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LU\"/>
    </mc:Choice>
  </mc:AlternateContent>
  <bookViews>
    <workbookView xWindow="0" yWindow="0" windowWidth="23040" windowHeight="6600" tabRatio="759"/>
  </bookViews>
  <sheets>
    <sheet name="cover" sheetId="1" r:id="rId1"/>
    <sheet name="index" sheetId="2" r:id="rId2"/>
    <sheet name="Ind_Summary" sheetId="4" r:id="rId3"/>
    <sheet name="Ind_Summary_fec" sheetId="5" r:id="rId4"/>
    <sheet name="Ind_Summary_ued" sheetId="6" r:id="rId5"/>
    <sheet name="Ind_Summary_emi" sheetId="7" r:id="rId6"/>
    <sheet name="ISI" sheetId="8" r:id="rId7"/>
    <sheet name="ISI_fec" sheetId="9" r:id="rId8"/>
    <sheet name="ISI_ued" sheetId="10" r:id="rId9"/>
    <sheet name="ISI_emi" sheetId="11" r:id="rId10"/>
    <sheet name="NFM" sheetId="12" r:id="rId11"/>
    <sheet name="NFM_fec" sheetId="13" r:id="rId12"/>
    <sheet name="NFM_ued" sheetId="14" r:id="rId13"/>
    <sheet name="NFM_emi" sheetId="15" r:id="rId14"/>
    <sheet name="CHI" sheetId="16" r:id="rId15"/>
    <sheet name="CHI_fec" sheetId="17" r:id="rId16"/>
    <sheet name="CHI_ued" sheetId="18" r:id="rId17"/>
    <sheet name="CHI_emi" sheetId="19" r:id="rId18"/>
    <sheet name="NMM" sheetId="20" r:id="rId19"/>
    <sheet name="NMM_fec" sheetId="21" r:id="rId20"/>
    <sheet name="NMM_ued" sheetId="22" r:id="rId21"/>
    <sheet name="NMM_emi" sheetId="23" r:id="rId22"/>
    <sheet name="PPA" sheetId="24" r:id="rId23"/>
    <sheet name="PPA_fec" sheetId="25" r:id="rId24"/>
    <sheet name="PPA_ued" sheetId="26" r:id="rId25"/>
    <sheet name="PPA_emi" sheetId="27" r:id="rId26"/>
    <sheet name="FBT" sheetId="28" r:id="rId27"/>
    <sheet name="FBT_fec" sheetId="29" r:id="rId28"/>
    <sheet name="FBT_ued" sheetId="30" r:id="rId29"/>
    <sheet name="FBT_emi" sheetId="31" r:id="rId30"/>
    <sheet name="TRE" sheetId="32" r:id="rId31"/>
    <sheet name="TRE_fec" sheetId="33" r:id="rId32"/>
    <sheet name="TRE_ued" sheetId="34" r:id="rId33"/>
    <sheet name="TRE_emi" sheetId="35" r:id="rId34"/>
    <sheet name="MAE" sheetId="36" r:id="rId35"/>
    <sheet name="MAE_fec" sheetId="37" r:id="rId36"/>
    <sheet name="MAE_ued" sheetId="38" r:id="rId37"/>
    <sheet name="MAE_emi" sheetId="39" r:id="rId38"/>
    <sheet name="TEL" sheetId="40" r:id="rId39"/>
    <sheet name="TEL_fec" sheetId="41" r:id="rId40"/>
    <sheet name="TEL_ued" sheetId="42" r:id="rId41"/>
    <sheet name="TEL_emi" sheetId="43" r:id="rId42"/>
    <sheet name="WWP" sheetId="44" r:id="rId43"/>
    <sheet name="WWP_fec" sheetId="45" r:id="rId44"/>
    <sheet name="WWP_ued" sheetId="46" r:id="rId45"/>
    <sheet name="WWP_emi" sheetId="47" r:id="rId46"/>
    <sheet name="OIS" sheetId="48" r:id="rId47"/>
    <sheet name="OIS_fec" sheetId="49" r:id="rId48"/>
    <sheet name="OIS_ued" sheetId="50" r:id="rId49"/>
    <sheet name="OIS_emi" sheetId="51" r:id="rId50"/>
  </sheets>
  <definedNames>
    <definedName name="_xlnm.Print_Area" localSheetId="2">Ind_Summary!$A$1:$L$128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62913"/>
</workbook>
</file>

<file path=xl/calcChain.xml><?xml version="1.0" encoding="utf-8"?>
<calcChain xmlns="http://schemas.openxmlformats.org/spreadsheetml/2006/main">
  <c r="W107" i="51" l="1"/>
  <c r="V107" i="51"/>
  <c r="U107" i="51"/>
  <c r="T107" i="51"/>
  <c r="S107" i="51"/>
  <c r="R107" i="51"/>
  <c r="Q107" i="51"/>
  <c r="P107" i="51"/>
  <c r="O107" i="51"/>
  <c r="N107" i="51"/>
  <c r="M107" i="51"/>
  <c r="L107" i="51"/>
  <c r="K107" i="51"/>
  <c r="J107" i="51"/>
  <c r="I107" i="51"/>
  <c r="H107" i="51"/>
  <c r="G107" i="51"/>
  <c r="F107" i="51"/>
  <c r="E107" i="51"/>
  <c r="D107" i="51"/>
  <c r="C107" i="51"/>
  <c r="B107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C106" i="51"/>
  <c r="B106" i="51"/>
  <c r="M104" i="51"/>
  <c r="L104" i="51"/>
  <c r="W102" i="51"/>
  <c r="V102" i="51"/>
  <c r="U102" i="51"/>
  <c r="T102" i="51"/>
  <c r="S102" i="51"/>
  <c r="R102" i="51"/>
  <c r="Q102" i="51"/>
  <c r="P102" i="51"/>
  <c r="O102" i="51"/>
  <c r="N102" i="51"/>
  <c r="M102" i="51"/>
  <c r="L102" i="51"/>
  <c r="K102" i="51"/>
  <c r="J102" i="51"/>
  <c r="I102" i="51"/>
  <c r="H102" i="51"/>
  <c r="G102" i="51"/>
  <c r="F102" i="51"/>
  <c r="E102" i="51"/>
  <c r="D102" i="51"/>
  <c r="C102" i="51"/>
  <c r="B102" i="51"/>
  <c r="W101" i="51"/>
  <c r="V101" i="51"/>
  <c r="U101" i="51"/>
  <c r="T101" i="51"/>
  <c r="S101" i="51"/>
  <c r="R101" i="51"/>
  <c r="Q101" i="51"/>
  <c r="P101" i="51"/>
  <c r="O101" i="51"/>
  <c r="N101" i="51"/>
  <c r="M101" i="51"/>
  <c r="L101" i="51"/>
  <c r="K101" i="51"/>
  <c r="J101" i="51"/>
  <c r="I101" i="51"/>
  <c r="H101" i="51"/>
  <c r="G101" i="51"/>
  <c r="F101" i="51"/>
  <c r="E101" i="51"/>
  <c r="D101" i="51"/>
  <c r="C101" i="51"/>
  <c r="B101" i="51"/>
  <c r="W100" i="51"/>
  <c r="V100" i="51"/>
  <c r="U100" i="51"/>
  <c r="T100" i="51"/>
  <c r="S100" i="51"/>
  <c r="R100" i="51"/>
  <c r="Q100" i="51"/>
  <c r="P100" i="51"/>
  <c r="O100" i="51"/>
  <c r="N100" i="51"/>
  <c r="M100" i="51"/>
  <c r="L100" i="51"/>
  <c r="K100" i="51"/>
  <c r="J100" i="51"/>
  <c r="I100" i="51"/>
  <c r="H100" i="51"/>
  <c r="G100" i="51"/>
  <c r="F100" i="51"/>
  <c r="E100" i="51"/>
  <c r="D100" i="51"/>
  <c r="C100" i="51"/>
  <c r="B100" i="51"/>
  <c r="W99" i="51"/>
  <c r="V99" i="51"/>
  <c r="U99" i="51"/>
  <c r="T99" i="51"/>
  <c r="S99" i="51"/>
  <c r="R99" i="51"/>
  <c r="Q99" i="51"/>
  <c r="P99" i="51"/>
  <c r="O99" i="51"/>
  <c r="N99" i="51"/>
  <c r="M99" i="51"/>
  <c r="L99" i="51"/>
  <c r="K99" i="51"/>
  <c r="J99" i="51"/>
  <c r="I99" i="51"/>
  <c r="H99" i="51"/>
  <c r="G99" i="51"/>
  <c r="F99" i="51"/>
  <c r="E99" i="51"/>
  <c r="D99" i="51"/>
  <c r="C99" i="51"/>
  <c r="B99" i="51"/>
  <c r="W98" i="51"/>
  <c r="V98" i="51"/>
  <c r="U98" i="51"/>
  <c r="T98" i="51"/>
  <c r="S98" i="51"/>
  <c r="R98" i="51"/>
  <c r="Q98" i="51"/>
  <c r="P98" i="51"/>
  <c r="O98" i="51"/>
  <c r="N98" i="51"/>
  <c r="M98" i="51"/>
  <c r="L98" i="51"/>
  <c r="K98" i="51"/>
  <c r="J98" i="51"/>
  <c r="I98" i="51"/>
  <c r="H98" i="51"/>
  <c r="G98" i="51"/>
  <c r="F98" i="51"/>
  <c r="E98" i="51"/>
  <c r="D98" i="51"/>
  <c r="C98" i="51"/>
  <c r="B98" i="51"/>
  <c r="W97" i="51"/>
  <c r="V97" i="51"/>
  <c r="U97" i="51"/>
  <c r="T97" i="51"/>
  <c r="S97" i="51"/>
  <c r="R97" i="51"/>
  <c r="Q97" i="51"/>
  <c r="P97" i="51"/>
  <c r="O97" i="51"/>
  <c r="N97" i="51"/>
  <c r="M97" i="51"/>
  <c r="L97" i="51"/>
  <c r="K97" i="51"/>
  <c r="J97" i="51"/>
  <c r="I97" i="51"/>
  <c r="H97" i="51"/>
  <c r="G97" i="51"/>
  <c r="F97" i="51"/>
  <c r="E97" i="51"/>
  <c r="D97" i="51"/>
  <c r="C97" i="51"/>
  <c r="B97" i="51"/>
  <c r="W96" i="51"/>
  <c r="V96" i="51"/>
  <c r="U96" i="51"/>
  <c r="T96" i="51"/>
  <c r="S96" i="51"/>
  <c r="R96" i="51"/>
  <c r="Q96" i="51"/>
  <c r="P96" i="51"/>
  <c r="O96" i="51"/>
  <c r="N96" i="51"/>
  <c r="M96" i="51"/>
  <c r="L96" i="51"/>
  <c r="K96" i="51"/>
  <c r="J96" i="51"/>
  <c r="I96" i="51"/>
  <c r="H96" i="51"/>
  <c r="G96" i="51"/>
  <c r="F96" i="51"/>
  <c r="E96" i="51"/>
  <c r="D96" i="51"/>
  <c r="C96" i="51"/>
  <c r="B96" i="51"/>
  <c r="W92" i="51"/>
  <c r="V92" i="51"/>
  <c r="U92" i="51"/>
  <c r="T92" i="51"/>
  <c r="S92" i="51"/>
  <c r="R92" i="51"/>
  <c r="Q92" i="51"/>
  <c r="P92" i="51"/>
  <c r="O92" i="51"/>
  <c r="N92" i="51"/>
  <c r="M92" i="51"/>
  <c r="L92" i="51"/>
  <c r="K92" i="51"/>
  <c r="J92" i="51"/>
  <c r="I92" i="51"/>
  <c r="H92" i="51"/>
  <c r="G92" i="51"/>
  <c r="F92" i="51"/>
  <c r="E92" i="51"/>
  <c r="D92" i="51"/>
  <c r="C92" i="51"/>
  <c r="B92" i="51"/>
  <c r="W91" i="51"/>
  <c r="V91" i="51"/>
  <c r="U91" i="51"/>
  <c r="T91" i="51"/>
  <c r="S91" i="51"/>
  <c r="R91" i="51"/>
  <c r="Q91" i="51"/>
  <c r="P91" i="51"/>
  <c r="O91" i="51"/>
  <c r="N91" i="51"/>
  <c r="M91" i="51"/>
  <c r="L91" i="51"/>
  <c r="K91" i="51"/>
  <c r="J91" i="51"/>
  <c r="I91" i="51"/>
  <c r="H91" i="51"/>
  <c r="G91" i="51"/>
  <c r="F91" i="51"/>
  <c r="E91" i="51"/>
  <c r="D91" i="51"/>
  <c r="C91" i="51"/>
  <c r="B91" i="51"/>
  <c r="W90" i="51"/>
  <c r="V90" i="51"/>
  <c r="U90" i="51"/>
  <c r="T90" i="51"/>
  <c r="S90" i="51"/>
  <c r="R90" i="51"/>
  <c r="Q90" i="51"/>
  <c r="P90" i="51"/>
  <c r="O90" i="51"/>
  <c r="N90" i="51"/>
  <c r="M90" i="51"/>
  <c r="L90" i="51"/>
  <c r="K90" i="51"/>
  <c r="J90" i="51"/>
  <c r="I90" i="51"/>
  <c r="H90" i="51"/>
  <c r="G90" i="51"/>
  <c r="F90" i="51"/>
  <c r="E90" i="51"/>
  <c r="D90" i="51"/>
  <c r="C90" i="51"/>
  <c r="B90" i="51"/>
  <c r="W89" i="51"/>
  <c r="V89" i="51"/>
  <c r="U89" i="51"/>
  <c r="T89" i="51"/>
  <c r="S89" i="51"/>
  <c r="R89" i="51"/>
  <c r="Q89" i="51"/>
  <c r="P89" i="51"/>
  <c r="O89" i="51"/>
  <c r="N89" i="51"/>
  <c r="M89" i="51"/>
  <c r="L89" i="51"/>
  <c r="K89" i="51"/>
  <c r="J89" i="51"/>
  <c r="I89" i="51"/>
  <c r="H89" i="51"/>
  <c r="G89" i="51"/>
  <c r="F89" i="51"/>
  <c r="E89" i="51"/>
  <c r="D89" i="51"/>
  <c r="C89" i="51"/>
  <c r="B89" i="51"/>
  <c r="W88" i="51"/>
  <c r="V88" i="51"/>
  <c r="U88" i="51"/>
  <c r="T88" i="51"/>
  <c r="S88" i="51"/>
  <c r="R88" i="51"/>
  <c r="Q88" i="51"/>
  <c r="P88" i="51"/>
  <c r="O88" i="51"/>
  <c r="N88" i="51"/>
  <c r="M88" i="51"/>
  <c r="L88" i="51"/>
  <c r="K88" i="51"/>
  <c r="J88" i="51"/>
  <c r="I88" i="51"/>
  <c r="H88" i="51"/>
  <c r="G88" i="51"/>
  <c r="F88" i="51"/>
  <c r="E88" i="51"/>
  <c r="D88" i="51"/>
  <c r="C88" i="51"/>
  <c r="B88" i="51"/>
  <c r="W86" i="51"/>
  <c r="V86" i="51"/>
  <c r="U86" i="51"/>
  <c r="T86" i="51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W85" i="51"/>
  <c r="V85" i="51"/>
  <c r="U85" i="51"/>
  <c r="T85" i="51"/>
  <c r="S85" i="51"/>
  <c r="R85" i="51"/>
  <c r="Q85" i="51"/>
  <c r="P85" i="51"/>
  <c r="O85" i="51"/>
  <c r="N85" i="51"/>
  <c r="M85" i="51"/>
  <c r="L85" i="51"/>
  <c r="K85" i="51"/>
  <c r="J85" i="51"/>
  <c r="I85" i="51"/>
  <c r="H85" i="51"/>
  <c r="G85" i="51"/>
  <c r="F85" i="51"/>
  <c r="E85" i="51"/>
  <c r="D85" i="51"/>
  <c r="C85" i="51"/>
  <c r="B85" i="51"/>
  <c r="W84" i="51"/>
  <c r="V84" i="51"/>
  <c r="U84" i="51"/>
  <c r="T84" i="51"/>
  <c r="S84" i="51"/>
  <c r="R84" i="51"/>
  <c r="Q84" i="51"/>
  <c r="P84" i="51"/>
  <c r="O84" i="51"/>
  <c r="N84" i="51"/>
  <c r="M84" i="51"/>
  <c r="L84" i="51"/>
  <c r="K84" i="51"/>
  <c r="J84" i="51"/>
  <c r="I84" i="51"/>
  <c r="H84" i="51"/>
  <c r="G84" i="51"/>
  <c r="F84" i="51"/>
  <c r="E84" i="51"/>
  <c r="D84" i="51"/>
  <c r="C84" i="51"/>
  <c r="B84" i="51"/>
  <c r="P83" i="51"/>
  <c r="W82" i="51"/>
  <c r="V82" i="51"/>
  <c r="U82" i="51"/>
  <c r="T82" i="51"/>
  <c r="S82" i="51"/>
  <c r="R82" i="51"/>
  <c r="Q82" i="51"/>
  <c r="P82" i="51"/>
  <c r="O82" i="51"/>
  <c r="N82" i="51"/>
  <c r="M82" i="51"/>
  <c r="L82" i="51"/>
  <c r="K82" i="51"/>
  <c r="J82" i="51"/>
  <c r="I82" i="51"/>
  <c r="H82" i="51"/>
  <c r="G82" i="51"/>
  <c r="F82" i="51"/>
  <c r="E82" i="51"/>
  <c r="D82" i="51"/>
  <c r="C82" i="51"/>
  <c r="B82" i="51"/>
  <c r="W81" i="51"/>
  <c r="V81" i="51"/>
  <c r="U81" i="51"/>
  <c r="T81" i="51"/>
  <c r="S81" i="51"/>
  <c r="R81" i="51"/>
  <c r="Q81" i="51"/>
  <c r="P81" i="51"/>
  <c r="O81" i="51"/>
  <c r="N81" i="51"/>
  <c r="M81" i="51"/>
  <c r="L81" i="51"/>
  <c r="K81" i="51"/>
  <c r="J81" i="51"/>
  <c r="I81" i="51"/>
  <c r="H81" i="51"/>
  <c r="G81" i="51"/>
  <c r="F81" i="51"/>
  <c r="E81" i="51"/>
  <c r="D81" i="51"/>
  <c r="C81" i="51"/>
  <c r="B81" i="51"/>
  <c r="S80" i="51"/>
  <c r="R80" i="51"/>
  <c r="J80" i="51"/>
  <c r="B80" i="51"/>
  <c r="W79" i="51"/>
  <c r="V79" i="51"/>
  <c r="U79" i="51"/>
  <c r="T79" i="51"/>
  <c r="S79" i="51"/>
  <c r="R79" i="51"/>
  <c r="Q79" i="51"/>
  <c r="P79" i="51"/>
  <c r="O79" i="51"/>
  <c r="N79" i="51"/>
  <c r="M79" i="51"/>
  <c r="L79" i="51"/>
  <c r="K79" i="51"/>
  <c r="J79" i="51"/>
  <c r="I79" i="51"/>
  <c r="H79" i="51"/>
  <c r="G79" i="51"/>
  <c r="F79" i="51"/>
  <c r="E79" i="51"/>
  <c r="D79" i="51"/>
  <c r="C79" i="51"/>
  <c r="B79" i="51"/>
  <c r="W78" i="51"/>
  <c r="V78" i="51"/>
  <c r="U78" i="51"/>
  <c r="T78" i="51"/>
  <c r="S78" i="51"/>
  <c r="R78" i="51"/>
  <c r="Q78" i="51"/>
  <c r="P78" i="51"/>
  <c r="O78" i="51"/>
  <c r="N78" i="51"/>
  <c r="M78" i="51"/>
  <c r="L78" i="51"/>
  <c r="K78" i="51"/>
  <c r="J78" i="51"/>
  <c r="I78" i="51"/>
  <c r="H78" i="51"/>
  <c r="G78" i="51"/>
  <c r="F78" i="51"/>
  <c r="E78" i="51"/>
  <c r="D78" i="51"/>
  <c r="C78" i="51"/>
  <c r="B78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B77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B76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E73" i="51" s="1"/>
  <c r="D75" i="51"/>
  <c r="C75" i="51"/>
  <c r="B75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D74" i="51"/>
  <c r="C74" i="51"/>
  <c r="B74" i="51"/>
  <c r="W54" i="51"/>
  <c r="W87" i="51" s="1"/>
  <c r="V54" i="51"/>
  <c r="V87" i="51" s="1"/>
  <c r="U54" i="51"/>
  <c r="U87" i="51" s="1"/>
  <c r="T54" i="51"/>
  <c r="T87" i="51" s="1"/>
  <c r="S54" i="51"/>
  <c r="R54" i="51"/>
  <c r="Q54" i="51"/>
  <c r="Q87" i="51" s="1"/>
  <c r="P54" i="51"/>
  <c r="P87" i="51" s="1"/>
  <c r="O54" i="51"/>
  <c r="O87" i="51" s="1"/>
  <c r="N54" i="51"/>
  <c r="N87" i="51" s="1"/>
  <c r="M54" i="51"/>
  <c r="M87" i="51" s="1"/>
  <c r="L54" i="51"/>
  <c r="L87" i="51" s="1"/>
  <c r="K54" i="51"/>
  <c r="J54" i="51"/>
  <c r="I54" i="51"/>
  <c r="I87" i="51" s="1"/>
  <c r="H54" i="51"/>
  <c r="H87" i="51" s="1"/>
  <c r="G54" i="51"/>
  <c r="G87" i="51" s="1"/>
  <c r="F54" i="51"/>
  <c r="F87" i="51" s="1"/>
  <c r="E54" i="51"/>
  <c r="E87" i="51" s="1"/>
  <c r="D54" i="51"/>
  <c r="D87" i="51" s="1"/>
  <c r="C54" i="51"/>
  <c r="B54" i="51"/>
  <c r="W35" i="51"/>
  <c r="V35" i="51"/>
  <c r="U35" i="51"/>
  <c r="U83" i="51" s="1"/>
  <c r="T35" i="51"/>
  <c r="T83" i="51" s="1"/>
  <c r="S35" i="51"/>
  <c r="S83" i="51" s="1"/>
  <c r="R35" i="51"/>
  <c r="R83" i="51" s="1"/>
  <c r="Q35" i="51"/>
  <c r="P35" i="51"/>
  <c r="O35" i="51"/>
  <c r="N35" i="51"/>
  <c r="M35" i="51"/>
  <c r="M83" i="51" s="1"/>
  <c r="L35" i="51"/>
  <c r="L83" i="51" s="1"/>
  <c r="K35" i="51"/>
  <c r="K83" i="51" s="1"/>
  <c r="J35" i="51"/>
  <c r="J83" i="51" s="1"/>
  <c r="I35" i="51"/>
  <c r="H35" i="51"/>
  <c r="G35" i="51"/>
  <c r="F35" i="51"/>
  <c r="E35" i="51"/>
  <c r="E83" i="51" s="1"/>
  <c r="D35" i="51"/>
  <c r="D83" i="51" s="1"/>
  <c r="C35" i="51"/>
  <c r="C83" i="51" s="1"/>
  <c r="B35" i="51"/>
  <c r="B83" i="51" s="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K80" i="51" s="1"/>
  <c r="J27" i="51"/>
  <c r="I27" i="51"/>
  <c r="I103" i="51" s="1"/>
  <c r="H27" i="51"/>
  <c r="H103" i="51" s="1"/>
  <c r="G27" i="51"/>
  <c r="F27" i="51"/>
  <c r="E27" i="51"/>
  <c r="D27" i="51"/>
  <c r="C27" i="51"/>
  <c r="C80" i="51" s="1"/>
  <c r="B27" i="51"/>
  <c r="A1" i="51"/>
  <c r="W107" i="50"/>
  <c r="V107" i="50"/>
  <c r="U107" i="50"/>
  <c r="T107" i="50"/>
  <c r="S107" i="50"/>
  <c r="R107" i="50"/>
  <c r="Q107" i="50"/>
  <c r="P107" i="50"/>
  <c r="O107" i="50"/>
  <c r="N107" i="50"/>
  <c r="M107" i="50"/>
  <c r="L107" i="50"/>
  <c r="K107" i="50"/>
  <c r="J107" i="50"/>
  <c r="I107" i="50"/>
  <c r="H107" i="50"/>
  <c r="G107" i="50"/>
  <c r="F107" i="50"/>
  <c r="E107" i="50"/>
  <c r="D107" i="50"/>
  <c r="C107" i="50"/>
  <c r="B107" i="50"/>
  <c r="W106" i="50"/>
  <c r="V106" i="50"/>
  <c r="U106" i="50"/>
  <c r="T106" i="50"/>
  <c r="S106" i="50"/>
  <c r="R106" i="50"/>
  <c r="Q106" i="50"/>
  <c r="P106" i="50"/>
  <c r="O106" i="50"/>
  <c r="N106" i="50"/>
  <c r="M106" i="50"/>
  <c r="L106" i="50"/>
  <c r="K106" i="50"/>
  <c r="J106" i="50"/>
  <c r="I106" i="50"/>
  <c r="H106" i="50"/>
  <c r="G106" i="50"/>
  <c r="F106" i="50"/>
  <c r="E106" i="50"/>
  <c r="D106" i="50"/>
  <c r="C106" i="50"/>
  <c r="B106" i="50"/>
  <c r="F103" i="50"/>
  <c r="W102" i="50"/>
  <c r="V102" i="50"/>
  <c r="U102" i="50"/>
  <c r="T102" i="50"/>
  <c r="S102" i="50"/>
  <c r="R102" i="50"/>
  <c r="Q102" i="50"/>
  <c r="P102" i="50"/>
  <c r="O102" i="50"/>
  <c r="N102" i="50"/>
  <c r="M102" i="50"/>
  <c r="L102" i="50"/>
  <c r="K102" i="50"/>
  <c r="J102" i="50"/>
  <c r="I102" i="50"/>
  <c r="H102" i="50"/>
  <c r="G102" i="50"/>
  <c r="F102" i="50"/>
  <c r="E102" i="50"/>
  <c r="D102" i="50"/>
  <c r="C102" i="50"/>
  <c r="B102" i="50"/>
  <c r="W101" i="50"/>
  <c r="V101" i="50"/>
  <c r="U101" i="50"/>
  <c r="T101" i="50"/>
  <c r="S101" i="50"/>
  <c r="R101" i="50"/>
  <c r="Q101" i="50"/>
  <c r="P101" i="50"/>
  <c r="O101" i="50"/>
  <c r="N101" i="50"/>
  <c r="M101" i="50"/>
  <c r="L101" i="50"/>
  <c r="K101" i="50"/>
  <c r="J101" i="50"/>
  <c r="I101" i="50"/>
  <c r="H101" i="50"/>
  <c r="G101" i="50"/>
  <c r="F101" i="50"/>
  <c r="E101" i="50"/>
  <c r="D101" i="50"/>
  <c r="C101" i="50"/>
  <c r="B101" i="50"/>
  <c r="W100" i="50"/>
  <c r="V100" i="50"/>
  <c r="U100" i="50"/>
  <c r="T100" i="50"/>
  <c r="S100" i="50"/>
  <c r="R100" i="50"/>
  <c r="Q100" i="50"/>
  <c r="P100" i="50"/>
  <c r="O100" i="50"/>
  <c r="N100" i="50"/>
  <c r="M100" i="50"/>
  <c r="L100" i="50"/>
  <c r="K100" i="50"/>
  <c r="J100" i="50"/>
  <c r="I100" i="50"/>
  <c r="H100" i="50"/>
  <c r="G100" i="50"/>
  <c r="F100" i="50"/>
  <c r="E100" i="50"/>
  <c r="D100" i="50"/>
  <c r="C100" i="50"/>
  <c r="B100" i="50"/>
  <c r="W99" i="50"/>
  <c r="V99" i="50"/>
  <c r="U99" i="50"/>
  <c r="T99" i="50"/>
  <c r="S99" i="50"/>
  <c r="R99" i="50"/>
  <c r="Q99" i="50"/>
  <c r="P99" i="50"/>
  <c r="O99" i="50"/>
  <c r="N99" i="50"/>
  <c r="M99" i="50"/>
  <c r="L99" i="50"/>
  <c r="K99" i="50"/>
  <c r="J99" i="50"/>
  <c r="I99" i="50"/>
  <c r="H99" i="50"/>
  <c r="G99" i="50"/>
  <c r="F99" i="50"/>
  <c r="E99" i="50"/>
  <c r="D99" i="50"/>
  <c r="C99" i="50"/>
  <c r="B99" i="50"/>
  <c r="W98" i="50"/>
  <c r="V98" i="50"/>
  <c r="U98" i="50"/>
  <c r="T98" i="50"/>
  <c r="S98" i="50"/>
  <c r="R98" i="50"/>
  <c r="Q98" i="50"/>
  <c r="P98" i="50"/>
  <c r="O98" i="50"/>
  <c r="N98" i="50"/>
  <c r="M98" i="50"/>
  <c r="L98" i="50"/>
  <c r="K98" i="50"/>
  <c r="J98" i="50"/>
  <c r="I98" i="50"/>
  <c r="H98" i="50"/>
  <c r="G98" i="50"/>
  <c r="F98" i="50"/>
  <c r="E98" i="50"/>
  <c r="D98" i="50"/>
  <c r="C98" i="50"/>
  <c r="B98" i="50"/>
  <c r="W97" i="50"/>
  <c r="V97" i="50"/>
  <c r="U97" i="50"/>
  <c r="T97" i="50"/>
  <c r="S97" i="50"/>
  <c r="R97" i="50"/>
  <c r="Q97" i="50"/>
  <c r="P97" i="50"/>
  <c r="O97" i="50"/>
  <c r="N97" i="50"/>
  <c r="M97" i="50"/>
  <c r="L97" i="50"/>
  <c r="K97" i="50"/>
  <c r="J97" i="50"/>
  <c r="I97" i="50"/>
  <c r="H97" i="50"/>
  <c r="G97" i="50"/>
  <c r="F97" i="50"/>
  <c r="E97" i="50"/>
  <c r="D97" i="50"/>
  <c r="C97" i="50"/>
  <c r="B97" i="50"/>
  <c r="W96" i="50"/>
  <c r="V96" i="50"/>
  <c r="U96" i="50"/>
  <c r="T96" i="50"/>
  <c r="S96" i="50"/>
  <c r="R96" i="50"/>
  <c r="Q96" i="50"/>
  <c r="P96" i="50"/>
  <c r="O96" i="50"/>
  <c r="N96" i="50"/>
  <c r="M96" i="50"/>
  <c r="L96" i="50"/>
  <c r="K96" i="50"/>
  <c r="J96" i="50"/>
  <c r="I96" i="50"/>
  <c r="H96" i="50"/>
  <c r="G96" i="50"/>
  <c r="F96" i="50"/>
  <c r="E96" i="50"/>
  <c r="D96" i="50"/>
  <c r="C96" i="50"/>
  <c r="B96" i="50"/>
  <c r="W92" i="50"/>
  <c r="V92" i="50"/>
  <c r="U92" i="50"/>
  <c r="T92" i="50"/>
  <c r="S92" i="50"/>
  <c r="R92" i="50"/>
  <c r="Q92" i="50"/>
  <c r="P92" i="50"/>
  <c r="O92" i="50"/>
  <c r="N92" i="50"/>
  <c r="M92" i="50"/>
  <c r="L92" i="50"/>
  <c r="K92" i="50"/>
  <c r="J92" i="50"/>
  <c r="I92" i="50"/>
  <c r="H92" i="50"/>
  <c r="G92" i="50"/>
  <c r="F92" i="50"/>
  <c r="E92" i="50"/>
  <c r="D92" i="50"/>
  <c r="C92" i="50"/>
  <c r="B92" i="50"/>
  <c r="W91" i="50"/>
  <c r="V91" i="50"/>
  <c r="U91" i="50"/>
  <c r="T91" i="50"/>
  <c r="S91" i="50"/>
  <c r="R91" i="50"/>
  <c r="Q91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D91" i="50"/>
  <c r="C91" i="50"/>
  <c r="B91" i="50"/>
  <c r="W90" i="50"/>
  <c r="V90" i="50"/>
  <c r="U90" i="50"/>
  <c r="T90" i="50"/>
  <c r="S90" i="50"/>
  <c r="R90" i="50"/>
  <c r="Q90" i="50"/>
  <c r="P90" i="50"/>
  <c r="O90" i="50"/>
  <c r="N90" i="50"/>
  <c r="M90" i="50"/>
  <c r="L90" i="50"/>
  <c r="K90" i="50"/>
  <c r="J90" i="50"/>
  <c r="I90" i="50"/>
  <c r="H90" i="50"/>
  <c r="G90" i="50"/>
  <c r="F90" i="50"/>
  <c r="E90" i="50"/>
  <c r="D90" i="50"/>
  <c r="C90" i="50"/>
  <c r="B90" i="50"/>
  <c r="W89" i="50"/>
  <c r="V89" i="50"/>
  <c r="U89" i="50"/>
  <c r="T89" i="50"/>
  <c r="S89" i="50"/>
  <c r="R89" i="50"/>
  <c r="Q89" i="50"/>
  <c r="P89" i="50"/>
  <c r="O89" i="50"/>
  <c r="N89" i="50"/>
  <c r="M89" i="50"/>
  <c r="L89" i="50"/>
  <c r="K89" i="50"/>
  <c r="J89" i="50"/>
  <c r="I89" i="50"/>
  <c r="H89" i="50"/>
  <c r="G89" i="50"/>
  <c r="F89" i="50"/>
  <c r="E89" i="50"/>
  <c r="D89" i="50"/>
  <c r="C89" i="50"/>
  <c r="B89" i="50"/>
  <c r="W88" i="50"/>
  <c r="V88" i="50"/>
  <c r="U88" i="50"/>
  <c r="T88" i="50"/>
  <c r="S88" i="50"/>
  <c r="R88" i="50"/>
  <c r="Q88" i="50"/>
  <c r="P88" i="50"/>
  <c r="O88" i="50"/>
  <c r="N88" i="50"/>
  <c r="M88" i="50"/>
  <c r="L88" i="50"/>
  <c r="K88" i="50"/>
  <c r="J88" i="50"/>
  <c r="I88" i="50"/>
  <c r="H88" i="50"/>
  <c r="G88" i="50"/>
  <c r="F88" i="50"/>
  <c r="E88" i="50"/>
  <c r="D88" i="50"/>
  <c r="C88" i="50"/>
  <c r="B88" i="50"/>
  <c r="T87" i="50"/>
  <c r="S87" i="50"/>
  <c r="L87" i="50"/>
  <c r="W86" i="50"/>
  <c r="V86" i="50"/>
  <c r="U86" i="50"/>
  <c r="T86" i="50"/>
  <c r="S86" i="50"/>
  <c r="R86" i="50"/>
  <c r="Q86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D86" i="50"/>
  <c r="C86" i="50"/>
  <c r="B86" i="50"/>
  <c r="W85" i="50"/>
  <c r="V85" i="50"/>
  <c r="U85" i="50"/>
  <c r="T85" i="50"/>
  <c r="S85" i="50"/>
  <c r="R85" i="50"/>
  <c r="Q85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D85" i="50"/>
  <c r="C85" i="50"/>
  <c r="B85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D84" i="50"/>
  <c r="C84" i="50"/>
  <c r="B84" i="50"/>
  <c r="L83" i="50"/>
  <c r="W82" i="50"/>
  <c r="V82" i="50"/>
  <c r="U82" i="50"/>
  <c r="T82" i="50"/>
  <c r="S82" i="50"/>
  <c r="R82" i="50"/>
  <c r="Q82" i="50"/>
  <c r="P82" i="50"/>
  <c r="O82" i="50"/>
  <c r="N82" i="50"/>
  <c r="M82" i="50"/>
  <c r="L82" i="50"/>
  <c r="K82" i="50"/>
  <c r="J82" i="50"/>
  <c r="I82" i="50"/>
  <c r="H82" i="50"/>
  <c r="G82" i="50"/>
  <c r="F82" i="50"/>
  <c r="E82" i="50"/>
  <c r="D82" i="50"/>
  <c r="C82" i="50"/>
  <c r="B82" i="50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D81" i="50"/>
  <c r="C81" i="50"/>
  <c r="B81" i="50"/>
  <c r="W79" i="50"/>
  <c r="V79" i="50"/>
  <c r="U79" i="50"/>
  <c r="T79" i="50"/>
  <c r="S79" i="50"/>
  <c r="R79" i="50"/>
  <c r="Q79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D79" i="50"/>
  <c r="C79" i="50"/>
  <c r="B79" i="50"/>
  <c r="W78" i="50"/>
  <c r="V78" i="50"/>
  <c r="U78" i="50"/>
  <c r="T78" i="50"/>
  <c r="S78" i="50"/>
  <c r="R78" i="50"/>
  <c r="Q78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D78" i="50"/>
  <c r="C78" i="50"/>
  <c r="B78" i="50"/>
  <c r="W77" i="50"/>
  <c r="V77" i="50"/>
  <c r="U77" i="50"/>
  <c r="T77" i="50"/>
  <c r="S77" i="50"/>
  <c r="R77" i="50"/>
  <c r="Q77" i="50"/>
  <c r="P77" i="50"/>
  <c r="O77" i="50"/>
  <c r="N77" i="50"/>
  <c r="M77" i="50"/>
  <c r="L77" i="50"/>
  <c r="K77" i="50"/>
  <c r="J77" i="50"/>
  <c r="I77" i="50"/>
  <c r="H77" i="50"/>
  <c r="G77" i="50"/>
  <c r="F77" i="50"/>
  <c r="E77" i="50"/>
  <c r="D77" i="50"/>
  <c r="C77" i="50"/>
  <c r="B77" i="50"/>
  <c r="W76" i="50"/>
  <c r="V76" i="50"/>
  <c r="U76" i="50"/>
  <c r="T76" i="50"/>
  <c r="S76" i="50"/>
  <c r="R76" i="50"/>
  <c r="Q76" i="50"/>
  <c r="P76" i="50"/>
  <c r="O76" i="50"/>
  <c r="N76" i="50"/>
  <c r="N73" i="50" s="1"/>
  <c r="M76" i="50"/>
  <c r="L76" i="50"/>
  <c r="K76" i="50"/>
  <c r="J76" i="50"/>
  <c r="I76" i="50"/>
  <c r="H76" i="50"/>
  <c r="G76" i="50"/>
  <c r="F76" i="50"/>
  <c r="E76" i="50"/>
  <c r="D76" i="50"/>
  <c r="C76" i="50"/>
  <c r="B76" i="50"/>
  <c r="W75" i="50"/>
  <c r="V75" i="50"/>
  <c r="U75" i="50"/>
  <c r="T75" i="50"/>
  <c r="S75" i="50"/>
  <c r="R75" i="50"/>
  <c r="Q75" i="50"/>
  <c r="P75" i="50"/>
  <c r="O75" i="50"/>
  <c r="N75" i="50"/>
  <c r="M75" i="50"/>
  <c r="L75" i="50"/>
  <c r="K75" i="50"/>
  <c r="J75" i="50"/>
  <c r="I75" i="50"/>
  <c r="H75" i="50"/>
  <c r="G75" i="50"/>
  <c r="F75" i="50"/>
  <c r="E75" i="50"/>
  <c r="D75" i="50"/>
  <c r="C75" i="50"/>
  <c r="B75" i="50"/>
  <c r="W74" i="50"/>
  <c r="W73" i="50" s="1"/>
  <c r="V74" i="50"/>
  <c r="U74" i="50"/>
  <c r="T74" i="50"/>
  <c r="S74" i="50"/>
  <c r="R74" i="50"/>
  <c r="Q74" i="50"/>
  <c r="P74" i="50"/>
  <c r="O74" i="50"/>
  <c r="N74" i="50"/>
  <c r="M74" i="50"/>
  <c r="L74" i="50"/>
  <c r="K74" i="50"/>
  <c r="J74" i="50"/>
  <c r="I74" i="50"/>
  <c r="H74" i="50"/>
  <c r="G74" i="50"/>
  <c r="F74" i="50"/>
  <c r="E74" i="50"/>
  <c r="D74" i="50"/>
  <c r="C74" i="50"/>
  <c r="B74" i="50"/>
  <c r="B73" i="50" s="1"/>
  <c r="W54" i="50"/>
  <c r="W87" i="50" s="1"/>
  <c r="V54" i="50"/>
  <c r="U54" i="50"/>
  <c r="T54" i="50"/>
  <c r="T105" i="50" s="1"/>
  <c r="S54" i="50"/>
  <c r="S105" i="50" s="1"/>
  <c r="R54" i="50"/>
  <c r="R87" i="50" s="1"/>
  <c r="Q54" i="50"/>
  <c r="Q87" i="50" s="1"/>
  <c r="P54" i="50"/>
  <c r="P87" i="50" s="1"/>
  <c r="O54" i="50"/>
  <c r="O87" i="50" s="1"/>
  <c r="N54" i="50"/>
  <c r="M54" i="50"/>
  <c r="L54" i="50"/>
  <c r="L105" i="50" s="1"/>
  <c r="K54" i="50"/>
  <c r="K105" i="50" s="1"/>
  <c r="J54" i="50"/>
  <c r="J87" i="50" s="1"/>
  <c r="I54" i="50"/>
  <c r="I87" i="50" s="1"/>
  <c r="H54" i="50"/>
  <c r="H87" i="50" s="1"/>
  <c r="G54" i="50"/>
  <c r="G87" i="50" s="1"/>
  <c r="F54" i="50"/>
  <c r="E54" i="50"/>
  <c r="D54" i="50"/>
  <c r="D87" i="50" s="1"/>
  <c r="C54" i="50"/>
  <c r="C87" i="50" s="1"/>
  <c r="B54" i="50"/>
  <c r="B87" i="50" s="1"/>
  <c r="W35" i="50"/>
  <c r="W83" i="50" s="1"/>
  <c r="V35" i="50"/>
  <c r="V83" i="50" s="1"/>
  <c r="U35" i="50"/>
  <c r="U83" i="50" s="1"/>
  <c r="T35" i="50"/>
  <c r="S35" i="50"/>
  <c r="R35" i="50"/>
  <c r="Q35" i="50"/>
  <c r="P35" i="50"/>
  <c r="P83" i="50" s="1"/>
  <c r="O35" i="50"/>
  <c r="O83" i="50" s="1"/>
  <c r="N35" i="50"/>
  <c r="N83" i="50" s="1"/>
  <c r="M35" i="50"/>
  <c r="M83" i="50" s="1"/>
  <c r="L35" i="50"/>
  <c r="L104" i="50" s="1"/>
  <c r="K35" i="50"/>
  <c r="K104" i="50" s="1"/>
  <c r="J35" i="50"/>
  <c r="J104" i="50" s="1"/>
  <c r="I35" i="50"/>
  <c r="I104" i="50" s="1"/>
  <c r="H35" i="50"/>
  <c r="H83" i="50" s="1"/>
  <c r="G35" i="50"/>
  <c r="G83" i="50" s="1"/>
  <c r="F35" i="50"/>
  <c r="F83" i="50" s="1"/>
  <c r="E35" i="50"/>
  <c r="E83" i="50" s="1"/>
  <c r="D35" i="50"/>
  <c r="C35" i="50"/>
  <c r="B35" i="50"/>
  <c r="W27" i="50"/>
  <c r="V27" i="50"/>
  <c r="V80" i="50" s="1"/>
  <c r="U27" i="50"/>
  <c r="U80" i="50" s="1"/>
  <c r="T27" i="50"/>
  <c r="S27" i="50"/>
  <c r="R27" i="50"/>
  <c r="Q27" i="50"/>
  <c r="P27" i="50"/>
  <c r="O27" i="50"/>
  <c r="N27" i="50"/>
  <c r="N80" i="50" s="1"/>
  <c r="M27" i="50"/>
  <c r="M80" i="50" s="1"/>
  <c r="L27" i="50"/>
  <c r="K27" i="50"/>
  <c r="J27" i="50"/>
  <c r="I27" i="50"/>
  <c r="H27" i="50"/>
  <c r="H103" i="50" s="1"/>
  <c r="G27" i="50"/>
  <c r="G103" i="50" s="1"/>
  <c r="F27" i="50"/>
  <c r="F80" i="50" s="1"/>
  <c r="E27" i="50"/>
  <c r="E80" i="50" s="1"/>
  <c r="D27" i="50"/>
  <c r="C27" i="50"/>
  <c r="C103" i="50" s="1"/>
  <c r="B27" i="50"/>
  <c r="A1" i="50"/>
  <c r="W107" i="49"/>
  <c r="V107" i="49"/>
  <c r="U107" i="49"/>
  <c r="T107" i="49"/>
  <c r="S107" i="49"/>
  <c r="R107" i="49"/>
  <c r="Q107" i="49"/>
  <c r="P107" i="49"/>
  <c r="O107" i="49"/>
  <c r="N107" i="49"/>
  <c r="M107" i="49"/>
  <c r="L107" i="49"/>
  <c r="K107" i="49"/>
  <c r="J107" i="49"/>
  <c r="I107" i="49"/>
  <c r="H107" i="49"/>
  <c r="G107" i="49"/>
  <c r="F107" i="49"/>
  <c r="E107" i="49"/>
  <c r="D107" i="49"/>
  <c r="C107" i="49"/>
  <c r="B107" i="49"/>
  <c r="W106" i="49"/>
  <c r="V106" i="49"/>
  <c r="U106" i="49"/>
  <c r="T106" i="49"/>
  <c r="S106" i="49"/>
  <c r="R106" i="49"/>
  <c r="Q106" i="49"/>
  <c r="P106" i="49"/>
  <c r="O106" i="49"/>
  <c r="N106" i="49"/>
  <c r="M106" i="49"/>
  <c r="L106" i="49"/>
  <c r="K106" i="49"/>
  <c r="J106" i="49"/>
  <c r="I106" i="49"/>
  <c r="H106" i="49"/>
  <c r="G106" i="49"/>
  <c r="F106" i="49"/>
  <c r="E106" i="49"/>
  <c r="D106" i="49"/>
  <c r="C106" i="49"/>
  <c r="B106" i="49"/>
  <c r="U105" i="49"/>
  <c r="T105" i="49"/>
  <c r="M105" i="49"/>
  <c r="L105" i="49"/>
  <c r="E105" i="49"/>
  <c r="K104" i="49"/>
  <c r="J104" i="49"/>
  <c r="B104" i="49"/>
  <c r="P103" i="49"/>
  <c r="W102" i="49"/>
  <c r="V102" i="49"/>
  <c r="U102" i="49"/>
  <c r="T102" i="49"/>
  <c r="S102" i="49"/>
  <c r="R102" i="49"/>
  <c r="Q102" i="49"/>
  <c r="P102" i="49"/>
  <c r="O102" i="49"/>
  <c r="N102" i="49"/>
  <c r="M102" i="49"/>
  <c r="L102" i="49"/>
  <c r="K102" i="49"/>
  <c r="J102" i="49"/>
  <c r="I102" i="49"/>
  <c r="H102" i="49"/>
  <c r="G102" i="49"/>
  <c r="F102" i="49"/>
  <c r="E102" i="49"/>
  <c r="D102" i="49"/>
  <c r="C102" i="49"/>
  <c r="B102" i="49"/>
  <c r="W101" i="49"/>
  <c r="V101" i="49"/>
  <c r="U101" i="49"/>
  <c r="T101" i="49"/>
  <c r="S101" i="49"/>
  <c r="R101" i="49"/>
  <c r="Q101" i="49"/>
  <c r="P101" i="49"/>
  <c r="O101" i="49"/>
  <c r="N101" i="49"/>
  <c r="M101" i="49"/>
  <c r="L101" i="49"/>
  <c r="K101" i="49"/>
  <c r="J101" i="49"/>
  <c r="I101" i="49"/>
  <c r="H101" i="49"/>
  <c r="G101" i="49"/>
  <c r="F101" i="49"/>
  <c r="E101" i="49"/>
  <c r="D101" i="49"/>
  <c r="C101" i="49"/>
  <c r="B101" i="49"/>
  <c r="W100" i="49"/>
  <c r="V100" i="49"/>
  <c r="U100" i="49"/>
  <c r="T100" i="49"/>
  <c r="S100" i="49"/>
  <c r="R100" i="49"/>
  <c r="Q100" i="49"/>
  <c r="P100" i="49"/>
  <c r="O100" i="49"/>
  <c r="N100" i="49"/>
  <c r="M100" i="49"/>
  <c r="L100" i="49"/>
  <c r="K100" i="49"/>
  <c r="J100" i="49"/>
  <c r="I100" i="49"/>
  <c r="H100" i="49"/>
  <c r="G100" i="49"/>
  <c r="F100" i="49"/>
  <c r="E100" i="49"/>
  <c r="D100" i="49"/>
  <c r="C100" i="49"/>
  <c r="B100" i="49"/>
  <c r="W99" i="49"/>
  <c r="V99" i="49"/>
  <c r="U99" i="49"/>
  <c r="T99" i="49"/>
  <c r="S99" i="49"/>
  <c r="R99" i="49"/>
  <c r="Q99" i="49"/>
  <c r="P99" i="49"/>
  <c r="O99" i="49"/>
  <c r="N99" i="49"/>
  <c r="M99" i="49"/>
  <c r="L99" i="49"/>
  <c r="K99" i="49"/>
  <c r="J99" i="49"/>
  <c r="I99" i="49"/>
  <c r="H99" i="49"/>
  <c r="G99" i="49"/>
  <c r="F99" i="49"/>
  <c r="E99" i="49"/>
  <c r="D99" i="49"/>
  <c r="C99" i="49"/>
  <c r="B99" i="49"/>
  <c r="W98" i="49"/>
  <c r="V98" i="49"/>
  <c r="U98" i="49"/>
  <c r="T98" i="49"/>
  <c r="S98" i="49"/>
  <c r="R98" i="49"/>
  <c r="Q98" i="49"/>
  <c r="P98" i="49"/>
  <c r="O98" i="49"/>
  <c r="N98" i="49"/>
  <c r="M98" i="49"/>
  <c r="L98" i="49"/>
  <c r="K98" i="49"/>
  <c r="J98" i="49"/>
  <c r="I98" i="49"/>
  <c r="H98" i="49"/>
  <c r="G98" i="49"/>
  <c r="F98" i="49"/>
  <c r="E98" i="49"/>
  <c r="D98" i="49"/>
  <c r="C98" i="49"/>
  <c r="B98" i="49"/>
  <c r="W97" i="49"/>
  <c r="V97" i="49"/>
  <c r="U97" i="49"/>
  <c r="T97" i="49"/>
  <c r="S97" i="49"/>
  <c r="R97" i="49"/>
  <c r="Q97" i="49"/>
  <c r="P97" i="49"/>
  <c r="O97" i="49"/>
  <c r="N97" i="49"/>
  <c r="M97" i="49"/>
  <c r="L97" i="49"/>
  <c r="K97" i="49"/>
  <c r="J97" i="49"/>
  <c r="I97" i="49"/>
  <c r="H97" i="49"/>
  <c r="G97" i="49"/>
  <c r="F97" i="49"/>
  <c r="E97" i="49"/>
  <c r="D97" i="49"/>
  <c r="C97" i="49"/>
  <c r="B97" i="49"/>
  <c r="W92" i="49"/>
  <c r="V92" i="49"/>
  <c r="U92" i="49"/>
  <c r="T92" i="49"/>
  <c r="S92" i="49"/>
  <c r="R92" i="49"/>
  <c r="R73" i="49" s="1"/>
  <c r="Q92" i="49"/>
  <c r="P92" i="49"/>
  <c r="O92" i="49"/>
  <c r="N92" i="49"/>
  <c r="M92" i="49"/>
  <c r="L92" i="49"/>
  <c r="K92" i="49"/>
  <c r="J92" i="49"/>
  <c r="I92" i="49"/>
  <c r="H92" i="49"/>
  <c r="G92" i="49"/>
  <c r="F92" i="49"/>
  <c r="E92" i="49"/>
  <c r="D92" i="49"/>
  <c r="C92" i="49"/>
  <c r="B92" i="49"/>
  <c r="W91" i="49"/>
  <c r="V91" i="49"/>
  <c r="U91" i="49"/>
  <c r="T91" i="49"/>
  <c r="S91" i="49"/>
  <c r="R91" i="49"/>
  <c r="Q91" i="49"/>
  <c r="P91" i="49"/>
  <c r="O91" i="49"/>
  <c r="N91" i="49"/>
  <c r="M91" i="49"/>
  <c r="L91" i="49"/>
  <c r="K91" i="49"/>
  <c r="J91" i="49"/>
  <c r="I91" i="49"/>
  <c r="H91" i="49"/>
  <c r="G91" i="49"/>
  <c r="F91" i="49"/>
  <c r="E91" i="49"/>
  <c r="D91" i="49"/>
  <c r="C91" i="49"/>
  <c r="B91" i="49"/>
  <c r="W90" i="49"/>
  <c r="V90" i="49"/>
  <c r="U90" i="49"/>
  <c r="T90" i="49"/>
  <c r="S90" i="49"/>
  <c r="R90" i="49"/>
  <c r="Q90" i="49"/>
  <c r="P90" i="49"/>
  <c r="O90" i="49"/>
  <c r="N90" i="49"/>
  <c r="M90" i="49"/>
  <c r="L90" i="49"/>
  <c r="K90" i="49"/>
  <c r="J90" i="49"/>
  <c r="I90" i="49"/>
  <c r="H90" i="49"/>
  <c r="G90" i="49"/>
  <c r="F90" i="49"/>
  <c r="E90" i="49"/>
  <c r="D90" i="49"/>
  <c r="C90" i="49"/>
  <c r="B90" i="49"/>
  <c r="W89" i="49"/>
  <c r="V89" i="49"/>
  <c r="U89" i="49"/>
  <c r="T89" i="49"/>
  <c r="S89" i="49"/>
  <c r="R89" i="49"/>
  <c r="Q89" i="49"/>
  <c r="P89" i="49"/>
  <c r="O89" i="49"/>
  <c r="N89" i="49"/>
  <c r="M89" i="49"/>
  <c r="L89" i="49"/>
  <c r="K89" i="49"/>
  <c r="J89" i="49"/>
  <c r="I89" i="49"/>
  <c r="H89" i="49"/>
  <c r="G89" i="49"/>
  <c r="F89" i="49"/>
  <c r="E89" i="49"/>
  <c r="D89" i="49"/>
  <c r="C89" i="49"/>
  <c r="B89" i="49"/>
  <c r="W88" i="49"/>
  <c r="V88" i="49"/>
  <c r="U88" i="49"/>
  <c r="T88" i="49"/>
  <c r="S88" i="49"/>
  <c r="R88" i="49"/>
  <c r="Q88" i="49"/>
  <c r="P88" i="49"/>
  <c r="O88" i="49"/>
  <c r="N88" i="49"/>
  <c r="M88" i="49"/>
  <c r="L88" i="49"/>
  <c r="K88" i="49"/>
  <c r="J88" i="49"/>
  <c r="I88" i="49"/>
  <c r="H88" i="49"/>
  <c r="G88" i="49"/>
  <c r="F88" i="49"/>
  <c r="E88" i="49"/>
  <c r="D88" i="49"/>
  <c r="C88" i="49"/>
  <c r="B88" i="49"/>
  <c r="O87" i="49"/>
  <c r="N87" i="49"/>
  <c r="G87" i="49"/>
  <c r="F87" i="49"/>
  <c r="W86" i="49"/>
  <c r="V86" i="49"/>
  <c r="U86" i="49"/>
  <c r="T86" i="49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W85" i="49"/>
  <c r="V85" i="49"/>
  <c r="U85" i="49"/>
  <c r="T85" i="49"/>
  <c r="S85" i="49"/>
  <c r="R85" i="49"/>
  <c r="Q85" i="49"/>
  <c r="P85" i="49"/>
  <c r="O85" i="49"/>
  <c r="N85" i="49"/>
  <c r="M85" i="49"/>
  <c r="L85" i="49"/>
  <c r="K85" i="49"/>
  <c r="J85" i="49"/>
  <c r="I85" i="49"/>
  <c r="H85" i="49"/>
  <c r="G85" i="49"/>
  <c r="F85" i="49"/>
  <c r="E85" i="49"/>
  <c r="D85" i="49"/>
  <c r="C85" i="49"/>
  <c r="B85" i="49"/>
  <c r="W84" i="49"/>
  <c r="V84" i="49"/>
  <c r="U84" i="49"/>
  <c r="T84" i="49"/>
  <c r="S84" i="49"/>
  <c r="R84" i="49"/>
  <c r="Q84" i="49"/>
  <c r="P84" i="49"/>
  <c r="O84" i="49"/>
  <c r="N84" i="49"/>
  <c r="M84" i="49"/>
  <c r="L84" i="49"/>
  <c r="K84" i="49"/>
  <c r="J84" i="49"/>
  <c r="I84" i="49"/>
  <c r="H84" i="49"/>
  <c r="G84" i="49"/>
  <c r="F84" i="49"/>
  <c r="E84" i="49"/>
  <c r="D84" i="49"/>
  <c r="C84" i="49"/>
  <c r="B84" i="49"/>
  <c r="O83" i="49"/>
  <c r="N83" i="49"/>
  <c r="G83" i="49"/>
  <c r="W82" i="49"/>
  <c r="V82" i="49"/>
  <c r="U82" i="49"/>
  <c r="T82" i="49"/>
  <c r="S82" i="49"/>
  <c r="R8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W81" i="49"/>
  <c r="V81" i="49"/>
  <c r="U81" i="49"/>
  <c r="T81" i="49"/>
  <c r="S81" i="49"/>
  <c r="R81" i="49"/>
  <c r="Q81" i="49"/>
  <c r="P81" i="49"/>
  <c r="O81" i="49"/>
  <c r="N81" i="49"/>
  <c r="M81" i="49"/>
  <c r="L81" i="49"/>
  <c r="K81" i="49"/>
  <c r="K73" i="49" s="1"/>
  <c r="J81" i="49"/>
  <c r="I81" i="49"/>
  <c r="H81" i="49"/>
  <c r="G81" i="49"/>
  <c r="F81" i="49"/>
  <c r="E81" i="49"/>
  <c r="D81" i="49"/>
  <c r="C81" i="49"/>
  <c r="B81" i="49"/>
  <c r="B73" i="49" s="1"/>
  <c r="H80" i="49"/>
  <c r="W79" i="49"/>
  <c r="V79" i="49"/>
  <c r="U79" i="49"/>
  <c r="T79" i="49"/>
  <c r="S79" i="49"/>
  <c r="R79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W78" i="49"/>
  <c r="V78" i="49"/>
  <c r="U78" i="49"/>
  <c r="T78" i="49"/>
  <c r="S78" i="49"/>
  <c r="R78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W77" i="49"/>
  <c r="V77" i="49"/>
  <c r="U77" i="49"/>
  <c r="T77" i="49"/>
  <c r="S77" i="49"/>
  <c r="R77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W76" i="49"/>
  <c r="V76" i="49"/>
  <c r="U76" i="49"/>
  <c r="T76" i="49"/>
  <c r="S76" i="49"/>
  <c r="R76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W75" i="49"/>
  <c r="V75" i="49"/>
  <c r="U75" i="49"/>
  <c r="T75" i="49"/>
  <c r="S75" i="49"/>
  <c r="S73" i="49" s="1"/>
  <c r="R75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G73" i="49" s="1"/>
  <c r="F74" i="49"/>
  <c r="E74" i="49"/>
  <c r="D74" i="49"/>
  <c r="C74" i="49"/>
  <c r="B74" i="49"/>
  <c r="W54" i="49"/>
  <c r="W105" i="49" s="1"/>
  <c r="V54" i="49"/>
  <c r="V105" i="49" s="1"/>
  <c r="U54" i="49"/>
  <c r="U87" i="49" s="1"/>
  <c r="T54" i="49"/>
  <c r="T87" i="49" s="1"/>
  <c r="S54" i="49"/>
  <c r="S87" i="49" s="1"/>
  <c r="R54" i="49"/>
  <c r="R87" i="49" s="1"/>
  <c r="Q54" i="49"/>
  <c r="Q105" i="50" s="1"/>
  <c r="P54" i="49"/>
  <c r="O54" i="49"/>
  <c r="O105" i="49" s="1"/>
  <c r="N54" i="49"/>
  <c r="N105" i="49" s="1"/>
  <c r="M54" i="49"/>
  <c r="M87" i="49" s="1"/>
  <c r="L54" i="49"/>
  <c r="L87" i="49" s="1"/>
  <c r="K54" i="49"/>
  <c r="K87" i="49" s="1"/>
  <c r="J54" i="49"/>
  <c r="J87" i="49" s="1"/>
  <c r="I54" i="49"/>
  <c r="H54" i="49"/>
  <c r="G54" i="49"/>
  <c r="G105" i="49" s="1"/>
  <c r="F54" i="49"/>
  <c r="F105" i="49" s="1"/>
  <c r="E54" i="49"/>
  <c r="E87" i="49" s="1"/>
  <c r="D54" i="49"/>
  <c r="D87" i="49" s="1"/>
  <c r="C54" i="49"/>
  <c r="C87" i="49" s="1"/>
  <c r="B54" i="49"/>
  <c r="B87" i="49" s="1"/>
  <c r="W35" i="49"/>
  <c r="W104" i="49" s="1"/>
  <c r="V35" i="49"/>
  <c r="V104" i="49" s="1"/>
  <c r="U35" i="49"/>
  <c r="U104" i="49" s="1"/>
  <c r="T35" i="49"/>
  <c r="T104" i="49" s="1"/>
  <c r="S35" i="49"/>
  <c r="S83" i="49" s="1"/>
  <c r="R35" i="49"/>
  <c r="R83" i="49" s="1"/>
  <c r="Q35" i="49"/>
  <c r="Q83" i="49" s="1"/>
  <c r="P35" i="49"/>
  <c r="P83" i="49" s="1"/>
  <c r="O35" i="49"/>
  <c r="O104" i="49" s="1"/>
  <c r="N35" i="49"/>
  <c r="N104" i="49" s="1"/>
  <c r="M35" i="49"/>
  <c r="M104" i="49" s="1"/>
  <c r="L35" i="49"/>
  <c r="L104" i="49" s="1"/>
  <c r="K35" i="49"/>
  <c r="K83" i="49" s="1"/>
  <c r="J35" i="49"/>
  <c r="J83" i="49" s="1"/>
  <c r="I35" i="49"/>
  <c r="I83" i="49" s="1"/>
  <c r="H35" i="49"/>
  <c r="H83" i="49" s="1"/>
  <c r="G35" i="49"/>
  <c r="G104" i="49" s="1"/>
  <c r="F35" i="49"/>
  <c r="F104" i="49" s="1"/>
  <c r="E35" i="49"/>
  <c r="E104" i="49" s="1"/>
  <c r="D35" i="49"/>
  <c r="D104" i="49" s="1"/>
  <c r="C35" i="49"/>
  <c r="C83" i="49" s="1"/>
  <c r="B35" i="49"/>
  <c r="B83" i="49" s="1"/>
  <c r="W27" i="49"/>
  <c r="W103" i="49" s="1"/>
  <c r="V27" i="49"/>
  <c r="V103" i="49" s="1"/>
  <c r="U27" i="49"/>
  <c r="T27" i="49"/>
  <c r="S27" i="49"/>
  <c r="S103" i="49" s="1"/>
  <c r="R27" i="49"/>
  <c r="R103" i="49" s="1"/>
  <c r="Q27" i="49"/>
  <c r="Q80" i="49" s="1"/>
  <c r="P27" i="49"/>
  <c r="P80" i="49" s="1"/>
  <c r="O27" i="49"/>
  <c r="O103" i="49" s="1"/>
  <c r="N27" i="49"/>
  <c r="N103" i="49" s="1"/>
  <c r="M27" i="49"/>
  <c r="L27" i="49"/>
  <c r="K27" i="49"/>
  <c r="K103" i="49" s="1"/>
  <c r="J27" i="49"/>
  <c r="J103" i="49" s="1"/>
  <c r="I27" i="49"/>
  <c r="I103" i="49" s="1"/>
  <c r="H27" i="49"/>
  <c r="H103" i="49" s="1"/>
  <c r="G27" i="49"/>
  <c r="G103" i="49" s="1"/>
  <c r="F27" i="49"/>
  <c r="F103" i="49" s="1"/>
  <c r="E27" i="49"/>
  <c r="E103" i="50" s="1"/>
  <c r="D27" i="49"/>
  <c r="C27" i="49"/>
  <c r="C103" i="49" s="1"/>
  <c r="B27" i="49"/>
  <c r="B103" i="49" s="1"/>
  <c r="A1" i="49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W33" i="48"/>
  <c r="W38" i="48" s="1"/>
  <c r="V33" i="48"/>
  <c r="V38" i="48" s="1"/>
  <c r="V180" i="4" s="1"/>
  <c r="U33" i="48"/>
  <c r="U38" i="48" s="1"/>
  <c r="U180" i="4" s="1"/>
  <c r="T33" i="48"/>
  <c r="T38" i="48" s="1"/>
  <c r="T180" i="4" s="1"/>
  <c r="S33" i="48"/>
  <c r="S38" i="48" s="1"/>
  <c r="S180" i="4" s="1"/>
  <c r="R33" i="48"/>
  <c r="R38" i="48" s="1"/>
  <c r="Q33" i="48"/>
  <c r="Q38" i="48" s="1"/>
  <c r="P33" i="48"/>
  <c r="P38" i="48" s="1"/>
  <c r="O33" i="48"/>
  <c r="O38" i="48" s="1"/>
  <c r="N33" i="48"/>
  <c r="N38" i="48" s="1"/>
  <c r="M33" i="48"/>
  <c r="M38" i="48" s="1"/>
  <c r="L33" i="48"/>
  <c r="L38" i="48" s="1"/>
  <c r="K33" i="48"/>
  <c r="K38" i="48" s="1"/>
  <c r="J33" i="48"/>
  <c r="J38" i="48" s="1"/>
  <c r="I33" i="48"/>
  <c r="I38" i="48" s="1"/>
  <c r="H33" i="48"/>
  <c r="H38" i="48" s="1"/>
  <c r="G33" i="48"/>
  <c r="G38" i="48" s="1"/>
  <c r="F33" i="48"/>
  <c r="F38" i="48" s="1"/>
  <c r="E33" i="48"/>
  <c r="E38" i="48" s="1"/>
  <c r="D33" i="48"/>
  <c r="D125" i="4" s="1"/>
  <c r="C33" i="48"/>
  <c r="C38" i="48" s="1"/>
  <c r="C180" i="4" s="1"/>
  <c r="B33" i="48"/>
  <c r="B38" i="48" s="1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A1" i="48"/>
  <c r="W78" i="47"/>
  <c r="V78" i="47"/>
  <c r="U78" i="47"/>
  <c r="T78" i="47"/>
  <c r="S78" i="47"/>
  <c r="R78" i="47"/>
  <c r="Q78" i="47"/>
  <c r="P78" i="47"/>
  <c r="O78" i="47"/>
  <c r="N78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W76" i="47"/>
  <c r="V76" i="47"/>
  <c r="U76" i="47"/>
  <c r="T76" i="47"/>
  <c r="S76" i="47"/>
  <c r="R76" i="47"/>
  <c r="Q76" i="47"/>
  <c r="P76" i="47"/>
  <c r="O76" i="47"/>
  <c r="N76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W75" i="47"/>
  <c r="V75" i="47"/>
  <c r="U75" i="47"/>
  <c r="T75" i="47"/>
  <c r="S75" i="47"/>
  <c r="R75" i="47"/>
  <c r="Q75" i="47"/>
  <c r="P75" i="47"/>
  <c r="O75" i="47"/>
  <c r="N75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W74" i="47"/>
  <c r="V74" i="47"/>
  <c r="U74" i="47"/>
  <c r="T74" i="47"/>
  <c r="S74" i="47"/>
  <c r="R74" i="47"/>
  <c r="Q74" i="47"/>
  <c r="P74" i="47"/>
  <c r="O74" i="47"/>
  <c r="N74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W73" i="47"/>
  <c r="V73" i="47"/>
  <c r="U73" i="47"/>
  <c r="T73" i="47"/>
  <c r="S73" i="47"/>
  <c r="R73" i="47"/>
  <c r="Q73" i="47"/>
  <c r="P73" i="47"/>
  <c r="O73" i="47"/>
  <c r="N73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W72" i="47"/>
  <c r="V72" i="47"/>
  <c r="U72" i="47"/>
  <c r="T72" i="47"/>
  <c r="S72" i="47"/>
  <c r="R72" i="47"/>
  <c r="Q72" i="47"/>
  <c r="P72" i="47"/>
  <c r="O72" i="47"/>
  <c r="N72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W71" i="47"/>
  <c r="V71" i="47"/>
  <c r="U71" i="47"/>
  <c r="T71" i="47"/>
  <c r="S71" i="47"/>
  <c r="R71" i="47"/>
  <c r="Q71" i="47"/>
  <c r="P71" i="47"/>
  <c r="O71" i="47"/>
  <c r="N71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W70" i="47"/>
  <c r="V70" i="47"/>
  <c r="U70" i="47"/>
  <c r="T70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W69" i="47"/>
  <c r="V69" i="47"/>
  <c r="U69" i="47"/>
  <c r="T69" i="47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W65" i="47"/>
  <c r="V65" i="47"/>
  <c r="U65" i="47"/>
  <c r="T65" i="47"/>
  <c r="S65" i="47"/>
  <c r="R65" i="47"/>
  <c r="Q65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W64" i="47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W63" i="47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W62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W61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R60" i="47"/>
  <c r="Q60" i="47"/>
  <c r="B60" i="47"/>
  <c r="W59" i="47"/>
  <c r="V59" i="47"/>
  <c r="U59" i="47"/>
  <c r="T59" i="47"/>
  <c r="S59" i="47"/>
  <c r="R59" i="47"/>
  <c r="Q59" i="47"/>
  <c r="P59" i="47"/>
  <c r="O59" i="47"/>
  <c r="N59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W58" i="47"/>
  <c r="V58" i="47"/>
  <c r="U58" i="47"/>
  <c r="T58" i="47"/>
  <c r="S58" i="47"/>
  <c r="R58" i="47"/>
  <c r="Q58" i="47"/>
  <c r="P58" i="47"/>
  <c r="O58" i="47"/>
  <c r="N58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W57" i="47"/>
  <c r="V57" i="47"/>
  <c r="U57" i="47"/>
  <c r="T57" i="47"/>
  <c r="S57" i="47"/>
  <c r="R57" i="47"/>
  <c r="Q57" i="47"/>
  <c r="P57" i="47"/>
  <c r="O57" i="47"/>
  <c r="N57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W56" i="47"/>
  <c r="V56" i="47"/>
  <c r="U56" i="47"/>
  <c r="T56" i="47"/>
  <c r="S56" i="47"/>
  <c r="R56" i="47"/>
  <c r="Q56" i="47"/>
  <c r="P56" i="47"/>
  <c r="O56" i="47"/>
  <c r="N56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W55" i="47"/>
  <c r="V55" i="47"/>
  <c r="U55" i="47"/>
  <c r="T55" i="47"/>
  <c r="S55" i="47"/>
  <c r="R55" i="47"/>
  <c r="Q55" i="47"/>
  <c r="P55" i="47"/>
  <c r="O55" i="47"/>
  <c r="N55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W54" i="47"/>
  <c r="V54" i="47"/>
  <c r="U54" i="47"/>
  <c r="T54" i="47"/>
  <c r="S54" i="47"/>
  <c r="R54" i="47"/>
  <c r="Q54" i="47"/>
  <c r="P54" i="47"/>
  <c r="O54" i="47"/>
  <c r="N54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W53" i="47"/>
  <c r="V53" i="47"/>
  <c r="U53" i="47"/>
  <c r="T53" i="47"/>
  <c r="S53" i="47"/>
  <c r="R53" i="47"/>
  <c r="Q53" i="47"/>
  <c r="P53" i="47"/>
  <c r="O53" i="47"/>
  <c r="N53" i="47"/>
  <c r="M53" i="47"/>
  <c r="L53" i="47"/>
  <c r="K53" i="47"/>
  <c r="K52" i="47" s="1"/>
  <c r="J53" i="47"/>
  <c r="J52" i="47" s="1"/>
  <c r="I53" i="47"/>
  <c r="H53" i="47"/>
  <c r="G53" i="47"/>
  <c r="F53" i="47"/>
  <c r="E53" i="47"/>
  <c r="D53" i="47"/>
  <c r="C53" i="47"/>
  <c r="B53" i="47"/>
  <c r="W28" i="47"/>
  <c r="V28" i="47"/>
  <c r="V60" i="47" s="1"/>
  <c r="U28" i="47"/>
  <c r="U60" i="47" s="1"/>
  <c r="T28" i="47"/>
  <c r="T60" i="47" s="1"/>
  <c r="S28" i="47"/>
  <c r="S60" i="47" s="1"/>
  <c r="R28" i="47"/>
  <c r="R77" i="47" s="1"/>
  <c r="Q28" i="47"/>
  <c r="P28" i="47"/>
  <c r="O28" i="47"/>
  <c r="N28" i="47"/>
  <c r="N60" i="47" s="1"/>
  <c r="M28" i="47"/>
  <c r="M60" i="47" s="1"/>
  <c r="L28" i="47"/>
  <c r="L60" i="47" s="1"/>
  <c r="K28" i="47"/>
  <c r="K60" i="47" s="1"/>
  <c r="J28" i="47"/>
  <c r="J77" i="47" s="1"/>
  <c r="I28" i="47"/>
  <c r="I60" i="47" s="1"/>
  <c r="H28" i="47"/>
  <c r="G28" i="47"/>
  <c r="F28" i="47"/>
  <c r="F60" i="47" s="1"/>
  <c r="E28" i="47"/>
  <c r="E60" i="47" s="1"/>
  <c r="D28" i="47"/>
  <c r="D60" i="47" s="1"/>
  <c r="C28" i="47"/>
  <c r="C60" i="47" s="1"/>
  <c r="B28" i="47"/>
  <c r="A1" i="47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C78" i="46"/>
  <c r="B78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C76" i="46"/>
  <c r="B76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C74" i="46"/>
  <c r="B74" i="46"/>
  <c r="W73" i="46"/>
  <c r="V73" i="46"/>
  <c r="U73" i="46"/>
  <c r="T73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D73" i="46"/>
  <c r="C73" i="46"/>
  <c r="B73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C72" i="46"/>
  <c r="B72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C71" i="46"/>
  <c r="B71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C70" i="46"/>
  <c r="B70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C65" i="46"/>
  <c r="B65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C64" i="46"/>
  <c r="B64" i="46"/>
  <c r="W63" i="46"/>
  <c r="V63" i="46"/>
  <c r="U63" i="46"/>
  <c r="T63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C63" i="46"/>
  <c r="B63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C62" i="46"/>
  <c r="B62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C61" i="46"/>
  <c r="B61" i="46"/>
  <c r="Q60" i="46"/>
  <c r="P60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I52" i="46" s="1"/>
  <c r="H55" i="46"/>
  <c r="G55" i="46"/>
  <c r="F55" i="46"/>
  <c r="F52" i="46" s="1"/>
  <c r="E55" i="46"/>
  <c r="D55" i="46"/>
  <c r="C55" i="46"/>
  <c r="B55" i="46"/>
  <c r="W54" i="46"/>
  <c r="V54" i="46"/>
  <c r="U54" i="46"/>
  <c r="T54" i="46"/>
  <c r="S54" i="46"/>
  <c r="R54" i="46"/>
  <c r="Q54" i="46"/>
  <c r="P54" i="46"/>
  <c r="P52" i="46" s="1"/>
  <c r="O54" i="46"/>
  <c r="N54" i="46"/>
  <c r="M54" i="46"/>
  <c r="L54" i="46"/>
  <c r="K54" i="46"/>
  <c r="J54" i="46"/>
  <c r="I54" i="46"/>
  <c r="H54" i="46"/>
  <c r="H52" i="46" s="1"/>
  <c r="G54" i="46"/>
  <c r="F54" i="46"/>
  <c r="E54" i="46"/>
  <c r="D54" i="46"/>
  <c r="C54" i="46"/>
  <c r="B54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B53" i="46"/>
  <c r="W28" i="46"/>
  <c r="V28" i="46"/>
  <c r="U28" i="46"/>
  <c r="U60" i="46" s="1"/>
  <c r="T28" i="46"/>
  <c r="T60" i="46" s="1"/>
  <c r="S28" i="46"/>
  <c r="S60" i="46" s="1"/>
  <c r="R28" i="46"/>
  <c r="R60" i="46" s="1"/>
  <c r="Q28" i="46"/>
  <c r="P28" i="46"/>
  <c r="O28" i="46"/>
  <c r="N28" i="46"/>
  <c r="M28" i="46"/>
  <c r="M60" i="46" s="1"/>
  <c r="L28" i="46"/>
  <c r="L60" i="46" s="1"/>
  <c r="K28" i="46"/>
  <c r="K60" i="46" s="1"/>
  <c r="J28" i="46"/>
  <c r="J60" i="46" s="1"/>
  <c r="I28" i="46"/>
  <c r="I77" i="46" s="1"/>
  <c r="H28" i="46"/>
  <c r="H60" i="46" s="1"/>
  <c r="G28" i="46"/>
  <c r="F28" i="46"/>
  <c r="E28" i="46"/>
  <c r="E60" i="46" s="1"/>
  <c r="D28" i="46"/>
  <c r="D60" i="46" s="1"/>
  <c r="C28" i="46"/>
  <c r="C60" i="46" s="1"/>
  <c r="B28" i="46"/>
  <c r="B60" i="46" s="1"/>
  <c r="A1" i="46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D78" i="45"/>
  <c r="C78" i="45"/>
  <c r="B78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D76" i="45"/>
  <c r="C76" i="45"/>
  <c r="B76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D75" i="45"/>
  <c r="C75" i="45"/>
  <c r="B75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C74" i="45"/>
  <c r="B74" i="45"/>
  <c r="W73" i="45"/>
  <c r="V73" i="45"/>
  <c r="U73" i="45"/>
  <c r="T73" i="45"/>
  <c r="S73" i="45"/>
  <c r="R73" i="45"/>
  <c r="Q73" i="45"/>
  <c r="P73" i="45"/>
  <c r="O73" i="45"/>
  <c r="N73" i="45"/>
  <c r="M73" i="45"/>
  <c r="L73" i="45"/>
  <c r="K73" i="45"/>
  <c r="J73" i="45"/>
  <c r="I73" i="45"/>
  <c r="H73" i="45"/>
  <c r="G73" i="45"/>
  <c r="F73" i="45"/>
  <c r="E73" i="45"/>
  <c r="D73" i="45"/>
  <c r="C73" i="45"/>
  <c r="B73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D72" i="45"/>
  <c r="C72" i="45"/>
  <c r="B72" i="45"/>
  <c r="W71" i="45"/>
  <c r="V71" i="45"/>
  <c r="U71" i="45"/>
  <c r="T71" i="45"/>
  <c r="S71" i="45"/>
  <c r="R71" i="45"/>
  <c r="Q71" i="45"/>
  <c r="P71" i="45"/>
  <c r="O71" i="45"/>
  <c r="N71" i="45"/>
  <c r="N69" i="45" s="1"/>
  <c r="M71" i="45"/>
  <c r="L71" i="45"/>
  <c r="K71" i="45"/>
  <c r="J71" i="45"/>
  <c r="I71" i="45"/>
  <c r="H71" i="45"/>
  <c r="G71" i="45"/>
  <c r="F71" i="45"/>
  <c r="E71" i="45"/>
  <c r="D71" i="45"/>
  <c r="C71" i="45"/>
  <c r="B71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C70" i="45"/>
  <c r="B70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C65" i="45"/>
  <c r="B65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C64" i="45"/>
  <c r="B64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D63" i="45"/>
  <c r="C63" i="45"/>
  <c r="B63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D62" i="45"/>
  <c r="C62" i="45"/>
  <c r="B62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D61" i="45"/>
  <c r="C61" i="45"/>
  <c r="B61" i="45"/>
  <c r="N60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C58" i="45"/>
  <c r="B58" i="45"/>
  <c r="W57" i="45"/>
  <c r="V57" i="45"/>
  <c r="U57" i="45"/>
  <c r="T57" i="45"/>
  <c r="S57" i="45"/>
  <c r="R57" i="45"/>
  <c r="Q57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D57" i="45"/>
  <c r="C57" i="45"/>
  <c r="B57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C56" i="45"/>
  <c r="B56" i="45"/>
  <c r="W55" i="45"/>
  <c r="V55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H55" i="45"/>
  <c r="G55" i="45"/>
  <c r="F55" i="45"/>
  <c r="E55" i="45"/>
  <c r="D55" i="45"/>
  <c r="C55" i="45"/>
  <c r="B55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E52" i="45" s="1"/>
  <c r="D54" i="45"/>
  <c r="C54" i="45"/>
  <c r="B54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C53" i="45"/>
  <c r="B53" i="45"/>
  <c r="V52" i="45"/>
  <c r="Q52" i="45"/>
  <c r="I52" i="45"/>
  <c r="W28" i="45"/>
  <c r="W60" i="45" s="1"/>
  <c r="V28" i="45"/>
  <c r="V77" i="45" s="1"/>
  <c r="U28" i="45"/>
  <c r="U77" i="45" s="1"/>
  <c r="T28" i="45"/>
  <c r="S28" i="45"/>
  <c r="S77" i="45" s="1"/>
  <c r="R28" i="45"/>
  <c r="R77" i="45" s="1"/>
  <c r="Q28" i="45"/>
  <c r="Q77" i="45" s="1"/>
  <c r="P28" i="45"/>
  <c r="P77" i="45" s="1"/>
  <c r="O28" i="45"/>
  <c r="O77" i="45" s="1"/>
  <c r="N28" i="45"/>
  <c r="N77" i="45" s="1"/>
  <c r="M28" i="45"/>
  <c r="M77" i="45" s="1"/>
  <c r="L28" i="45"/>
  <c r="K28" i="45"/>
  <c r="K60" i="45" s="1"/>
  <c r="J28" i="45"/>
  <c r="J60" i="45" s="1"/>
  <c r="I28" i="45"/>
  <c r="I77" i="45" s="1"/>
  <c r="H28" i="45"/>
  <c r="H77" i="45" s="1"/>
  <c r="G28" i="45"/>
  <c r="G77" i="45" s="1"/>
  <c r="F28" i="45"/>
  <c r="F77" i="45" s="1"/>
  <c r="E28" i="45"/>
  <c r="E77" i="45" s="1"/>
  <c r="D28" i="45"/>
  <c r="C28" i="45"/>
  <c r="C60" i="45" s="1"/>
  <c r="B28" i="45"/>
  <c r="B60" i="45" s="1"/>
  <c r="A1" i="45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W33" i="44"/>
  <c r="W38" i="44" s="1"/>
  <c r="V33" i="44"/>
  <c r="V38" i="44" s="1"/>
  <c r="U33" i="44"/>
  <c r="U38" i="44" s="1"/>
  <c r="T33" i="44"/>
  <c r="T38" i="44" s="1"/>
  <c r="S33" i="44"/>
  <c r="S38" i="44" s="1"/>
  <c r="R33" i="44"/>
  <c r="R38" i="44" s="1"/>
  <c r="Q33" i="44"/>
  <c r="Q38" i="44" s="1"/>
  <c r="P33" i="44"/>
  <c r="P38" i="44" s="1"/>
  <c r="O33" i="44"/>
  <c r="O38" i="44" s="1"/>
  <c r="N33" i="44"/>
  <c r="N38" i="44" s="1"/>
  <c r="M33" i="44"/>
  <c r="M38" i="44" s="1"/>
  <c r="L33" i="44"/>
  <c r="L38" i="44" s="1"/>
  <c r="L179" i="4" s="1"/>
  <c r="K33" i="44"/>
  <c r="K38" i="44" s="1"/>
  <c r="J33" i="44"/>
  <c r="J38" i="44" s="1"/>
  <c r="J179" i="4" s="1"/>
  <c r="I33" i="44"/>
  <c r="I38" i="44" s="1"/>
  <c r="H33" i="44"/>
  <c r="H38" i="44" s="1"/>
  <c r="G33" i="44"/>
  <c r="G38" i="44" s="1"/>
  <c r="F33" i="44"/>
  <c r="F38" i="44" s="1"/>
  <c r="E33" i="44"/>
  <c r="E38" i="44" s="1"/>
  <c r="D33" i="44"/>
  <c r="D38" i="44" s="1"/>
  <c r="C33" i="44"/>
  <c r="C38" i="44" s="1"/>
  <c r="C179" i="4" s="1"/>
  <c r="B33" i="44"/>
  <c r="B38" i="44" s="1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A1" i="44"/>
  <c r="W91" i="43"/>
  <c r="V91" i="43"/>
  <c r="U91" i="43"/>
  <c r="T91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D91" i="43"/>
  <c r="C91" i="43"/>
  <c r="B91" i="43"/>
  <c r="E90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B89" i="43"/>
  <c r="W88" i="43"/>
  <c r="V88" i="43"/>
  <c r="U88" i="43"/>
  <c r="T88" i="43"/>
  <c r="S88" i="43"/>
  <c r="R88" i="43"/>
  <c r="Q88" i="43"/>
  <c r="P88" i="43"/>
  <c r="O88" i="43"/>
  <c r="N88" i="43"/>
  <c r="M88" i="43"/>
  <c r="L88" i="43"/>
  <c r="K88" i="43"/>
  <c r="J88" i="43"/>
  <c r="I88" i="43"/>
  <c r="H88" i="43"/>
  <c r="G88" i="43"/>
  <c r="F88" i="43"/>
  <c r="E88" i="43"/>
  <c r="D88" i="43"/>
  <c r="C88" i="43"/>
  <c r="B88" i="43"/>
  <c r="W87" i="43"/>
  <c r="V87" i="43"/>
  <c r="U87" i="43"/>
  <c r="T87" i="43"/>
  <c r="S87" i="43"/>
  <c r="R87" i="43"/>
  <c r="Q87" i="43"/>
  <c r="P87" i="43"/>
  <c r="O87" i="43"/>
  <c r="N87" i="43"/>
  <c r="M87" i="43"/>
  <c r="L87" i="43"/>
  <c r="K87" i="43"/>
  <c r="J87" i="43"/>
  <c r="I87" i="43"/>
  <c r="H87" i="43"/>
  <c r="G87" i="43"/>
  <c r="F87" i="43"/>
  <c r="E87" i="43"/>
  <c r="D87" i="43"/>
  <c r="C87" i="43"/>
  <c r="B87" i="43"/>
  <c r="W86" i="43"/>
  <c r="V86" i="43"/>
  <c r="U86" i="43"/>
  <c r="T86" i="43"/>
  <c r="S86" i="43"/>
  <c r="R86" i="43"/>
  <c r="Q86" i="43"/>
  <c r="P86" i="43"/>
  <c r="O86" i="43"/>
  <c r="N86" i="43"/>
  <c r="M86" i="43"/>
  <c r="L86" i="43"/>
  <c r="K86" i="43"/>
  <c r="J86" i="43"/>
  <c r="I86" i="43"/>
  <c r="H86" i="43"/>
  <c r="G86" i="43"/>
  <c r="F86" i="43"/>
  <c r="E86" i="43"/>
  <c r="D86" i="43"/>
  <c r="C86" i="43"/>
  <c r="B86" i="43"/>
  <c r="W85" i="43"/>
  <c r="V85" i="43"/>
  <c r="U85" i="43"/>
  <c r="T85" i="43"/>
  <c r="S85" i="43"/>
  <c r="R85" i="43"/>
  <c r="Q85" i="43"/>
  <c r="P85" i="43"/>
  <c r="O85" i="43"/>
  <c r="N85" i="43"/>
  <c r="M85" i="43"/>
  <c r="L85" i="43"/>
  <c r="K85" i="43"/>
  <c r="J85" i="43"/>
  <c r="I85" i="43"/>
  <c r="H85" i="43"/>
  <c r="G85" i="43"/>
  <c r="F85" i="43"/>
  <c r="E85" i="43"/>
  <c r="D85" i="43"/>
  <c r="C85" i="43"/>
  <c r="B85" i="43"/>
  <c r="W84" i="43"/>
  <c r="V84" i="43"/>
  <c r="U84" i="43"/>
  <c r="T84" i="43"/>
  <c r="S84" i="43"/>
  <c r="R84" i="43"/>
  <c r="Q84" i="43"/>
  <c r="P84" i="43"/>
  <c r="O84" i="43"/>
  <c r="N84" i="43"/>
  <c r="M84" i="43"/>
  <c r="L84" i="43"/>
  <c r="K84" i="43"/>
  <c r="J84" i="43"/>
  <c r="I84" i="43"/>
  <c r="H84" i="43"/>
  <c r="G84" i="43"/>
  <c r="F84" i="43"/>
  <c r="E84" i="43"/>
  <c r="D84" i="43"/>
  <c r="C84" i="43"/>
  <c r="B84" i="43"/>
  <c r="W83" i="43"/>
  <c r="V83" i="43"/>
  <c r="U83" i="43"/>
  <c r="T83" i="43"/>
  <c r="S83" i="43"/>
  <c r="R83" i="43"/>
  <c r="Q83" i="43"/>
  <c r="P83" i="43"/>
  <c r="O83" i="43"/>
  <c r="N83" i="43"/>
  <c r="M83" i="43"/>
  <c r="L83" i="43"/>
  <c r="K83" i="43"/>
  <c r="J83" i="43"/>
  <c r="I83" i="43"/>
  <c r="H83" i="43"/>
  <c r="G83" i="43"/>
  <c r="F83" i="43"/>
  <c r="E83" i="43"/>
  <c r="D83" i="43"/>
  <c r="C83" i="43"/>
  <c r="B83" i="43"/>
  <c r="W82" i="43"/>
  <c r="V82" i="43"/>
  <c r="U82" i="43"/>
  <c r="T82" i="43"/>
  <c r="S82" i="43"/>
  <c r="R82" i="43"/>
  <c r="Q82" i="43"/>
  <c r="P82" i="43"/>
  <c r="O82" i="43"/>
  <c r="N82" i="43"/>
  <c r="M82" i="43"/>
  <c r="L82" i="43"/>
  <c r="K82" i="43"/>
  <c r="J82" i="43"/>
  <c r="I82" i="43"/>
  <c r="H82" i="43"/>
  <c r="G82" i="43"/>
  <c r="F82" i="43"/>
  <c r="E82" i="43"/>
  <c r="D82" i="43"/>
  <c r="C82" i="43"/>
  <c r="B82" i="43"/>
  <c r="W81" i="43"/>
  <c r="V81" i="43"/>
  <c r="U81" i="43"/>
  <c r="T81" i="43"/>
  <c r="S81" i="43"/>
  <c r="R81" i="43"/>
  <c r="Q81" i="43"/>
  <c r="P81" i="43"/>
  <c r="O81" i="43"/>
  <c r="N81" i="43"/>
  <c r="M81" i="43"/>
  <c r="L81" i="43"/>
  <c r="K81" i="43"/>
  <c r="J81" i="43"/>
  <c r="I81" i="43"/>
  <c r="H81" i="43"/>
  <c r="G81" i="43"/>
  <c r="F81" i="43"/>
  <c r="E81" i="43"/>
  <c r="D81" i="43"/>
  <c r="C81" i="43"/>
  <c r="B81" i="43"/>
  <c r="W77" i="43"/>
  <c r="V77" i="43"/>
  <c r="U77" i="43"/>
  <c r="T77" i="43"/>
  <c r="S77" i="43"/>
  <c r="R77" i="43"/>
  <c r="Q77" i="43"/>
  <c r="P77" i="43"/>
  <c r="O77" i="43"/>
  <c r="N77" i="43"/>
  <c r="M77" i="43"/>
  <c r="L77" i="43"/>
  <c r="K77" i="43"/>
  <c r="J77" i="43"/>
  <c r="I77" i="43"/>
  <c r="H77" i="43"/>
  <c r="G77" i="43"/>
  <c r="F77" i="43"/>
  <c r="E77" i="43"/>
  <c r="D77" i="43"/>
  <c r="C77" i="43"/>
  <c r="B77" i="43"/>
  <c r="W76" i="43"/>
  <c r="V76" i="43"/>
  <c r="U76" i="43"/>
  <c r="T76" i="43"/>
  <c r="S76" i="43"/>
  <c r="R76" i="43"/>
  <c r="Q76" i="43"/>
  <c r="P76" i="43"/>
  <c r="O76" i="43"/>
  <c r="N76" i="43"/>
  <c r="M76" i="43"/>
  <c r="L76" i="43"/>
  <c r="K76" i="43"/>
  <c r="J76" i="43"/>
  <c r="I76" i="43"/>
  <c r="H76" i="43"/>
  <c r="G76" i="43"/>
  <c r="F76" i="43"/>
  <c r="E76" i="43"/>
  <c r="D76" i="43"/>
  <c r="C76" i="43"/>
  <c r="B76" i="43"/>
  <c r="W75" i="43"/>
  <c r="V75" i="43"/>
  <c r="U75" i="43"/>
  <c r="T75" i="43"/>
  <c r="S75" i="43"/>
  <c r="R75" i="43"/>
  <c r="Q75" i="43"/>
  <c r="P75" i="43"/>
  <c r="O75" i="43"/>
  <c r="N75" i="43"/>
  <c r="M75" i="43"/>
  <c r="L75" i="43"/>
  <c r="K75" i="43"/>
  <c r="J75" i="43"/>
  <c r="I75" i="43"/>
  <c r="H75" i="43"/>
  <c r="G75" i="43"/>
  <c r="F75" i="43"/>
  <c r="E75" i="43"/>
  <c r="D75" i="43"/>
  <c r="C75" i="43"/>
  <c r="B75" i="43"/>
  <c r="W74" i="43"/>
  <c r="V74" i="43"/>
  <c r="U74" i="43"/>
  <c r="T74" i="43"/>
  <c r="S74" i="43"/>
  <c r="R74" i="43"/>
  <c r="Q74" i="43"/>
  <c r="P74" i="43"/>
  <c r="O74" i="43"/>
  <c r="N74" i="43"/>
  <c r="M74" i="43"/>
  <c r="L74" i="43"/>
  <c r="K74" i="43"/>
  <c r="J74" i="43"/>
  <c r="I74" i="43"/>
  <c r="H74" i="43"/>
  <c r="G74" i="43"/>
  <c r="F74" i="43"/>
  <c r="E74" i="43"/>
  <c r="D74" i="43"/>
  <c r="C74" i="43"/>
  <c r="B74" i="43"/>
  <c r="W73" i="43"/>
  <c r="V73" i="43"/>
  <c r="U73" i="43"/>
  <c r="T73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D73" i="43"/>
  <c r="C73" i="43"/>
  <c r="B73" i="43"/>
  <c r="W72" i="43"/>
  <c r="U72" i="43"/>
  <c r="R72" i="43"/>
  <c r="M72" i="43"/>
  <c r="G72" i="43"/>
  <c r="E72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B71" i="43"/>
  <c r="W70" i="43"/>
  <c r="V70" i="43"/>
  <c r="U70" i="43"/>
  <c r="T70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B70" i="43"/>
  <c r="W69" i="43"/>
  <c r="V69" i="43"/>
  <c r="U69" i="43"/>
  <c r="T69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W68" i="43"/>
  <c r="V68" i="43"/>
  <c r="U68" i="43"/>
  <c r="T68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H63" i="43" s="1"/>
  <c r="G67" i="43"/>
  <c r="F67" i="43"/>
  <c r="E67" i="43"/>
  <c r="D67" i="43"/>
  <c r="C67" i="43"/>
  <c r="B67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B66" i="43"/>
  <c r="W65" i="43"/>
  <c r="V65" i="43"/>
  <c r="U65" i="43"/>
  <c r="T65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D65" i="43"/>
  <c r="C65" i="43"/>
  <c r="B65" i="43"/>
  <c r="W64" i="43"/>
  <c r="V64" i="43"/>
  <c r="U64" i="43"/>
  <c r="T64" i="43"/>
  <c r="S64" i="43"/>
  <c r="R64" i="43"/>
  <c r="Q64" i="43"/>
  <c r="P64" i="43"/>
  <c r="P63" i="43" s="1"/>
  <c r="O64" i="43"/>
  <c r="N64" i="43"/>
  <c r="M64" i="43"/>
  <c r="M63" i="43" s="1"/>
  <c r="L64" i="43"/>
  <c r="K64" i="43"/>
  <c r="J64" i="43"/>
  <c r="I64" i="43"/>
  <c r="H64" i="43"/>
  <c r="G64" i="43"/>
  <c r="F64" i="43"/>
  <c r="E64" i="43"/>
  <c r="D64" i="43"/>
  <c r="C64" i="43"/>
  <c r="B64" i="43"/>
  <c r="W39" i="43"/>
  <c r="V39" i="43"/>
  <c r="U39" i="43"/>
  <c r="T39" i="43"/>
  <c r="T72" i="43" s="1"/>
  <c r="S39" i="43"/>
  <c r="R39" i="43"/>
  <c r="R90" i="43" s="1"/>
  <c r="Q39" i="43"/>
  <c r="P39" i="43"/>
  <c r="O39" i="43"/>
  <c r="O90" i="43" s="1"/>
  <c r="N39" i="43"/>
  <c r="M39" i="43"/>
  <c r="M90" i="43" s="1"/>
  <c r="L39" i="43"/>
  <c r="L72" i="43" s="1"/>
  <c r="K39" i="43"/>
  <c r="J39" i="43"/>
  <c r="J90" i="43" s="1"/>
  <c r="I39" i="43"/>
  <c r="H39" i="43"/>
  <c r="G39" i="43"/>
  <c r="F39" i="43"/>
  <c r="E39" i="43"/>
  <c r="D39" i="43"/>
  <c r="D72" i="43" s="1"/>
  <c r="C39" i="43"/>
  <c r="B39" i="43"/>
  <c r="B72" i="43" s="1"/>
  <c r="A1" i="43"/>
  <c r="W91" i="42"/>
  <c r="V91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B91" i="42"/>
  <c r="W89" i="42"/>
  <c r="V89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B89" i="42"/>
  <c r="W88" i="42"/>
  <c r="V88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B88" i="42"/>
  <c r="W87" i="42"/>
  <c r="V87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W85" i="42"/>
  <c r="V85" i="42"/>
  <c r="U85" i="42"/>
  <c r="T85" i="42"/>
  <c r="S85" i="42"/>
  <c r="R85" i="42"/>
  <c r="Q85" i="42"/>
  <c r="P85" i="42"/>
  <c r="O85" i="42"/>
  <c r="N85" i="42"/>
  <c r="M85" i="42"/>
  <c r="L85" i="42"/>
  <c r="K85" i="42"/>
  <c r="J85" i="42"/>
  <c r="I85" i="42"/>
  <c r="H85" i="42"/>
  <c r="G85" i="42"/>
  <c r="F85" i="42"/>
  <c r="E85" i="42"/>
  <c r="D85" i="42"/>
  <c r="C85" i="42"/>
  <c r="B85" i="42"/>
  <c r="W84" i="42"/>
  <c r="V84" i="42"/>
  <c r="U84" i="42"/>
  <c r="T84" i="42"/>
  <c r="S84" i="42"/>
  <c r="R84" i="42"/>
  <c r="Q84" i="42"/>
  <c r="P84" i="42"/>
  <c r="O84" i="42"/>
  <c r="N84" i="42"/>
  <c r="M84" i="42"/>
  <c r="L84" i="42"/>
  <c r="K84" i="42"/>
  <c r="J84" i="42"/>
  <c r="I84" i="42"/>
  <c r="H84" i="42"/>
  <c r="G84" i="42"/>
  <c r="F84" i="42"/>
  <c r="E84" i="42"/>
  <c r="D84" i="42"/>
  <c r="C84" i="42"/>
  <c r="B84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B83" i="42"/>
  <c r="W82" i="42"/>
  <c r="V82" i="42"/>
  <c r="U82" i="42"/>
  <c r="T82" i="42"/>
  <c r="S82" i="42"/>
  <c r="R82" i="42"/>
  <c r="Q82" i="42"/>
  <c r="P82" i="42"/>
  <c r="O82" i="42"/>
  <c r="N82" i="42"/>
  <c r="M82" i="42"/>
  <c r="L82" i="42"/>
  <c r="K82" i="42"/>
  <c r="J82" i="42"/>
  <c r="I82" i="42"/>
  <c r="H82" i="42"/>
  <c r="G82" i="42"/>
  <c r="F82" i="42"/>
  <c r="E82" i="42"/>
  <c r="D82" i="42"/>
  <c r="C82" i="42"/>
  <c r="B82" i="42"/>
  <c r="W81" i="42"/>
  <c r="V81" i="42"/>
  <c r="U81" i="42"/>
  <c r="T81" i="42"/>
  <c r="S81" i="42"/>
  <c r="R81" i="42"/>
  <c r="Q81" i="42"/>
  <c r="P81" i="42"/>
  <c r="O81" i="42"/>
  <c r="N81" i="42"/>
  <c r="M81" i="42"/>
  <c r="L81" i="42"/>
  <c r="K81" i="42"/>
  <c r="J81" i="42"/>
  <c r="I81" i="42"/>
  <c r="H81" i="42"/>
  <c r="G81" i="42"/>
  <c r="F81" i="42"/>
  <c r="E81" i="42"/>
  <c r="D81" i="42"/>
  <c r="C81" i="42"/>
  <c r="B81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B76" i="42"/>
  <c r="W75" i="42"/>
  <c r="V75" i="42"/>
  <c r="U75" i="42"/>
  <c r="T75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D75" i="42"/>
  <c r="C75" i="42"/>
  <c r="B75" i="42"/>
  <c r="W74" i="42"/>
  <c r="V74" i="42"/>
  <c r="U74" i="42"/>
  <c r="T74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C74" i="42"/>
  <c r="B74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C73" i="42"/>
  <c r="B73" i="42"/>
  <c r="O72" i="42"/>
  <c r="M72" i="42"/>
  <c r="J72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D71" i="42"/>
  <c r="C71" i="42"/>
  <c r="B71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C70" i="42"/>
  <c r="B70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C67" i="42"/>
  <c r="B67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K63" i="42" s="1"/>
  <c r="J66" i="42"/>
  <c r="I66" i="42"/>
  <c r="H66" i="42"/>
  <c r="G66" i="42"/>
  <c r="F66" i="42"/>
  <c r="E66" i="42"/>
  <c r="D66" i="42"/>
  <c r="C66" i="42"/>
  <c r="B66" i="42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C65" i="42"/>
  <c r="B65" i="42"/>
  <c r="W64" i="42"/>
  <c r="V64" i="42"/>
  <c r="U64" i="42"/>
  <c r="T64" i="42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D64" i="42"/>
  <c r="C64" i="42"/>
  <c r="B64" i="42"/>
  <c r="W39" i="42"/>
  <c r="W72" i="42" s="1"/>
  <c r="V39" i="42"/>
  <c r="U39" i="42"/>
  <c r="U72" i="42" s="1"/>
  <c r="T39" i="42"/>
  <c r="S39" i="42"/>
  <c r="S72" i="42" s="1"/>
  <c r="R39" i="42"/>
  <c r="R90" i="42" s="1"/>
  <c r="Q39" i="42"/>
  <c r="P39" i="42"/>
  <c r="P72" i="42" s="1"/>
  <c r="O39" i="42"/>
  <c r="N39" i="42"/>
  <c r="M39" i="42"/>
  <c r="M90" i="42" s="1"/>
  <c r="L39" i="42"/>
  <c r="K39" i="42"/>
  <c r="K72" i="42" s="1"/>
  <c r="J39" i="42"/>
  <c r="J90" i="42" s="1"/>
  <c r="I39" i="42"/>
  <c r="H39" i="42"/>
  <c r="H72" i="42" s="1"/>
  <c r="G39" i="42"/>
  <c r="G72" i="42" s="1"/>
  <c r="F39" i="42"/>
  <c r="E39" i="42"/>
  <c r="E72" i="42" s="1"/>
  <c r="D39" i="42"/>
  <c r="C39" i="42"/>
  <c r="C72" i="42" s="1"/>
  <c r="B39" i="42"/>
  <c r="B90" i="42" s="1"/>
  <c r="A1" i="42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B91" i="41"/>
  <c r="M90" i="41"/>
  <c r="K90" i="41"/>
  <c r="F90" i="41"/>
  <c r="E90" i="41"/>
  <c r="C90" i="41"/>
  <c r="W89" i="41"/>
  <c r="V89" i="41"/>
  <c r="U89" i="4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B89" i="41"/>
  <c r="W88" i="41"/>
  <c r="V88" i="41"/>
  <c r="U88" i="41"/>
  <c r="T88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W87" i="41"/>
  <c r="V87" i="41"/>
  <c r="U87" i="41"/>
  <c r="T87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W85" i="41"/>
  <c r="V85" i="41"/>
  <c r="U85" i="41"/>
  <c r="T85" i="41"/>
  <c r="S85" i="41"/>
  <c r="R85" i="41"/>
  <c r="Q85" i="41"/>
  <c r="P85" i="41"/>
  <c r="O85" i="41"/>
  <c r="N85" i="41"/>
  <c r="M85" i="41"/>
  <c r="L85" i="41"/>
  <c r="K85" i="41"/>
  <c r="J85" i="41"/>
  <c r="I85" i="41"/>
  <c r="H85" i="41"/>
  <c r="G85" i="41"/>
  <c r="F85" i="41"/>
  <c r="E85" i="41"/>
  <c r="D85" i="41"/>
  <c r="C85" i="41"/>
  <c r="B85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C84" i="41"/>
  <c r="B84" i="41"/>
  <c r="W83" i="41"/>
  <c r="V83" i="41"/>
  <c r="U83" i="41"/>
  <c r="T83" i="41"/>
  <c r="S83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F83" i="41"/>
  <c r="E83" i="41"/>
  <c r="D83" i="41"/>
  <c r="C83" i="41"/>
  <c r="B83" i="41"/>
  <c r="W82" i="41"/>
  <c r="V82" i="41"/>
  <c r="U82" i="41"/>
  <c r="T82" i="41"/>
  <c r="S82" i="41"/>
  <c r="R82" i="41"/>
  <c r="Q82" i="41"/>
  <c r="P82" i="41"/>
  <c r="O82" i="41"/>
  <c r="N82" i="41"/>
  <c r="M82" i="41"/>
  <c r="L82" i="41"/>
  <c r="K82" i="41"/>
  <c r="J82" i="41"/>
  <c r="I82" i="41"/>
  <c r="H82" i="41"/>
  <c r="G82" i="41"/>
  <c r="F82" i="41"/>
  <c r="E82" i="41"/>
  <c r="D82" i="41"/>
  <c r="C82" i="41"/>
  <c r="C81" i="41" s="1"/>
  <c r="B82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W76" i="41"/>
  <c r="V76" i="41"/>
  <c r="U76" i="41"/>
  <c r="T76" i="41"/>
  <c r="S76" i="41"/>
  <c r="R76" i="41"/>
  <c r="Q76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W75" i="41"/>
  <c r="V75" i="41"/>
  <c r="U75" i="41"/>
  <c r="T75" i="41"/>
  <c r="S75" i="41"/>
  <c r="S63" i="41" s="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C75" i="41"/>
  <c r="B75" i="41"/>
  <c r="W74" i="41"/>
  <c r="V74" i="41"/>
  <c r="U74" i="41"/>
  <c r="T74" i="41"/>
  <c r="S74" i="41"/>
  <c r="R74" i="41"/>
  <c r="Q74" i="41"/>
  <c r="P74" i="41"/>
  <c r="O74" i="41"/>
  <c r="N74" i="41"/>
  <c r="M74" i="41"/>
  <c r="L74" i="41"/>
  <c r="K74" i="41"/>
  <c r="J74" i="41"/>
  <c r="I74" i="41"/>
  <c r="H74" i="41"/>
  <c r="G74" i="41"/>
  <c r="F74" i="41"/>
  <c r="E74" i="41"/>
  <c r="D74" i="41"/>
  <c r="C74" i="41"/>
  <c r="B74" i="41"/>
  <c r="W73" i="41"/>
  <c r="V73" i="41"/>
  <c r="U73" i="41"/>
  <c r="T73" i="41"/>
  <c r="S73" i="41"/>
  <c r="R73" i="41"/>
  <c r="Q73" i="41"/>
  <c r="P73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W72" i="41"/>
  <c r="H72" i="41"/>
  <c r="W71" i="41"/>
  <c r="V71" i="41"/>
  <c r="U71" i="41"/>
  <c r="T71" i="41"/>
  <c r="S71" i="41"/>
  <c r="R71" i="41"/>
  <c r="Q71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C71" i="41"/>
  <c r="B71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B70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C67" i="41"/>
  <c r="B67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F66" i="41"/>
  <c r="E66" i="41"/>
  <c r="D66" i="41"/>
  <c r="C66" i="41"/>
  <c r="B66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F65" i="41"/>
  <c r="E65" i="41"/>
  <c r="E63" i="41" s="1"/>
  <c r="D65" i="41"/>
  <c r="C65" i="41"/>
  <c r="B65" i="41"/>
  <c r="W64" i="41"/>
  <c r="V64" i="41"/>
  <c r="U64" i="41"/>
  <c r="U63" i="41" s="1"/>
  <c r="T64" i="41"/>
  <c r="S64" i="41"/>
  <c r="R64" i="41"/>
  <c r="Q64" i="41"/>
  <c r="P64" i="41"/>
  <c r="O64" i="41"/>
  <c r="N64" i="41"/>
  <c r="M64" i="41"/>
  <c r="L64" i="41"/>
  <c r="K64" i="41"/>
  <c r="J64" i="41"/>
  <c r="I64" i="41"/>
  <c r="H64" i="41"/>
  <c r="G64" i="41"/>
  <c r="F64" i="41"/>
  <c r="E64" i="41"/>
  <c r="D64" i="41"/>
  <c r="C64" i="41"/>
  <c r="B64" i="41"/>
  <c r="W39" i="41"/>
  <c r="W90" i="41" s="1"/>
  <c r="V39" i="41"/>
  <c r="V90" i="41" s="1"/>
  <c r="U39" i="41"/>
  <c r="U90" i="41" s="1"/>
  <c r="T39" i="41"/>
  <c r="S39" i="41"/>
  <c r="S90" i="41" s="1"/>
  <c r="R39" i="41"/>
  <c r="R72" i="41" s="1"/>
  <c r="Q39" i="41"/>
  <c r="P39" i="41"/>
  <c r="P90" i="41" s="1"/>
  <c r="O39" i="41"/>
  <c r="O90" i="41" s="1"/>
  <c r="N39" i="41"/>
  <c r="N72" i="41" s="1"/>
  <c r="M39" i="41"/>
  <c r="M72" i="41" s="1"/>
  <c r="L39" i="41"/>
  <c r="K39" i="41"/>
  <c r="J39" i="41"/>
  <c r="J72" i="41" s="1"/>
  <c r="I39" i="41"/>
  <c r="H39" i="41"/>
  <c r="H90" i="41" s="1"/>
  <c r="G39" i="41"/>
  <c r="G90" i="41" s="1"/>
  <c r="F39" i="41"/>
  <c r="F72" i="41" s="1"/>
  <c r="E39" i="41"/>
  <c r="E72" i="41" s="1"/>
  <c r="D39" i="41"/>
  <c r="C39" i="41"/>
  <c r="B39" i="41"/>
  <c r="B72" i="41" s="1"/>
  <c r="A1" i="41"/>
  <c r="R38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W33" i="40"/>
  <c r="W38" i="40" s="1"/>
  <c r="V33" i="40"/>
  <c r="V38" i="40" s="1"/>
  <c r="U33" i="40"/>
  <c r="U38" i="40" s="1"/>
  <c r="T33" i="40"/>
  <c r="T38" i="40" s="1"/>
  <c r="S33" i="40"/>
  <c r="S38" i="40" s="1"/>
  <c r="R33" i="40"/>
  <c r="Q33" i="40"/>
  <c r="Q38" i="40" s="1"/>
  <c r="P33" i="40"/>
  <c r="P38" i="40" s="1"/>
  <c r="O33" i="40"/>
  <c r="O38" i="40" s="1"/>
  <c r="N33" i="40"/>
  <c r="N38" i="40" s="1"/>
  <c r="M33" i="40"/>
  <c r="M38" i="40" s="1"/>
  <c r="L33" i="40"/>
  <c r="L38" i="40" s="1"/>
  <c r="K33" i="40"/>
  <c r="K38" i="40" s="1"/>
  <c r="K178" i="4" s="1"/>
  <c r="J33" i="40"/>
  <c r="J38" i="40" s="1"/>
  <c r="I33" i="40"/>
  <c r="I38" i="40" s="1"/>
  <c r="H33" i="40"/>
  <c r="H38" i="40" s="1"/>
  <c r="G33" i="40"/>
  <c r="G38" i="40" s="1"/>
  <c r="F33" i="40"/>
  <c r="F38" i="40" s="1"/>
  <c r="F178" i="4" s="1"/>
  <c r="E33" i="40"/>
  <c r="E38" i="40" s="1"/>
  <c r="D33" i="40"/>
  <c r="D38" i="40" s="1"/>
  <c r="C33" i="40"/>
  <c r="C38" i="40" s="1"/>
  <c r="B33" i="40"/>
  <c r="B38" i="40" s="1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A1" i="40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C67" i="39"/>
  <c r="B67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W65" i="39"/>
  <c r="V65" i="39"/>
  <c r="U65" i="39"/>
  <c r="T65" i="39"/>
  <c r="S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W64" i="39"/>
  <c r="V64" i="39"/>
  <c r="U64" i="39"/>
  <c r="T64" i="39"/>
  <c r="S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E63" i="39"/>
  <c r="D63" i="39"/>
  <c r="B63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W60" i="39"/>
  <c r="U60" i="39"/>
  <c r="T60" i="39"/>
  <c r="S60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W57" i="39"/>
  <c r="Q57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B51" i="39" s="1"/>
  <c r="W54" i="39"/>
  <c r="V54" i="39"/>
  <c r="U54" i="39"/>
  <c r="T54" i="39"/>
  <c r="S54" i="39"/>
  <c r="R54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E51" i="39" s="1"/>
  <c r="D54" i="39"/>
  <c r="C54" i="39"/>
  <c r="B54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W52" i="39"/>
  <c r="V52" i="39"/>
  <c r="U52" i="39"/>
  <c r="U51" i="39" s="1"/>
  <c r="T52" i="39"/>
  <c r="S52" i="39"/>
  <c r="R52" i="39"/>
  <c r="Q52" i="39"/>
  <c r="P52" i="39"/>
  <c r="O52" i="39"/>
  <c r="N52" i="39"/>
  <c r="M52" i="39"/>
  <c r="M51" i="39" s="1"/>
  <c r="L52" i="39"/>
  <c r="K52" i="39"/>
  <c r="J52" i="39"/>
  <c r="I52" i="39"/>
  <c r="H52" i="39"/>
  <c r="G52" i="39"/>
  <c r="F52" i="39"/>
  <c r="E52" i="39"/>
  <c r="D52" i="39"/>
  <c r="C52" i="39"/>
  <c r="B52" i="39"/>
  <c r="W27" i="39"/>
  <c r="W63" i="39" s="1"/>
  <c r="V27" i="39"/>
  <c r="V63" i="39" s="1"/>
  <c r="U27" i="39"/>
  <c r="T27" i="39"/>
  <c r="S27" i="39"/>
  <c r="R27" i="39"/>
  <c r="Q27" i="39"/>
  <c r="Q63" i="39" s="1"/>
  <c r="P27" i="39"/>
  <c r="O27" i="39"/>
  <c r="O63" i="39" s="1"/>
  <c r="N27" i="39"/>
  <c r="N63" i="39" s="1"/>
  <c r="M27" i="39"/>
  <c r="M63" i="39" s="1"/>
  <c r="L27" i="39"/>
  <c r="L63" i="39" s="1"/>
  <c r="K27" i="39"/>
  <c r="K63" i="39" s="1"/>
  <c r="J27" i="39"/>
  <c r="I27" i="39"/>
  <c r="I63" i="39" s="1"/>
  <c r="H27" i="39"/>
  <c r="G27" i="39"/>
  <c r="G63" i="39" s="1"/>
  <c r="F27" i="39"/>
  <c r="F63" i="39" s="1"/>
  <c r="E27" i="39"/>
  <c r="D27" i="39"/>
  <c r="C27" i="39"/>
  <c r="C63" i="39" s="1"/>
  <c r="B27" i="39"/>
  <c r="W24" i="39"/>
  <c r="V24" i="39"/>
  <c r="U24" i="39"/>
  <c r="T24" i="39"/>
  <c r="S24" i="39"/>
  <c r="R24" i="39"/>
  <c r="Q24" i="39"/>
  <c r="P24" i="39"/>
  <c r="O24" i="39"/>
  <c r="O60" i="39" s="1"/>
  <c r="N24" i="39"/>
  <c r="M24" i="39"/>
  <c r="M60" i="39" s="1"/>
  <c r="L24" i="39"/>
  <c r="L60" i="39" s="1"/>
  <c r="K24" i="39"/>
  <c r="K60" i="39" s="1"/>
  <c r="J24" i="39"/>
  <c r="I24" i="39"/>
  <c r="H24" i="39"/>
  <c r="G24" i="39"/>
  <c r="G60" i="39" s="1"/>
  <c r="F24" i="39"/>
  <c r="E24" i="39"/>
  <c r="E79" i="39" s="1"/>
  <c r="D24" i="39"/>
  <c r="C24" i="39"/>
  <c r="B24" i="39"/>
  <c r="W16" i="39"/>
  <c r="V16" i="39"/>
  <c r="V57" i="39" s="1"/>
  <c r="U16" i="39"/>
  <c r="U57" i="39" s="1"/>
  <c r="T16" i="39"/>
  <c r="S16" i="39"/>
  <c r="S57" i="39" s="1"/>
  <c r="R16" i="39"/>
  <c r="R57" i="39" s="1"/>
  <c r="Q16" i="39"/>
  <c r="P16" i="39"/>
  <c r="P57" i="39" s="1"/>
  <c r="O16" i="39"/>
  <c r="O57" i="39" s="1"/>
  <c r="N16" i="39"/>
  <c r="N57" i="39" s="1"/>
  <c r="M16" i="39"/>
  <c r="L16" i="39"/>
  <c r="K16" i="39"/>
  <c r="J16" i="39"/>
  <c r="I16" i="39"/>
  <c r="I57" i="39" s="1"/>
  <c r="H16" i="39"/>
  <c r="H57" i="39" s="1"/>
  <c r="G16" i="39"/>
  <c r="G57" i="39" s="1"/>
  <c r="F16" i="39"/>
  <c r="F57" i="39" s="1"/>
  <c r="E16" i="39"/>
  <c r="E57" i="39" s="1"/>
  <c r="D16" i="39"/>
  <c r="C16" i="39"/>
  <c r="C57" i="39" s="1"/>
  <c r="B16" i="39"/>
  <c r="B57" i="39" s="1"/>
  <c r="A1" i="39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C83" i="38"/>
  <c r="B83" i="38"/>
  <c r="W82" i="38"/>
  <c r="V82" i="38"/>
  <c r="U82" i="38"/>
  <c r="T82" i="38"/>
  <c r="S82" i="38"/>
  <c r="R82" i="38"/>
  <c r="Q82" i="38"/>
  <c r="P82" i="38"/>
  <c r="O82" i="38"/>
  <c r="N82" i="38"/>
  <c r="M82" i="38"/>
  <c r="L82" i="38"/>
  <c r="K82" i="38"/>
  <c r="J82" i="38"/>
  <c r="I82" i="38"/>
  <c r="H82" i="38"/>
  <c r="G82" i="38"/>
  <c r="F82" i="38"/>
  <c r="E82" i="38"/>
  <c r="D82" i="38"/>
  <c r="C82" i="38"/>
  <c r="B82" i="38"/>
  <c r="W81" i="38"/>
  <c r="V81" i="38"/>
  <c r="U81" i="38"/>
  <c r="T81" i="38"/>
  <c r="S81" i="38"/>
  <c r="R81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E81" i="38"/>
  <c r="D81" i="38"/>
  <c r="C81" i="38"/>
  <c r="B81" i="38"/>
  <c r="W77" i="38"/>
  <c r="V77" i="38"/>
  <c r="U77" i="38"/>
  <c r="T77" i="38"/>
  <c r="S77" i="38"/>
  <c r="R77" i="38"/>
  <c r="Q77" i="38"/>
  <c r="P77" i="38"/>
  <c r="O77" i="38"/>
  <c r="N77" i="38"/>
  <c r="M77" i="38"/>
  <c r="L77" i="38"/>
  <c r="K77" i="38"/>
  <c r="J77" i="38"/>
  <c r="I77" i="38"/>
  <c r="H77" i="38"/>
  <c r="G77" i="38"/>
  <c r="F77" i="38"/>
  <c r="E77" i="38"/>
  <c r="D77" i="38"/>
  <c r="C77" i="38"/>
  <c r="B77" i="38"/>
  <c r="W76" i="38"/>
  <c r="V76" i="38"/>
  <c r="U76" i="38"/>
  <c r="T76" i="38"/>
  <c r="S76" i="38"/>
  <c r="R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E76" i="38"/>
  <c r="D76" i="38"/>
  <c r="C76" i="38"/>
  <c r="B76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E75" i="38"/>
  <c r="D75" i="38"/>
  <c r="C75" i="38"/>
  <c r="B75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W73" i="38"/>
  <c r="V73" i="38"/>
  <c r="U73" i="38"/>
  <c r="T73" i="38"/>
  <c r="S73" i="38"/>
  <c r="R73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W65" i="38"/>
  <c r="V65" i="38"/>
  <c r="U65" i="38"/>
  <c r="T65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T63" i="38"/>
  <c r="Q63" i="38"/>
  <c r="L63" i="38"/>
  <c r="C63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T60" i="38"/>
  <c r="S60" i="38"/>
  <c r="R60" i="38"/>
  <c r="Q60" i="38"/>
  <c r="N60" i="38"/>
  <c r="L60" i="38"/>
  <c r="K60" i="38"/>
  <c r="I60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P57" i="38"/>
  <c r="M57" i="38"/>
  <c r="H57" i="38"/>
  <c r="E57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H51" i="38" s="1"/>
  <c r="G53" i="38"/>
  <c r="F53" i="38"/>
  <c r="E53" i="38"/>
  <c r="D53" i="38"/>
  <c r="C53" i="38"/>
  <c r="B53" i="38"/>
  <c r="W52" i="38"/>
  <c r="V52" i="38"/>
  <c r="U52" i="38"/>
  <c r="T52" i="38"/>
  <c r="T51" i="38" s="1"/>
  <c r="S52" i="38"/>
  <c r="R52" i="38"/>
  <c r="Q52" i="38"/>
  <c r="P52" i="38"/>
  <c r="O52" i="38"/>
  <c r="N52" i="38"/>
  <c r="M52" i="38"/>
  <c r="L52" i="38"/>
  <c r="L51" i="38" s="1"/>
  <c r="K52" i="38"/>
  <c r="J52" i="38"/>
  <c r="I52" i="38"/>
  <c r="H52" i="38"/>
  <c r="G52" i="38"/>
  <c r="F52" i="38"/>
  <c r="E52" i="38"/>
  <c r="D52" i="38"/>
  <c r="D51" i="38" s="1"/>
  <c r="C52" i="38"/>
  <c r="B52" i="38"/>
  <c r="W27" i="38"/>
  <c r="V27" i="38"/>
  <c r="V63" i="38" s="1"/>
  <c r="U27" i="38"/>
  <c r="U63" i="38" s="1"/>
  <c r="T27" i="38"/>
  <c r="S27" i="38"/>
  <c r="S80" i="38" s="1"/>
  <c r="R27" i="38"/>
  <c r="R80" i="38" s="1"/>
  <c r="Q27" i="38"/>
  <c r="Q80" i="38" s="1"/>
  <c r="P27" i="38"/>
  <c r="P63" i="38" s="1"/>
  <c r="O27" i="38"/>
  <c r="N27" i="38"/>
  <c r="N63" i="38" s="1"/>
  <c r="M27" i="38"/>
  <c r="M63" i="38" s="1"/>
  <c r="L27" i="38"/>
  <c r="L80" i="38" s="1"/>
  <c r="K27" i="38"/>
  <c r="K80" i="38" s="1"/>
  <c r="J27" i="38"/>
  <c r="J80" i="38" s="1"/>
  <c r="I27" i="38"/>
  <c r="I80" i="38" s="1"/>
  <c r="H27" i="38"/>
  <c r="H63" i="38" s="1"/>
  <c r="G27" i="38"/>
  <c r="F27" i="38"/>
  <c r="F63" i="38" s="1"/>
  <c r="E27" i="38"/>
  <c r="E63" i="38" s="1"/>
  <c r="D27" i="38"/>
  <c r="D63" i="38" s="1"/>
  <c r="C27" i="38"/>
  <c r="B27" i="38"/>
  <c r="W24" i="38"/>
  <c r="V24" i="38"/>
  <c r="V60" i="38" s="1"/>
  <c r="U24" i="38"/>
  <c r="T24" i="38"/>
  <c r="S24" i="38"/>
  <c r="R24" i="38"/>
  <c r="Q24" i="38"/>
  <c r="P24" i="38"/>
  <c r="O24" i="38"/>
  <c r="N24" i="38"/>
  <c r="M24" i="38"/>
  <c r="L24" i="38"/>
  <c r="K24" i="38"/>
  <c r="K79" i="38" s="1"/>
  <c r="J24" i="38"/>
  <c r="J79" i="38" s="1"/>
  <c r="I24" i="38"/>
  <c r="I79" i="38" s="1"/>
  <c r="H24" i="38"/>
  <c r="H79" i="38" s="1"/>
  <c r="G24" i="38"/>
  <c r="G79" i="38" s="1"/>
  <c r="F24" i="38"/>
  <c r="F60" i="38" s="1"/>
  <c r="E24" i="38"/>
  <c r="D24" i="38"/>
  <c r="D60" i="38" s="1"/>
  <c r="C24" i="38"/>
  <c r="C60" i="38" s="1"/>
  <c r="B24" i="38"/>
  <c r="B79" i="38" s="1"/>
  <c r="W16" i="38"/>
  <c r="W57" i="38" s="1"/>
  <c r="V16" i="38"/>
  <c r="U16" i="38"/>
  <c r="U57" i="38" s="1"/>
  <c r="T16" i="38"/>
  <c r="T57" i="38" s="1"/>
  <c r="S16" i="38"/>
  <c r="R16" i="38"/>
  <c r="R57" i="38" s="1"/>
  <c r="Q16" i="38"/>
  <c r="Q57" i="38" s="1"/>
  <c r="P16" i="38"/>
  <c r="O16" i="38"/>
  <c r="O57" i="38" s="1"/>
  <c r="N16" i="38"/>
  <c r="M16" i="38"/>
  <c r="L16" i="38"/>
  <c r="L57" i="38" s="1"/>
  <c r="K16" i="38"/>
  <c r="J16" i="38"/>
  <c r="J57" i="38" s="1"/>
  <c r="I16" i="38"/>
  <c r="I57" i="38" s="1"/>
  <c r="H16" i="38"/>
  <c r="G16" i="38"/>
  <c r="G78" i="38" s="1"/>
  <c r="F16" i="38"/>
  <c r="F78" i="38" s="1"/>
  <c r="E16" i="38"/>
  <c r="E78" i="38" s="1"/>
  <c r="D16" i="38"/>
  <c r="D57" i="38" s="1"/>
  <c r="C16" i="38"/>
  <c r="B16" i="38"/>
  <c r="B57" i="38" s="1"/>
  <c r="A1" i="38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C83" i="37"/>
  <c r="B83" i="37"/>
  <c r="W82" i="37"/>
  <c r="V82" i="37"/>
  <c r="U82" i="37"/>
  <c r="T82" i="37"/>
  <c r="S82" i="37"/>
  <c r="R82" i="37"/>
  <c r="Q82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D82" i="37"/>
  <c r="C82" i="37"/>
  <c r="B82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81" i="37"/>
  <c r="O80" i="37"/>
  <c r="M79" i="37"/>
  <c r="J79" i="37"/>
  <c r="E79" i="37"/>
  <c r="B79" i="37"/>
  <c r="P78" i="37"/>
  <c r="C78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77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76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75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74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73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67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66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65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64" i="37"/>
  <c r="S63" i="37"/>
  <c r="R63" i="37"/>
  <c r="P63" i="37"/>
  <c r="K63" i="37"/>
  <c r="J63" i="37"/>
  <c r="H63" i="37"/>
  <c r="B63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62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D61" i="37"/>
  <c r="C61" i="37"/>
  <c r="B61" i="37"/>
  <c r="M60" i="37"/>
  <c r="K60" i="37"/>
  <c r="J60" i="37"/>
  <c r="I60" i="37"/>
  <c r="H60" i="37"/>
  <c r="E60" i="37"/>
  <c r="C60" i="37"/>
  <c r="B60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W58" i="37"/>
  <c r="V58" i="37"/>
  <c r="U58" i="37"/>
  <c r="T58" i="37"/>
  <c r="S58" i="37"/>
  <c r="S51" i="37" s="1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58" i="37"/>
  <c r="V57" i="37"/>
  <c r="G57" i="37"/>
  <c r="F57" i="37"/>
  <c r="D57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56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55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54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W52" i="37"/>
  <c r="V52" i="37"/>
  <c r="U52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G52" i="37"/>
  <c r="F52" i="37"/>
  <c r="E52" i="37"/>
  <c r="D52" i="37"/>
  <c r="C52" i="37"/>
  <c r="B52" i="37"/>
  <c r="K51" i="37"/>
  <c r="W27" i="37"/>
  <c r="W63" i="37" s="1"/>
  <c r="V27" i="37"/>
  <c r="U27" i="37"/>
  <c r="U63" i="37" s="1"/>
  <c r="T27" i="37"/>
  <c r="T63" i="37" s="1"/>
  <c r="S27" i="37"/>
  <c r="S80" i="37" s="1"/>
  <c r="R27" i="37"/>
  <c r="R80" i="37" s="1"/>
  <c r="Q27" i="37"/>
  <c r="P27" i="37"/>
  <c r="O27" i="37"/>
  <c r="O63" i="37" s="1"/>
  <c r="N27" i="37"/>
  <c r="M27" i="37"/>
  <c r="M63" i="37" s="1"/>
  <c r="L27" i="37"/>
  <c r="L63" i="37" s="1"/>
  <c r="K27" i="37"/>
  <c r="K80" i="37" s="1"/>
  <c r="J27" i="37"/>
  <c r="J80" i="37" s="1"/>
  <c r="I27" i="37"/>
  <c r="H27" i="37"/>
  <c r="G27" i="37"/>
  <c r="G63" i="37" s="1"/>
  <c r="F27" i="37"/>
  <c r="E27" i="37"/>
  <c r="E63" i="37" s="1"/>
  <c r="D27" i="37"/>
  <c r="D63" i="37" s="1"/>
  <c r="C27" i="37"/>
  <c r="C80" i="37" s="1"/>
  <c r="B27" i="37"/>
  <c r="B80" i="37" s="1"/>
  <c r="W24" i="37"/>
  <c r="V24" i="37"/>
  <c r="U24" i="37"/>
  <c r="U79" i="37" s="1"/>
  <c r="T24" i="37"/>
  <c r="S24" i="37"/>
  <c r="S79" i="37" s="1"/>
  <c r="R24" i="37"/>
  <c r="R79" i="37" s="1"/>
  <c r="Q24" i="37"/>
  <c r="Q79" i="37" s="1"/>
  <c r="P24" i="37"/>
  <c r="P79" i="37" s="1"/>
  <c r="O24" i="37"/>
  <c r="N24" i="37"/>
  <c r="M24" i="37"/>
  <c r="L24" i="37"/>
  <c r="K24" i="37"/>
  <c r="K79" i="37" s="1"/>
  <c r="J24" i="37"/>
  <c r="I24" i="37"/>
  <c r="I79" i="37" s="1"/>
  <c r="H24" i="37"/>
  <c r="H79" i="37" s="1"/>
  <c r="G24" i="37"/>
  <c r="F24" i="37"/>
  <c r="E24" i="37"/>
  <c r="D24" i="37"/>
  <c r="C24" i="37"/>
  <c r="C79" i="37" s="1"/>
  <c r="B24" i="37"/>
  <c r="W16" i="37"/>
  <c r="W78" i="37" s="1"/>
  <c r="V16" i="37"/>
  <c r="V78" i="37" s="1"/>
  <c r="U16" i="37"/>
  <c r="T16" i="37"/>
  <c r="T57" i="37" s="1"/>
  <c r="S16" i="37"/>
  <c r="S57" i="37" s="1"/>
  <c r="R16" i="37"/>
  <c r="R78" i="39" s="1"/>
  <c r="Q16" i="37"/>
  <c r="Q57" i="37" s="1"/>
  <c r="P16" i="37"/>
  <c r="P57" i="37" s="1"/>
  <c r="O16" i="37"/>
  <c r="O78" i="37" s="1"/>
  <c r="N16" i="37"/>
  <c r="N78" i="37" s="1"/>
  <c r="M16" i="37"/>
  <c r="L16" i="37"/>
  <c r="L57" i="37" s="1"/>
  <c r="K16" i="37"/>
  <c r="K57" i="37" s="1"/>
  <c r="J16" i="37"/>
  <c r="I16" i="37"/>
  <c r="I57" i="37" s="1"/>
  <c r="H16" i="37"/>
  <c r="H57" i="37" s="1"/>
  <c r="G16" i="37"/>
  <c r="G78" i="37" s="1"/>
  <c r="F16" i="37"/>
  <c r="F78" i="37" s="1"/>
  <c r="E16" i="37"/>
  <c r="D16" i="37"/>
  <c r="C16" i="37"/>
  <c r="C57" i="37" s="1"/>
  <c r="B16" i="37"/>
  <c r="A1" i="37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W33" i="36"/>
  <c r="W38" i="36" s="1"/>
  <c r="V33" i="36"/>
  <c r="V38" i="36" s="1"/>
  <c r="U33" i="36"/>
  <c r="U38" i="36" s="1"/>
  <c r="T33" i="36"/>
  <c r="T38" i="36" s="1"/>
  <c r="T177" i="4" s="1"/>
  <c r="S33" i="36"/>
  <c r="S38" i="36" s="1"/>
  <c r="R33" i="36"/>
  <c r="R38" i="36" s="1"/>
  <c r="Q33" i="36"/>
  <c r="Q38" i="36" s="1"/>
  <c r="P33" i="36"/>
  <c r="P38" i="36" s="1"/>
  <c r="O33" i="36"/>
  <c r="O38" i="36" s="1"/>
  <c r="O177" i="4" s="1"/>
  <c r="N33" i="36"/>
  <c r="N38" i="36" s="1"/>
  <c r="M33" i="36"/>
  <c r="M38" i="36" s="1"/>
  <c r="L33" i="36"/>
  <c r="L38" i="36" s="1"/>
  <c r="K33" i="36"/>
  <c r="K38" i="36" s="1"/>
  <c r="J33" i="36"/>
  <c r="J38" i="36" s="1"/>
  <c r="I33" i="36"/>
  <c r="I38" i="36" s="1"/>
  <c r="H33" i="36"/>
  <c r="H38" i="36" s="1"/>
  <c r="G33" i="36"/>
  <c r="G38" i="36" s="1"/>
  <c r="F33" i="36"/>
  <c r="F38" i="36" s="1"/>
  <c r="E33" i="36"/>
  <c r="E38" i="36" s="1"/>
  <c r="D33" i="36"/>
  <c r="D38" i="36" s="1"/>
  <c r="C33" i="36"/>
  <c r="C38" i="36" s="1"/>
  <c r="C177" i="4" s="1"/>
  <c r="B33" i="36"/>
  <c r="B38" i="36" s="1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A1" i="36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J80" i="35"/>
  <c r="I80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N63" i="35"/>
  <c r="L63" i="35"/>
  <c r="F63" i="35"/>
  <c r="E63" i="35"/>
  <c r="D63" i="35"/>
  <c r="C63" i="35"/>
  <c r="W62" i="35"/>
  <c r="V62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T60" i="35"/>
  <c r="D60" i="35"/>
  <c r="C60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J51" i="35" s="1"/>
  <c r="I58" i="35"/>
  <c r="H58" i="35"/>
  <c r="G58" i="35"/>
  <c r="F58" i="35"/>
  <c r="E58" i="35"/>
  <c r="D58" i="35"/>
  <c r="C58" i="35"/>
  <c r="B58" i="35"/>
  <c r="B57" i="35"/>
  <c r="W56" i="35"/>
  <c r="V56" i="35"/>
  <c r="U56" i="35"/>
  <c r="T56" i="35"/>
  <c r="T51" i="35" s="1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K51" i="35" s="1"/>
  <c r="J55" i="35"/>
  <c r="I55" i="35"/>
  <c r="H55" i="35"/>
  <c r="G55" i="35"/>
  <c r="F55" i="35"/>
  <c r="E55" i="35"/>
  <c r="D55" i="35"/>
  <c r="C55" i="35"/>
  <c r="B55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B51" i="35" s="1"/>
  <c r="W52" i="35"/>
  <c r="V52" i="35"/>
  <c r="U52" i="35"/>
  <c r="T52" i="35"/>
  <c r="S52" i="35"/>
  <c r="S51" i="35" s="1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W27" i="35"/>
  <c r="W63" i="35" s="1"/>
  <c r="V27" i="35"/>
  <c r="V63" i="35" s="1"/>
  <c r="U27" i="35"/>
  <c r="U63" i="35" s="1"/>
  <c r="T27" i="35"/>
  <c r="T63" i="35" s="1"/>
  <c r="S27" i="35"/>
  <c r="S63" i="35" s="1"/>
  <c r="R27" i="35"/>
  <c r="R63" i="35" s="1"/>
  <c r="Q27" i="35"/>
  <c r="Q80" i="35" s="1"/>
  <c r="P27" i="35"/>
  <c r="O27" i="35"/>
  <c r="N27" i="35"/>
  <c r="M27" i="35"/>
  <c r="M63" i="35" s="1"/>
  <c r="L27" i="35"/>
  <c r="K27" i="35"/>
  <c r="J27" i="35"/>
  <c r="J63" i="35" s="1"/>
  <c r="I27" i="35"/>
  <c r="I63" i="35" s="1"/>
  <c r="H27" i="35"/>
  <c r="G27" i="35"/>
  <c r="F27" i="35"/>
  <c r="E27" i="35"/>
  <c r="D27" i="35"/>
  <c r="C27" i="35"/>
  <c r="B27" i="35"/>
  <c r="B63" i="35" s="1"/>
  <c r="W24" i="35"/>
  <c r="W60" i="35" s="1"/>
  <c r="V24" i="35"/>
  <c r="U24" i="35"/>
  <c r="T24" i="35"/>
  <c r="S24" i="35"/>
  <c r="S60" i="35" s="1"/>
  <c r="R24" i="35"/>
  <c r="Q24" i="35"/>
  <c r="P24" i="35"/>
  <c r="P79" i="35" s="1"/>
  <c r="O24" i="35"/>
  <c r="O60" i="35" s="1"/>
  <c r="N24" i="35"/>
  <c r="M24" i="35"/>
  <c r="L24" i="35"/>
  <c r="L60" i="35" s="1"/>
  <c r="K24" i="35"/>
  <c r="K60" i="35" s="1"/>
  <c r="J24" i="35"/>
  <c r="I24" i="35"/>
  <c r="I60" i="35" s="1"/>
  <c r="H24" i="35"/>
  <c r="G24" i="35"/>
  <c r="G60" i="35" s="1"/>
  <c r="F24" i="35"/>
  <c r="F60" i="35" s="1"/>
  <c r="E24" i="35"/>
  <c r="D24" i="35"/>
  <c r="C24" i="35"/>
  <c r="B24" i="35"/>
  <c r="W16" i="35"/>
  <c r="V16" i="35"/>
  <c r="U16" i="35"/>
  <c r="U57" i="35" s="1"/>
  <c r="T16" i="35"/>
  <c r="S16" i="35"/>
  <c r="R16" i="35"/>
  <c r="R57" i="35" s="1"/>
  <c r="Q16" i="35"/>
  <c r="Q57" i="35" s="1"/>
  <c r="P16" i="35"/>
  <c r="P57" i="35" s="1"/>
  <c r="O16" i="35"/>
  <c r="O57" i="35" s="1"/>
  <c r="N16" i="35"/>
  <c r="N57" i="35" s="1"/>
  <c r="M16" i="35"/>
  <c r="M57" i="35" s="1"/>
  <c r="L16" i="35"/>
  <c r="K16" i="35"/>
  <c r="J16" i="35"/>
  <c r="J57" i="35" s="1"/>
  <c r="I16" i="35"/>
  <c r="I57" i="35" s="1"/>
  <c r="H16" i="35"/>
  <c r="H57" i="35" s="1"/>
  <c r="G16" i="35"/>
  <c r="G57" i="35" s="1"/>
  <c r="F16" i="35"/>
  <c r="F78" i="35" s="1"/>
  <c r="E16" i="35"/>
  <c r="E57" i="35" s="1"/>
  <c r="D16" i="35"/>
  <c r="D57" i="35" s="1"/>
  <c r="C16" i="35"/>
  <c r="C57" i="35" s="1"/>
  <c r="B16" i="35"/>
  <c r="A1" i="35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B83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B82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76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75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65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C63" i="34"/>
  <c r="W62" i="34"/>
  <c r="V62" i="34"/>
  <c r="U62" i="34"/>
  <c r="T62" i="34"/>
  <c r="S62" i="34"/>
  <c r="R62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W61" i="34"/>
  <c r="V61" i="34"/>
  <c r="U61" i="34"/>
  <c r="T61" i="34"/>
  <c r="S61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P60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N57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W55" i="34"/>
  <c r="V55" i="34"/>
  <c r="U55" i="34"/>
  <c r="T55" i="34"/>
  <c r="S55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H51" i="34" s="1"/>
  <c r="G54" i="34"/>
  <c r="F54" i="34"/>
  <c r="E54" i="34"/>
  <c r="D54" i="34"/>
  <c r="C54" i="34"/>
  <c r="B54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W52" i="34"/>
  <c r="V52" i="34"/>
  <c r="U52" i="34"/>
  <c r="T52" i="34"/>
  <c r="S52" i="34"/>
  <c r="R52" i="34"/>
  <c r="R51" i="34" s="1"/>
  <c r="Q52" i="34"/>
  <c r="P52" i="34"/>
  <c r="P51" i="34" s="1"/>
  <c r="O52" i="34"/>
  <c r="N52" i="34"/>
  <c r="M52" i="34"/>
  <c r="L52" i="34"/>
  <c r="K52" i="34"/>
  <c r="K51" i="34" s="1"/>
  <c r="J52" i="34"/>
  <c r="I52" i="34"/>
  <c r="H52" i="34"/>
  <c r="G52" i="34"/>
  <c r="F52" i="34"/>
  <c r="E52" i="34"/>
  <c r="D52" i="34"/>
  <c r="C52" i="34"/>
  <c r="B52" i="34"/>
  <c r="W27" i="34"/>
  <c r="V27" i="34"/>
  <c r="U27" i="34"/>
  <c r="U63" i="34" s="1"/>
  <c r="T27" i="34"/>
  <c r="T63" i="34" s="1"/>
  <c r="S27" i="34"/>
  <c r="S80" i="34" s="1"/>
  <c r="R27" i="34"/>
  <c r="R80" i="34" s="1"/>
  <c r="Q27" i="34"/>
  <c r="Q80" i="34" s="1"/>
  <c r="P27" i="34"/>
  <c r="P63" i="34" s="1"/>
  <c r="O27" i="34"/>
  <c r="N27" i="34"/>
  <c r="M27" i="34"/>
  <c r="M63" i="34" s="1"/>
  <c r="L27" i="34"/>
  <c r="L63" i="34" s="1"/>
  <c r="K27" i="34"/>
  <c r="K63" i="34" s="1"/>
  <c r="J27" i="34"/>
  <c r="J63" i="34" s="1"/>
  <c r="I27" i="34"/>
  <c r="I63" i="34" s="1"/>
  <c r="H27" i="34"/>
  <c r="H63" i="34" s="1"/>
  <c r="G27" i="34"/>
  <c r="F27" i="34"/>
  <c r="E27" i="34"/>
  <c r="E63" i="34" s="1"/>
  <c r="D27" i="34"/>
  <c r="D63" i="34" s="1"/>
  <c r="C27" i="34"/>
  <c r="B27" i="34"/>
  <c r="B63" i="34" s="1"/>
  <c r="W24" i="34"/>
  <c r="V24" i="34"/>
  <c r="U24" i="34"/>
  <c r="T24" i="34"/>
  <c r="S24" i="34"/>
  <c r="S60" i="34" s="1"/>
  <c r="R24" i="34"/>
  <c r="R60" i="34" s="1"/>
  <c r="Q24" i="34"/>
  <c r="Q60" i="34" s="1"/>
  <c r="P24" i="34"/>
  <c r="P79" i="34" s="1"/>
  <c r="O24" i="34"/>
  <c r="O79" i="34" s="1"/>
  <c r="N24" i="34"/>
  <c r="M24" i="34"/>
  <c r="L24" i="34"/>
  <c r="K24" i="34"/>
  <c r="K60" i="34" s="1"/>
  <c r="J24" i="34"/>
  <c r="J60" i="34" s="1"/>
  <c r="I24" i="34"/>
  <c r="I60" i="34" s="1"/>
  <c r="H24" i="34"/>
  <c r="H60" i="34" s="1"/>
  <c r="G24" i="34"/>
  <c r="F24" i="34"/>
  <c r="E24" i="34"/>
  <c r="D24" i="34"/>
  <c r="C24" i="34"/>
  <c r="C60" i="34" s="1"/>
  <c r="B24" i="34"/>
  <c r="B60" i="34" s="1"/>
  <c r="W16" i="34"/>
  <c r="W57" i="34" s="1"/>
  <c r="V16" i="34"/>
  <c r="V57" i="34" s="1"/>
  <c r="U16" i="34"/>
  <c r="U78" i="34" s="1"/>
  <c r="T16" i="34"/>
  <c r="T57" i="34" s="1"/>
  <c r="S16" i="34"/>
  <c r="R16" i="34"/>
  <c r="Q16" i="34"/>
  <c r="Q57" i="34" s="1"/>
  <c r="P16" i="34"/>
  <c r="P57" i="34" s="1"/>
  <c r="O16" i="34"/>
  <c r="O78" i="34" s="1"/>
  <c r="N16" i="34"/>
  <c r="M16" i="34"/>
  <c r="M57" i="34" s="1"/>
  <c r="L16" i="34"/>
  <c r="L57" i="34" s="1"/>
  <c r="K16" i="34"/>
  <c r="J16" i="34"/>
  <c r="I16" i="34"/>
  <c r="I57" i="34" s="1"/>
  <c r="H16" i="34"/>
  <c r="H57" i="34" s="1"/>
  <c r="G16" i="34"/>
  <c r="G78" i="34" s="1"/>
  <c r="F16" i="34"/>
  <c r="F78" i="34" s="1"/>
  <c r="E16" i="34"/>
  <c r="E78" i="34" s="1"/>
  <c r="D16" i="34"/>
  <c r="D57" i="34" s="1"/>
  <c r="C16" i="34"/>
  <c r="B16" i="34"/>
  <c r="A1" i="34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S80" i="33"/>
  <c r="K80" i="33"/>
  <c r="C80" i="33"/>
  <c r="J79" i="33"/>
  <c r="W78" i="33"/>
  <c r="H78" i="33"/>
  <c r="G78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R63" i="33"/>
  <c r="Q63" i="33"/>
  <c r="P63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R60" i="33"/>
  <c r="P60" i="33"/>
  <c r="O60" i="33"/>
  <c r="L60" i="33"/>
  <c r="J60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U57" i="33"/>
  <c r="F57" i="33"/>
  <c r="E57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W54" i="33"/>
  <c r="V54" i="33"/>
  <c r="U54" i="33"/>
  <c r="T54" i="33"/>
  <c r="S54" i="33"/>
  <c r="R54" i="33"/>
  <c r="Q54" i="33"/>
  <c r="P54" i="33"/>
  <c r="P51" i="33" s="1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B51" i="33" s="1"/>
  <c r="W27" i="33"/>
  <c r="W80" i="33" s="1"/>
  <c r="V27" i="33"/>
  <c r="U27" i="33"/>
  <c r="T27" i="33"/>
  <c r="T63" i="33" s="1"/>
  <c r="S27" i="33"/>
  <c r="S63" i="33" s="1"/>
  <c r="R27" i="33"/>
  <c r="R80" i="33" s="1"/>
  <c r="Q27" i="33"/>
  <c r="Q80" i="33" s="1"/>
  <c r="P27" i="33"/>
  <c r="P80" i="33" s="1"/>
  <c r="O27" i="33"/>
  <c r="O80" i="33" s="1"/>
  <c r="N27" i="33"/>
  <c r="M27" i="33"/>
  <c r="L27" i="33"/>
  <c r="L63" i="33" s="1"/>
  <c r="K27" i="33"/>
  <c r="K63" i="33" s="1"/>
  <c r="J27" i="33"/>
  <c r="J80" i="33" s="1"/>
  <c r="I27" i="33"/>
  <c r="I80" i="33" s="1"/>
  <c r="H27" i="33"/>
  <c r="H80" i="33" s="1"/>
  <c r="G27" i="33"/>
  <c r="G80" i="33" s="1"/>
  <c r="F27" i="33"/>
  <c r="E27" i="33"/>
  <c r="D27" i="33"/>
  <c r="D63" i="33" s="1"/>
  <c r="C27" i="33"/>
  <c r="C63" i="33" s="1"/>
  <c r="B27" i="33"/>
  <c r="B80" i="33" s="1"/>
  <c r="W24" i="33"/>
  <c r="W79" i="33" s="1"/>
  <c r="V24" i="33"/>
  <c r="U24" i="33"/>
  <c r="T24" i="33"/>
  <c r="T79" i="33" s="1"/>
  <c r="S24" i="33"/>
  <c r="R24" i="33"/>
  <c r="R79" i="34" s="1"/>
  <c r="Q24" i="33"/>
  <c r="Q79" i="33" s="1"/>
  <c r="P24" i="33"/>
  <c r="P79" i="33" s="1"/>
  <c r="O24" i="33"/>
  <c r="O79" i="33" s="1"/>
  <c r="N24" i="33"/>
  <c r="M24" i="33"/>
  <c r="L24" i="33"/>
  <c r="L79" i="33" s="1"/>
  <c r="K24" i="33"/>
  <c r="J24" i="33"/>
  <c r="I24" i="33"/>
  <c r="I60" i="33" s="1"/>
  <c r="H24" i="33"/>
  <c r="H79" i="33" s="1"/>
  <c r="G24" i="33"/>
  <c r="G79" i="33" s="1"/>
  <c r="F24" i="33"/>
  <c r="E24" i="33"/>
  <c r="D24" i="33"/>
  <c r="D79" i="33" s="1"/>
  <c r="C24" i="33"/>
  <c r="B24" i="33"/>
  <c r="B60" i="33" s="1"/>
  <c r="W16" i="33"/>
  <c r="W57" i="33" s="1"/>
  <c r="V16" i="33"/>
  <c r="V78" i="33" s="1"/>
  <c r="U16" i="33"/>
  <c r="U78" i="33" s="1"/>
  <c r="T16" i="33"/>
  <c r="T78" i="33" s="1"/>
  <c r="S16" i="33"/>
  <c r="S78" i="33" s="1"/>
  <c r="R16" i="33"/>
  <c r="Q16" i="33"/>
  <c r="P16" i="33"/>
  <c r="P57" i="33" s="1"/>
  <c r="O16" i="33"/>
  <c r="O57" i="33" s="1"/>
  <c r="N16" i="33"/>
  <c r="N78" i="33" s="1"/>
  <c r="M16" i="33"/>
  <c r="M78" i="33" s="1"/>
  <c r="L16" i="33"/>
  <c r="L78" i="33" s="1"/>
  <c r="K16" i="33"/>
  <c r="K78" i="33" s="1"/>
  <c r="J16" i="33"/>
  <c r="I16" i="33"/>
  <c r="H16" i="33"/>
  <c r="H57" i="33" s="1"/>
  <c r="G16" i="33"/>
  <c r="G57" i="33" s="1"/>
  <c r="F16" i="33"/>
  <c r="F78" i="33" s="1"/>
  <c r="E16" i="33"/>
  <c r="E78" i="33" s="1"/>
  <c r="D16" i="33"/>
  <c r="D78" i="33" s="1"/>
  <c r="C16" i="33"/>
  <c r="C78" i="33" s="1"/>
  <c r="B16" i="33"/>
  <c r="A1" i="33"/>
  <c r="K38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W33" i="32"/>
  <c r="W38" i="32" s="1"/>
  <c r="V33" i="32"/>
  <c r="V38" i="32" s="1"/>
  <c r="U33" i="32"/>
  <c r="U38" i="32" s="1"/>
  <c r="U176" i="4" s="1"/>
  <c r="T33" i="32"/>
  <c r="T38" i="32" s="1"/>
  <c r="S33" i="32"/>
  <c r="S38" i="32" s="1"/>
  <c r="R33" i="32"/>
  <c r="R38" i="32" s="1"/>
  <c r="Q33" i="32"/>
  <c r="Q38" i="32" s="1"/>
  <c r="P33" i="32"/>
  <c r="P38" i="32" s="1"/>
  <c r="O33" i="32"/>
  <c r="O38" i="32" s="1"/>
  <c r="N33" i="32"/>
  <c r="N38" i="32" s="1"/>
  <c r="M33" i="32"/>
  <c r="M38" i="32" s="1"/>
  <c r="L33" i="32"/>
  <c r="L38" i="32" s="1"/>
  <c r="K33" i="32"/>
  <c r="J33" i="32"/>
  <c r="J38" i="32" s="1"/>
  <c r="I33" i="32"/>
  <c r="I38" i="32" s="1"/>
  <c r="H33" i="32"/>
  <c r="H38" i="32" s="1"/>
  <c r="H176" i="4" s="1"/>
  <c r="G33" i="32"/>
  <c r="G38" i="32" s="1"/>
  <c r="G176" i="4" s="1"/>
  <c r="F33" i="32"/>
  <c r="F38" i="32" s="1"/>
  <c r="E33" i="32"/>
  <c r="E38" i="32" s="1"/>
  <c r="D33" i="32"/>
  <c r="D38" i="32" s="1"/>
  <c r="C33" i="32"/>
  <c r="C38" i="32" s="1"/>
  <c r="B33" i="32"/>
  <c r="B38" i="32" s="1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1" i="32"/>
  <c r="W124" i="31"/>
  <c r="V124" i="31"/>
  <c r="U124" i="31"/>
  <c r="T124" i="31"/>
  <c r="S124" i="31"/>
  <c r="R124" i="31"/>
  <c r="Q124" i="31"/>
  <c r="P124" i="31"/>
  <c r="O124" i="31"/>
  <c r="N124" i="31"/>
  <c r="M124" i="31"/>
  <c r="L124" i="31"/>
  <c r="K124" i="31"/>
  <c r="J124" i="31"/>
  <c r="I124" i="31"/>
  <c r="H124" i="31"/>
  <c r="G124" i="31"/>
  <c r="F124" i="31"/>
  <c r="E124" i="31"/>
  <c r="D124" i="31"/>
  <c r="C124" i="31"/>
  <c r="B124" i="31"/>
  <c r="W121" i="31"/>
  <c r="V121" i="31"/>
  <c r="U121" i="31"/>
  <c r="T121" i="31"/>
  <c r="S121" i="31"/>
  <c r="R121" i="31"/>
  <c r="Q121" i="3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D121" i="31"/>
  <c r="C121" i="31"/>
  <c r="B121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W117" i="31"/>
  <c r="V117" i="31"/>
  <c r="U117" i="31"/>
  <c r="T117" i="3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B116" i="31"/>
  <c r="W115" i="31"/>
  <c r="V115" i="31"/>
  <c r="U115" i="31"/>
  <c r="T115" i="31"/>
  <c r="S115" i="31"/>
  <c r="R115" i="31"/>
  <c r="Q115" i="3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W114" i="31"/>
  <c r="V114" i="31"/>
  <c r="U114" i="31"/>
  <c r="T114" i="31"/>
  <c r="S114" i="31"/>
  <c r="R114" i="31"/>
  <c r="Q114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D114" i="31"/>
  <c r="C114" i="31"/>
  <c r="B114" i="31"/>
  <c r="W113" i="31"/>
  <c r="V113" i="31"/>
  <c r="U113" i="31"/>
  <c r="T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C113" i="31"/>
  <c r="B113" i="31"/>
  <c r="W109" i="31"/>
  <c r="V109" i="31"/>
  <c r="U109" i="31"/>
  <c r="T109" i="31"/>
  <c r="S109" i="31"/>
  <c r="R109" i="31"/>
  <c r="Q109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D109" i="31"/>
  <c r="C109" i="31"/>
  <c r="B109" i="31"/>
  <c r="W108" i="31"/>
  <c r="V108" i="31"/>
  <c r="U108" i="31"/>
  <c r="T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108" i="31"/>
  <c r="C108" i="31"/>
  <c r="B108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W106" i="31"/>
  <c r="V106" i="31"/>
  <c r="U106" i="31"/>
  <c r="T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D105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W103" i="31"/>
  <c r="V103" i="31"/>
  <c r="U103" i="31"/>
  <c r="T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W102" i="31"/>
  <c r="V102" i="31"/>
  <c r="U102" i="31"/>
  <c r="T102" i="31"/>
  <c r="S102" i="31"/>
  <c r="R102" i="31"/>
  <c r="Q102" i="3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D102" i="31"/>
  <c r="C102" i="31"/>
  <c r="B102" i="31"/>
  <c r="W101" i="31"/>
  <c r="V101" i="31"/>
  <c r="U101" i="31"/>
  <c r="T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C101" i="31"/>
  <c r="B101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B100" i="31"/>
  <c r="R99" i="31"/>
  <c r="B99" i="31"/>
  <c r="W98" i="31"/>
  <c r="V98" i="31"/>
  <c r="U98" i="31"/>
  <c r="T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C98" i="31"/>
  <c r="B98" i="31"/>
  <c r="W97" i="31"/>
  <c r="V97" i="31"/>
  <c r="U97" i="31"/>
  <c r="T97" i="31"/>
  <c r="S97" i="31"/>
  <c r="R97" i="31"/>
  <c r="Q97" i="31"/>
  <c r="P97" i="31"/>
  <c r="O97" i="31"/>
  <c r="N97" i="31"/>
  <c r="M97" i="31"/>
  <c r="L97" i="31"/>
  <c r="K97" i="31"/>
  <c r="J97" i="31"/>
  <c r="I97" i="31"/>
  <c r="H97" i="31"/>
  <c r="G97" i="31"/>
  <c r="F97" i="31"/>
  <c r="E97" i="31"/>
  <c r="D97" i="31"/>
  <c r="C97" i="31"/>
  <c r="B97" i="31"/>
  <c r="W96" i="31"/>
  <c r="V96" i="31"/>
  <c r="U96" i="31"/>
  <c r="T96" i="31"/>
  <c r="S96" i="31"/>
  <c r="R96" i="31"/>
  <c r="Q96" i="31"/>
  <c r="P96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C96" i="31"/>
  <c r="B96" i="31"/>
  <c r="W95" i="31"/>
  <c r="V95" i="31"/>
  <c r="U95" i="31"/>
  <c r="T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T94" i="31"/>
  <c r="Q94" i="31"/>
  <c r="P94" i="31"/>
  <c r="I94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B93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N90" i="31"/>
  <c r="F90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W88" i="31"/>
  <c r="V88" i="31"/>
  <c r="U88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W85" i="31"/>
  <c r="V85" i="31"/>
  <c r="U85" i="31"/>
  <c r="U84" i="31" s="1"/>
  <c r="T85" i="31"/>
  <c r="S85" i="31"/>
  <c r="R85" i="31"/>
  <c r="Q85" i="31"/>
  <c r="Q84" i="31" s="1"/>
  <c r="P85" i="31"/>
  <c r="O85" i="31"/>
  <c r="N85" i="31"/>
  <c r="M85" i="31"/>
  <c r="M84" i="31" s="1"/>
  <c r="L85" i="31"/>
  <c r="K85" i="31"/>
  <c r="K84" i="31" s="1"/>
  <c r="J85" i="31"/>
  <c r="I85" i="31"/>
  <c r="H85" i="31"/>
  <c r="G85" i="31"/>
  <c r="F85" i="31"/>
  <c r="E85" i="31"/>
  <c r="D85" i="31"/>
  <c r="C85" i="31"/>
  <c r="C84" i="31" s="1"/>
  <c r="B85" i="31"/>
  <c r="W66" i="31"/>
  <c r="W105" i="31" s="1"/>
  <c r="V66" i="31"/>
  <c r="V105" i="31" s="1"/>
  <c r="U66" i="31"/>
  <c r="U105" i="31" s="1"/>
  <c r="T66" i="31"/>
  <c r="T105" i="31" s="1"/>
  <c r="S66" i="31"/>
  <c r="S105" i="31" s="1"/>
  <c r="R66" i="31"/>
  <c r="R105" i="31" s="1"/>
  <c r="Q66" i="31"/>
  <c r="P66" i="31"/>
  <c r="O66" i="31"/>
  <c r="N66" i="31"/>
  <c r="M66" i="31"/>
  <c r="M105" i="31" s="1"/>
  <c r="L66" i="31"/>
  <c r="L105" i="31" s="1"/>
  <c r="K66" i="31"/>
  <c r="J66" i="31"/>
  <c r="J105" i="31" s="1"/>
  <c r="I66" i="31"/>
  <c r="H66" i="31"/>
  <c r="G66" i="31"/>
  <c r="G105" i="31" s="1"/>
  <c r="F66" i="31"/>
  <c r="F105" i="31" s="1"/>
  <c r="E66" i="31"/>
  <c r="E105" i="31" s="1"/>
  <c r="D66" i="31"/>
  <c r="C66" i="31"/>
  <c r="C105" i="31" s="1"/>
  <c r="B66" i="31"/>
  <c r="B105" i="31" s="1"/>
  <c r="W45" i="31"/>
  <c r="W99" i="31" s="1"/>
  <c r="V45" i="31"/>
  <c r="V99" i="31" s="1"/>
  <c r="U45" i="31"/>
  <c r="T45" i="31"/>
  <c r="S45" i="31"/>
  <c r="S99" i="31" s="1"/>
  <c r="R45" i="31"/>
  <c r="Q45" i="31"/>
  <c r="P45" i="31"/>
  <c r="O45" i="31"/>
  <c r="N45" i="31"/>
  <c r="M45" i="31"/>
  <c r="L45" i="31"/>
  <c r="K45" i="31"/>
  <c r="K99" i="31" s="1"/>
  <c r="J45" i="31"/>
  <c r="J122" i="31" s="1"/>
  <c r="I45" i="31"/>
  <c r="I99" i="31" s="1"/>
  <c r="H45" i="31"/>
  <c r="H99" i="31" s="1"/>
  <c r="G45" i="31"/>
  <c r="G99" i="31" s="1"/>
  <c r="F45" i="31"/>
  <c r="F99" i="31" s="1"/>
  <c r="E45" i="31"/>
  <c r="D45" i="31"/>
  <c r="C45" i="31"/>
  <c r="C99" i="31" s="1"/>
  <c r="B45" i="31"/>
  <c r="W25" i="31"/>
  <c r="V25" i="31"/>
  <c r="U25" i="31"/>
  <c r="T25" i="31"/>
  <c r="S25" i="31"/>
  <c r="R25" i="31"/>
  <c r="Q25" i="31"/>
  <c r="P25" i="31"/>
  <c r="O25" i="31"/>
  <c r="O94" i="31" s="1"/>
  <c r="N25" i="31"/>
  <c r="N94" i="31" s="1"/>
  <c r="M25" i="31"/>
  <c r="M94" i="31" s="1"/>
  <c r="L25" i="31"/>
  <c r="L94" i="31" s="1"/>
  <c r="K25" i="31"/>
  <c r="J25" i="31"/>
  <c r="I25" i="31"/>
  <c r="H25" i="31"/>
  <c r="H94" i="31" s="1"/>
  <c r="G25" i="31"/>
  <c r="F25" i="31"/>
  <c r="E25" i="31"/>
  <c r="E94" i="31" s="1"/>
  <c r="D25" i="31"/>
  <c r="D94" i="31" s="1"/>
  <c r="C25" i="31"/>
  <c r="B25" i="31"/>
  <c r="W16" i="31"/>
  <c r="W90" i="31" s="1"/>
  <c r="V16" i="31"/>
  <c r="V90" i="31" s="1"/>
  <c r="U16" i="31"/>
  <c r="T16" i="31"/>
  <c r="T90" i="31" s="1"/>
  <c r="S16" i="31"/>
  <c r="S90" i="31" s="1"/>
  <c r="R16" i="31"/>
  <c r="R90" i="31" s="1"/>
  <c r="Q16" i="31"/>
  <c r="P16" i="31"/>
  <c r="O16" i="31"/>
  <c r="O90" i="31" s="1"/>
  <c r="N16" i="31"/>
  <c r="M16" i="31"/>
  <c r="L16" i="31"/>
  <c r="L90" i="31" s="1"/>
  <c r="K16" i="31"/>
  <c r="K90" i="31" s="1"/>
  <c r="J16" i="31"/>
  <c r="J90" i="31" s="1"/>
  <c r="I16" i="31"/>
  <c r="I90" i="31" s="1"/>
  <c r="H16" i="31"/>
  <c r="H90" i="31" s="1"/>
  <c r="G16" i="31"/>
  <c r="G90" i="31" s="1"/>
  <c r="F16" i="31"/>
  <c r="E16" i="31"/>
  <c r="E90" i="31" s="1"/>
  <c r="D16" i="31"/>
  <c r="D90" i="31" s="1"/>
  <c r="C16" i="31"/>
  <c r="C90" i="31" s="1"/>
  <c r="B16" i="31"/>
  <c r="B90" i="31" s="1"/>
  <c r="A1" i="31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W99" i="30"/>
  <c r="F99" i="30"/>
  <c r="E99" i="30"/>
  <c r="D99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T94" i="30"/>
  <c r="R94" i="30"/>
  <c r="Q94" i="30"/>
  <c r="M94" i="30"/>
  <c r="L94" i="30"/>
  <c r="I94" i="30"/>
  <c r="H94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W91" i="30"/>
  <c r="V91" i="30"/>
  <c r="U91" i="30"/>
  <c r="T91" i="30"/>
  <c r="S91" i="30"/>
  <c r="R91" i="30"/>
  <c r="Q91" i="30"/>
  <c r="P91" i="30"/>
  <c r="O91" i="30"/>
  <c r="O84" i="30" s="1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W90" i="30"/>
  <c r="T90" i="30"/>
  <c r="S90" i="30"/>
  <c r="O90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G84" i="30" s="1"/>
  <c r="F87" i="30"/>
  <c r="F84" i="30" s="1"/>
  <c r="E87" i="30"/>
  <c r="D87" i="30"/>
  <c r="C87" i="30"/>
  <c r="B87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W66" i="30"/>
  <c r="W105" i="30" s="1"/>
  <c r="V66" i="30"/>
  <c r="V105" i="30" s="1"/>
  <c r="U66" i="30"/>
  <c r="U105" i="30" s="1"/>
  <c r="T66" i="30"/>
  <c r="S66" i="30"/>
  <c r="R66" i="30"/>
  <c r="Q66" i="30"/>
  <c r="P66" i="30"/>
  <c r="P105" i="30" s="1"/>
  <c r="O66" i="30"/>
  <c r="O105" i="30" s="1"/>
  <c r="N66" i="30"/>
  <c r="N105" i="30" s="1"/>
  <c r="M66" i="30"/>
  <c r="M105" i="30" s="1"/>
  <c r="L66" i="30"/>
  <c r="K66" i="30"/>
  <c r="J66" i="30"/>
  <c r="I66" i="30"/>
  <c r="I105" i="30" s="1"/>
  <c r="H66" i="30"/>
  <c r="H105" i="30" s="1"/>
  <c r="G66" i="30"/>
  <c r="G105" i="30" s="1"/>
  <c r="F66" i="30"/>
  <c r="F105" i="30" s="1"/>
  <c r="E66" i="30"/>
  <c r="E105" i="30" s="1"/>
  <c r="D66" i="30"/>
  <c r="C66" i="30"/>
  <c r="C123" i="30" s="1"/>
  <c r="B66" i="30"/>
  <c r="W45" i="30"/>
  <c r="V45" i="30"/>
  <c r="V99" i="30" s="1"/>
  <c r="U45" i="30"/>
  <c r="U99" i="30" s="1"/>
  <c r="T45" i="30"/>
  <c r="T99" i="30" s="1"/>
  <c r="S45" i="30"/>
  <c r="S99" i="30" s="1"/>
  <c r="R45" i="30"/>
  <c r="Q45" i="30"/>
  <c r="P45" i="30"/>
  <c r="O45" i="30"/>
  <c r="O99" i="30" s="1"/>
  <c r="N45" i="30"/>
  <c r="N99" i="30" s="1"/>
  <c r="M45" i="30"/>
  <c r="M99" i="30" s="1"/>
  <c r="L45" i="30"/>
  <c r="L99" i="30" s="1"/>
  <c r="K45" i="30"/>
  <c r="K99" i="30" s="1"/>
  <c r="J45" i="30"/>
  <c r="I45" i="30"/>
  <c r="H45" i="30"/>
  <c r="G45" i="30"/>
  <c r="G99" i="30" s="1"/>
  <c r="F45" i="30"/>
  <c r="E45" i="30"/>
  <c r="D45" i="30"/>
  <c r="C45" i="30"/>
  <c r="C99" i="30" s="1"/>
  <c r="B45" i="30"/>
  <c r="W25" i="30"/>
  <c r="V25" i="30"/>
  <c r="U25" i="30"/>
  <c r="T25" i="30"/>
  <c r="S25" i="30"/>
  <c r="S94" i="30" s="1"/>
  <c r="R25" i="30"/>
  <c r="Q25" i="30"/>
  <c r="P25" i="30"/>
  <c r="O25" i="30"/>
  <c r="N25" i="30"/>
  <c r="M25" i="30"/>
  <c r="L25" i="30"/>
  <c r="K25" i="30"/>
  <c r="K94" i="30" s="1"/>
  <c r="J25" i="30"/>
  <c r="J94" i="30" s="1"/>
  <c r="I25" i="30"/>
  <c r="H25" i="30"/>
  <c r="G25" i="30"/>
  <c r="F25" i="30"/>
  <c r="E25" i="30"/>
  <c r="D25" i="30"/>
  <c r="D94" i="30" s="1"/>
  <c r="C25" i="30"/>
  <c r="C94" i="30" s="1"/>
  <c r="B25" i="30"/>
  <c r="W16" i="30"/>
  <c r="V16" i="30"/>
  <c r="U16" i="30"/>
  <c r="T16" i="30"/>
  <c r="S16" i="30"/>
  <c r="R16" i="30"/>
  <c r="R90" i="30" s="1"/>
  <c r="Q16" i="30"/>
  <c r="Q119" i="30" s="1"/>
  <c r="P16" i="30"/>
  <c r="P90" i="30" s="1"/>
  <c r="O16" i="30"/>
  <c r="N16" i="30"/>
  <c r="M16" i="30"/>
  <c r="M119" i="30" s="1"/>
  <c r="L16" i="30"/>
  <c r="K16" i="30"/>
  <c r="J16" i="30"/>
  <c r="J90" i="30" s="1"/>
  <c r="I16" i="30"/>
  <c r="I119" i="30" s="1"/>
  <c r="H16" i="30"/>
  <c r="G16" i="30"/>
  <c r="F16" i="30"/>
  <c r="E16" i="30"/>
  <c r="E90" i="30" s="1"/>
  <c r="D16" i="30"/>
  <c r="D90" i="30" s="1"/>
  <c r="C16" i="30"/>
  <c r="B16" i="30"/>
  <c r="B90" i="30" s="1"/>
  <c r="A1" i="30"/>
  <c r="W124" i="29"/>
  <c r="V124" i="29"/>
  <c r="U124" i="29"/>
  <c r="T124" i="29"/>
  <c r="S124" i="29"/>
  <c r="R124" i="29"/>
  <c r="Q124" i="29"/>
  <c r="P124" i="29"/>
  <c r="O124" i="29"/>
  <c r="N124" i="29"/>
  <c r="M124" i="29"/>
  <c r="L124" i="29"/>
  <c r="K124" i="29"/>
  <c r="J124" i="29"/>
  <c r="I124" i="29"/>
  <c r="H124" i="29"/>
  <c r="G124" i="29"/>
  <c r="F124" i="29"/>
  <c r="E124" i="29"/>
  <c r="D124" i="29"/>
  <c r="C124" i="29"/>
  <c r="B124" i="29"/>
  <c r="R123" i="29"/>
  <c r="I123" i="29"/>
  <c r="T122" i="29"/>
  <c r="W121" i="29"/>
  <c r="V121" i="29"/>
  <c r="U121" i="29"/>
  <c r="T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D121" i="29"/>
  <c r="C121" i="29"/>
  <c r="B121" i="29"/>
  <c r="W120" i="29"/>
  <c r="W118" i="29"/>
  <c r="V118" i="29"/>
  <c r="U118" i="29"/>
  <c r="T118" i="29"/>
  <c r="S118" i="29"/>
  <c r="R118" i="29"/>
  <c r="Q118" i="29"/>
  <c r="P118" i="29"/>
  <c r="O118" i="29"/>
  <c r="N118" i="29"/>
  <c r="M118" i="29"/>
  <c r="L118" i="29"/>
  <c r="K118" i="29"/>
  <c r="J118" i="29"/>
  <c r="I118" i="29"/>
  <c r="H118" i="29"/>
  <c r="G118" i="29"/>
  <c r="F118" i="29"/>
  <c r="E118" i="29"/>
  <c r="D118" i="29"/>
  <c r="C118" i="29"/>
  <c r="B118" i="29"/>
  <c r="W117" i="29"/>
  <c r="V117" i="29"/>
  <c r="U117" i="29"/>
  <c r="T117" i="29"/>
  <c r="S117" i="29"/>
  <c r="R117" i="29"/>
  <c r="Q117" i="29"/>
  <c r="P117" i="29"/>
  <c r="O117" i="29"/>
  <c r="N117" i="29"/>
  <c r="M117" i="29"/>
  <c r="L117" i="29"/>
  <c r="K117" i="29"/>
  <c r="J117" i="29"/>
  <c r="I117" i="29"/>
  <c r="H117" i="29"/>
  <c r="G117" i="29"/>
  <c r="F117" i="29"/>
  <c r="E117" i="29"/>
  <c r="D117" i="29"/>
  <c r="C117" i="29"/>
  <c r="B117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C116" i="29"/>
  <c r="B116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B115" i="29"/>
  <c r="W114" i="29"/>
  <c r="V114" i="29"/>
  <c r="U114" i="29"/>
  <c r="T114" i="29"/>
  <c r="S114" i="29"/>
  <c r="R114" i="29"/>
  <c r="Q114" i="29"/>
  <c r="P114" i="29"/>
  <c r="O114" i="29"/>
  <c r="N114" i="29"/>
  <c r="M114" i="29"/>
  <c r="L114" i="29"/>
  <c r="K114" i="29"/>
  <c r="J114" i="29"/>
  <c r="I114" i="29"/>
  <c r="H114" i="29"/>
  <c r="G114" i="29"/>
  <c r="F114" i="29"/>
  <c r="E114" i="29"/>
  <c r="D114" i="29"/>
  <c r="C114" i="29"/>
  <c r="B114" i="29"/>
  <c r="W109" i="29"/>
  <c r="V109" i="29"/>
  <c r="U109" i="29"/>
  <c r="T109" i="29"/>
  <c r="S109" i="29"/>
  <c r="R109" i="29"/>
  <c r="Q109" i="29"/>
  <c r="P109" i="29"/>
  <c r="O109" i="29"/>
  <c r="N109" i="29"/>
  <c r="M109" i="29"/>
  <c r="L109" i="29"/>
  <c r="K109" i="29"/>
  <c r="J109" i="29"/>
  <c r="I109" i="29"/>
  <c r="H109" i="29"/>
  <c r="G109" i="29"/>
  <c r="F109" i="29"/>
  <c r="E109" i="29"/>
  <c r="D109" i="29"/>
  <c r="C109" i="29"/>
  <c r="B109" i="29"/>
  <c r="W108" i="29"/>
  <c r="V108" i="29"/>
  <c r="U108" i="29"/>
  <c r="T108" i="29"/>
  <c r="S108" i="29"/>
  <c r="R108" i="29"/>
  <c r="Q108" i="29"/>
  <c r="P108" i="29"/>
  <c r="O108" i="29"/>
  <c r="N108" i="29"/>
  <c r="M108" i="29"/>
  <c r="L108" i="29"/>
  <c r="K108" i="29"/>
  <c r="J108" i="29"/>
  <c r="I108" i="29"/>
  <c r="H108" i="29"/>
  <c r="G108" i="29"/>
  <c r="F108" i="29"/>
  <c r="E108" i="29"/>
  <c r="D108" i="29"/>
  <c r="C108" i="29"/>
  <c r="B108" i="29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D107" i="29"/>
  <c r="C107" i="29"/>
  <c r="B107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B106" i="29"/>
  <c r="N105" i="29"/>
  <c r="M105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W103" i="29"/>
  <c r="V103" i="29"/>
  <c r="U103" i="29"/>
  <c r="T103" i="29"/>
  <c r="S103" i="29"/>
  <c r="R103" i="29"/>
  <c r="Q103" i="29"/>
  <c r="P103" i="29"/>
  <c r="O103" i="29"/>
  <c r="N103" i="29"/>
  <c r="M103" i="29"/>
  <c r="L103" i="29"/>
  <c r="K103" i="29"/>
  <c r="J103" i="29"/>
  <c r="I103" i="29"/>
  <c r="H103" i="29"/>
  <c r="G103" i="29"/>
  <c r="F103" i="29"/>
  <c r="E103" i="29"/>
  <c r="D103" i="29"/>
  <c r="C103" i="29"/>
  <c r="B103" i="29"/>
  <c r="W102" i="29"/>
  <c r="V102" i="29"/>
  <c r="U102" i="29"/>
  <c r="T102" i="29"/>
  <c r="S102" i="29"/>
  <c r="R102" i="29"/>
  <c r="Q102" i="29"/>
  <c r="P102" i="29"/>
  <c r="O102" i="29"/>
  <c r="N102" i="29"/>
  <c r="M102" i="29"/>
  <c r="L102" i="29"/>
  <c r="K102" i="29"/>
  <c r="J102" i="29"/>
  <c r="I102" i="29"/>
  <c r="H102" i="29"/>
  <c r="G102" i="29"/>
  <c r="F102" i="29"/>
  <c r="E102" i="29"/>
  <c r="D102" i="29"/>
  <c r="C102" i="29"/>
  <c r="B102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H99" i="29"/>
  <c r="G99" i="29"/>
  <c r="D99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U94" i="29"/>
  <c r="R94" i="29"/>
  <c r="J94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V90" i="29"/>
  <c r="U90" i="29"/>
  <c r="M90" i="29"/>
  <c r="F90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W88" i="29"/>
  <c r="V88" i="29"/>
  <c r="U88" i="29"/>
  <c r="T88" i="29"/>
  <c r="S88" i="29"/>
  <c r="R88" i="29"/>
  <c r="Q88" i="29"/>
  <c r="Q84" i="29" s="1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W85" i="29"/>
  <c r="V85" i="29"/>
  <c r="U85" i="29"/>
  <c r="T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F85" i="29"/>
  <c r="E85" i="29"/>
  <c r="D85" i="29"/>
  <c r="C85" i="29"/>
  <c r="B85" i="29"/>
  <c r="B84" i="29" s="1"/>
  <c r="W66" i="29"/>
  <c r="W123" i="29" s="1"/>
  <c r="V66" i="29"/>
  <c r="V123" i="29" s="1"/>
  <c r="U66" i="29"/>
  <c r="U123" i="31" s="1"/>
  <c r="T66" i="29"/>
  <c r="T123" i="29" s="1"/>
  <c r="S66" i="29"/>
  <c r="S105" i="29" s="1"/>
  <c r="R66" i="29"/>
  <c r="R105" i="29" s="1"/>
  <c r="Q66" i="29"/>
  <c r="Q105" i="29" s="1"/>
  <c r="P66" i="29"/>
  <c r="O66" i="29"/>
  <c r="N66" i="29"/>
  <c r="N123" i="29" s="1"/>
  <c r="M66" i="29"/>
  <c r="L66" i="29"/>
  <c r="K66" i="29"/>
  <c r="K123" i="29" s="1"/>
  <c r="J66" i="29"/>
  <c r="J105" i="29" s="1"/>
  <c r="I66" i="29"/>
  <c r="I105" i="29" s="1"/>
  <c r="H66" i="29"/>
  <c r="H105" i="29" s="1"/>
  <c r="G66" i="29"/>
  <c r="F66" i="29"/>
  <c r="F105" i="29" s="1"/>
  <c r="E66" i="29"/>
  <c r="E123" i="31" s="1"/>
  <c r="D66" i="29"/>
  <c r="D123" i="29" s="1"/>
  <c r="C66" i="29"/>
  <c r="C123" i="29" s="1"/>
  <c r="B66" i="29"/>
  <c r="B123" i="29" s="1"/>
  <c r="W45" i="29"/>
  <c r="W122" i="29" s="1"/>
  <c r="V45" i="29"/>
  <c r="V99" i="29" s="1"/>
  <c r="U45" i="29"/>
  <c r="T45" i="29"/>
  <c r="T99" i="29" s="1"/>
  <c r="S45" i="29"/>
  <c r="R45" i="29"/>
  <c r="R122" i="31" s="1"/>
  <c r="Q45" i="29"/>
  <c r="Q122" i="29" s="1"/>
  <c r="P45" i="29"/>
  <c r="P122" i="29" s="1"/>
  <c r="O45" i="29"/>
  <c r="O122" i="29" s="1"/>
  <c r="N45" i="29"/>
  <c r="M45" i="29"/>
  <c r="L45" i="29"/>
  <c r="L99" i="29" s="1"/>
  <c r="K45" i="29"/>
  <c r="J45" i="29"/>
  <c r="J99" i="29" s="1"/>
  <c r="I45" i="29"/>
  <c r="I99" i="29" s="1"/>
  <c r="H45" i="29"/>
  <c r="H122" i="29" s="1"/>
  <c r="G45" i="29"/>
  <c r="G122" i="29" s="1"/>
  <c r="F45" i="29"/>
  <c r="E45" i="29"/>
  <c r="D45" i="29"/>
  <c r="D122" i="29" s="1"/>
  <c r="C45" i="29"/>
  <c r="B45" i="29"/>
  <c r="B122" i="31" s="1"/>
  <c r="W25" i="29"/>
  <c r="W94" i="29" s="1"/>
  <c r="V25" i="29"/>
  <c r="V94" i="29" s="1"/>
  <c r="U25" i="29"/>
  <c r="U120" i="29" s="1"/>
  <c r="T25" i="29"/>
  <c r="S25" i="29"/>
  <c r="R25" i="29"/>
  <c r="R120" i="29" s="1"/>
  <c r="Q25" i="29"/>
  <c r="Q120" i="29" s="1"/>
  <c r="P25" i="29"/>
  <c r="P120" i="29" s="1"/>
  <c r="O25" i="29"/>
  <c r="O120" i="29" s="1"/>
  <c r="N25" i="29"/>
  <c r="N120" i="31" s="1"/>
  <c r="M25" i="29"/>
  <c r="M120" i="29" s="1"/>
  <c r="L25" i="29"/>
  <c r="K25" i="29"/>
  <c r="J25" i="29"/>
  <c r="J120" i="29" s="1"/>
  <c r="I25" i="29"/>
  <c r="I120" i="29" s="1"/>
  <c r="H25" i="29"/>
  <c r="H120" i="29" s="1"/>
  <c r="G25" i="29"/>
  <c r="G120" i="29" s="1"/>
  <c r="F25" i="29"/>
  <c r="F120" i="29" s="1"/>
  <c r="E25" i="29"/>
  <c r="E94" i="29" s="1"/>
  <c r="D25" i="29"/>
  <c r="D94" i="29" s="1"/>
  <c r="C25" i="29"/>
  <c r="B25" i="29"/>
  <c r="B120" i="29" s="1"/>
  <c r="W16" i="29"/>
  <c r="W119" i="29" s="1"/>
  <c r="V16" i="29"/>
  <c r="V119" i="29" s="1"/>
  <c r="U16" i="29"/>
  <c r="U119" i="29" s="1"/>
  <c r="T16" i="29"/>
  <c r="T119" i="29" s="1"/>
  <c r="S16" i="29"/>
  <c r="S119" i="29" s="1"/>
  <c r="R16" i="29"/>
  <c r="R90" i="29" s="1"/>
  <c r="Q16" i="29"/>
  <c r="Q90" i="29" s="1"/>
  <c r="P16" i="29"/>
  <c r="P119" i="29" s="1"/>
  <c r="O16" i="29"/>
  <c r="O119" i="29" s="1"/>
  <c r="N16" i="29"/>
  <c r="N119" i="29" s="1"/>
  <c r="M16" i="29"/>
  <c r="M119" i="29" s="1"/>
  <c r="L16" i="29"/>
  <c r="L119" i="29" s="1"/>
  <c r="K16" i="29"/>
  <c r="K119" i="29" s="1"/>
  <c r="J16" i="29"/>
  <c r="I16" i="29"/>
  <c r="I90" i="29" s="1"/>
  <c r="H16" i="29"/>
  <c r="H119" i="29" s="1"/>
  <c r="G16" i="29"/>
  <c r="G119" i="29" s="1"/>
  <c r="F16" i="29"/>
  <c r="F119" i="29" s="1"/>
  <c r="E16" i="29"/>
  <c r="E119" i="29" s="1"/>
  <c r="D16" i="29"/>
  <c r="D119" i="29" s="1"/>
  <c r="C16" i="29"/>
  <c r="C119" i="29" s="1"/>
  <c r="B16" i="29"/>
  <c r="A1" i="29"/>
  <c r="I38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W33" i="28"/>
  <c r="W38" i="28" s="1"/>
  <c r="V33" i="28"/>
  <c r="V38" i="28" s="1"/>
  <c r="V175" i="4" s="1"/>
  <c r="U33" i="28"/>
  <c r="U38" i="28" s="1"/>
  <c r="T33" i="28"/>
  <c r="T38" i="28" s="1"/>
  <c r="T175" i="4" s="1"/>
  <c r="S33" i="28"/>
  <c r="S38" i="28" s="1"/>
  <c r="R33" i="28"/>
  <c r="R38" i="28" s="1"/>
  <c r="Q33" i="28"/>
  <c r="Q38" i="28" s="1"/>
  <c r="Q175" i="4" s="1"/>
  <c r="P33" i="28"/>
  <c r="P38" i="28" s="1"/>
  <c r="O33" i="28"/>
  <c r="O38" i="28" s="1"/>
  <c r="N33" i="28"/>
  <c r="N38" i="28" s="1"/>
  <c r="N175" i="4" s="1"/>
  <c r="M33" i="28"/>
  <c r="M38" i="28" s="1"/>
  <c r="L33" i="28"/>
  <c r="L38" i="28" s="1"/>
  <c r="K33" i="28"/>
  <c r="K38" i="28" s="1"/>
  <c r="J33" i="28"/>
  <c r="J38" i="28" s="1"/>
  <c r="I33" i="28"/>
  <c r="H33" i="28"/>
  <c r="H38" i="28" s="1"/>
  <c r="H175" i="4" s="1"/>
  <c r="G33" i="28"/>
  <c r="G38" i="28" s="1"/>
  <c r="F33" i="28"/>
  <c r="F38" i="28" s="1"/>
  <c r="E33" i="28"/>
  <c r="E38" i="28" s="1"/>
  <c r="D33" i="28"/>
  <c r="D38" i="28" s="1"/>
  <c r="C33" i="28"/>
  <c r="C38" i="28" s="1"/>
  <c r="B33" i="28"/>
  <c r="B38" i="28" s="1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A1" i="28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G162" i="27"/>
  <c r="F162" i="27"/>
  <c r="E162" i="27"/>
  <c r="D162" i="27"/>
  <c r="C162" i="27"/>
  <c r="B162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E161" i="27"/>
  <c r="D161" i="27"/>
  <c r="C161" i="27"/>
  <c r="B161" i="27"/>
  <c r="W160" i="27"/>
  <c r="V160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C160" i="27"/>
  <c r="B160" i="27"/>
  <c r="W159" i="27"/>
  <c r="V159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G159" i="27"/>
  <c r="F159" i="27"/>
  <c r="E159" i="27"/>
  <c r="D159" i="27"/>
  <c r="C159" i="27"/>
  <c r="B159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E158" i="27"/>
  <c r="D158" i="27"/>
  <c r="C158" i="27"/>
  <c r="B158" i="27"/>
  <c r="W157" i="27"/>
  <c r="V157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B156" i="27"/>
  <c r="W154" i="27"/>
  <c r="V154" i="27"/>
  <c r="U153" i="27"/>
  <c r="T153" i="27"/>
  <c r="L153" i="27"/>
  <c r="K152" i="27"/>
  <c r="J152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E151" i="27"/>
  <c r="D151" i="27"/>
  <c r="C151" i="27"/>
  <c r="B151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B149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E148" i="27"/>
  <c r="D148" i="27"/>
  <c r="C148" i="27"/>
  <c r="B148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D147" i="27"/>
  <c r="C147" i="27"/>
  <c r="B147" i="27"/>
  <c r="W146" i="27"/>
  <c r="V146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C146" i="27"/>
  <c r="B146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J143" i="27"/>
  <c r="B143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W141" i="27"/>
  <c r="V141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G141" i="27"/>
  <c r="F141" i="27"/>
  <c r="E141" i="27"/>
  <c r="D141" i="27"/>
  <c r="C141" i="27"/>
  <c r="B141" i="27"/>
  <c r="W140" i="27"/>
  <c r="V140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G140" i="27"/>
  <c r="F140" i="27"/>
  <c r="E140" i="27"/>
  <c r="D140" i="27"/>
  <c r="C140" i="27"/>
  <c r="B140" i="27"/>
  <c r="W139" i="27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W138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W137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B137" i="27"/>
  <c r="W136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W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W131" i="27"/>
  <c r="V131" i="27"/>
  <c r="V126" i="27" s="1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B131" i="27"/>
  <c r="W130" i="27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B130" i="27"/>
  <c r="W129" i="27"/>
  <c r="W126" i="27" s="1"/>
  <c r="V129" i="27"/>
  <c r="U129" i="27"/>
  <c r="T129" i="27"/>
  <c r="S129" i="27"/>
  <c r="R129" i="27"/>
  <c r="Q129" i="27"/>
  <c r="P129" i="27"/>
  <c r="O129" i="27"/>
  <c r="N129" i="27"/>
  <c r="M129" i="27"/>
  <c r="L129" i="27"/>
  <c r="L126" i="27" s="1"/>
  <c r="K129" i="27"/>
  <c r="J129" i="27"/>
  <c r="I129" i="27"/>
  <c r="H129" i="27"/>
  <c r="G129" i="27"/>
  <c r="F129" i="27"/>
  <c r="E129" i="27"/>
  <c r="D129" i="27"/>
  <c r="C129" i="27"/>
  <c r="B129" i="27"/>
  <c r="W128" i="27"/>
  <c r="V128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D128" i="27"/>
  <c r="C128" i="27"/>
  <c r="B128" i="27"/>
  <c r="W127" i="27"/>
  <c r="V127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I126" i="27" s="1"/>
  <c r="H127" i="27"/>
  <c r="G127" i="27"/>
  <c r="F127" i="27"/>
  <c r="E127" i="27"/>
  <c r="D127" i="27"/>
  <c r="C127" i="27"/>
  <c r="B127" i="27"/>
  <c r="O126" i="27"/>
  <c r="G126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B124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W118" i="27"/>
  <c r="V118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W117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D117" i="27"/>
  <c r="C117" i="27"/>
  <c r="B117" i="27"/>
  <c r="L116" i="27"/>
  <c r="W115" i="27"/>
  <c r="V115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W114" i="27"/>
  <c r="V114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G114" i="27"/>
  <c r="F114" i="27"/>
  <c r="E114" i="27"/>
  <c r="D114" i="27"/>
  <c r="C114" i="27"/>
  <c r="B114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B113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W111" i="27"/>
  <c r="W110" i="27" s="1"/>
  <c r="V111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Q110" i="27"/>
  <c r="W108" i="27"/>
  <c r="V108" i="27"/>
  <c r="V98" i="27" s="1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T105" i="27"/>
  <c r="I105" i="27"/>
  <c r="H105" i="27"/>
  <c r="D105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W101" i="27"/>
  <c r="W98" i="27" s="1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W100" i="27"/>
  <c r="V100" i="27"/>
  <c r="U100" i="27"/>
  <c r="T100" i="27"/>
  <c r="S100" i="27"/>
  <c r="R100" i="27"/>
  <c r="Q100" i="27"/>
  <c r="P100" i="27"/>
  <c r="O100" i="27"/>
  <c r="O98" i="27" s="1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W99" i="27"/>
  <c r="V99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E99" i="27"/>
  <c r="D99" i="27"/>
  <c r="C99" i="27"/>
  <c r="B99" i="27"/>
  <c r="W69" i="27"/>
  <c r="W122" i="27" s="1"/>
  <c r="V69" i="27"/>
  <c r="V122" i="27" s="1"/>
  <c r="U69" i="27"/>
  <c r="T69" i="27"/>
  <c r="S69" i="27"/>
  <c r="S154" i="27" s="1"/>
  <c r="R69" i="27"/>
  <c r="R154" i="27" s="1"/>
  <c r="Q69" i="27"/>
  <c r="Q154" i="27" s="1"/>
  <c r="P69" i="27"/>
  <c r="P154" i="27" s="1"/>
  <c r="O69" i="27"/>
  <c r="O122" i="27" s="1"/>
  <c r="N69" i="27"/>
  <c r="N122" i="27" s="1"/>
  <c r="M69" i="27"/>
  <c r="L69" i="27"/>
  <c r="K69" i="27"/>
  <c r="K154" i="27" s="1"/>
  <c r="J69" i="27"/>
  <c r="J154" i="27" s="1"/>
  <c r="I69" i="27"/>
  <c r="I154" i="27" s="1"/>
  <c r="H69" i="27"/>
  <c r="H154" i="27" s="1"/>
  <c r="G69" i="27"/>
  <c r="G122" i="27" s="1"/>
  <c r="F69" i="27"/>
  <c r="F122" i="27" s="1"/>
  <c r="E69" i="27"/>
  <c r="D69" i="27"/>
  <c r="C69" i="27"/>
  <c r="C154" i="27" s="1"/>
  <c r="B69" i="27"/>
  <c r="B154" i="27" s="1"/>
  <c r="W56" i="27"/>
  <c r="V56" i="27"/>
  <c r="U56" i="27"/>
  <c r="U119" i="27" s="1"/>
  <c r="T56" i="27"/>
  <c r="T119" i="27" s="1"/>
  <c r="S56" i="27"/>
  <c r="S153" i="27" s="1"/>
  <c r="R56" i="27"/>
  <c r="R153" i="27" s="1"/>
  <c r="Q56" i="27"/>
  <c r="Q153" i="27" s="1"/>
  <c r="P56" i="27"/>
  <c r="P153" i="27" s="1"/>
  <c r="O56" i="27"/>
  <c r="N56" i="27"/>
  <c r="M56" i="27"/>
  <c r="M119" i="27" s="1"/>
  <c r="L56" i="27"/>
  <c r="L119" i="27" s="1"/>
  <c r="K56" i="27"/>
  <c r="K153" i="27" s="1"/>
  <c r="J56" i="27"/>
  <c r="J153" i="27" s="1"/>
  <c r="I56" i="27"/>
  <c r="I153" i="27" s="1"/>
  <c r="H56" i="27"/>
  <c r="H153" i="27" s="1"/>
  <c r="G56" i="27"/>
  <c r="F56" i="27"/>
  <c r="E56" i="27"/>
  <c r="E119" i="27" s="1"/>
  <c r="D56" i="27"/>
  <c r="D119" i="27" s="1"/>
  <c r="C56" i="27"/>
  <c r="C153" i="27" s="1"/>
  <c r="B56" i="27"/>
  <c r="B153" i="27" s="1"/>
  <c r="W43" i="27"/>
  <c r="W152" i="27" s="1"/>
  <c r="V43" i="27"/>
  <c r="V152" i="27" s="1"/>
  <c r="U43" i="27"/>
  <c r="U152" i="27" s="1"/>
  <c r="T43" i="27"/>
  <c r="T152" i="27" s="1"/>
  <c r="S43" i="27"/>
  <c r="S116" i="27" s="1"/>
  <c r="R43" i="27"/>
  <c r="R116" i="27" s="1"/>
  <c r="Q43" i="27"/>
  <c r="P43" i="27"/>
  <c r="O43" i="27"/>
  <c r="O152" i="27" s="1"/>
  <c r="N43" i="27"/>
  <c r="N152" i="27" s="1"/>
  <c r="M43" i="27"/>
  <c r="M152" i="27" s="1"/>
  <c r="L43" i="27"/>
  <c r="L152" i="27" s="1"/>
  <c r="K43" i="27"/>
  <c r="K116" i="27" s="1"/>
  <c r="J43" i="27"/>
  <c r="J116" i="27" s="1"/>
  <c r="I43" i="27"/>
  <c r="H43" i="27"/>
  <c r="G43" i="27"/>
  <c r="G152" i="27" s="1"/>
  <c r="F43" i="27"/>
  <c r="F152" i="27" s="1"/>
  <c r="E43" i="27"/>
  <c r="E152" i="27" s="1"/>
  <c r="D43" i="27"/>
  <c r="D152" i="27" s="1"/>
  <c r="C43" i="27"/>
  <c r="C116" i="27" s="1"/>
  <c r="B43" i="27"/>
  <c r="B116" i="27" s="1"/>
  <c r="W17" i="27"/>
  <c r="V17" i="27"/>
  <c r="V143" i="27" s="1"/>
  <c r="U17" i="27"/>
  <c r="U143" i="27" s="1"/>
  <c r="T17" i="27"/>
  <c r="T143" i="27" s="1"/>
  <c r="S17" i="27"/>
  <c r="S105" i="27" s="1"/>
  <c r="R17" i="27"/>
  <c r="R105" i="27" s="1"/>
  <c r="Q17" i="27"/>
  <c r="Q143" i="27" s="1"/>
  <c r="P17" i="27"/>
  <c r="P143" i="27" s="1"/>
  <c r="O17" i="27"/>
  <c r="N17" i="27"/>
  <c r="N143" i="27" s="1"/>
  <c r="M17" i="27"/>
  <c r="M143" i="27" s="1"/>
  <c r="L17" i="27"/>
  <c r="L143" i="27" s="1"/>
  <c r="K17" i="27"/>
  <c r="K105" i="27" s="1"/>
  <c r="J17" i="27"/>
  <c r="J105" i="27" s="1"/>
  <c r="I17" i="27"/>
  <c r="I143" i="27" s="1"/>
  <c r="H17" i="27"/>
  <c r="H143" i="27" s="1"/>
  <c r="G17" i="27"/>
  <c r="F17" i="27"/>
  <c r="F143" i="27" s="1"/>
  <c r="E17" i="27"/>
  <c r="E143" i="27" s="1"/>
  <c r="D17" i="27"/>
  <c r="D143" i="27" s="1"/>
  <c r="C17" i="27"/>
  <c r="C105" i="27" s="1"/>
  <c r="B17" i="27"/>
  <c r="B105" i="27" s="1"/>
  <c r="A1" i="27"/>
  <c r="W162" i="26"/>
  <c r="V162" i="26"/>
  <c r="U162" i="26"/>
  <c r="T162" i="26"/>
  <c r="S162" i="26"/>
  <c r="R162" i="26"/>
  <c r="Q162" i="26"/>
  <c r="P162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W161" i="26"/>
  <c r="V161" i="26"/>
  <c r="U161" i="26"/>
  <c r="T161" i="26"/>
  <c r="S161" i="26"/>
  <c r="R161" i="26"/>
  <c r="Q161" i="26"/>
  <c r="P161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W160" i="26"/>
  <c r="V160" i="26"/>
  <c r="U160" i="26"/>
  <c r="T160" i="26"/>
  <c r="S160" i="26"/>
  <c r="R160" i="26"/>
  <c r="Q160" i="26"/>
  <c r="P160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W158" i="26"/>
  <c r="V158" i="26"/>
  <c r="U158" i="26"/>
  <c r="T158" i="26"/>
  <c r="S158" i="26"/>
  <c r="R158" i="26"/>
  <c r="Q158" i="26"/>
  <c r="P158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W156" i="26"/>
  <c r="V156" i="26"/>
  <c r="U156" i="26"/>
  <c r="T156" i="26"/>
  <c r="S156" i="26"/>
  <c r="R156" i="26"/>
  <c r="Q156" i="26"/>
  <c r="P156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Q154" i="26"/>
  <c r="U153" i="26"/>
  <c r="I152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W149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W147" i="26"/>
  <c r="V147" i="26"/>
  <c r="U147" i="26"/>
  <c r="T147" i="26"/>
  <c r="S147" i="26"/>
  <c r="R147" i="26"/>
  <c r="Q147" i="26"/>
  <c r="P147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W146" i="26"/>
  <c r="V146" i="26"/>
  <c r="U146" i="26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W144" i="26"/>
  <c r="V144" i="26"/>
  <c r="U144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W142" i="26"/>
  <c r="V142" i="26"/>
  <c r="U142" i="26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W141" i="26"/>
  <c r="V141" i="26"/>
  <c r="U141" i="26"/>
  <c r="T141" i="26"/>
  <c r="S141" i="26"/>
  <c r="R141" i="26"/>
  <c r="Q141" i="26"/>
  <c r="P141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W140" i="26"/>
  <c r="V140" i="26"/>
  <c r="U140" i="26"/>
  <c r="T140" i="26"/>
  <c r="S140" i="26"/>
  <c r="R140" i="26"/>
  <c r="Q140" i="26"/>
  <c r="P140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W139" i="26"/>
  <c r="V139" i="26"/>
  <c r="U139" i="26"/>
  <c r="T139" i="26"/>
  <c r="S139" i="26"/>
  <c r="R139" i="26"/>
  <c r="Q139" i="26"/>
  <c r="P139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W138" i="26"/>
  <c r="V138" i="26"/>
  <c r="U138" i="26"/>
  <c r="T138" i="26"/>
  <c r="S138" i="26"/>
  <c r="R138" i="26"/>
  <c r="Q138" i="26"/>
  <c r="P138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W136" i="26"/>
  <c r="V136" i="26"/>
  <c r="U136" i="26"/>
  <c r="T136" i="26"/>
  <c r="S136" i="26"/>
  <c r="R136" i="26"/>
  <c r="Q136" i="26"/>
  <c r="P136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W131" i="26"/>
  <c r="V131" i="26"/>
  <c r="U131" i="26"/>
  <c r="T131" i="26"/>
  <c r="S131" i="26"/>
  <c r="R131" i="26"/>
  <c r="Q131" i="26"/>
  <c r="P131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W130" i="26"/>
  <c r="V130" i="26"/>
  <c r="U130" i="26"/>
  <c r="T130" i="26"/>
  <c r="S130" i="26"/>
  <c r="R130" i="26"/>
  <c r="Q130" i="26"/>
  <c r="P130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W129" i="26"/>
  <c r="V129" i="26"/>
  <c r="U129" i="26"/>
  <c r="T129" i="26"/>
  <c r="S129" i="26"/>
  <c r="R129" i="26"/>
  <c r="Q129" i="26"/>
  <c r="P129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W128" i="26"/>
  <c r="V128" i="26"/>
  <c r="U128" i="26"/>
  <c r="T128" i="26"/>
  <c r="S128" i="26"/>
  <c r="R128" i="26"/>
  <c r="R126" i="26" s="1"/>
  <c r="Q128" i="26"/>
  <c r="P128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W127" i="26"/>
  <c r="V127" i="26"/>
  <c r="U127" i="26"/>
  <c r="T127" i="26"/>
  <c r="S127" i="26"/>
  <c r="R127" i="26"/>
  <c r="Q127" i="26"/>
  <c r="P127" i="26"/>
  <c r="O127" i="26"/>
  <c r="N127" i="26"/>
  <c r="M127" i="26"/>
  <c r="M126" i="26" s="1"/>
  <c r="L127" i="26"/>
  <c r="L126" i="26" s="1"/>
  <c r="K127" i="26"/>
  <c r="J127" i="26"/>
  <c r="J126" i="26" s="1"/>
  <c r="I127" i="26"/>
  <c r="H127" i="26"/>
  <c r="G127" i="26"/>
  <c r="F127" i="26"/>
  <c r="E127" i="26"/>
  <c r="E126" i="26" s="1"/>
  <c r="D127" i="26"/>
  <c r="D126" i="26" s="1"/>
  <c r="C127" i="26"/>
  <c r="B127" i="26"/>
  <c r="B126" i="26" s="1"/>
  <c r="U126" i="26"/>
  <c r="W124" i="26"/>
  <c r="V124" i="26"/>
  <c r="U124" i="26"/>
  <c r="T124" i="26"/>
  <c r="S124" i="26"/>
  <c r="R124" i="26"/>
  <c r="Q124" i="26"/>
  <c r="P124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Q119" i="26"/>
  <c r="O119" i="26"/>
  <c r="N119" i="26"/>
  <c r="I119" i="26"/>
  <c r="G119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K116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W113" i="26"/>
  <c r="V113" i="26"/>
  <c r="U113" i="26"/>
  <c r="U110" i="26" s="1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D110" i="26" s="1"/>
  <c r="C113" i="26"/>
  <c r="B113" i="26"/>
  <c r="W112" i="26"/>
  <c r="W110" i="26" s="1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W111" i="26"/>
  <c r="V111" i="26"/>
  <c r="U111" i="26"/>
  <c r="T111" i="26"/>
  <c r="T110" i="26" s="1"/>
  <c r="S111" i="26"/>
  <c r="R111" i="26"/>
  <c r="R110" i="26" s="1"/>
  <c r="Q111" i="26"/>
  <c r="P111" i="26"/>
  <c r="O111" i="26"/>
  <c r="N111" i="26"/>
  <c r="M111" i="26"/>
  <c r="L111" i="26"/>
  <c r="L110" i="26" s="1"/>
  <c r="K111" i="26"/>
  <c r="J111" i="26"/>
  <c r="J110" i="26" s="1"/>
  <c r="I111" i="26"/>
  <c r="H111" i="26"/>
  <c r="H110" i="26" s="1"/>
  <c r="G111" i="26"/>
  <c r="F111" i="26"/>
  <c r="F110" i="26" s="1"/>
  <c r="E111" i="26"/>
  <c r="D111" i="26"/>
  <c r="C111" i="26"/>
  <c r="B111" i="26"/>
  <c r="B110" i="26" s="1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W105" i="26"/>
  <c r="U105" i="26"/>
  <c r="O105" i="26"/>
  <c r="M105" i="26"/>
  <c r="G105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W103" i="26"/>
  <c r="V103" i="26"/>
  <c r="U103" i="26"/>
  <c r="T103" i="26"/>
  <c r="S103" i="26"/>
  <c r="R103" i="26"/>
  <c r="Q103" i="26"/>
  <c r="P103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W102" i="26"/>
  <c r="V102" i="26"/>
  <c r="U102" i="26"/>
  <c r="T102" i="26"/>
  <c r="S102" i="26"/>
  <c r="R102" i="26"/>
  <c r="Q102" i="26"/>
  <c r="Q98" i="26" s="1"/>
  <c r="P102" i="26"/>
  <c r="O102" i="26"/>
  <c r="N102" i="26"/>
  <c r="N98" i="26" s="1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W101" i="26"/>
  <c r="V101" i="26"/>
  <c r="V98" i="26" s="1"/>
  <c r="U101" i="26"/>
  <c r="T101" i="26"/>
  <c r="T98" i="26" s="1"/>
  <c r="S101" i="26"/>
  <c r="R101" i="26"/>
  <c r="Q101" i="26"/>
  <c r="P101" i="26"/>
  <c r="O101" i="26"/>
  <c r="O98" i="26" s="1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W100" i="26"/>
  <c r="V100" i="26"/>
  <c r="U100" i="26"/>
  <c r="T100" i="26"/>
  <c r="S100" i="26"/>
  <c r="R100" i="26"/>
  <c r="Q100" i="26"/>
  <c r="P100" i="26"/>
  <c r="O100" i="26"/>
  <c r="N100" i="26"/>
  <c r="M100" i="26"/>
  <c r="L100" i="26"/>
  <c r="K100" i="26"/>
  <c r="J100" i="26"/>
  <c r="I100" i="26"/>
  <c r="H100" i="26"/>
  <c r="G100" i="26"/>
  <c r="F100" i="26"/>
  <c r="E100" i="26"/>
  <c r="D100" i="26"/>
  <c r="C100" i="26"/>
  <c r="B100" i="26"/>
  <c r="W99" i="26"/>
  <c r="V99" i="26"/>
  <c r="U99" i="26"/>
  <c r="T99" i="26"/>
  <c r="S99" i="26"/>
  <c r="R99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F98" i="26" s="1"/>
  <c r="E99" i="26"/>
  <c r="D99" i="26"/>
  <c r="C99" i="26"/>
  <c r="B99" i="26"/>
  <c r="L98" i="26"/>
  <c r="D98" i="26"/>
  <c r="W69" i="26"/>
  <c r="V69" i="26"/>
  <c r="V154" i="26" s="1"/>
  <c r="U69" i="26"/>
  <c r="U154" i="26" s="1"/>
  <c r="T69" i="26"/>
  <c r="T122" i="26" s="1"/>
  <c r="S69" i="26"/>
  <c r="S122" i="26" s="1"/>
  <c r="R69" i="26"/>
  <c r="R154" i="26" s="1"/>
  <c r="Q69" i="26"/>
  <c r="Q122" i="26" s="1"/>
  <c r="P69" i="26"/>
  <c r="P122" i="26" s="1"/>
  <c r="O69" i="26"/>
  <c r="N69" i="26"/>
  <c r="N154" i="26" s="1"/>
  <c r="M69" i="26"/>
  <c r="M154" i="26" s="1"/>
  <c r="L69" i="26"/>
  <c r="L122" i="26" s="1"/>
  <c r="K69" i="26"/>
  <c r="K122" i="26" s="1"/>
  <c r="J69" i="26"/>
  <c r="J154" i="26" s="1"/>
  <c r="I69" i="26"/>
  <c r="I122" i="26" s="1"/>
  <c r="H69" i="26"/>
  <c r="H122" i="26" s="1"/>
  <c r="G69" i="26"/>
  <c r="F69" i="26"/>
  <c r="F122" i="26" s="1"/>
  <c r="E69" i="26"/>
  <c r="E154" i="26" s="1"/>
  <c r="D69" i="26"/>
  <c r="D122" i="26" s="1"/>
  <c r="C69" i="26"/>
  <c r="C122" i="26" s="1"/>
  <c r="B69" i="26"/>
  <c r="B154" i="26" s="1"/>
  <c r="W56" i="26"/>
  <c r="W153" i="26" s="1"/>
  <c r="V56" i="26"/>
  <c r="V153" i="26" s="1"/>
  <c r="U56" i="26"/>
  <c r="U119" i="26" s="1"/>
  <c r="T56" i="26"/>
  <c r="T119" i="26" s="1"/>
  <c r="S56" i="26"/>
  <c r="S119" i="26" s="1"/>
  <c r="R56" i="26"/>
  <c r="R153" i="26" s="1"/>
  <c r="Q56" i="26"/>
  <c r="Q153" i="26" s="1"/>
  <c r="P56" i="26"/>
  <c r="P153" i="26" s="1"/>
  <c r="O56" i="26"/>
  <c r="O153" i="26" s="1"/>
  <c r="N56" i="26"/>
  <c r="N153" i="26" s="1"/>
  <c r="M56" i="26"/>
  <c r="L56" i="26"/>
  <c r="L119" i="26" s="1"/>
  <c r="K56" i="26"/>
  <c r="K119" i="26" s="1"/>
  <c r="J56" i="26"/>
  <c r="J119" i="26" s="1"/>
  <c r="I56" i="26"/>
  <c r="I153" i="26" s="1"/>
  <c r="H56" i="26"/>
  <c r="H153" i="26" s="1"/>
  <c r="G56" i="26"/>
  <c r="G153" i="26" s="1"/>
  <c r="F56" i="26"/>
  <c r="F153" i="26" s="1"/>
  <c r="E56" i="26"/>
  <c r="D56" i="26"/>
  <c r="D119" i="26" s="1"/>
  <c r="C56" i="26"/>
  <c r="C119" i="26" s="1"/>
  <c r="B56" i="26"/>
  <c r="B119" i="26" s="1"/>
  <c r="W43" i="26"/>
  <c r="W116" i="26" s="1"/>
  <c r="V43" i="26"/>
  <c r="V152" i="26" s="1"/>
  <c r="U43" i="26"/>
  <c r="U152" i="26" s="1"/>
  <c r="T43" i="26"/>
  <c r="T152" i="26" s="1"/>
  <c r="S43" i="26"/>
  <c r="R43" i="26"/>
  <c r="R152" i="26" s="1"/>
  <c r="Q43" i="26"/>
  <c r="Q116" i="26" s="1"/>
  <c r="P43" i="26"/>
  <c r="P116" i="26" s="1"/>
  <c r="O43" i="26"/>
  <c r="O116" i="26" s="1"/>
  <c r="N43" i="26"/>
  <c r="N152" i="26" s="1"/>
  <c r="M43" i="26"/>
  <c r="M152" i="26" s="1"/>
  <c r="L43" i="26"/>
  <c r="L152" i="26" s="1"/>
  <c r="K43" i="26"/>
  <c r="K152" i="26" s="1"/>
  <c r="J43" i="26"/>
  <c r="J152" i="26" s="1"/>
  <c r="I43" i="26"/>
  <c r="I116" i="26" s="1"/>
  <c r="H43" i="26"/>
  <c r="H116" i="26" s="1"/>
  <c r="G43" i="26"/>
  <c r="G116" i="26" s="1"/>
  <c r="F43" i="26"/>
  <c r="F152" i="26" s="1"/>
  <c r="E43" i="26"/>
  <c r="E152" i="26" s="1"/>
  <c r="D43" i="26"/>
  <c r="D152" i="26" s="1"/>
  <c r="C43" i="26"/>
  <c r="B43" i="26"/>
  <c r="B152" i="26" s="1"/>
  <c r="W17" i="26"/>
  <c r="W143" i="26" s="1"/>
  <c r="V17" i="26"/>
  <c r="V143" i="26" s="1"/>
  <c r="U17" i="26"/>
  <c r="U143" i="26" s="1"/>
  <c r="T17" i="26"/>
  <c r="T105" i="26" s="1"/>
  <c r="S17" i="26"/>
  <c r="S105" i="26" s="1"/>
  <c r="R17" i="26"/>
  <c r="R143" i="26" s="1"/>
  <c r="Q17" i="26"/>
  <c r="P17" i="26"/>
  <c r="P105" i="26" s="1"/>
  <c r="O17" i="26"/>
  <c r="O143" i="26" s="1"/>
  <c r="N17" i="26"/>
  <c r="N143" i="26" s="1"/>
  <c r="M17" i="26"/>
  <c r="M143" i="26" s="1"/>
  <c r="L17" i="26"/>
  <c r="L105" i="26" s="1"/>
  <c r="K17" i="26"/>
  <c r="K105" i="26" s="1"/>
  <c r="J17" i="26"/>
  <c r="J143" i="26" s="1"/>
  <c r="I17" i="26"/>
  <c r="H17" i="26"/>
  <c r="H105" i="26" s="1"/>
  <c r="G17" i="26"/>
  <c r="G143" i="26" s="1"/>
  <c r="F17" i="26"/>
  <c r="F143" i="26" s="1"/>
  <c r="E17" i="26"/>
  <c r="E143" i="26" s="1"/>
  <c r="D17" i="26"/>
  <c r="D105" i="26" s="1"/>
  <c r="C17" i="26"/>
  <c r="C105" i="26" s="1"/>
  <c r="B17" i="26"/>
  <c r="B143" i="26" s="1"/>
  <c r="A1" i="26"/>
  <c r="W162" i="25"/>
  <c r="V162" i="25"/>
  <c r="U162" i="25"/>
  <c r="T162" i="25"/>
  <c r="S162" i="25"/>
  <c r="R162" i="25"/>
  <c r="Q162" i="25"/>
  <c r="P162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B162" i="25"/>
  <c r="W161" i="25"/>
  <c r="V161" i="25"/>
  <c r="U161" i="25"/>
  <c r="T161" i="25"/>
  <c r="S161" i="25"/>
  <c r="R161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B161" i="25"/>
  <c r="W160" i="25"/>
  <c r="V160" i="25"/>
  <c r="U160" i="25"/>
  <c r="T160" i="25"/>
  <c r="S160" i="25"/>
  <c r="R160" i="25"/>
  <c r="Q160" i="25"/>
  <c r="P160" i="25"/>
  <c r="O160" i="25"/>
  <c r="N160" i="25"/>
  <c r="M160" i="25"/>
  <c r="L160" i="25"/>
  <c r="K160" i="25"/>
  <c r="J160" i="25"/>
  <c r="I160" i="25"/>
  <c r="H160" i="25"/>
  <c r="G160" i="25"/>
  <c r="F160" i="25"/>
  <c r="E160" i="25"/>
  <c r="D160" i="25"/>
  <c r="C160" i="25"/>
  <c r="B160" i="25"/>
  <c r="W159" i="25"/>
  <c r="V159" i="25"/>
  <c r="U159" i="25"/>
  <c r="T159" i="25"/>
  <c r="S159" i="25"/>
  <c r="R159" i="25"/>
  <c r="Q159" i="25"/>
  <c r="P159" i="25"/>
  <c r="O159" i="25"/>
  <c r="O156" i="25" s="1"/>
  <c r="N159" i="25"/>
  <c r="M159" i="25"/>
  <c r="L159" i="25"/>
  <c r="K159" i="25"/>
  <c r="J159" i="25"/>
  <c r="I159" i="25"/>
  <c r="H159" i="25"/>
  <c r="G159" i="25"/>
  <c r="F159" i="25"/>
  <c r="E159" i="25"/>
  <c r="D159" i="25"/>
  <c r="C159" i="25"/>
  <c r="B159" i="25"/>
  <c r="W158" i="25"/>
  <c r="V158" i="25"/>
  <c r="U158" i="25"/>
  <c r="T158" i="25"/>
  <c r="S158" i="25"/>
  <c r="R158" i="25"/>
  <c r="Q158" i="25"/>
  <c r="P158" i="25"/>
  <c r="O158" i="25"/>
  <c r="N158" i="25"/>
  <c r="M158" i="25"/>
  <c r="L158" i="25"/>
  <c r="K158" i="25"/>
  <c r="J158" i="25"/>
  <c r="I158" i="25"/>
  <c r="H158" i="25"/>
  <c r="G158" i="25"/>
  <c r="F158" i="25"/>
  <c r="E158" i="25"/>
  <c r="D158" i="25"/>
  <c r="C158" i="25"/>
  <c r="B158" i="25"/>
  <c r="W157" i="25"/>
  <c r="V157" i="25"/>
  <c r="U157" i="25"/>
  <c r="T157" i="25"/>
  <c r="S157" i="25"/>
  <c r="R157" i="25"/>
  <c r="Q157" i="25"/>
  <c r="P157" i="25"/>
  <c r="O157" i="25"/>
  <c r="N157" i="25"/>
  <c r="M157" i="25"/>
  <c r="L157" i="25"/>
  <c r="K157" i="25"/>
  <c r="J157" i="25"/>
  <c r="I157" i="25"/>
  <c r="H157" i="25"/>
  <c r="G157" i="25"/>
  <c r="F157" i="25"/>
  <c r="E157" i="25"/>
  <c r="D157" i="25"/>
  <c r="C157" i="25"/>
  <c r="C156" i="25" s="1"/>
  <c r="B157" i="25"/>
  <c r="G156" i="25"/>
  <c r="R154" i="25"/>
  <c r="P154" i="25"/>
  <c r="V152" i="25"/>
  <c r="T152" i="25"/>
  <c r="W151" i="25"/>
  <c r="V151" i="25"/>
  <c r="U151" i="25"/>
  <c r="T151" i="25"/>
  <c r="S151" i="25"/>
  <c r="R151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E151" i="25"/>
  <c r="D151" i="25"/>
  <c r="C151" i="25"/>
  <c r="B151" i="25"/>
  <c r="W150" i="25"/>
  <c r="V150" i="25"/>
  <c r="U150" i="25"/>
  <c r="T150" i="25"/>
  <c r="S150" i="25"/>
  <c r="R150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B150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B149" i="25"/>
  <c r="W148" i="25"/>
  <c r="V148" i="25"/>
  <c r="U148" i="25"/>
  <c r="T148" i="25"/>
  <c r="S148" i="25"/>
  <c r="R148" i="25"/>
  <c r="Q148" i="25"/>
  <c r="P148" i="25"/>
  <c r="O148" i="25"/>
  <c r="N148" i="25"/>
  <c r="M148" i="25"/>
  <c r="L148" i="25"/>
  <c r="K148" i="25"/>
  <c r="J148" i="25"/>
  <c r="I148" i="25"/>
  <c r="H148" i="25"/>
  <c r="G148" i="25"/>
  <c r="F148" i="25"/>
  <c r="E148" i="25"/>
  <c r="D148" i="25"/>
  <c r="C148" i="25"/>
  <c r="B148" i="25"/>
  <c r="W147" i="25"/>
  <c r="V147" i="25"/>
  <c r="U147" i="25"/>
  <c r="T147" i="25"/>
  <c r="S147" i="25"/>
  <c r="R147" i="25"/>
  <c r="Q147" i="25"/>
  <c r="P147" i="25"/>
  <c r="O147" i="25"/>
  <c r="N147" i="25"/>
  <c r="M147" i="25"/>
  <c r="L147" i="25"/>
  <c r="K147" i="25"/>
  <c r="J147" i="25"/>
  <c r="I147" i="25"/>
  <c r="H147" i="25"/>
  <c r="G147" i="25"/>
  <c r="F147" i="25"/>
  <c r="E147" i="25"/>
  <c r="D147" i="25"/>
  <c r="C147" i="25"/>
  <c r="B147" i="25"/>
  <c r="W144" i="25"/>
  <c r="V144" i="25"/>
  <c r="U144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B144" i="25"/>
  <c r="W142" i="25"/>
  <c r="V142" i="25"/>
  <c r="U142" i="25"/>
  <c r="T142" i="25"/>
  <c r="S142" i="25"/>
  <c r="R142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2" i="25"/>
  <c r="B142" i="25"/>
  <c r="W141" i="25"/>
  <c r="V141" i="25"/>
  <c r="U141" i="25"/>
  <c r="T141" i="25"/>
  <c r="S141" i="25"/>
  <c r="R141" i="25"/>
  <c r="Q141" i="25"/>
  <c r="P141" i="25"/>
  <c r="O141" i="25"/>
  <c r="N141" i="25"/>
  <c r="M141" i="25"/>
  <c r="L141" i="25"/>
  <c r="K141" i="25"/>
  <c r="J141" i="25"/>
  <c r="I141" i="25"/>
  <c r="H141" i="25"/>
  <c r="G141" i="25"/>
  <c r="F141" i="25"/>
  <c r="E141" i="25"/>
  <c r="D141" i="25"/>
  <c r="C141" i="25"/>
  <c r="B141" i="25"/>
  <c r="W140" i="25"/>
  <c r="V140" i="25"/>
  <c r="U140" i="25"/>
  <c r="T140" i="25"/>
  <c r="S140" i="25"/>
  <c r="R140" i="25"/>
  <c r="Q140" i="25"/>
  <c r="P140" i="25"/>
  <c r="O140" i="25"/>
  <c r="N140" i="25"/>
  <c r="M140" i="25"/>
  <c r="L140" i="25"/>
  <c r="K140" i="25"/>
  <c r="J140" i="25"/>
  <c r="I140" i="25"/>
  <c r="H140" i="25"/>
  <c r="G140" i="25"/>
  <c r="F140" i="25"/>
  <c r="E140" i="25"/>
  <c r="D140" i="25"/>
  <c r="C140" i="25"/>
  <c r="B140" i="25"/>
  <c r="W139" i="25"/>
  <c r="V139" i="25"/>
  <c r="U139" i="25"/>
  <c r="T139" i="25"/>
  <c r="S139" i="25"/>
  <c r="R139" i="25"/>
  <c r="Q139" i="25"/>
  <c r="P139" i="25"/>
  <c r="O139" i="25"/>
  <c r="N139" i="25"/>
  <c r="M139" i="25"/>
  <c r="L139" i="25"/>
  <c r="K139" i="25"/>
  <c r="J139" i="25"/>
  <c r="I139" i="25"/>
  <c r="H139" i="25"/>
  <c r="G139" i="25"/>
  <c r="F139" i="25"/>
  <c r="E139" i="25"/>
  <c r="D139" i="25"/>
  <c r="C139" i="25"/>
  <c r="B139" i="25"/>
  <c r="W138" i="25"/>
  <c r="V138" i="25"/>
  <c r="U138" i="25"/>
  <c r="T138" i="25"/>
  <c r="S138" i="25"/>
  <c r="R138" i="25"/>
  <c r="Q138" i="25"/>
  <c r="P138" i="25"/>
  <c r="O138" i="25"/>
  <c r="N138" i="25"/>
  <c r="M138" i="25"/>
  <c r="L138" i="25"/>
  <c r="K138" i="25"/>
  <c r="J138" i="25"/>
  <c r="I138" i="25"/>
  <c r="H138" i="25"/>
  <c r="G138" i="25"/>
  <c r="F138" i="25"/>
  <c r="E138" i="25"/>
  <c r="D138" i="25"/>
  <c r="C138" i="25"/>
  <c r="B138" i="25"/>
  <c r="W137" i="25"/>
  <c r="V137" i="25"/>
  <c r="U137" i="25"/>
  <c r="T137" i="25"/>
  <c r="S137" i="25"/>
  <c r="R137" i="25"/>
  <c r="Q137" i="25"/>
  <c r="P137" i="25"/>
  <c r="O137" i="25"/>
  <c r="N137" i="25"/>
  <c r="M137" i="25"/>
  <c r="L137" i="25"/>
  <c r="K137" i="25"/>
  <c r="J137" i="25"/>
  <c r="I137" i="25"/>
  <c r="H137" i="25"/>
  <c r="G137" i="25"/>
  <c r="F137" i="25"/>
  <c r="E137" i="25"/>
  <c r="D137" i="25"/>
  <c r="C137" i="25"/>
  <c r="B137" i="25"/>
  <c r="W132" i="25"/>
  <c r="V132" i="25"/>
  <c r="U132" i="25"/>
  <c r="T132" i="25"/>
  <c r="S132" i="25"/>
  <c r="R132" i="25"/>
  <c r="Q132" i="25"/>
  <c r="P132" i="25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B132" i="25"/>
  <c r="W131" i="25"/>
  <c r="V131" i="25"/>
  <c r="U131" i="25"/>
  <c r="T131" i="25"/>
  <c r="S131" i="25"/>
  <c r="R131" i="25"/>
  <c r="Q131" i="25"/>
  <c r="P131" i="25"/>
  <c r="O131" i="25"/>
  <c r="N131" i="25"/>
  <c r="M131" i="25"/>
  <c r="L131" i="25"/>
  <c r="K131" i="25"/>
  <c r="J131" i="25"/>
  <c r="I131" i="25"/>
  <c r="H131" i="25"/>
  <c r="G131" i="25"/>
  <c r="F131" i="25"/>
  <c r="E131" i="25"/>
  <c r="D131" i="25"/>
  <c r="C131" i="25"/>
  <c r="B131" i="25"/>
  <c r="W130" i="25"/>
  <c r="V130" i="25"/>
  <c r="U130" i="25"/>
  <c r="T130" i="25"/>
  <c r="S130" i="25"/>
  <c r="R130" i="25"/>
  <c r="Q130" i="25"/>
  <c r="P130" i="25"/>
  <c r="O130" i="25"/>
  <c r="N130" i="25"/>
  <c r="M130" i="25"/>
  <c r="L130" i="25"/>
  <c r="K130" i="25"/>
  <c r="J130" i="25"/>
  <c r="J126" i="25" s="1"/>
  <c r="I130" i="25"/>
  <c r="H130" i="25"/>
  <c r="G130" i="25"/>
  <c r="F130" i="25"/>
  <c r="E130" i="25"/>
  <c r="D130" i="25"/>
  <c r="C130" i="25"/>
  <c r="B130" i="25"/>
  <c r="W129" i="25"/>
  <c r="V129" i="25"/>
  <c r="U129" i="25"/>
  <c r="T129" i="25"/>
  <c r="S129" i="25"/>
  <c r="R129" i="25"/>
  <c r="Q129" i="25"/>
  <c r="P129" i="25"/>
  <c r="O129" i="25"/>
  <c r="N129" i="25"/>
  <c r="M129" i="25"/>
  <c r="M126" i="25" s="1"/>
  <c r="L129" i="25"/>
  <c r="K129" i="25"/>
  <c r="J129" i="25"/>
  <c r="I129" i="25"/>
  <c r="H129" i="25"/>
  <c r="G129" i="25"/>
  <c r="F129" i="25"/>
  <c r="E129" i="25"/>
  <c r="D129" i="25"/>
  <c r="C129" i="25"/>
  <c r="B129" i="25"/>
  <c r="B126" i="25" s="1"/>
  <c r="W128" i="25"/>
  <c r="V128" i="25"/>
  <c r="U128" i="25"/>
  <c r="T128" i="25"/>
  <c r="S128" i="25"/>
  <c r="R128" i="25"/>
  <c r="Q128" i="25"/>
  <c r="P128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B128" i="25"/>
  <c r="W127" i="25"/>
  <c r="V127" i="25"/>
  <c r="U127" i="25"/>
  <c r="U126" i="25" s="1"/>
  <c r="T127" i="25"/>
  <c r="S127" i="25"/>
  <c r="S126" i="25" s="1"/>
  <c r="R127" i="25"/>
  <c r="R126" i="25" s="1"/>
  <c r="Q127" i="25"/>
  <c r="P127" i="25"/>
  <c r="O127" i="25"/>
  <c r="N127" i="25"/>
  <c r="M127" i="25"/>
  <c r="L127" i="25"/>
  <c r="K127" i="25"/>
  <c r="J127" i="25"/>
  <c r="I127" i="25"/>
  <c r="H127" i="25"/>
  <c r="G127" i="25"/>
  <c r="F127" i="25"/>
  <c r="E127" i="25"/>
  <c r="E126" i="25" s="1"/>
  <c r="D127" i="25"/>
  <c r="C127" i="25"/>
  <c r="B127" i="25"/>
  <c r="W124" i="25"/>
  <c r="V124" i="25"/>
  <c r="U124" i="25"/>
  <c r="T124" i="25"/>
  <c r="S124" i="25"/>
  <c r="R124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E124" i="25"/>
  <c r="D124" i="25"/>
  <c r="C124" i="25"/>
  <c r="B124" i="25"/>
  <c r="W123" i="25"/>
  <c r="V123" i="25"/>
  <c r="U123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H123" i="25"/>
  <c r="G123" i="25"/>
  <c r="F123" i="25"/>
  <c r="E123" i="25"/>
  <c r="D123" i="25"/>
  <c r="C123" i="25"/>
  <c r="B123" i="25"/>
  <c r="W121" i="25"/>
  <c r="V121" i="25"/>
  <c r="U121" i="25"/>
  <c r="T121" i="25"/>
  <c r="S121" i="25"/>
  <c r="R121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E121" i="25"/>
  <c r="D121" i="25"/>
  <c r="C121" i="25"/>
  <c r="B121" i="25"/>
  <c r="W120" i="25"/>
  <c r="V120" i="25"/>
  <c r="U120" i="25"/>
  <c r="T120" i="25"/>
  <c r="S120" i="25"/>
  <c r="R120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E120" i="25"/>
  <c r="D120" i="25"/>
  <c r="C120" i="25"/>
  <c r="B120" i="25"/>
  <c r="V119" i="25"/>
  <c r="T119" i="25"/>
  <c r="S119" i="25"/>
  <c r="W118" i="25"/>
  <c r="V118" i="25"/>
  <c r="U118" i="25"/>
  <c r="T118" i="25"/>
  <c r="S118" i="25"/>
  <c r="R118" i="25"/>
  <c r="Q118" i="25"/>
  <c r="P118" i="25"/>
  <c r="O118" i="25"/>
  <c r="N118" i="25"/>
  <c r="M118" i="25"/>
  <c r="L118" i="25"/>
  <c r="K118" i="25"/>
  <c r="J118" i="25"/>
  <c r="I118" i="25"/>
  <c r="H118" i="25"/>
  <c r="G118" i="25"/>
  <c r="F118" i="25"/>
  <c r="E118" i="25"/>
  <c r="D118" i="25"/>
  <c r="C118" i="25"/>
  <c r="B118" i="25"/>
  <c r="W117" i="25"/>
  <c r="V117" i="25"/>
  <c r="U117" i="25"/>
  <c r="T117" i="25"/>
  <c r="S117" i="25"/>
  <c r="R117" i="25"/>
  <c r="Q117" i="25"/>
  <c r="P117" i="25"/>
  <c r="O117" i="25"/>
  <c r="N117" i="25"/>
  <c r="M117" i="25"/>
  <c r="L117" i="25"/>
  <c r="K117" i="25"/>
  <c r="J117" i="25"/>
  <c r="I117" i="25"/>
  <c r="H117" i="25"/>
  <c r="G117" i="25"/>
  <c r="F117" i="25"/>
  <c r="E117" i="25"/>
  <c r="D117" i="25"/>
  <c r="C117" i="25"/>
  <c r="B117" i="25"/>
  <c r="W115" i="25"/>
  <c r="V115" i="25"/>
  <c r="U115" i="25"/>
  <c r="T115" i="25"/>
  <c r="S115" i="25"/>
  <c r="R115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B115" i="25"/>
  <c r="W114" i="25"/>
  <c r="V114" i="25"/>
  <c r="U114" i="25"/>
  <c r="T114" i="25"/>
  <c r="S114" i="25"/>
  <c r="R114" i="25"/>
  <c r="Q114" i="25"/>
  <c r="P114" i="25"/>
  <c r="O114" i="25"/>
  <c r="N114" i="25"/>
  <c r="M114" i="25"/>
  <c r="L114" i="25"/>
  <c r="L110" i="25" s="1"/>
  <c r="K114" i="25"/>
  <c r="J114" i="25"/>
  <c r="I114" i="25"/>
  <c r="H114" i="25"/>
  <c r="G114" i="25"/>
  <c r="F114" i="25"/>
  <c r="E114" i="25"/>
  <c r="D114" i="25"/>
  <c r="C114" i="25"/>
  <c r="B114" i="25"/>
  <c r="W113" i="25"/>
  <c r="V113" i="25"/>
  <c r="U113" i="25"/>
  <c r="T113" i="25"/>
  <c r="S113" i="25"/>
  <c r="R113" i="25"/>
  <c r="Q113" i="25"/>
  <c r="P113" i="25"/>
  <c r="O113" i="25"/>
  <c r="O110" i="25" s="1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G110" i="25" s="1"/>
  <c r="F112" i="25"/>
  <c r="E112" i="25"/>
  <c r="D112" i="25"/>
  <c r="C112" i="25"/>
  <c r="B112" i="25"/>
  <c r="W111" i="25"/>
  <c r="W110" i="25" s="1"/>
  <c r="V111" i="25"/>
  <c r="V110" i="25" s="1"/>
  <c r="U111" i="25"/>
  <c r="T111" i="25"/>
  <c r="S111" i="25"/>
  <c r="R111" i="25"/>
  <c r="Q111" i="25"/>
  <c r="P111" i="25"/>
  <c r="O111" i="25"/>
  <c r="N111" i="25"/>
  <c r="M111" i="25"/>
  <c r="L111" i="25"/>
  <c r="K111" i="25"/>
  <c r="J111" i="25"/>
  <c r="I111" i="25"/>
  <c r="H111" i="25"/>
  <c r="G111" i="25"/>
  <c r="F111" i="25"/>
  <c r="E111" i="25"/>
  <c r="D111" i="25"/>
  <c r="C111" i="25"/>
  <c r="B111" i="25"/>
  <c r="W108" i="25"/>
  <c r="V108" i="25"/>
  <c r="U108" i="25"/>
  <c r="T108" i="25"/>
  <c r="S108" i="25"/>
  <c r="R108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W107" i="25"/>
  <c r="V107" i="25"/>
  <c r="U107" i="25"/>
  <c r="T107" i="25"/>
  <c r="S107" i="25"/>
  <c r="R107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E107" i="25"/>
  <c r="D107" i="25"/>
  <c r="C107" i="25"/>
  <c r="B107" i="25"/>
  <c r="W106" i="25"/>
  <c r="V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O105" i="25"/>
  <c r="L105" i="25"/>
  <c r="J105" i="25"/>
  <c r="G105" i="25"/>
  <c r="W104" i="25"/>
  <c r="V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C104" i="25"/>
  <c r="B104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B103" i="25"/>
  <c r="W102" i="25"/>
  <c r="V102" i="25"/>
  <c r="U102" i="25"/>
  <c r="T102" i="25"/>
  <c r="S102" i="25"/>
  <c r="R102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W101" i="25"/>
  <c r="V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W100" i="25"/>
  <c r="V100" i="25"/>
  <c r="U100" i="25"/>
  <c r="T100" i="25"/>
  <c r="S100" i="25"/>
  <c r="R100" i="25"/>
  <c r="Q100" i="25"/>
  <c r="P100" i="25"/>
  <c r="O100" i="25"/>
  <c r="N100" i="25"/>
  <c r="M100" i="25"/>
  <c r="L100" i="25"/>
  <c r="K100" i="25"/>
  <c r="J100" i="25"/>
  <c r="I100" i="25"/>
  <c r="H100" i="25"/>
  <c r="G100" i="25"/>
  <c r="F100" i="25"/>
  <c r="E100" i="25"/>
  <c r="D100" i="25"/>
  <c r="C100" i="25"/>
  <c r="B100" i="25"/>
  <c r="W99" i="25"/>
  <c r="V99" i="25"/>
  <c r="U99" i="25"/>
  <c r="T99" i="25"/>
  <c r="T98" i="25" s="1"/>
  <c r="S99" i="25"/>
  <c r="R99" i="25"/>
  <c r="Q99" i="25"/>
  <c r="Q98" i="25" s="1"/>
  <c r="P99" i="25"/>
  <c r="O99" i="25"/>
  <c r="N99" i="25"/>
  <c r="M99" i="25"/>
  <c r="L99" i="25"/>
  <c r="L98" i="25" s="1"/>
  <c r="K99" i="25"/>
  <c r="J99" i="25"/>
  <c r="I99" i="25"/>
  <c r="I98" i="25" s="1"/>
  <c r="H99" i="25"/>
  <c r="G99" i="25"/>
  <c r="F99" i="25"/>
  <c r="E99" i="25"/>
  <c r="D99" i="25"/>
  <c r="C99" i="25"/>
  <c r="B99" i="25"/>
  <c r="W69" i="25"/>
  <c r="W154" i="25" s="1"/>
  <c r="V69" i="25"/>
  <c r="V154" i="25" s="1"/>
  <c r="U69" i="25"/>
  <c r="U154" i="25" s="1"/>
  <c r="T69" i="25"/>
  <c r="T154" i="25" s="1"/>
  <c r="S69" i="25"/>
  <c r="S154" i="25" s="1"/>
  <c r="R69" i="25"/>
  <c r="R122" i="25" s="1"/>
  <c r="Q69" i="25"/>
  <c r="Q122" i="25" s="1"/>
  <c r="P69" i="25"/>
  <c r="P122" i="25" s="1"/>
  <c r="O69" i="25"/>
  <c r="O154" i="25" s="1"/>
  <c r="N69" i="25"/>
  <c r="N154" i="25" s="1"/>
  <c r="M69" i="25"/>
  <c r="M154" i="25" s="1"/>
  <c r="L69" i="25"/>
  <c r="L154" i="25" s="1"/>
  <c r="K69" i="25"/>
  <c r="K154" i="25" s="1"/>
  <c r="J69" i="25"/>
  <c r="J122" i="25" s="1"/>
  <c r="I69" i="25"/>
  <c r="I122" i="25" s="1"/>
  <c r="H69" i="25"/>
  <c r="H122" i="25" s="1"/>
  <c r="G69" i="25"/>
  <c r="G154" i="25" s="1"/>
  <c r="F69" i="25"/>
  <c r="F154" i="25" s="1"/>
  <c r="E69" i="25"/>
  <c r="E154" i="25" s="1"/>
  <c r="D69" i="25"/>
  <c r="D154" i="25" s="1"/>
  <c r="C69" i="25"/>
  <c r="C154" i="25" s="1"/>
  <c r="B69" i="25"/>
  <c r="B122" i="25" s="1"/>
  <c r="W56" i="25"/>
  <c r="W119" i="25" s="1"/>
  <c r="V56" i="25"/>
  <c r="V153" i="25" s="1"/>
  <c r="U56" i="25"/>
  <c r="U153" i="25" s="1"/>
  <c r="T56" i="25"/>
  <c r="T153" i="25" s="1"/>
  <c r="S56" i="25"/>
  <c r="S153" i="25" s="1"/>
  <c r="R56" i="25"/>
  <c r="Q56" i="25"/>
  <c r="Q119" i="25" s="1"/>
  <c r="P56" i="25"/>
  <c r="P119" i="25" s="1"/>
  <c r="O56" i="25"/>
  <c r="O119" i="25" s="1"/>
  <c r="N56" i="25"/>
  <c r="N119" i="25" s="1"/>
  <c r="M56" i="25"/>
  <c r="M153" i="25" s="1"/>
  <c r="L56" i="25"/>
  <c r="L153" i="25" s="1"/>
  <c r="K56" i="25"/>
  <c r="K153" i="25" s="1"/>
  <c r="J56" i="25"/>
  <c r="I56" i="25"/>
  <c r="I119" i="25" s="1"/>
  <c r="H56" i="25"/>
  <c r="H119" i="25" s="1"/>
  <c r="G56" i="25"/>
  <c r="G119" i="25" s="1"/>
  <c r="F56" i="25"/>
  <c r="F119" i="25" s="1"/>
  <c r="E56" i="25"/>
  <c r="E153" i="25" s="1"/>
  <c r="D56" i="25"/>
  <c r="D153" i="25" s="1"/>
  <c r="C56" i="25"/>
  <c r="C153" i="25" s="1"/>
  <c r="B56" i="25"/>
  <c r="W43" i="25"/>
  <c r="W152" i="25" s="1"/>
  <c r="V43" i="25"/>
  <c r="V116" i="25" s="1"/>
  <c r="U43" i="25"/>
  <c r="U116" i="25" s="1"/>
  <c r="T43" i="25"/>
  <c r="T116" i="25" s="1"/>
  <c r="S43" i="25"/>
  <c r="S152" i="25" s="1"/>
  <c r="R43" i="25"/>
  <c r="R152" i="25" s="1"/>
  <c r="Q43" i="25"/>
  <c r="Q152" i="25" s="1"/>
  <c r="P43" i="25"/>
  <c r="P152" i="25" s="1"/>
  <c r="O43" i="25"/>
  <c r="O152" i="25" s="1"/>
  <c r="N43" i="25"/>
  <c r="N116" i="25" s="1"/>
  <c r="M43" i="25"/>
  <c r="M116" i="25" s="1"/>
  <c r="L43" i="25"/>
  <c r="L116" i="25" s="1"/>
  <c r="K43" i="25"/>
  <c r="K152" i="25" s="1"/>
  <c r="J43" i="25"/>
  <c r="J152" i="25" s="1"/>
  <c r="I43" i="25"/>
  <c r="I152" i="25" s="1"/>
  <c r="H43" i="25"/>
  <c r="H152" i="25" s="1"/>
  <c r="G43" i="25"/>
  <c r="G152" i="25" s="1"/>
  <c r="F43" i="25"/>
  <c r="F116" i="25" s="1"/>
  <c r="E43" i="25"/>
  <c r="E116" i="25" s="1"/>
  <c r="D43" i="25"/>
  <c r="D116" i="25" s="1"/>
  <c r="C43" i="25"/>
  <c r="C152" i="25" s="1"/>
  <c r="B43" i="25"/>
  <c r="B152" i="25" s="1"/>
  <c r="W17" i="25"/>
  <c r="W143" i="25" s="1"/>
  <c r="V17" i="25"/>
  <c r="V105" i="25" s="1"/>
  <c r="U17" i="25"/>
  <c r="U105" i="25" s="1"/>
  <c r="T17" i="25"/>
  <c r="T143" i="25" s="1"/>
  <c r="S17" i="25"/>
  <c r="S143" i="25" s="1"/>
  <c r="R17" i="25"/>
  <c r="R143" i="25" s="1"/>
  <c r="Q17" i="25"/>
  <c r="Q105" i="25" s="1"/>
  <c r="P17" i="25"/>
  <c r="P105" i="25" s="1"/>
  <c r="O17" i="25"/>
  <c r="O143" i="25" s="1"/>
  <c r="N17" i="25"/>
  <c r="N105" i="25" s="1"/>
  <c r="M17" i="25"/>
  <c r="M105" i="25" s="1"/>
  <c r="L17" i="25"/>
  <c r="L143" i="25" s="1"/>
  <c r="K17" i="25"/>
  <c r="K143" i="25" s="1"/>
  <c r="J17" i="25"/>
  <c r="J143" i="25" s="1"/>
  <c r="I17" i="25"/>
  <c r="I105" i="25" s="1"/>
  <c r="H17" i="25"/>
  <c r="H105" i="25" s="1"/>
  <c r="G17" i="25"/>
  <c r="G143" i="25" s="1"/>
  <c r="F17" i="25"/>
  <c r="F105" i="25" s="1"/>
  <c r="E17" i="25"/>
  <c r="E105" i="25" s="1"/>
  <c r="D17" i="25"/>
  <c r="D143" i="25" s="1"/>
  <c r="C17" i="25"/>
  <c r="C143" i="25" s="1"/>
  <c r="B17" i="25"/>
  <c r="B143" i="25" s="1"/>
  <c r="A1" i="25"/>
  <c r="U76" i="24"/>
  <c r="E76" i="24"/>
  <c r="W73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W72" i="24"/>
  <c r="V72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H67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W60" i="24"/>
  <c r="V60" i="24"/>
  <c r="U60" i="24"/>
  <c r="T60" i="24"/>
  <c r="S60" i="24"/>
  <c r="R60" i="24"/>
  <c r="Q60" i="24"/>
  <c r="P60" i="24"/>
  <c r="O60" i="24"/>
  <c r="N60" i="24"/>
  <c r="M60" i="24"/>
  <c r="M57" i="24" s="1"/>
  <c r="M116" i="4" s="1"/>
  <c r="L60" i="24"/>
  <c r="K60" i="24"/>
  <c r="J60" i="24"/>
  <c r="I60" i="24"/>
  <c r="H60" i="24"/>
  <c r="G60" i="24"/>
  <c r="F60" i="24"/>
  <c r="E60" i="24"/>
  <c r="D60" i="24"/>
  <c r="C60" i="24"/>
  <c r="B60" i="24"/>
  <c r="W59" i="24"/>
  <c r="V59" i="24"/>
  <c r="V118" i="4" s="1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W58" i="24"/>
  <c r="V58" i="24"/>
  <c r="U58" i="24"/>
  <c r="T58" i="24"/>
  <c r="S58" i="24"/>
  <c r="S57" i="24" s="1"/>
  <c r="S116" i="4" s="1"/>
  <c r="R58" i="24"/>
  <c r="R57" i="24" s="1"/>
  <c r="Q58" i="24"/>
  <c r="P58" i="24"/>
  <c r="P57" i="24" s="1"/>
  <c r="P116" i="4" s="1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K57" i="24"/>
  <c r="W55" i="24"/>
  <c r="W77" i="24" s="1"/>
  <c r="W174" i="4" s="1"/>
  <c r="V55" i="24"/>
  <c r="V72" i="4" s="1"/>
  <c r="U55" i="24"/>
  <c r="U77" i="24" s="1"/>
  <c r="U174" i="4" s="1"/>
  <c r="T55" i="24"/>
  <c r="T77" i="24" s="1"/>
  <c r="T174" i="4" s="1"/>
  <c r="S55" i="24"/>
  <c r="S69" i="24" s="1"/>
  <c r="R55" i="24"/>
  <c r="R77" i="24" s="1"/>
  <c r="Q55" i="24"/>
  <c r="P55" i="24"/>
  <c r="O55" i="24"/>
  <c r="O69" i="24" s="1"/>
  <c r="N55" i="24"/>
  <c r="M55" i="24"/>
  <c r="M69" i="24" s="1"/>
  <c r="L55" i="24"/>
  <c r="L72" i="4" s="1"/>
  <c r="K55" i="24"/>
  <c r="K69" i="24" s="1"/>
  <c r="J55" i="24"/>
  <c r="I55" i="24"/>
  <c r="H55" i="24"/>
  <c r="H72" i="4" s="1"/>
  <c r="G55" i="24"/>
  <c r="G69" i="24" s="1"/>
  <c r="F55" i="24"/>
  <c r="E55" i="24"/>
  <c r="E69" i="24" s="1"/>
  <c r="D55" i="24"/>
  <c r="D69" i="24" s="1"/>
  <c r="C55" i="24"/>
  <c r="C69" i="24" s="1"/>
  <c r="B55" i="24"/>
  <c r="B72" i="4" s="1"/>
  <c r="W54" i="24"/>
  <c r="W71" i="4" s="1"/>
  <c r="W144" i="4" s="1"/>
  <c r="V54" i="24"/>
  <c r="U54" i="24"/>
  <c r="U68" i="24" s="1"/>
  <c r="T54" i="24"/>
  <c r="S54" i="24"/>
  <c r="S76" i="24" s="1"/>
  <c r="S173" i="4" s="1"/>
  <c r="R54" i="24"/>
  <c r="R76" i="24" s="1"/>
  <c r="R173" i="4" s="1"/>
  <c r="Q54" i="24"/>
  <c r="Q68" i="24" s="1"/>
  <c r="P54" i="24"/>
  <c r="P76" i="24" s="1"/>
  <c r="P173" i="4" s="1"/>
  <c r="O54" i="24"/>
  <c r="N54" i="24"/>
  <c r="M54" i="24"/>
  <c r="M76" i="24" s="1"/>
  <c r="M173" i="4" s="1"/>
  <c r="L54" i="24"/>
  <c r="L71" i="4" s="1"/>
  <c r="L144" i="4" s="1"/>
  <c r="K54" i="24"/>
  <c r="K76" i="24" s="1"/>
  <c r="K173" i="4" s="1"/>
  <c r="J54" i="24"/>
  <c r="J71" i="4" s="1"/>
  <c r="J144" i="4" s="1"/>
  <c r="I54" i="24"/>
  <c r="I68" i="24" s="1"/>
  <c r="H54" i="24"/>
  <c r="H76" i="24" s="1"/>
  <c r="H173" i="4" s="1"/>
  <c r="G54" i="24"/>
  <c r="F54" i="24"/>
  <c r="F71" i="4" s="1"/>
  <c r="F144" i="4" s="1"/>
  <c r="E54" i="24"/>
  <c r="E68" i="24" s="1"/>
  <c r="D54" i="24"/>
  <c r="D71" i="4" s="1"/>
  <c r="D144" i="4" s="1"/>
  <c r="C54" i="24"/>
  <c r="C76" i="24" s="1"/>
  <c r="C173" i="4" s="1"/>
  <c r="B54" i="24"/>
  <c r="B76" i="24" s="1"/>
  <c r="B173" i="4" s="1"/>
  <c r="W53" i="24"/>
  <c r="W67" i="24" s="1"/>
  <c r="V53" i="24"/>
  <c r="U53" i="24"/>
  <c r="T53" i="24"/>
  <c r="S53" i="24"/>
  <c r="S75" i="24" s="1"/>
  <c r="S172" i="4" s="1"/>
  <c r="R53" i="24"/>
  <c r="R70" i="4" s="1"/>
  <c r="R143" i="4" s="1"/>
  <c r="Q53" i="24"/>
  <c r="Q75" i="24" s="1"/>
  <c r="Q172" i="4" s="1"/>
  <c r="P53" i="24"/>
  <c r="O53" i="24"/>
  <c r="O67" i="24" s="1"/>
  <c r="N53" i="24"/>
  <c r="N67" i="24" s="1"/>
  <c r="M53" i="24"/>
  <c r="L53" i="24"/>
  <c r="K53" i="24"/>
  <c r="K75" i="24" s="1"/>
  <c r="K172" i="4" s="1"/>
  <c r="J53" i="24"/>
  <c r="J70" i="4" s="1"/>
  <c r="J143" i="4" s="1"/>
  <c r="I53" i="24"/>
  <c r="I75" i="24" s="1"/>
  <c r="I172" i="4" s="1"/>
  <c r="H53" i="24"/>
  <c r="H75" i="24" s="1"/>
  <c r="H172" i="4" s="1"/>
  <c r="G53" i="24"/>
  <c r="G67" i="24" s="1"/>
  <c r="F53" i="24"/>
  <c r="F70" i="4" s="1"/>
  <c r="F143" i="4" s="1"/>
  <c r="E53" i="24"/>
  <c r="D53" i="24"/>
  <c r="D70" i="4" s="1"/>
  <c r="D143" i="4" s="1"/>
  <c r="C53" i="24"/>
  <c r="B5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W4" i="24"/>
  <c r="V4" i="24"/>
  <c r="V3" i="24" s="1"/>
  <c r="U4" i="24"/>
  <c r="U3" i="24" s="1"/>
  <c r="T4" i="24"/>
  <c r="T3" i="24" s="1"/>
  <c r="S4" i="24"/>
  <c r="R4" i="24"/>
  <c r="R3" i="24" s="1"/>
  <c r="R17" i="4" s="1"/>
  <c r="Q4" i="24"/>
  <c r="Q3" i="24" s="1"/>
  <c r="Q17" i="4" s="1"/>
  <c r="P4" i="24"/>
  <c r="P3" i="24" s="1"/>
  <c r="O4" i="24"/>
  <c r="O3" i="24" s="1"/>
  <c r="O17" i="4" s="1"/>
  <c r="N4" i="24"/>
  <c r="N3" i="24" s="1"/>
  <c r="M4" i="24"/>
  <c r="M3" i="24" s="1"/>
  <c r="L4" i="24"/>
  <c r="L3" i="24" s="1"/>
  <c r="K4" i="24"/>
  <c r="K3" i="24" s="1"/>
  <c r="K17" i="4" s="1"/>
  <c r="J4" i="24"/>
  <c r="J3" i="24" s="1"/>
  <c r="J17" i="4" s="1"/>
  <c r="I4" i="24"/>
  <c r="I3" i="24" s="1"/>
  <c r="I17" i="4" s="1"/>
  <c r="H4" i="24"/>
  <c r="H3" i="24" s="1"/>
  <c r="H17" i="4" s="1"/>
  <c r="G4" i="24"/>
  <c r="G3" i="24" s="1"/>
  <c r="G17" i="4" s="1"/>
  <c r="F4" i="24"/>
  <c r="F3" i="24" s="1"/>
  <c r="F17" i="4" s="1"/>
  <c r="E4" i="24"/>
  <c r="E3" i="24" s="1"/>
  <c r="D4" i="24"/>
  <c r="D3" i="24" s="1"/>
  <c r="C4" i="24"/>
  <c r="C3" i="24" s="1"/>
  <c r="B4" i="24"/>
  <c r="W3" i="24"/>
  <c r="S3" i="24"/>
  <c r="B3" i="24"/>
  <c r="A1" i="24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K214" i="23"/>
  <c r="J214" i="23"/>
  <c r="I214" i="23"/>
  <c r="H214" i="23"/>
  <c r="G214" i="23"/>
  <c r="F214" i="23"/>
  <c r="E214" i="23"/>
  <c r="D214" i="23"/>
  <c r="C214" i="23"/>
  <c r="B214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K212" i="23"/>
  <c r="J212" i="23"/>
  <c r="I212" i="23"/>
  <c r="H212" i="23"/>
  <c r="G212" i="23"/>
  <c r="F212" i="23"/>
  <c r="E212" i="23"/>
  <c r="D212" i="23"/>
  <c r="C212" i="23"/>
  <c r="B212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I210" i="23"/>
  <c r="H210" i="23"/>
  <c r="G210" i="23"/>
  <c r="F210" i="23"/>
  <c r="E210" i="23"/>
  <c r="D210" i="23"/>
  <c r="C210" i="23"/>
  <c r="B210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B209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B208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B207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D206" i="23"/>
  <c r="C206" i="23"/>
  <c r="B206" i="23"/>
  <c r="M203" i="23"/>
  <c r="E203" i="23"/>
  <c r="C202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D200" i="23"/>
  <c r="C200" i="23"/>
  <c r="B200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D199" i="23"/>
  <c r="C199" i="23"/>
  <c r="B199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I198" i="23"/>
  <c r="H198" i="23"/>
  <c r="G198" i="23"/>
  <c r="F198" i="23"/>
  <c r="E198" i="23"/>
  <c r="D198" i="23"/>
  <c r="C198" i="23"/>
  <c r="B198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D197" i="23"/>
  <c r="C197" i="23"/>
  <c r="B197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D196" i="23"/>
  <c r="C196" i="23"/>
  <c r="B196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2" i="23"/>
  <c r="F192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D189" i="23"/>
  <c r="C189" i="23"/>
  <c r="B189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D188" i="23"/>
  <c r="C188" i="23"/>
  <c r="B188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B187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D186" i="23"/>
  <c r="C186" i="23"/>
  <c r="B186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D185" i="23"/>
  <c r="C185" i="23"/>
  <c r="B185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F183" i="23" s="1"/>
  <c r="E184" i="23"/>
  <c r="D184" i="23"/>
  <c r="C184" i="23"/>
  <c r="B184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D178" i="23"/>
  <c r="C178" i="23"/>
  <c r="B178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D177" i="23"/>
  <c r="C177" i="23"/>
  <c r="B177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D174" i="23"/>
  <c r="C174" i="23"/>
  <c r="B174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D173" i="23"/>
  <c r="C173" i="23"/>
  <c r="B173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D169" i="23"/>
  <c r="C169" i="23"/>
  <c r="B169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H168" i="23"/>
  <c r="G168" i="23"/>
  <c r="F168" i="23"/>
  <c r="E168" i="23"/>
  <c r="D168" i="23"/>
  <c r="C168" i="23"/>
  <c r="B168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D167" i="23"/>
  <c r="C167" i="23"/>
  <c r="B167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D166" i="23"/>
  <c r="C166" i="23"/>
  <c r="B166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D162" i="23"/>
  <c r="C162" i="23"/>
  <c r="B162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D159" i="23"/>
  <c r="C159" i="23"/>
  <c r="B159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D156" i="23"/>
  <c r="C156" i="23"/>
  <c r="B156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D152" i="23"/>
  <c r="C152" i="23"/>
  <c r="B152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D150" i="23"/>
  <c r="C150" i="23"/>
  <c r="B150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D149" i="23"/>
  <c r="C149" i="23"/>
  <c r="B149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D148" i="23"/>
  <c r="C148" i="23"/>
  <c r="B148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D147" i="23"/>
  <c r="C147" i="23"/>
  <c r="B147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D142" i="23"/>
  <c r="C142" i="23"/>
  <c r="B142" i="23"/>
  <c r="V141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B138" i="23"/>
  <c r="N137" i="23"/>
  <c r="F137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B136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B135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B134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W119" i="23"/>
  <c r="V119" i="23"/>
  <c r="V213" i="23" s="1"/>
  <c r="U119" i="23"/>
  <c r="T119" i="23"/>
  <c r="T213" i="23" s="1"/>
  <c r="S119" i="23"/>
  <c r="R119" i="23"/>
  <c r="Q119" i="23"/>
  <c r="P119" i="23"/>
  <c r="P213" i="23" s="1"/>
  <c r="O119" i="23"/>
  <c r="N119" i="23"/>
  <c r="N213" i="23" s="1"/>
  <c r="M119" i="23"/>
  <c r="L119" i="23"/>
  <c r="L213" i="23" s="1"/>
  <c r="K119" i="23"/>
  <c r="J119" i="23"/>
  <c r="I119" i="23"/>
  <c r="H119" i="23"/>
  <c r="G119" i="23"/>
  <c r="F119" i="23"/>
  <c r="F213" i="23" s="1"/>
  <c r="E119" i="23"/>
  <c r="D119" i="23"/>
  <c r="D213" i="23" s="1"/>
  <c r="C119" i="23"/>
  <c r="B119" i="23"/>
  <c r="W110" i="23"/>
  <c r="V110" i="23"/>
  <c r="U110" i="23"/>
  <c r="T110" i="23"/>
  <c r="T211" i="23" s="1"/>
  <c r="S110" i="23"/>
  <c r="R110" i="23"/>
  <c r="R211" i="23" s="1"/>
  <c r="Q110" i="23"/>
  <c r="Q211" i="23" s="1"/>
  <c r="P110" i="23"/>
  <c r="O110" i="23"/>
  <c r="N110" i="23"/>
  <c r="M110" i="23"/>
  <c r="L110" i="23"/>
  <c r="L211" i="23" s="1"/>
  <c r="K110" i="23"/>
  <c r="J110" i="23"/>
  <c r="J211" i="23" s="1"/>
  <c r="I110" i="23"/>
  <c r="I211" i="23" s="1"/>
  <c r="H110" i="23"/>
  <c r="G110" i="23"/>
  <c r="F110" i="23"/>
  <c r="E110" i="23"/>
  <c r="D110" i="23"/>
  <c r="D211" i="23" s="1"/>
  <c r="C110" i="23"/>
  <c r="B110" i="23"/>
  <c r="S99" i="23"/>
  <c r="S62" i="20" s="1"/>
  <c r="S115" i="4" s="1"/>
  <c r="Q99" i="23"/>
  <c r="N99" i="23"/>
  <c r="L99" i="23"/>
  <c r="L176" i="23" s="1"/>
  <c r="D99" i="23"/>
  <c r="C99" i="23"/>
  <c r="W89" i="23"/>
  <c r="W203" i="23" s="1"/>
  <c r="V89" i="23"/>
  <c r="V203" i="23" s="1"/>
  <c r="U89" i="23"/>
  <c r="U203" i="23" s="1"/>
  <c r="T89" i="23"/>
  <c r="S89" i="23"/>
  <c r="S203" i="23" s="1"/>
  <c r="R89" i="23"/>
  <c r="Q89" i="23"/>
  <c r="P89" i="23"/>
  <c r="P203" i="23" s="1"/>
  <c r="O89" i="23"/>
  <c r="N89" i="23"/>
  <c r="N203" i="23" s="1"/>
  <c r="M89" i="23"/>
  <c r="L89" i="23"/>
  <c r="K89" i="23"/>
  <c r="J89" i="23"/>
  <c r="J203" i="23" s="1"/>
  <c r="I89" i="23"/>
  <c r="H89" i="23"/>
  <c r="H203" i="23" s="1"/>
  <c r="G89" i="23"/>
  <c r="F89" i="23"/>
  <c r="F203" i="23" s="1"/>
  <c r="E89" i="23"/>
  <c r="D89" i="23"/>
  <c r="D48" i="23" s="1"/>
  <c r="C89" i="23"/>
  <c r="C48" i="23" s="1"/>
  <c r="C61" i="20" s="1"/>
  <c r="C114" i="4" s="1"/>
  <c r="B89" i="23"/>
  <c r="W79" i="23"/>
  <c r="V79" i="23"/>
  <c r="V202" i="23" s="1"/>
  <c r="U79" i="23"/>
  <c r="T79" i="23"/>
  <c r="T202" i="23" s="1"/>
  <c r="S79" i="23"/>
  <c r="S202" i="23" s="1"/>
  <c r="R79" i="23"/>
  <c r="Q79" i="23"/>
  <c r="Q202" i="23" s="1"/>
  <c r="P79" i="23"/>
  <c r="O79" i="23"/>
  <c r="N79" i="23"/>
  <c r="N202" i="23" s="1"/>
  <c r="M79" i="23"/>
  <c r="L79" i="23"/>
  <c r="L202" i="23" s="1"/>
  <c r="K79" i="23"/>
  <c r="K202" i="23" s="1"/>
  <c r="J79" i="23"/>
  <c r="I79" i="23"/>
  <c r="I202" i="23" s="1"/>
  <c r="H79" i="23"/>
  <c r="G79" i="23"/>
  <c r="F79" i="23"/>
  <c r="F202" i="23" s="1"/>
  <c r="E79" i="23"/>
  <c r="D79" i="23"/>
  <c r="D202" i="23" s="1"/>
  <c r="C79" i="23"/>
  <c r="B79" i="23"/>
  <c r="W60" i="23"/>
  <c r="V60" i="23"/>
  <c r="U60" i="23"/>
  <c r="T60" i="23"/>
  <c r="T201" i="23" s="1"/>
  <c r="S60" i="23"/>
  <c r="R60" i="23"/>
  <c r="R201" i="23" s="1"/>
  <c r="Q60" i="23"/>
  <c r="Q201" i="23" s="1"/>
  <c r="P60" i="23"/>
  <c r="O60" i="23"/>
  <c r="N60" i="23"/>
  <c r="N48" i="23" s="1"/>
  <c r="M60" i="23"/>
  <c r="L60" i="23"/>
  <c r="L201" i="23" s="1"/>
  <c r="K60" i="23"/>
  <c r="J60" i="23"/>
  <c r="J201" i="23" s="1"/>
  <c r="I60" i="23"/>
  <c r="I201" i="23" s="1"/>
  <c r="H60" i="23"/>
  <c r="G60" i="23"/>
  <c r="F60" i="23"/>
  <c r="F48" i="23" s="1"/>
  <c r="E60" i="23"/>
  <c r="D60" i="23"/>
  <c r="D201" i="23" s="1"/>
  <c r="C60" i="23"/>
  <c r="B60" i="23"/>
  <c r="W33" i="23"/>
  <c r="V33" i="23"/>
  <c r="V5" i="23" s="1"/>
  <c r="V137" i="23" s="1"/>
  <c r="U33" i="23"/>
  <c r="U5" i="23" s="1"/>
  <c r="T33" i="23"/>
  <c r="S33" i="23"/>
  <c r="R33" i="23"/>
  <c r="R5" i="23" s="1"/>
  <c r="Q33" i="23"/>
  <c r="P33" i="23"/>
  <c r="P5" i="23" s="1"/>
  <c r="O33" i="23"/>
  <c r="O5" i="23" s="1"/>
  <c r="N33" i="23"/>
  <c r="N5" i="23" s="1"/>
  <c r="N141" i="23" s="1"/>
  <c r="M33" i="23"/>
  <c r="M192" i="23" s="1"/>
  <c r="L33" i="23"/>
  <c r="K33" i="23"/>
  <c r="J33" i="23"/>
  <c r="J5" i="23" s="1"/>
  <c r="I33" i="23"/>
  <c r="H33" i="23"/>
  <c r="H192" i="23" s="1"/>
  <c r="G33" i="23"/>
  <c r="G5" i="23" s="1"/>
  <c r="F33" i="23"/>
  <c r="F5" i="23" s="1"/>
  <c r="F141" i="23" s="1"/>
  <c r="E33" i="23"/>
  <c r="E192" i="23" s="1"/>
  <c r="D33" i="23"/>
  <c r="C33" i="23"/>
  <c r="B33" i="23"/>
  <c r="W5" i="23"/>
  <c r="W144" i="23" s="1"/>
  <c r="A1" i="23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B214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B210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B208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B206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B205" i="22"/>
  <c r="P202" i="22"/>
  <c r="E202" i="22"/>
  <c r="P201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B200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B199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W191" i="22"/>
  <c r="V191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B190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B188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B187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B186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B184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B183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B178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B176" i="22"/>
  <c r="T175" i="22"/>
  <c r="L175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B174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B172" i="22"/>
  <c r="V171" i="22"/>
  <c r="T171" i="22"/>
  <c r="W170" i="22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B170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C165" i="22" s="1"/>
  <c r="B169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B168" i="22"/>
  <c r="W167" i="22"/>
  <c r="W165" i="22" s="1"/>
  <c r="V167" i="22"/>
  <c r="U167" i="22"/>
  <c r="T167" i="22"/>
  <c r="S167" i="22"/>
  <c r="R167" i="22"/>
  <c r="Q167" i="22"/>
  <c r="P167" i="22"/>
  <c r="O167" i="22"/>
  <c r="N167" i="22"/>
  <c r="M167" i="22"/>
  <c r="L167" i="22"/>
  <c r="K167" i="22"/>
  <c r="K165" i="22" s="1"/>
  <c r="J167" i="22"/>
  <c r="I167" i="22"/>
  <c r="H167" i="22"/>
  <c r="G167" i="22"/>
  <c r="F167" i="22"/>
  <c r="E167" i="22"/>
  <c r="D167" i="22"/>
  <c r="C167" i="22"/>
  <c r="B167" i="22"/>
  <c r="W166" i="22"/>
  <c r="V166" i="22"/>
  <c r="U166" i="22"/>
  <c r="U165" i="22" s="1"/>
  <c r="T166" i="22"/>
  <c r="S166" i="22"/>
  <c r="S165" i="22" s="1"/>
  <c r="R166" i="22"/>
  <c r="Q166" i="22"/>
  <c r="Q165" i="22" s="1"/>
  <c r="P166" i="22"/>
  <c r="O166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B166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B162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U160" i="22"/>
  <c r="E160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B159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B156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B155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L153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B152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B151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B150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B149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B148" i="22"/>
  <c r="W147" i="22"/>
  <c r="V147" i="22"/>
  <c r="V146" i="22" s="1"/>
  <c r="U147" i="22"/>
  <c r="T147" i="22"/>
  <c r="S147" i="22"/>
  <c r="R147" i="22"/>
  <c r="Q147" i="22"/>
  <c r="Q146" i="22" s="1"/>
  <c r="P147" i="22"/>
  <c r="O147" i="22"/>
  <c r="N147" i="22"/>
  <c r="N146" i="22" s="1"/>
  <c r="M147" i="22"/>
  <c r="L147" i="22"/>
  <c r="K147" i="22"/>
  <c r="J147" i="22"/>
  <c r="I147" i="22"/>
  <c r="H147" i="22"/>
  <c r="H146" i="22" s="1"/>
  <c r="G147" i="22"/>
  <c r="F147" i="22"/>
  <c r="F146" i="22" s="1"/>
  <c r="E147" i="22"/>
  <c r="D147" i="22"/>
  <c r="C147" i="22"/>
  <c r="B147" i="22"/>
  <c r="I146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B143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W141" i="22"/>
  <c r="S141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B139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W119" i="22"/>
  <c r="V119" i="22"/>
  <c r="V213" i="22" s="1"/>
  <c r="U119" i="22"/>
  <c r="T119" i="22"/>
  <c r="T213" i="22" s="1"/>
  <c r="S119" i="22"/>
  <c r="R119" i="22"/>
  <c r="R175" i="22" s="1"/>
  <c r="Q119" i="22"/>
  <c r="P119" i="22"/>
  <c r="O119" i="22"/>
  <c r="O175" i="22" s="1"/>
  <c r="N119" i="22"/>
  <c r="N175" i="22" s="1"/>
  <c r="M119" i="22"/>
  <c r="L119" i="22"/>
  <c r="K119" i="22"/>
  <c r="J119" i="22"/>
  <c r="I119" i="22"/>
  <c r="H119" i="22"/>
  <c r="G119" i="22"/>
  <c r="G175" i="22" s="1"/>
  <c r="F119" i="22"/>
  <c r="F175" i="22" s="1"/>
  <c r="E119" i="22"/>
  <c r="E175" i="22" s="1"/>
  <c r="D119" i="22"/>
  <c r="C119" i="22"/>
  <c r="B119" i="22"/>
  <c r="W110" i="22"/>
  <c r="W171" i="22" s="1"/>
  <c r="V110" i="22"/>
  <c r="U110" i="22"/>
  <c r="U171" i="22" s="1"/>
  <c r="T110" i="22"/>
  <c r="S110" i="22"/>
  <c r="S171" i="22" s="1"/>
  <c r="R110" i="22"/>
  <c r="Q110" i="22"/>
  <c r="Q171" i="22" s="1"/>
  <c r="P110" i="22"/>
  <c r="P171" i="22" s="1"/>
  <c r="O110" i="22"/>
  <c r="O171" i="22" s="1"/>
  <c r="N110" i="22"/>
  <c r="N211" i="22" s="1"/>
  <c r="M110" i="22"/>
  <c r="M171" i="22" s="1"/>
  <c r="L110" i="22"/>
  <c r="L171" i="22" s="1"/>
  <c r="K110" i="22"/>
  <c r="K211" i="22" s="1"/>
  <c r="J110" i="22"/>
  <c r="J171" i="22" s="1"/>
  <c r="I110" i="22"/>
  <c r="I171" i="22" s="1"/>
  <c r="H110" i="22"/>
  <c r="H171" i="22" s="1"/>
  <c r="G110" i="22"/>
  <c r="G171" i="22" s="1"/>
  <c r="F110" i="22"/>
  <c r="F171" i="22" s="1"/>
  <c r="E110" i="22"/>
  <c r="E171" i="22" s="1"/>
  <c r="D110" i="22"/>
  <c r="D171" i="22" s="1"/>
  <c r="C110" i="22"/>
  <c r="B110" i="22"/>
  <c r="W89" i="22"/>
  <c r="W160" i="22" s="1"/>
  <c r="V89" i="22"/>
  <c r="U89" i="22"/>
  <c r="T89" i="22"/>
  <c r="T160" i="22" s="1"/>
  <c r="S89" i="22"/>
  <c r="R89" i="22"/>
  <c r="R160" i="22" s="1"/>
  <c r="Q89" i="22"/>
  <c r="Q160" i="22" s="1"/>
  <c r="P89" i="22"/>
  <c r="O89" i="22"/>
  <c r="O160" i="22" s="1"/>
  <c r="N89" i="22"/>
  <c r="M89" i="22"/>
  <c r="M160" i="22" s="1"/>
  <c r="L89" i="22"/>
  <c r="L203" i="22" s="1"/>
  <c r="K89" i="22"/>
  <c r="J89" i="22"/>
  <c r="J203" i="22" s="1"/>
  <c r="I89" i="22"/>
  <c r="I160" i="22" s="1"/>
  <c r="H89" i="22"/>
  <c r="G89" i="22"/>
  <c r="G160" i="22" s="1"/>
  <c r="F89" i="22"/>
  <c r="E89" i="22"/>
  <c r="D89" i="22"/>
  <c r="D160" i="22" s="1"/>
  <c r="C89" i="22"/>
  <c r="C160" i="22" s="1"/>
  <c r="B89" i="22"/>
  <c r="B203" i="22" s="1"/>
  <c r="W79" i="22"/>
  <c r="V79" i="22"/>
  <c r="U79" i="22"/>
  <c r="T79" i="22"/>
  <c r="T157" i="22" s="1"/>
  <c r="S79" i="22"/>
  <c r="R79" i="22"/>
  <c r="Q79" i="22"/>
  <c r="Q157" i="22" s="1"/>
  <c r="P79" i="22"/>
  <c r="P157" i="22" s="1"/>
  <c r="O79" i="22"/>
  <c r="N79" i="22"/>
  <c r="M79" i="22"/>
  <c r="M157" i="22" s="1"/>
  <c r="L79" i="22"/>
  <c r="L157" i="22" s="1"/>
  <c r="K79" i="22"/>
  <c r="J79" i="22"/>
  <c r="I79" i="22"/>
  <c r="I157" i="22" s="1"/>
  <c r="H79" i="22"/>
  <c r="H157" i="22" s="1"/>
  <c r="G79" i="22"/>
  <c r="F79" i="22"/>
  <c r="E79" i="22"/>
  <c r="E157" i="22" s="1"/>
  <c r="D79" i="22"/>
  <c r="D157" i="22" s="1"/>
  <c r="C79" i="22"/>
  <c r="B79" i="22"/>
  <c r="B202" i="22" s="1"/>
  <c r="W60" i="22"/>
  <c r="V60" i="22"/>
  <c r="V201" i="22" s="1"/>
  <c r="U60" i="22"/>
  <c r="T60" i="22"/>
  <c r="T201" i="22" s="1"/>
  <c r="S60" i="22"/>
  <c r="S201" i="22" s="1"/>
  <c r="R60" i="22"/>
  <c r="Q60" i="22"/>
  <c r="Q153" i="22" s="1"/>
  <c r="P60" i="22"/>
  <c r="P153" i="22" s="1"/>
  <c r="O60" i="22"/>
  <c r="O153" i="22" s="1"/>
  <c r="N60" i="22"/>
  <c r="N153" i="22" s="1"/>
  <c r="M60" i="22"/>
  <c r="L60" i="22"/>
  <c r="K60" i="22"/>
  <c r="J60" i="22"/>
  <c r="I60" i="22"/>
  <c r="I153" i="22" s="1"/>
  <c r="H60" i="22"/>
  <c r="H153" i="22" s="1"/>
  <c r="G60" i="22"/>
  <c r="G153" i="22" s="1"/>
  <c r="F60" i="22"/>
  <c r="F153" i="22" s="1"/>
  <c r="E60" i="22"/>
  <c r="D60" i="22"/>
  <c r="C60" i="22"/>
  <c r="C153" i="22" s="1"/>
  <c r="B60" i="22"/>
  <c r="W33" i="22"/>
  <c r="V33" i="22"/>
  <c r="V192" i="22" s="1"/>
  <c r="U33" i="22"/>
  <c r="T33" i="22"/>
  <c r="T141" i="22" s="1"/>
  <c r="S33" i="22"/>
  <c r="R33" i="22"/>
  <c r="Q33" i="22"/>
  <c r="Q141" i="22" s="1"/>
  <c r="P33" i="22"/>
  <c r="P141" i="22" s="1"/>
  <c r="O33" i="22"/>
  <c r="O141" i="22" s="1"/>
  <c r="N33" i="22"/>
  <c r="N192" i="22" s="1"/>
  <c r="M33" i="22"/>
  <c r="L33" i="22"/>
  <c r="L141" i="22" s="1"/>
  <c r="K33" i="22"/>
  <c r="K141" i="22" s="1"/>
  <c r="J33" i="22"/>
  <c r="I33" i="22"/>
  <c r="H33" i="22"/>
  <c r="H141" i="22" s="1"/>
  <c r="G33" i="22"/>
  <c r="G141" i="22" s="1"/>
  <c r="F33" i="22"/>
  <c r="E33" i="22"/>
  <c r="D33" i="22"/>
  <c r="C33" i="22"/>
  <c r="C141" i="22" s="1"/>
  <c r="B33" i="22"/>
  <c r="A1" i="22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K211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E203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W191" i="21"/>
  <c r="V191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W184" i="21"/>
  <c r="V184" i="21"/>
  <c r="U184" i="21"/>
  <c r="T184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W175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C165" i="21" s="1"/>
  <c r="B169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W167" i="21"/>
  <c r="V167" i="21"/>
  <c r="V165" i="21" s="1"/>
  <c r="U167" i="21"/>
  <c r="T167" i="21"/>
  <c r="S167" i="21"/>
  <c r="R167" i="21"/>
  <c r="Q167" i="21"/>
  <c r="P167" i="21"/>
  <c r="O167" i="21"/>
  <c r="N167" i="21"/>
  <c r="M167" i="21"/>
  <c r="L167" i="21"/>
  <c r="K167" i="21"/>
  <c r="J167" i="21"/>
  <c r="J165" i="21" s="1"/>
  <c r="I167" i="21"/>
  <c r="H167" i="21"/>
  <c r="G167" i="21"/>
  <c r="F167" i="21"/>
  <c r="E167" i="21"/>
  <c r="D167" i="21"/>
  <c r="C167" i="21"/>
  <c r="B167" i="21"/>
  <c r="W166" i="21"/>
  <c r="V166" i="21"/>
  <c r="U166" i="21"/>
  <c r="T166" i="21"/>
  <c r="S166" i="21"/>
  <c r="R166" i="21"/>
  <c r="Q166" i="21"/>
  <c r="P166" i="21"/>
  <c r="O166" i="21"/>
  <c r="N166" i="21"/>
  <c r="N165" i="21" s="1"/>
  <c r="M166" i="21"/>
  <c r="L166" i="21"/>
  <c r="K166" i="21"/>
  <c r="J166" i="21"/>
  <c r="I166" i="21"/>
  <c r="H166" i="21"/>
  <c r="G166" i="21"/>
  <c r="G165" i="21" s="1"/>
  <c r="F166" i="21"/>
  <c r="F165" i="21" s="1"/>
  <c r="E166" i="21"/>
  <c r="D166" i="21"/>
  <c r="D165" i="21" s="1"/>
  <c r="C166" i="21"/>
  <c r="B166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H160" i="21"/>
  <c r="E160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J157" i="21"/>
  <c r="G157" i="21"/>
  <c r="B157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W155" i="21"/>
  <c r="V155" i="21"/>
  <c r="U155" i="21"/>
  <c r="T155" i="21"/>
  <c r="T146" i="21" s="1"/>
  <c r="S155" i="21"/>
  <c r="R155" i="21"/>
  <c r="Q155" i="21"/>
  <c r="P155" i="21"/>
  <c r="O155" i="21"/>
  <c r="N155" i="21"/>
  <c r="M155" i="21"/>
  <c r="L155" i="21"/>
  <c r="L146" i="21" s="1"/>
  <c r="K155" i="21"/>
  <c r="J155" i="21"/>
  <c r="I155" i="21"/>
  <c r="H155" i="21"/>
  <c r="G155" i="21"/>
  <c r="F155" i="21"/>
  <c r="E155" i="21"/>
  <c r="D155" i="21"/>
  <c r="C155" i="21"/>
  <c r="B155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W150" i="21"/>
  <c r="V150" i="21"/>
  <c r="U150" i="21"/>
  <c r="T150" i="21"/>
  <c r="S150" i="21"/>
  <c r="R150" i="21"/>
  <c r="Q150" i="21"/>
  <c r="Q146" i="21" s="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B150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W148" i="21"/>
  <c r="V148" i="21"/>
  <c r="U148" i="21"/>
  <c r="T148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B148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B147" i="21"/>
  <c r="D146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V141" i="21"/>
  <c r="S141" i="21"/>
  <c r="R141" i="21"/>
  <c r="N141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W119" i="21"/>
  <c r="W213" i="21" s="1"/>
  <c r="V119" i="21"/>
  <c r="V213" i="21" s="1"/>
  <c r="U119" i="21"/>
  <c r="U213" i="21" s="1"/>
  <c r="T119" i="21"/>
  <c r="T213" i="21" s="1"/>
  <c r="S119" i="21"/>
  <c r="S213" i="21" s="1"/>
  <c r="R119" i="21"/>
  <c r="Q119" i="21"/>
  <c r="Q213" i="21" s="1"/>
  <c r="P119" i="21"/>
  <c r="P213" i="21" s="1"/>
  <c r="O119" i="21"/>
  <c r="O175" i="21" s="1"/>
  <c r="N119" i="21"/>
  <c r="N213" i="21" s="1"/>
  <c r="M119" i="21"/>
  <c r="M213" i="21" s="1"/>
  <c r="L119" i="21"/>
  <c r="L213" i="21" s="1"/>
  <c r="K119" i="21"/>
  <c r="K213" i="21" s="1"/>
  <c r="J119" i="21"/>
  <c r="I119" i="21"/>
  <c r="I213" i="21" s="1"/>
  <c r="H119" i="21"/>
  <c r="H213" i="21" s="1"/>
  <c r="G119" i="21"/>
  <c r="G175" i="21" s="1"/>
  <c r="F119" i="21"/>
  <c r="F213" i="21" s="1"/>
  <c r="E119" i="21"/>
  <c r="E213" i="21" s="1"/>
  <c r="D119" i="21"/>
  <c r="D213" i="21" s="1"/>
  <c r="C119" i="21"/>
  <c r="C213" i="21" s="1"/>
  <c r="B119" i="21"/>
  <c r="W110" i="21"/>
  <c r="W211" i="21" s="1"/>
  <c r="W205" i="21" s="1"/>
  <c r="V110" i="21"/>
  <c r="V211" i="21" s="1"/>
  <c r="U110" i="21"/>
  <c r="T110" i="21"/>
  <c r="T171" i="21" s="1"/>
  <c r="S110" i="21"/>
  <c r="S171" i="21" s="1"/>
  <c r="R110" i="21"/>
  <c r="R171" i="21" s="1"/>
  <c r="Q110" i="21"/>
  <c r="Q171" i="21" s="1"/>
  <c r="P110" i="21"/>
  <c r="O110" i="21"/>
  <c r="O211" i="21" s="1"/>
  <c r="N110" i="21"/>
  <c r="N211" i="21" s="1"/>
  <c r="M110" i="21"/>
  <c r="L110" i="21"/>
  <c r="L171" i="21" s="1"/>
  <c r="K110" i="21"/>
  <c r="K171" i="21" s="1"/>
  <c r="J110" i="21"/>
  <c r="J171" i="21" s="1"/>
  <c r="I110" i="21"/>
  <c r="I171" i="21" s="1"/>
  <c r="H110" i="21"/>
  <c r="G110" i="21"/>
  <c r="G211" i="21" s="1"/>
  <c r="F110" i="21"/>
  <c r="F211" i="21" s="1"/>
  <c r="E110" i="21"/>
  <c r="D110" i="21"/>
  <c r="D171" i="21" s="1"/>
  <c r="C110" i="21"/>
  <c r="C171" i="21" s="1"/>
  <c r="B110" i="21"/>
  <c r="B171" i="21" s="1"/>
  <c r="W89" i="21"/>
  <c r="W203" i="21" s="1"/>
  <c r="V89" i="21"/>
  <c r="U89" i="21"/>
  <c r="U203" i="21" s="1"/>
  <c r="T89" i="21"/>
  <c r="T203" i="21" s="1"/>
  <c r="S89" i="21"/>
  <c r="R89" i="21"/>
  <c r="R203" i="21" s="1"/>
  <c r="Q89" i="21"/>
  <c r="Q203" i="21" s="1"/>
  <c r="P89" i="21"/>
  <c r="P203" i="21" s="1"/>
  <c r="O89" i="21"/>
  <c r="O203" i="21" s="1"/>
  <c r="N89" i="21"/>
  <c r="M89" i="21"/>
  <c r="M160" i="21" s="1"/>
  <c r="L89" i="21"/>
  <c r="L203" i="21" s="1"/>
  <c r="K89" i="21"/>
  <c r="J89" i="21"/>
  <c r="J203" i="21" s="1"/>
  <c r="I89" i="21"/>
  <c r="I203" i="21" s="1"/>
  <c r="H89" i="21"/>
  <c r="H203" i="21" s="1"/>
  <c r="G89" i="21"/>
  <c r="G203" i="21" s="1"/>
  <c r="F89" i="21"/>
  <c r="E89" i="21"/>
  <c r="D89" i="21"/>
  <c r="D203" i="21" s="1"/>
  <c r="C89" i="21"/>
  <c r="B89" i="21"/>
  <c r="B203" i="21" s="1"/>
  <c r="W79" i="21"/>
  <c r="W202" i="21" s="1"/>
  <c r="V79" i="21"/>
  <c r="V202" i="21" s="1"/>
  <c r="U79" i="21"/>
  <c r="U202" i="21" s="1"/>
  <c r="T79" i="21"/>
  <c r="S79" i="21"/>
  <c r="S157" i="21" s="1"/>
  <c r="R79" i="21"/>
  <c r="R202" i="21" s="1"/>
  <c r="Q79" i="21"/>
  <c r="P79" i="21"/>
  <c r="P202" i="21" s="1"/>
  <c r="O79" i="21"/>
  <c r="O202" i="21" s="1"/>
  <c r="N79" i="21"/>
  <c r="N202" i="21" s="1"/>
  <c r="M79" i="21"/>
  <c r="M202" i="21" s="1"/>
  <c r="L79" i="21"/>
  <c r="K79" i="21"/>
  <c r="K157" i="21" s="1"/>
  <c r="J79" i="21"/>
  <c r="J202" i="21" s="1"/>
  <c r="I79" i="21"/>
  <c r="H79" i="21"/>
  <c r="H202" i="21" s="1"/>
  <c r="G79" i="21"/>
  <c r="G202" i="21" s="1"/>
  <c r="F79" i="21"/>
  <c r="F202" i="21" s="1"/>
  <c r="E79" i="21"/>
  <c r="E202" i="21" s="1"/>
  <c r="D79" i="21"/>
  <c r="C79" i="21"/>
  <c r="C157" i="21" s="1"/>
  <c r="B79" i="21"/>
  <c r="B202" i="21" s="1"/>
  <c r="W60" i="21"/>
  <c r="W201" i="21" s="1"/>
  <c r="V60" i="21"/>
  <c r="V201" i="21" s="1"/>
  <c r="U60" i="21"/>
  <c r="U201" i="21" s="1"/>
  <c r="T60" i="21"/>
  <c r="T153" i="21" s="1"/>
  <c r="S60" i="21"/>
  <c r="S153" i="21" s="1"/>
  <c r="R60" i="21"/>
  <c r="Q60" i="21"/>
  <c r="Q153" i="21" s="1"/>
  <c r="P60" i="21"/>
  <c r="P153" i="21" s="1"/>
  <c r="O60" i="21"/>
  <c r="O201" i="21" s="1"/>
  <c r="N60" i="21"/>
  <c r="N201" i="21" s="1"/>
  <c r="M60" i="21"/>
  <c r="M201" i="21" s="1"/>
  <c r="L60" i="21"/>
  <c r="L153" i="21" s="1"/>
  <c r="K60" i="21"/>
  <c r="K153" i="21" s="1"/>
  <c r="J60" i="21"/>
  <c r="I60" i="21"/>
  <c r="I153" i="21" s="1"/>
  <c r="H60" i="21"/>
  <c r="H153" i="21" s="1"/>
  <c r="G60" i="21"/>
  <c r="G201" i="21" s="1"/>
  <c r="F60" i="21"/>
  <c r="F201" i="21" s="1"/>
  <c r="E60" i="21"/>
  <c r="E201" i="21" s="1"/>
  <c r="D60" i="21"/>
  <c r="D153" i="21" s="1"/>
  <c r="C60" i="21"/>
  <c r="C153" i="21" s="1"/>
  <c r="B60" i="21"/>
  <c r="W33" i="21"/>
  <c r="V33" i="21"/>
  <c r="V192" i="21" s="1"/>
  <c r="U33" i="21"/>
  <c r="T33" i="21"/>
  <c r="T192" i="21" s="1"/>
  <c r="S33" i="21"/>
  <c r="S192" i="21" s="1"/>
  <c r="R33" i="21"/>
  <c r="R192" i="21" s="1"/>
  <c r="Q33" i="21"/>
  <c r="Q141" i="21" s="1"/>
  <c r="P33" i="21"/>
  <c r="O33" i="21"/>
  <c r="N33" i="21"/>
  <c r="N192" i="21" s="1"/>
  <c r="M33" i="21"/>
  <c r="L33" i="21"/>
  <c r="L192" i="21" s="1"/>
  <c r="K33" i="21"/>
  <c r="K192" i="21" s="1"/>
  <c r="J33" i="21"/>
  <c r="J192" i="21" s="1"/>
  <c r="I33" i="21"/>
  <c r="I141" i="21" s="1"/>
  <c r="H33" i="21"/>
  <c r="G33" i="21"/>
  <c r="F33" i="21"/>
  <c r="F192" i="21" s="1"/>
  <c r="E33" i="21"/>
  <c r="D33" i="21"/>
  <c r="D192" i="21" s="1"/>
  <c r="C33" i="21"/>
  <c r="C192" i="21" s="1"/>
  <c r="B33" i="21"/>
  <c r="B192" i="21" s="1"/>
  <c r="A1" i="21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O70" i="20"/>
  <c r="J69" i="20"/>
  <c r="B69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Q62" i="20"/>
  <c r="Q115" i="4" s="1"/>
  <c r="N62" i="20"/>
  <c r="N115" i="4" s="1"/>
  <c r="L62" i="20"/>
  <c r="D62" i="20"/>
  <c r="D115" i="4" s="1"/>
  <c r="C62" i="20"/>
  <c r="V60" i="20"/>
  <c r="V113" i="4" s="1"/>
  <c r="W58" i="20"/>
  <c r="W42" i="7" s="1"/>
  <c r="V58" i="20"/>
  <c r="U58" i="20"/>
  <c r="T58" i="20"/>
  <c r="T42" i="7" s="1"/>
  <c r="S58" i="20"/>
  <c r="S42" i="7" s="1"/>
  <c r="R58" i="20"/>
  <c r="R42" i="7" s="1"/>
  <c r="Q58" i="20"/>
  <c r="P58" i="20"/>
  <c r="O58" i="20"/>
  <c r="N58" i="20"/>
  <c r="M58" i="20"/>
  <c r="L58" i="20"/>
  <c r="K58" i="20"/>
  <c r="J58" i="20"/>
  <c r="I58" i="20"/>
  <c r="H58" i="20"/>
  <c r="G58" i="20"/>
  <c r="F58" i="20"/>
  <c r="F42" i="7" s="1"/>
  <c r="E58" i="20"/>
  <c r="D58" i="20"/>
  <c r="C58" i="20"/>
  <c r="B58" i="20"/>
  <c r="B42" i="7" s="1"/>
  <c r="W54" i="20"/>
  <c r="V54" i="20"/>
  <c r="U54" i="20"/>
  <c r="T54" i="20"/>
  <c r="T71" i="20" s="1"/>
  <c r="S54" i="20"/>
  <c r="S68" i="4" s="1"/>
  <c r="R54" i="20"/>
  <c r="R71" i="20" s="1"/>
  <c r="Q54" i="20"/>
  <c r="Q71" i="20" s="1"/>
  <c r="P54" i="20"/>
  <c r="O54" i="20"/>
  <c r="O68" i="4" s="1"/>
  <c r="N54" i="20"/>
  <c r="N71" i="20" s="1"/>
  <c r="M54" i="20"/>
  <c r="L54" i="20"/>
  <c r="L71" i="20" s="1"/>
  <c r="K54" i="20"/>
  <c r="J54" i="20"/>
  <c r="J71" i="20" s="1"/>
  <c r="I54" i="20"/>
  <c r="I71" i="20" s="1"/>
  <c r="H54" i="20"/>
  <c r="H71" i="20" s="1"/>
  <c r="G54" i="20"/>
  <c r="F54" i="20"/>
  <c r="F71" i="20" s="1"/>
  <c r="E54" i="20"/>
  <c r="D54" i="20"/>
  <c r="D71" i="20" s="1"/>
  <c r="C54" i="20"/>
  <c r="B54" i="20"/>
  <c r="B71" i="20" s="1"/>
  <c r="W53" i="20"/>
  <c r="W70" i="20" s="1"/>
  <c r="V53" i="20"/>
  <c r="V70" i="20" s="1"/>
  <c r="U53" i="20"/>
  <c r="U67" i="4" s="1"/>
  <c r="T53" i="20"/>
  <c r="T70" i="20" s="1"/>
  <c r="S53" i="20"/>
  <c r="R53" i="20"/>
  <c r="R70" i="20" s="1"/>
  <c r="Q53" i="20"/>
  <c r="P53" i="20"/>
  <c r="P70" i="20" s="1"/>
  <c r="O53" i="20"/>
  <c r="O67" i="4" s="1"/>
  <c r="N53" i="20"/>
  <c r="M53" i="20"/>
  <c r="M67" i="4" s="1"/>
  <c r="L53" i="20"/>
  <c r="L70" i="20" s="1"/>
  <c r="K53" i="20"/>
  <c r="J53" i="20"/>
  <c r="J70" i="20" s="1"/>
  <c r="I53" i="20"/>
  <c r="I67" i="4" s="1"/>
  <c r="H53" i="20"/>
  <c r="H70" i="20" s="1"/>
  <c r="G53" i="20"/>
  <c r="G70" i="20" s="1"/>
  <c r="F53" i="20"/>
  <c r="E53" i="20"/>
  <c r="D53" i="20"/>
  <c r="D70" i="20" s="1"/>
  <c r="C53" i="20"/>
  <c r="B53" i="20"/>
  <c r="B70" i="20" s="1"/>
  <c r="W52" i="20"/>
  <c r="W66" i="4" s="1"/>
  <c r="V52" i="20"/>
  <c r="V69" i="20" s="1"/>
  <c r="U52" i="20"/>
  <c r="T52" i="20"/>
  <c r="T69" i="20" s="1"/>
  <c r="S52" i="20"/>
  <c r="R52" i="20"/>
  <c r="R69" i="20" s="1"/>
  <c r="Q52" i="20"/>
  <c r="P52" i="20"/>
  <c r="P69" i="20" s="1"/>
  <c r="O52" i="20"/>
  <c r="N52" i="20"/>
  <c r="N69" i="20" s="1"/>
  <c r="M52" i="20"/>
  <c r="M69" i="20" s="1"/>
  <c r="L52" i="20"/>
  <c r="L69" i="20" s="1"/>
  <c r="K52" i="20"/>
  <c r="J52" i="20"/>
  <c r="I52" i="20"/>
  <c r="H52" i="20"/>
  <c r="H69" i="20" s="1"/>
  <c r="G52" i="20"/>
  <c r="F52" i="20"/>
  <c r="F69" i="20" s="1"/>
  <c r="E52" i="20"/>
  <c r="D52" i="20"/>
  <c r="D69" i="20" s="1"/>
  <c r="C52" i="20"/>
  <c r="C66" i="4" s="1"/>
  <c r="B5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W3" i="20"/>
  <c r="V3" i="20"/>
  <c r="U3" i="20"/>
  <c r="T3" i="20"/>
  <c r="T13" i="4" s="1"/>
  <c r="S3" i="20"/>
  <c r="S13" i="4" s="1"/>
  <c r="R3" i="20"/>
  <c r="R13" i="4" s="1"/>
  <c r="Q3" i="20"/>
  <c r="P3" i="20"/>
  <c r="O3" i="20"/>
  <c r="N3" i="20"/>
  <c r="N13" i="4" s="1"/>
  <c r="M3" i="20"/>
  <c r="L3" i="20"/>
  <c r="K3" i="20"/>
  <c r="J3" i="20"/>
  <c r="I3" i="20"/>
  <c r="H3" i="20"/>
  <c r="G3" i="20"/>
  <c r="F3" i="20"/>
  <c r="E3" i="20"/>
  <c r="D3" i="20"/>
  <c r="C3" i="20"/>
  <c r="B3" i="20"/>
  <c r="A1" i="20"/>
  <c r="W249" i="19"/>
  <c r="V249" i="19"/>
  <c r="U249" i="19"/>
  <c r="T249" i="19"/>
  <c r="S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W247" i="19"/>
  <c r="V247" i="19"/>
  <c r="U247" i="19"/>
  <c r="T247" i="19"/>
  <c r="S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W245" i="19"/>
  <c r="V245" i="19"/>
  <c r="U245" i="19"/>
  <c r="T245" i="19"/>
  <c r="S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W243" i="19"/>
  <c r="V243" i="19"/>
  <c r="U243" i="19"/>
  <c r="T243" i="19"/>
  <c r="S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W242" i="19"/>
  <c r="V242" i="19"/>
  <c r="U242" i="19"/>
  <c r="T242" i="19"/>
  <c r="S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W241" i="19"/>
  <c r="V241" i="19"/>
  <c r="U241" i="19"/>
  <c r="T241" i="19"/>
  <c r="S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W240" i="19"/>
  <c r="V240" i="19"/>
  <c r="U240" i="19"/>
  <c r="T240" i="19"/>
  <c r="S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W238" i="19"/>
  <c r="V238" i="19"/>
  <c r="U238" i="19"/>
  <c r="T238" i="19"/>
  <c r="S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W236" i="19"/>
  <c r="V236" i="19"/>
  <c r="U236" i="19"/>
  <c r="T236" i="19"/>
  <c r="S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W233" i="19"/>
  <c r="V233" i="19"/>
  <c r="U233" i="19"/>
  <c r="T233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W232" i="19"/>
  <c r="V232" i="19"/>
  <c r="U232" i="19"/>
  <c r="T232" i="19"/>
  <c r="S232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W231" i="19"/>
  <c r="V231" i="19"/>
  <c r="U231" i="19"/>
  <c r="T231" i="19"/>
  <c r="S231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W227" i="19"/>
  <c r="V227" i="19"/>
  <c r="U227" i="19"/>
  <c r="T227" i="19"/>
  <c r="S227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W225" i="19"/>
  <c r="V225" i="19"/>
  <c r="U225" i="19"/>
  <c r="T225" i="19"/>
  <c r="S225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W224" i="19"/>
  <c r="V224" i="19"/>
  <c r="U224" i="19"/>
  <c r="T224" i="19"/>
  <c r="S224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W223" i="19"/>
  <c r="V223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W222" i="19"/>
  <c r="V222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W221" i="19"/>
  <c r="V221" i="19"/>
  <c r="U221" i="19"/>
  <c r="T221" i="19"/>
  <c r="S221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W213" i="19"/>
  <c r="V213" i="19"/>
  <c r="U213" i="19"/>
  <c r="T213" i="19"/>
  <c r="S213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W212" i="19"/>
  <c r="V212" i="19"/>
  <c r="U212" i="19"/>
  <c r="T212" i="19"/>
  <c r="S212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C212" i="19"/>
  <c r="B212" i="19"/>
  <c r="W211" i="19"/>
  <c r="V211" i="19"/>
  <c r="U211" i="19"/>
  <c r="T211" i="19"/>
  <c r="S211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W210" i="19"/>
  <c r="V210" i="19"/>
  <c r="U210" i="19"/>
  <c r="T210" i="19"/>
  <c r="S210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M209" i="19"/>
  <c r="E209" i="19"/>
  <c r="W208" i="19"/>
  <c r="V208" i="19"/>
  <c r="U208" i="19"/>
  <c r="T208" i="19"/>
  <c r="S208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W207" i="19"/>
  <c r="V207" i="19"/>
  <c r="U207" i="19"/>
  <c r="T207" i="19"/>
  <c r="S207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W206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W205" i="19"/>
  <c r="V205" i="19"/>
  <c r="U205" i="19"/>
  <c r="T205" i="19"/>
  <c r="S205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W204" i="19"/>
  <c r="V204" i="19"/>
  <c r="U204" i="19"/>
  <c r="T204" i="19"/>
  <c r="S204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W202" i="19"/>
  <c r="V202" i="19"/>
  <c r="U202" i="19"/>
  <c r="T202" i="19"/>
  <c r="S202" i="19"/>
  <c r="R202" i="19"/>
  <c r="Q202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D197" i="19" s="1"/>
  <c r="C202" i="19"/>
  <c r="B202" i="19"/>
  <c r="W201" i="19"/>
  <c r="V201" i="19"/>
  <c r="U201" i="19"/>
  <c r="T201" i="19"/>
  <c r="S201" i="19"/>
  <c r="R201" i="19"/>
  <c r="Q201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C201" i="19"/>
  <c r="B201" i="19"/>
  <c r="W200" i="19"/>
  <c r="V200" i="19"/>
  <c r="U200" i="19"/>
  <c r="T200" i="19"/>
  <c r="S200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C200" i="19"/>
  <c r="B200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L197" i="19" s="1"/>
  <c r="K199" i="19"/>
  <c r="J199" i="19"/>
  <c r="I199" i="19"/>
  <c r="H199" i="19"/>
  <c r="G199" i="19"/>
  <c r="F199" i="19"/>
  <c r="E199" i="19"/>
  <c r="D199" i="19"/>
  <c r="C199" i="19"/>
  <c r="B199" i="19"/>
  <c r="W198" i="19"/>
  <c r="V198" i="19"/>
  <c r="V197" i="19" s="1"/>
  <c r="U198" i="19"/>
  <c r="U197" i="19" s="1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T197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B182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B180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W176" i="19"/>
  <c r="V176" i="19"/>
  <c r="U176" i="19"/>
  <c r="T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E176" i="19"/>
  <c r="D176" i="19"/>
  <c r="C176" i="19"/>
  <c r="B176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B175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B174" i="19"/>
  <c r="W173" i="19"/>
  <c r="V173" i="19"/>
  <c r="U173" i="19"/>
  <c r="T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C173" i="19"/>
  <c r="B173" i="19"/>
  <c r="W172" i="19"/>
  <c r="V172" i="19"/>
  <c r="U172" i="19"/>
  <c r="T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E172" i="19"/>
  <c r="D172" i="19"/>
  <c r="C172" i="19"/>
  <c r="B172" i="19"/>
  <c r="W171" i="19"/>
  <c r="U171" i="19"/>
  <c r="M171" i="19"/>
  <c r="G171" i="19"/>
  <c r="E171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B170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E169" i="19"/>
  <c r="D169" i="19"/>
  <c r="C169" i="19"/>
  <c r="B169" i="19"/>
  <c r="W168" i="19"/>
  <c r="V168" i="19"/>
  <c r="U168" i="19"/>
  <c r="T168" i="19"/>
  <c r="S168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E168" i="19"/>
  <c r="D168" i="19"/>
  <c r="C168" i="19"/>
  <c r="B168" i="19"/>
  <c r="W167" i="19"/>
  <c r="V167" i="19"/>
  <c r="U167" i="19"/>
  <c r="T167" i="19"/>
  <c r="S167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E167" i="19"/>
  <c r="D167" i="19"/>
  <c r="C167" i="19"/>
  <c r="B167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B166" i="19"/>
  <c r="W165" i="19"/>
  <c r="V165" i="19"/>
  <c r="U165" i="19"/>
  <c r="T165" i="19"/>
  <c r="S165" i="19"/>
  <c r="R165" i="19"/>
  <c r="Q165" i="19"/>
  <c r="P165" i="19"/>
  <c r="O165" i="19"/>
  <c r="N165" i="19"/>
  <c r="N160" i="19" s="1"/>
  <c r="M165" i="19"/>
  <c r="L165" i="19"/>
  <c r="K165" i="19"/>
  <c r="J165" i="19"/>
  <c r="I165" i="19"/>
  <c r="H165" i="19"/>
  <c r="G165" i="19"/>
  <c r="F165" i="19"/>
  <c r="E165" i="19"/>
  <c r="D165" i="19"/>
  <c r="C165" i="19"/>
  <c r="B165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B164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B163" i="19"/>
  <c r="W162" i="19"/>
  <c r="V162" i="19"/>
  <c r="U162" i="19"/>
  <c r="T162" i="19"/>
  <c r="S162" i="19"/>
  <c r="R162" i="19"/>
  <c r="R160" i="19" s="1"/>
  <c r="Q162" i="19"/>
  <c r="P162" i="19"/>
  <c r="O162" i="19"/>
  <c r="N162" i="19"/>
  <c r="M162" i="19"/>
  <c r="L162" i="19"/>
  <c r="K162" i="19"/>
  <c r="J162" i="19"/>
  <c r="I162" i="19"/>
  <c r="H162" i="19"/>
  <c r="G162" i="19"/>
  <c r="G160" i="19" s="1"/>
  <c r="F162" i="19"/>
  <c r="E162" i="19"/>
  <c r="D162" i="19"/>
  <c r="C162" i="19"/>
  <c r="B162" i="19"/>
  <c r="W161" i="19"/>
  <c r="W160" i="19" s="1"/>
  <c r="V161" i="19"/>
  <c r="V160" i="19" s="1"/>
  <c r="U161" i="19"/>
  <c r="T161" i="19"/>
  <c r="S161" i="19"/>
  <c r="R161" i="19"/>
  <c r="Q161" i="19"/>
  <c r="P161" i="19"/>
  <c r="O161" i="19"/>
  <c r="O160" i="19" s="1"/>
  <c r="N161" i="19"/>
  <c r="M161" i="19"/>
  <c r="L161" i="19"/>
  <c r="L160" i="19" s="1"/>
  <c r="K161" i="19"/>
  <c r="K160" i="19" s="1"/>
  <c r="J161" i="19"/>
  <c r="I161" i="19"/>
  <c r="H161" i="19"/>
  <c r="G161" i="19"/>
  <c r="F161" i="19"/>
  <c r="E161" i="19"/>
  <c r="D161" i="19"/>
  <c r="C161" i="19"/>
  <c r="B161" i="19"/>
  <c r="F160" i="19"/>
  <c r="W142" i="19"/>
  <c r="W209" i="19" s="1"/>
  <c r="V142" i="19"/>
  <c r="U142" i="19"/>
  <c r="T142" i="19"/>
  <c r="S142" i="19"/>
  <c r="R142" i="19"/>
  <c r="R209" i="19" s="1"/>
  <c r="Q142" i="19"/>
  <c r="Q209" i="19" s="1"/>
  <c r="P142" i="19"/>
  <c r="P209" i="19" s="1"/>
  <c r="O142" i="19"/>
  <c r="O209" i="19" s="1"/>
  <c r="N142" i="19"/>
  <c r="M142" i="19"/>
  <c r="L142" i="19"/>
  <c r="K142" i="19"/>
  <c r="J142" i="19"/>
  <c r="J209" i="19" s="1"/>
  <c r="I142" i="19"/>
  <c r="I209" i="19" s="1"/>
  <c r="H142" i="19"/>
  <c r="H209" i="19" s="1"/>
  <c r="G142" i="19"/>
  <c r="G209" i="19" s="1"/>
  <c r="F142" i="19"/>
  <c r="E142" i="19"/>
  <c r="D142" i="19"/>
  <c r="C142" i="19"/>
  <c r="B142" i="19"/>
  <c r="B209" i="19" s="1"/>
  <c r="W121" i="19"/>
  <c r="V121" i="19"/>
  <c r="V203" i="19" s="1"/>
  <c r="U121" i="19"/>
  <c r="U203" i="19" s="1"/>
  <c r="T121" i="19"/>
  <c r="T203" i="19" s="1"/>
  <c r="S121" i="19"/>
  <c r="R121" i="19"/>
  <c r="Q121" i="19"/>
  <c r="Q203" i="19" s="1"/>
  <c r="P121" i="19"/>
  <c r="O121" i="19"/>
  <c r="N121" i="19"/>
  <c r="N203" i="19" s="1"/>
  <c r="M121" i="19"/>
  <c r="M203" i="19" s="1"/>
  <c r="L121" i="19"/>
  <c r="L203" i="19" s="1"/>
  <c r="K121" i="19"/>
  <c r="J121" i="19"/>
  <c r="I121" i="19"/>
  <c r="I203" i="19" s="1"/>
  <c r="H121" i="19"/>
  <c r="G121" i="19"/>
  <c r="F121" i="19"/>
  <c r="F203" i="19" s="1"/>
  <c r="E121" i="19"/>
  <c r="E203" i="19" s="1"/>
  <c r="D121" i="19"/>
  <c r="D203" i="19" s="1"/>
  <c r="C121" i="19"/>
  <c r="B121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W72" i="19"/>
  <c r="V72" i="19"/>
  <c r="U72" i="19"/>
  <c r="U61" i="19" s="1"/>
  <c r="T72" i="19"/>
  <c r="S72" i="19"/>
  <c r="R72" i="19"/>
  <c r="Q72" i="19"/>
  <c r="P72" i="19"/>
  <c r="O72" i="19"/>
  <c r="N72" i="19"/>
  <c r="M72" i="19"/>
  <c r="L72" i="19"/>
  <c r="K72" i="19"/>
  <c r="K61" i="19" s="1"/>
  <c r="J72" i="19"/>
  <c r="I72" i="19"/>
  <c r="H72" i="19"/>
  <c r="G72" i="19"/>
  <c r="F72" i="19"/>
  <c r="E72" i="19"/>
  <c r="E61" i="19" s="1"/>
  <c r="D72" i="19"/>
  <c r="C72" i="19"/>
  <c r="B72" i="19"/>
  <c r="T61" i="19"/>
  <c r="T185" i="19" s="1"/>
  <c r="S61" i="19"/>
  <c r="S185" i="19" s="1"/>
  <c r="M61" i="19"/>
  <c r="M192" i="19" s="1"/>
  <c r="L61" i="19"/>
  <c r="L185" i="19" s="1"/>
  <c r="D61" i="19"/>
  <c r="D185" i="19" s="1"/>
  <c r="C61" i="19"/>
  <c r="C185" i="19" s="1"/>
  <c r="W44" i="19"/>
  <c r="W226" i="19" s="1"/>
  <c r="V44" i="19"/>
  <c r="V226" i="19" s="1"/>
  <c r="U44" i="19"/>
  <c r="U226" i="19" s="1"/>
  <c r="T44" i="19"/>
  <c r="T226" i="19" s="1"/>
  <c r="S44" i="19"/>
  <c r="R44" i="19"/>
  <c r="R171" i="19" s="1"/>
  <c r="Q44" i="19"/>
  <c r="Q171" i="19" s="1"/>
  <c r="P44" i="19"/>
  <c r="P226" i="19" s="1"/>
  <c r="O44" i="19"/>
  <c r="O226" i="19" s="1"/>
  <c r="N44" i="19"/>
  <c r="N226" i="19" s="1"/>
  <c r="M44" i="19"/>
  <c r="M226" i="19" s="1"/>
  <c r="L44" i="19"/>
  <c r="L226" i="19" s="1"/>
  <c r="K44" i="19"/>
  <c r="J44" i="19"/>
  <c r="J171" i="19" s="1"/>
  <c r="I44" i="19"/>
  <c r="I171" i="19" s="1"/>
  <c r="H44" i="19"/>
  <c r="H226" i="19" s="1"/>
  <c r="G44" i="19"/>
  <c r="G226" i="19" s="1"/>
  <c r="F44" i="19"/>
  <c r="F226" i="19" s="1"/>
  <c r="E44" i="19"/>
  <c r="E226" i="19" s="1"/>
  <c r="D44" i="19"/>
  <c r="D226" i="19" s="1"/>
  <c r="C44" i="19"/>
  <c r="B44" i="19"/>
  <c r="B171" i="19" s="1"/>
  <c r="W5" i="19"/>
  <c r="W217" i="19" s="1"/>
  <c r="T5" i="19"/>
  <c r="T217" i="19" s="1"/>
  <c r="Q5" i="19"/>
  <c r="Q217" i="19" s="1"/>
  <c r="P5" i="19"/>
  <c r="P217" i="19" s="1"/>
  <c r="O5" i="19"/>
  <c r="O80" i="16" s="1"/>
  <c r="O109" i="4" s="1"/>
  <c r="L5" i="19"/>
  <c r="L217" i="19" s="1"/>
  <c r="A1" i="19"/>
  <c r="W249" i="18"/>
  <c r="V249" i="18"/>
  <c r="U249" i="18"/>
  <c r="T249" i="18"/>
  <c r="S249" i="18"/>
  <c r="R249" i="18"/>
  <c r="Q249" i="18"/>
  <c r="P249" i="18"/>
  <c r="O249" i="18"/>
  <c r="N249" i="18"/>
  <c r="M249" i="18"/>
  <c r="L249" i="18"/>
  <c r="K249" i="18"/>
  <c r="J249" i="18"/>
  <c r="I249" i="18"/>
  <c r="H249" i="18"/>
  <c r="G249" i="18"/>
  <c r="F249" i="18"/>
  <c r="E249" i="18"/>
  <c r="D249" i="18"/>
  <c r="C249" i="18"/>
  <c r="B249" i="18"/>
  <c r="W247" i="18"/>
  <c r="V247" i="18"/>
  <c r="U247" i="18"/>
  <c r="T247" i="18"/>
  <c r="S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C247" i="18"/>
  <c r="B247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W244" i="18"/>
  <c r="V244" i="18"/>
  <c r="U244" i="18"/>
  <c r="T244" i="18"/>
  <c r="S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W243" i="18"/>
  <c r="V243" i="18"/>
  <c r="U243" i="18"/>
  <c r="T243" i="18"/>
  <c r="S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W242" i="18"/>
  <c r="V242" i="18"/>
  <c r="U242" i="18"/>
  <c r="T242" i="18"/>
  <c r="S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W241" i="18"/>
  <c r="V241" i="18"/>
  <c r="U241" i="18"/>
  <c r="T241" i="18"/>
  <c r="S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W240" i="18"/>
  <c r="V240" i="18"/>
  <c r="U240" i="18"/>
  <c r="T240" i="18"/>
  <c r="S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W238" i="18"/>
  <c r="V238" i="18"/>
  <c r="U238" i="18"/>
  <c r="T238" i="18"/>
  <c r="S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W236" i="18"/>
  <c r="V236" i="18"/>
  <c r="U236" i="18"/>
  <c r="T236" i="18"/>
  <c r="S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W232" i="18"/>
  <c r="V232" i="18"/>
  <c r="U232" i="18"/>
  <c r="T232" i="18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W231" i="18"/>
  <c r="V231" i="18"/>
  <c r="U231" i="18"/>
  <c r="T231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W230" i="18"/>
  <c r="V230" i="18"/>
  <c r="U230" i="18"/>
  <c r="T230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W229" i="18"/>
  <c r="V229" i="18"/>
  <c r="U229" i="18"/>
  <c r="T229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W227" i="18"/>
  <c r="V227" i="18"/>
  <c r="U227" i="18"/>
  <c r="T227" i="18"/>
  <c r="S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V226" i="18"/>
  <c r="W225" i="18"/>
  <c r="V225" i="18"/>
  <c r="U225" i="18"/>
  <c r="T225" i="18"/>
  <c r="S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W224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W213" i="18"/>
  <c r="V213" i="18"/>
  <c r="U213" i="18"/>
  <c r="T213" i="18"/>
  <c r="S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B197" i="18" s="1"/>
  <c r="W212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W211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W210" i="18"/>
  <c r="V210" i="18"/>
  <c r="U210" i="18"/>
  <c r="T210" i="18"/>
  <c r="S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B210" i="18"/>
  <c r="R209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W207" i="18"/>
  <c r="V207" i="18"/>
  <c r="U207" i="18"/>
  <c r="T207" i="18"/>
  <c r="S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W206" i="18"/>
  <c r="V206" i="18"/>
  <c r="U206" i="18"/>
  <c r="T206" i="18"/>
  <c r="S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W205" i="18"/>
  <c r="V205" i="18"/>
  <c r="U205" i="18"/>
  <c r="T205" i="18"/>
  <c r="S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W204" i="18"/>
  <c r="V204" i="18"/>
  <c r="U204" i="18"/>
  <c r="T204" i="18"/>
  <c r="S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B202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B201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I197" i="18" s="1"/>
  <c r="H200" i="18"/>
  <c r="G200" i="18"/>
  <c r="F200" i="18"/>
  <c r="E200" i="18"/>
  <c r="D200" i="18"/>
  <c r="C200" i="18"/>
  <c r="B200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W198" i="18"/>
  <c r="V198" i="18"/>
  <c r="U198" i="18"/>
  <c r="T198" i="18"/>
  <c r="S198" i="18"/>
  <c r="R198" i="18"/>
  <c r="Q198" i="18"/>
  <c r="Q197" i="18" s="1"/>
  <c r="P198" i="18"/>
  <c r="O198" i="18"/>
  <c r="N198" i="18"/>
  <c r="M198" i="18"/>
  <c r="L198" i="18"/>
  <c r="K198" i="18"/>
  <c r="K197" i="18" s="1"/>
  <c r="J198" i="18"/>
  <c r="I198" i="18"/>
  <c r="H198" i="18"/>
  <c r="G198" i="18"/>
  <c r="F198" i="18"/>
  <c r="E198" i="18"/>
  <c r="D198" i="18"/>
  <c r="C198" i="18"/>
  <c r="B198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H190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D184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W181" i="18"/>
  <c r="V181" i="18"/>
  <c r="U181" i="18"/>
  <c r="T181" i="18"/>
  <c r="S181" i="18"/>
  <c r="R181" i="18"/>
  <c r="Q181" i="18"/>
  <c r="P181" i="18"/>
  <c r="O181" i="18"/>
  <c r="O178" i="18" s="1"/>
  <c r="N181" i="18"/>
  <c r="M181" i="18"/>
  <c r="L181" i="18"/>
  <c r="K181" i="18"/>
  <c r="J181" i="18"/>
  <c r="I181" i="18"/>
  <c r="H181" i="18"/>
  <c r="G181" i="18"/>
  <c r="G178" i="18" s="1"/>
  <c r="F181" i="18"/>
  <c r="E181" i="18"/>
  <c r="D181" i="18"/>
  <c r="C181" i="18"/>
  <c r="B181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W179" i="18"/>
  <c r="W178" i="18" s="1"/>
  <c r="V179" i="18"/>
  <c r="U179" i="18"/>
  <c r="T179" i="18"/>
  <c r="S179" i="18"/>
  <c r="R179" i="18"/>
  <c r="Q179" i="18"/>
  <c r="Q178" i="18" s="1"/>
  <c r="P179" i="18"/>
  <c r="O179" i="18"/>
  <c r="N179" i="18"/>
  <c r="N178" i="18" s="1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W175" i="18"/>
  <c r="V175" i="18"/>
  <c r="U175" i="18"/>
  <c r="T175" i="18"/>
  <c r="S175" i="18"/>
  <c r="R175" i="18"/>
  <c r="Q175" i="18"/>
  <c r="P175" i="18"/>
  <c r="O175" i="18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B175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B174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B173" i="18"/>
  <c r="W172" i="18"/>
  <c r="V172" i="18"/>
  <c r="U172" i="18"/>
  <c r="T172" i="18"/>
  <c r="S172" i="18"/>
  <c r="R172" i="18"/>
  <c r="Q172" i="18"/>
  <c r="P172" i="18"/>
  <c r="O172" i="18"/>
  <c r="N172" i="18"/>
  <c r="M172" i="18"/>
  <c r="L172" i="18"/>
  <c r="K172" i="18"/>
  <c r="J172" i="18"/>
  <c r="I172" i="18"/>
  <c r="H172" i="18"/>
  <c r="G172" i="18"/>
  <c r="F172" i="18"/>
  <c r="E172" i="18"/>
  <c r="D172" i="18"/>
  <c r="C172" i="18"/>
  <c r="B172" i="18"/>
  <c r="V171" i="18"/>
  <c r="W170" i="18"/>
  <c r="V170" i="18"/>
  <c r="U170" i="18"/>
  <c r="T170" i="18"/>
  <c r="S170" i="18"/>
  <c r="R170" i="18"/>
  <c r="Q170" i="18"/>
  <c r="P170" i="18"/>
  <c r="O170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B170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B169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B168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B167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B165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B164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B163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B162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B161" i="18"/>
  <c r="W142" i="18"/>
  <c r="W209" i="18" s="1"/>
  <c r="V142" i="18"/>
  <c r="V209" i="18" s="1"/>
  <c r="U142" i="18"/>
  <c r="T142" i="18"/>
  <c r="S142" i="18"/>
  <c r="R142" i="18"/>
  <c r="Q142" i="18"/>
  <c r="P142" i="18"/>
  <c r="O142" i="18"/>
  <c r="O209" i="18" s="1"/>
  <c r="N142" i="18"/>
  <c r="N209" i="18" s="1"/>
  <c r="M142" i="18"/>
  <c r="L142" i="18"/>
  <c r="K142" i="18"/>
  <c r="J142" i="18"/>
  <c r="J209" i="18" s="1"/>
  <c r="I142" i="18"/>
  <c r="H142" i="18"/>
  <c r="G142" i="18"/>
  <c r="G209" i="18" s="1"/>
  <c r="F142" i="18"/>
  <c r="F209" i="18" s="1"/>
  <c r="E142" i="18"/>
  <c r="D142" i="18"/>
  <c r="C142" i="18"/>
  <c r="B142" i="18"/>
  <c r="B209" i="18" s="1"/>
  <c r="W121" i="18"/>
  <c r="V121" i="18"/>
  <c r="U121" i="18"/>
  <c r="T121" i="18"/>
  <c r="S121" i="18"/>
  <c r="R121" i="18"/>
  <c r="R203" i="18" s="1"/>
  <c r="Q121" i="18"/>
  <c r="Q203" i="18" s="1"/>
  <c r="P121" i="18"/>
  <c r="P203" i="18" s="1"/>
  <c r="O121" i="18"/>
  <c r="N121" i="18"/>
  <c r="M121" i="18"/>
  <c r="L121" i="18"/>
  <c r="K121" i="18"/>
  <c r="J121" i="18"/>
  <c r="J203" i="18" s="1"/>
  <c r="I121" i="18"/>
  <c r="I203" i="18" s="1"/>
  <c r="H121" i="18"/>
  <c r="H203" i="18" s="1"/>
  <c r="G121" i="18"/>
  <c r="F121" i="18"/>
  <c r="E121" i="18"/>
  <c r="D121" i="18"/>
  <c r="C121" i="18"/>
  <c r="B121" i="18"/>
  <c r="B203" i="18" s="1"/>
  <c r="W93" i="18"/>
  <c r="V93" i="18"/>
  <c r="U93" i="18"/>
  <c r="T93" i="18"/>
  <c r="S93" i="18"/>
  <c r="S190" i="18" s="1"/>
  <c r="R93" i="18"/>
  <c r="R190" i="18" s="1"/>
  <c r="Q93" i="18"/>
  <c r="P93" i="18"/>
  <c r="P190" i="18" s="1"/>
  <c r="O93" i="18"/>
  <c r="N93" i="18"/>
  <c r="M93" i="18"/>
  <c r="L93" i="18"/>
  <c r="K93" i="18"/>
  <c r="K190" i="18" s="1"/>
  <c r="J93" i="18"/>
  <c r="J190" i="18" s="1"/>
  <c r="I93" i="18"/>
  <c r="H93" i="18"/>
  <c r="G93" i="18"/>
  <c r="F93" i="18"/>
  <c r="E93" i="18"/>
  <c r="D93" i="18"/>
  <c r="C93" i="18"/>
  <c r="C190" i="18" s="1"/>
  <c r="B93" i="18"/>
  <c r="B190" i="18" s="1"/>
  <c r="W72" i="18"/>
  <c r="V72" i="18"/>
  <c r="V184" i="18" s="1"/>
  <c r="U72" i="18"/>
  <c r="T72" i="18"/>
  <c r="T184" i="18" s="1"/>
  <c r="S72" i="18"/>
  <c r="R72" i="18"/>
  <c r="Q72" i="18"/>
  <c r="Q184" i="18" s="1"/>
  <c r="P72" i="18"/>
  <c r="O72" i="18"/>
  <c r="N72" i="18"/>
  <c r="N184" i="18" s="1"/>
  <c r="M72" i="18"/>
  <c r="L72" i="18"/>
  <c r="L184" i="18" s="1"/>
  <c r="K72" i="18"/>
  <c r="J72" i="18"/>
  <c r="I72" i="18"/>
  <c r="I184" i="18" s="1"/>
  <c r="H72" i="18"/>
  <c r="G72" i="18"/>
  <c r="F72" i="18"/>
  <c r="F184" i="18" s="1"/>
  <c r="E72" i="18"/>
  <c r="D72" i="18"/>
  <c r="C72" i="18"/>
  <c r="B72" i="18"/>
  <c r="W44" i="18"/>
  <c r="W226" i="18" s="1"/>
  <c r="V44" i="18"/>
  <c r="U44" i="18"/>
  <c r="U226" i="18" s="1"/>
  <c r="T44" i="18"/>
  <c r="T226" i="18" s="1"/>
  <c r="S44" i="18"/>
  <c r="R44" i="18"/>
  <c r="R226" i="18" s="1"/>
  <c r="Q44" i="18"/>
  <c r="P44" i="18"/>
  <c r="O44" i="18"/>
  <c r="O226" i="18" s="1"/>
  <c r="N44" i="18"/>
  <c r="N226" i="18" s="1"/>
  <c r="M44" i="18"/>
  <c r="M226" i="18" s="1"/>
  <c r="L44" i="18"/>
  <c r="L226" i="18" s="1"/>
  <c r="K44" i="18"/>
  <c r="J44" i="18"/>
  <c r="J226" i="18" s="1"/>
  <c r="I44" i="18"/>
  <c r="H44" i="18"/>
  <c r="G44" i="18"/>
  <c r="G226" i="18" s="1"/>
  <c r="F44" i="18"/>
  <c r="F226" i="18" s="1"/>
  <c r="E44" i="18"/>
  <c r="E226" i="18" s="1"/>
  <c r="D44" i="18"/>
  <c r="D226" i="18" s="1"/>
  <c r="C44" i="18"/>
  <c r="B44" i="18"/>
  <c r="B226" i="18" s="1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W16" i="18"/>
  <c r="W223" i="18" s="1"/>
  <c r="V16" i="18"/>
  <c r="V5" i="18" s="1"/>
  <c r="U16" i="18"/>
  <c r="U223" i="18" s="1"/>
  <c r="T16" i="18"/>
  <c r="T223" i="18" s="1"/>
  <c r="S16" i="18"/>
  <c r="R16" i="18"/>
  <c r="R223" i="18" s="1"/>
  <c r="Q16" i="18"/>
  <c r="P16" i="18"/>
  <c r="O16" i="18"/>
  <c r="O223" i="18" s="1"/>
  <c r="N16" i="18"/>
  <c r="N5" i="18" s="1"/>
  <c r="M16" i="18"/>
  <c r="M223" i="18" s="1"/>
  <c r="L16" i="18"/>
  <c r="L223" i="18" s="1"/>
  <c r="K16" i="18"/>
  <c r="K166" i="18" s="1"/>
  <c r="J16" i="18"/>
  <c r="J223" i="18" s="1"/>
  <c r="I16" i="18"/>
  <c r="I96" i="16" s="1"/>
  <c r="H16" i="18"/>
  <c r="G16" i="18"/>
  <c r="G223" i="18" s="1"/>
  <c r="F16" i="18"/>
  <c r="F96" i="16" s="1"/>
  <c r="E16" i="18"/>
  <c r="E223" i="18" s="1"/>
  <c r="D16" i="18"/>
  <c r="D223" i="18" s="1"/>
  <c r="C16" i="18"/>
  <c r="C96" i="16" s="1"/>
  <c r="B16" i="18"/>
  <c r="B223" i="18" s="1"/>
  <c r="F5" i="18"/>
  <c r="F217" i="18" s="1"/>
  <c r="A1" i="18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Q246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E237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I235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U209" i="17"/>
  <c r="N209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E197" i="17" s="1"/>
  <c r="D207" i="17"/>
  <c r="C207" i="17"/>
  <c r="B207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W200" i="17"/>
  <c r="V200" i="17"/>
  <c r="V197" i="17" s="1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L197" i="17" s="1"/>
  <c r="K199" i="17"/>
  <c r="J199" i="17"/>
  <c r="I199" i="17"/>
  <c r="H199" i="17"/>
  <c r="G199" i="17"/>
  <c r="F199" i="17"/>
  <c r="E199" i="17"/>
  <c r="D199" i="17"/>
  <c r="D197" i="17" s="1"/>
  <c r="C199" i="17"/>
  <c r="B199" i="17"/>
  <c r="W198" i="17"/>
  <c r="V198" i="17"/>
  <c r="U198" i="17"/>
  <c r="T198" i="17"/>
  <c r="S198" i="17"/>
  <c r="R198" i="17"/>
  <c r="Q198" i="17"/>
  <c r="P198" i="17"/>
  <c r="P197" i="17" s="1"/>
  <c r="O198" i="17"/>
  <c r="N198" i="17"/>
  <c r="M198" i="17"/>
  <c r="M197" i="17" s="1"/>
  <c r="L198" i="17"/>
  <c r="K198" i="17"/>
  <c r="J198" i="17"/>
  <c r="J197" i="17" s="1"/>
  <c r="I198" i="17"/>
  <c r="H198" i="17"/>
  <c r="H197" i="17" s="1"/>
  <c r="G198" i="17"/>
  <c r="F198" i="17"/>
  <c r="E198" i="17"/>
  <c r="D198" i="17"/>
  <c r="C198" i="17"/>
  <c r="B198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L190" i="17"/>
  <c r="K190" i="17"/>
  <c r="C190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R184" i="17"/>
  <c r="H184" i="17"/>
  <c r="G184" i="17"/>
  <c r="B184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W182" i="17"/>
  <c r="V182" i="17"/>
  <c r="U182" i="17"/>
  <c r="T182" i="17"/>
  <c r="S182" i="17"/>
  <c r="S178" i="17" s="1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W181" i="17"/>
  <c r="V181" i="17"/>
  <c r="U181" i="17"/>
  <c r="T181" i="17"/>
  <c r="T178" i="17" s="1"/>
  <c r="S181" i="17"/>
  <c r="R181" i="17"/>
  <c r="Q181" i="17"/>
  <c r="P181" i="17"/>
  <c r="O181" i="17"/>
  <c r="N181" i="17"/>
  <c r="M181" i="17"/>
  <c r="L181" i="17"/>
  <c r="L178" i="17" s="1"/>
  <c r="K181" i="17"/>
  <c r="J181" i="17"/>
  <c r="I181" i="17"/>
  <c r="H181" i="17"/>
  <c r="G181" i="17"/>
  <c r="F181" i="17"/>
  <c r="E181" i="17"/>
  <c r="D181" i="17"/>
  <c r="C181" i="17"/>
  <c r="B181" i="17"/>
  <c r="W180" i="17"/>
  <c r="V180" i="17"/>
  <c r="V178" i="17" s="1"/>
  <c r="U180" i="17"/>
  <c r="T180" i="17"/>
  <c r="S180" i="17"/>
  <c r="R180" i="17"/>
  <c r="Q180" i="17"/>
  <c r="P180" i="17"/>
  <c r="O180" i="17"/>
  <c r="N180" i="17"/>
  <c r="N178" i="17" s="1"/>
  <c r="M180" i="17"/>
  <c r="L180" i="17"/>
  <c r="K180" i="17"/>
  <c r="K178" i="17" s="1"/>
  <c r="J180" i="17"/>
  <c r="I180" i="17"/>
  <c r="I178" i="17" s="1"/>
  <c r="H180" i="17"/>
  <c r="G180" i="17"/>
  <c r="F180" i="17"/>
  <c r="E180" i="17"/>
  <c r="D180" i="17"/>
  <c r="C180" i="17"/>
  <c r="B180" i="17"/>
  <c r="B178" i="17" s="1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F178" i="17" s="1"/>
  <c r="E179" i="17"/>
  <c r="D179" i="17"/>
  <c r="C179" i="17"/>
  <c r="C178" i="17" s="1"/>
  <c r="B179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B169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B168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B167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B166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W162" i="17"/>
  <c r="V162" i="17"/>
  <c r="U162" i="17"/>
  <c r="T162" i="17"/>
  <c r="S162" i="17"/>
  <c r="S160" i="17" s="1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W161" i="17"/>
  <c r="V161" i="17"/>
  <c r="V160" i="17" s="1"/>
  <c r="U161" i="17"/>
  <c r="T161" i="17"/>
  <c r="S161" i="17"/>
  <c r="R161" i="17"/>
  <c r="Q161" i="17"/>
  <c r="P161" i="17"/>
  <c r="O161" i="17"/>
  <c r="N161" i="17"/>
  <c r="N160" i="17" s="1"/>
  <c r="M161" i="17"/>
  <c r="L161" i="17"/>
  <c r="K161" i="17"/>
  <c r="J161" i="17"/>
  <c r="I161" i="17"/>
  <c r="H161" i="17"/>
  <c r="G161" i="17"/>
  <c r="F161" i="17"/>
  <c r="F160" i="17" s="1"/>
  <c r="E161" i="17"/>
  <c r="D161" i="17"/>
  <c r="C161" i="17"/>
  <c r="B161" i="17"/>
  <c r="W142" i="17"/>
  <c r="W209" i="17" s="1"/>
  <c r="V142" i="17"/>
  <c r="V248" i="17" s="1"/>
  <c r="U142" i="17"/>
  <c r="U248" i="17" s="1"/>
  <c r="T142" i="17"/>
  <c r="T248" i="17" s="1"/>
  <c r="S142" i="17"/>
  <c r="S248" i="17" s="1"/>
  <c r="R142" i="17"/>
  <c r="R209" i="17" s="1"/>
  <c r="Q142" i="17"/>
  <c r="P142" i="17"/>
  <c r="P248" i="17" s="1"/>
  <c r="O142" i="17"/>
  <c r="O209" i="17" s="1"/>
  <c r="N142" i="17"/>
  <c r="N248" i="17" s="1"/>
  <c r="M142" i="17"/>
  <c r="M248" i="17" s="1"/>
  <c r="L142" i="17"/>
  <c r="L248" i="17" s="1"/>
  <c r="K142" i="17"/>
  <c r="K248" i="17" s="1"/>
  <c r="J142" i="17"/>
  <c r="J209" i="17" s="1"/>
  <c r="I142" i="17"/>
  <c r="H142" i="17"/>
  <c r="H248" i="17" s="1"/>
  <c r="G142" i="17"/>
  <c r="G209" i="17" s="1"/>
  <c r="F142" i="17"/>
  <c r="F209" i="17" s="1"/>
  <c r="E142" i="17"/>
  <c r="E248" i="17" s="1"/>
  <c r="D142" i="17"/>
  <c r="D209" i="17" s="1"/>
  <c r="C142" i="17"/>
  <c r="C248" i="17" s="1"/>
  <c r="B142" i="17"/>
  <c r="B209" i="17" s="1"/>
  <c r="W121" i="17"/>
  <c r="V121" i="17"/>
  <c r="V203" i="17" s="1"/>
  <c r="U121" i="17"/>
  <c r="U203" i="17" s="1"/>
  <c r="T121" i="17"/>
  <c r="T246" i="17" s="1"/>
  <c r="S121" i="17"/>
  <c r="S246" i="17" s="1"/>
  <c r="R121" i="17"/>
  <c r="R246" i="17" s="1"/>
  <c r="Q121" i="17"/>
  <c r="Q203" i="17" s="1"/>
  <c r="P121" i="17"/>
  <c r="P246" i="17" s="1"/>
  <c r="O121" i="17"/>
  <c r="N121" i="17"/>
  <c r="N246" i="17" s="1"/>
  <c r="M121" i="17"/>
  <c r="M246" i="17" s="1"/>
  <c r="L121" i="17"/>
  <c r="L246" i="17" s="1"/>
  <c r="K121" i="17"/>
  <c r="K246" i="17" s="1"/>
  <c r="J121" i="17"/>
  <c r="J246" i="17" s="1"/>
  <c r="I121" i="17"/>
  <c r="I246" i="17" s="1"/>
  <c r="H121" i="17"/>
  <c r="H203" i="17" s="1"/>
  <c r="G121" i="17"/>
  <c r="F121" i="17"/>
  <c r="F203" i="17" s="1"/>
  <c r="E121" i="17"/>
  <c r="E246" i="17" s="1"/>
  <c r="D121" i="17"/>
  <c r="D246" i="17" s="1"/>
  <c r="C121" i="17"/>
  <c r="C246" i="17" s="1"/>
  <c r="B121" i="17"/>
  <c r="B246" i="17" s="1"/>
  <c r="W93" i="17"/>
  <c r="W190" i="17" s="1"/>
  <c r="V93" i="17"/>
  <c r="V190" i="17" s="1"/>
  <c r="U93" i="17"/>
  <c r="U237" i="17" s="1"/>
  <c r="T93" i="17"/>
  <c r="T237" i="17" s="1"/>
  <c r="S93" i="17"/>
  <c r="S237" i="17" s="1"/>
  <c r="R93" i="17"/>
  <c r="R237" i="17" s="1"/>
  <c r="Q93" i="17"/>
  <c r="Q237" i="17" s="1"/>
  <c r="P93" i="17"/>
  <c r="P190" i="17" s="1"/>
  <c r="O93" i="17"/>
  <c r="O190" i="17" s="1"/>
  <c r="N93" i="17"/>
  <c r="N190" i="17" s="1"/>
  <c r="M93" i="17"/>
  <c r="M237" i="17" s="1"/>
  <c r="L93" i="17"/>
  <c r="L237" i="17" s="1"/>
  <c r="K93" i="17"/>
  <c r="K237" i="17" s="1"/>
  <c r="J93" i="17"/>
  <c r="J237" i="17" s="1"/>
  <c r="I93" i="17"/>
  <c r="I237" i="17" s="1"/>
  <c r="H93" i="17"/>
  <c r="H190" i="17" s="1"/>
  <c r="G93" i="17"/>
  <c r="G190" i="17" s="1"/>
  <c r="F93" i="17"/>
  <c r="F190" i="17" s="1"/>
  <c r="E93" i="17"/>
  <c r="D93" i="17"/>
  <c r="D237" i="17" s="1"/>
  <c r="C93" i="17"/>
  <c r="C237" i="17" s="1"/>
  <c r="B93" i="17"/>
  <c r="B237" i="17" s="1"/>
  <c r="W72" i="17"/>
  <c r="W235" i="17" s="1"/>
  <c r="V72" i="17"/>
  <c r="V235" i="17" s="1"/>
  <c r="U72" i="17"/>
  <c r="U235" i="17" s="1"/>
  <c r="T72" i="17"/>
  <c r="T184" i="17" s="1"/>
  <c r="S72" i="17"/>
  <c r="R72" i="17"/>
  <c r="R235" i="17" s="1"/>
  <c r="Q72" i="17"/>
  <c r="Q235" i="19" s="1"/>
  <c r="P72" i="17"/>
  <c r="P235" i="17" s="1"/>
  <c r="O72" i="17"/>
  <c r="O235" i="17" s="1"/>
  <c r="N72" i="17"/>
  <c r="N235" i="17" s="1"/>
  <c r="M72" i="17"/>
  <c r="M235" i="17" s="1"/>
  <c r="L72" i="17"/>
  <c r="L184" i="17" s="1"/>
  <c r="K72" i="17"/>
  <c r="J72" i="17"/>
  <c r="J235" i="17" s="1"/>
  <c r="I72" i="17"/>
  <c r="I184" i="17" s="1"/>
  <c r="H72" i="17"/>
  <c r="H235" i="17" s="1"/>
  <c r="G72" i="17"/>
  <c r="G235" i="17" s="1"/>
  <c r="F72" i="17"/>
  <c r="F235" i="17" s="1"/>
  <c r="E72" i="17"/>
  <c r="E235" i="17" s="1"/>
  <c r="D72" i="17"/>
  <c r="D184" i="17" s="1"/>
  <c r="C72" i="17"/>
  <c r="B72" i="17"/>
  <c r="B235" i="17" s="1"/>
  <c r="W44" i="17"/>
  <c r="W226" i="17" s="1"/>
  <c r="V44" i="17"/>
  <c r="V226" i="17" s="1"/>
  <c r="U44" i="17"/>
  <c r="U226" i="17" s="1"/>
  <c r="T44" i="17"/>
  <c r="T5" i="17" s="1"/>
  <c r="T53" i="16" s="1"/>
  <c r="T62" i="4" s="1"/>
  <c r="T135" i="4" s="1"/>
  <c r="S44" i="17"/>
  <c r="S5" i="17" s="1"/>
  <c r="S53" i="16" s="1"/>
  <c r="R44" i="17"/>
  <c r="R226" i="17" s="1"/>
  <c r="Q44" i="17"/>
  <c r="Q5" i="17" s="1"/>
  <c r="Q53" i="16" s="1"/>
  <c r="Q62" i="4" s="1"/>
  <c r="Q135" i="4" s="1"/>
  <c r="P44" i="17"/>
  <c r="P226" i="17" s="1"/>
  <c r="O44" i="17"/>
  <c r="O226" i="17" s="1"/>
  <c r="N44" i="17"/>
  <c r="N226" i="17" s="1"/>
  <c r="M44" i="17"/>
  <c r="M226" i="17" s="1"/>
  <c r="L44" i="17"/>
  <c r="L5" i="17" s="1"/>
  <c r="L53" i="16" s="1"/>
  <c r="K44" i="17"/>
  <c r="K5" i="17" s="1"/>
  <c r="K53" i="16" s="1"/>
  <c r="J44" i="17"/>
  <c r="J226" i="17" s="1"/>
  <c r="I44" i="17"/>
  <c r="I5" i="17" s="1"/>
  <c r="I53" i="16" s="1"/>
  <c r="I62" i="4" s="1"/>
  <c r="I135" i="4" s="1"/>
  <c r="H44" i="17"/>
  <c r="H226" i="17" s="1"/>
  <c r="G44" i="17"/>
  <c r="G226" i="17" s="1"/>
  <c r="F44" i="17"/>
  <c r="F226" i="17" s="1"/>
  <c r="E44" i="17"/>
  <c r="E226" i="17" s="1"/>
  <c r="D44" i="17"/>
  <c r="D5" i="17" s="1"/>
  <c r="D53" i="16" s="1"/>
  <c r="D62" i="4" s="1"/>
  <c r="D135" i="4" s="1"/>
  <c r="C44" i="17"/>
  <c r="C5" i="17" s="1"/>
  <c r="C53" i="16" s="1"/>
  <c r="B44" i="17"/>
  <c r="B226" i="17" s="1"/>
  <c r="R5" i="17"/>
  <c r="R53" i="16" s="1"/>
  <c r="R101" i="16" s="1"/>
  <c r="R164" i="4" s="1"/>
  <c r="O5" i="17"/>
  <c r="O53" i="16" s="1"/>
  <c r="O62" i="4" s="1"/>
  <c r="O135" i="4" s="1"/>
  <c r="E5" i="17"/>
  <c r="E53" i="16" s="1"/>
  <c r="E62" i="4" s="1"/>
  <c r="E135" i="4" s="1"/>
  <c r="B5" i="17"/>
  <c r="B53" i="16" s="1"/>
  <c r="A1" i="17"/>
  <c r="P103" i="16"/>
  <c r="P166" i="4" s="1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W96" i="16"/>
  <c r="V96" i="16"/>
  <c r="U96" i="16"/>
  <c r="T96" i="16"/>
  <c r="S96" i="16"/>
  <c r="R96" i="16"/>
  <c r="Q96" i="16"/>
  <c r="N96" i="16"/>
  <c r="L96" i="16"/>
  <c r="J96" i="16"/>
  <c r="V93" i="16"/>
  <c r="T92" i="16"/>
  <c r="S92" i="16"/>
  <c r="R92" i="16"/>
  <c r="U90" i="16"/>
  <c r="G90" i="16"/>
  <c r="F90" i="16"/>
  <c r="D90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W82" i="16"/>
  <c r="V82" i="16"/>
  <c r="V103" i="16" s="1"/>
  <c r="V166" i="4" s="1"/>
  <c r="U82" i="16"/>
  <c r="U111" i="4" s="1"/>
  <c r="T82" i="16"/>
  <c r="T111" i="4" s="1"/>
  <c r="S82" i="16"/>
  <c r="S111" i="4" s="1"/>
  <c r="R82" i="16"/>
  <c r="R111" i="4" s="1"/>
  <c r="Q82" i="16"/>
  <c r="P82" i="16"/>
  <c r="O82" i="16"/>
  <c r="N82" i="16"/>
  <c r="M82" i="16"/>
  <c r="L82" i="16"/>
  <c r="L111" i="4" s="1"/>
  <c r="K82" i="16"/>
  <c r="J82" i="16"/>
  <c r="J111" i="4" s="1"/>
  <c r="I82" i="16"/>
  <c r="I111" i="4" s="1"/>
  <c r="H82" i="16"/>
  <c r="H111" i="4" s="1"/>
  <c r="G82" i="16"/>
  <c r="G111" i="4" s="1"/>
  <c r="F82" i="16"/>
  <c r="F111" i="4" s="1"/>
  <c r="E82" i="16"/>
  <c r="E111" i="4" s="1"/>
  <c r="D82" i="16"/>
  <c r="D111" i="4" s="1"/>
  <c r="C82" i="16"/>
  <c r="C111" i="4" s="1"/>
  <c r="B82" i="16"/>
  <c r="S81" i="16"/>
  <c r="S110" i="4" s="1"/>
  <c r="M81" i="16"/>
  <c r="T80" i="16"/>
  <c r="Q80" i="16"/>
  <c r="Q109" i="4" s="1"/>
  <c r="P80" i="16"/>
  <c r="P109" i="4" s="1"/>
  <c r="W78" i="16"/>
  <c r="V78" i="16"/>
  <c r="U78" i="16"/>
  <c r="U41" i="7" s="1"/>
  <c r="T78" i="16"/>
  <c r="T41" i="7" s="1"/>
  <c r="S78" i="16"/>
  <c r="S41" i="7" s="1"/>
  <c r="R78" i="16"/>
  <c r="R41" i="7" s="1"/>
  <c r="Q78" i="16"/>
  <c r="P78" i="16"/>
  <c r="P41" i="7" s="1"/>
  <c r="O78" i="16"/>
  <c r="O41" i="7" s="1"/>
  <c r="N78" i="16"/>
  <c r="N41" i="7" s="1"/>
  <c r="M78" i="16"/>
  <c r="M41" i="7" s="1"/>
  <c r="L78" i="16"/>
  <c r="K78" i="16"/>
  <c r="K41" i="7" s="1"/>
  <c r="J78" i="16"/>
  <c r="J41" i="7" s="1"/>
  <c r="I78" i="16"/>
  <c r="H78" i="16"/>
  <c r="G78" i="16"/>
  <c r="F78" i="16"/>
  <c r="E78" i="16"/>
  <c r="D78" i="16"/>
  <c r="C78" i="16"/>
  <c r="C41" i="7" s="1"/>
  <c r="B78" i="16"/>
  <c r="B41" i="7" s="1"/>
  <c r="A74" i="16"/>
  <c r="A73" i="16"/>
  <c r="W72" i="16"/>
  <c r="W71" i="16" s="1"/>
  <c r="V72" i="16"/>
  <c r="V71" i="16" s="1"/>
  <c r="U72" i="16"/>
  <c r="U71" i="16" s="1"/>
  <c r="T72" i="16"/>
  <c r="T71" i="16" s="1"/>
  <c r="S72" i="16"/>
  <c r="S90" i="16" s="1"/>
  <c r="R72" i="16"/>
  <c r="R90" i="16" s="1"/>
  <c r="Q72" i="16"/>
  <c r="Q90" i="16" s="1"/>
  <c r="P72" i="16"/>
  <c r="O72" i="16"/>
  <c r="O71" i="16" s="1"/>
  <c r="N72" i="16"/>
  <c r="N71" i="16" s="1"/>
  <c r="M72" i="16"/>
  <c r="M71" i="16" s="1"/>
  <c r="L72" i="16"/>
  <c r="L71" i="16" s="1"/>
  <c r="K72" i="16"/>
  <c r="K90" i="16" s="1"/>
  <c r="J72" i="16"/>
  <c r="J90" i="16" s="1"/>
  <c r="I72" i="16"/>
  <c r="I90" i="16" s="1"/>
  <c r="H72" i="16"/>
  <c r="G72" i="16"/>
  <c r="F72" i="16"/>
  <c r="F71" i="16" s="1"/>
  <c r="E72" i="16"/>
  <c r="E71" i="16" s="1"/>
  <c r="D72" i="16"/>
  <c r="D71" i="16" s="1"/>
  <c r="C72" i="16"/>
  <c r="C90" i="16" s="1"/>
  <c r="B72" i="16"/>
  <c r="B90" i="16" s="1"/>
  <c r="A72" i="16"/>
  <c r="G71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W55" i="16"/>
  <c r="W93" i="16" s="1"/>
  <c r="V55" i="16"/>
  <c r="U55" i="16"/>
  <c r="U93" i="16" s="1"/>
  <c r="T55" i="16"/>
  <c r="S55" i="16"/>
  <c r="R55" i="16"/>
  <c r="Q55" i="16"/>
  <c r="Q64" i="4" s="1"/>
  <c r="P55" i="16"/>
  <c r="P93" i="16" s="1"/>
  <c r="O55" i="16"/>
  <c r="O93" i="16" s="1"/>
  <c r="N55" i="16"/>
  <c r="N93" i="16" s="1"/>
  <c r="M55" i="16"/>
  <c r="L55" i="16"/>
  <c r="L103" i="16" s="1"/>
  <c r="L166" i="4" s="1"/>
  <c r="K55" i="16"/>
  <c r="K64" i="4" s="1"/>
  <c r="J55" i="16"/>
  <c r="J103" i="16" s="1"/>
  <c r="J166" i="4" s="1"/>
  <c r="I55" i="16"/>
  <c r="I64" i="4" s="1"/>
  <c r="H55" i="16"/>
  <c r="H93" i="16" s="1"/>
  <c r="G55" i="16"/>
  <c r="G93" i="16" s="1"/>
  <c r="F55" i="16"/>
  <c r="E55" i="16"/>
  <c r="D55" i="16"/>
  <c r="C55" i="16"/>
  <c r="B55" i="16"/>
  <c r="B103" i="16" s="1"/>
  <c r="B166" i="4" s="1"/>
  <c r="W54" i="16"/>
  <c r="W63" i="4" s="1"/>
  <c r="V54" i="16"/>
  <c r="V92" i="16" s="1"/>
  <c r="U54" i="16"/>
  <c r="U92" i="16" s="1"/>
  <c r="T54" i="16"/>
  <c r="S54" i="16"/>
  <c r="R54" i="16"/>
  <c r="Q54" i="16"/>
  <c r="P54" i="16"/>
  <c r="O54" i="16"/>
  <c r="N54" i="16"/>
  <c r="N92" i="16" s="1"/>
  <c r="M54" i="16"/>
  <c r="M92" i="16" s="1"/>
  <c r="L54" i="16"/>
  <c r="L92" i="16" s="1"/>
  <c r="K54" i="16"/>
  <c r="J54" i="16"/>
  <c r="J92" i="16" s="1"/>
  <c r="I54" i="16"/>
  <c r="I63" i="4" s="1"/>
  <c r="H54" i="16"/>
  <c r="G54" i="16"/>
  <c r="G63" i="4" s="1"/>
  <c r="F54" i="16"/>
  <c r="F92" i="16" s="1"/>
  <c r="E54" i="16"/>
  <c r="E92" i="16" s="1"/>
  <c r="D54" i="16"/>
  <c r="D63" i="4" s="1"/>
  <c r="D136" i="4" s="1"/>
  <c r="C54" i="16"/>
  <c r="B54" i="16"/>
  <c r="B63" i="4" s="1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W4" i="16"/>
  <c r="W3" i="16" s="1"/>
  <c r="V4" i="16"/>
  <c r="V3" i="16" s="1"/>
  <c r="U4" i="16"/>
  <c r="U3" i="16" s="1"/>
  <c r="T4" i="16"/>
  <c r="S4" i="16"/>
  <c r="R4" i="16"/>
  <c r="R3" i="16" s="1"/>
  <c r="R9" i="4" s="1"/>
  <c r="Q4" i="16"/>
  <c r="P4" i="16"/>
  <c r="P3" i="16" s="1"/>
  <c r="O4" i="16"/>
  <c r="O3" i="16" s="1"/>
  <c r="N4" i="16"/>
  <c r="N3" i="16" s="1"/>
  <c r="M4" i="16"/>
  <c r="M3" i="16" s="1"/>
  <c r="M9" i="4" s="1"/>
  <c r="L4" i="16"/>
  <c r="L3" i="16" s="1"/>
  <c r="L9" i="4" s="1"/>
  <c r="K4" i="16"/>
  <c r="K3" i="16" s="1"/>
  <c r="J4" i="16"/>
  <c r="J3" i="16" s="1"/>
  <c r="J9" i="4" s="1"/>
  <c r="I4" i="16"/>
  <c r="I3" i="16" s="1"/>
  <c r="H4" i="16"/>
  <c r="H3" i="16" s="1"/>
  <c r="H9" i="4" s="1"/>
  <c r="G4" i="16"/>
  <c r="G3" i="16" s="1"/>
  <c r="F4" i="16"/>
  <c r="F3" i="16" s="1"/>
  <c r="E4" i="16"/>
  <c r="E3" i="16" s="1"/>
  <c r="E9" i="4" s="1"/>
  <c r="D4" i="16"/>
  <c r="D3" i="16" s="1"/>
  <c r="C4" i="16"/>
  <c r="C3" i="16" s="1"/>
  <c r="C9" i="4" s="1"/>
  <c r="B4" i="16"/>
  <c r="B3" i="16" s="1"/>
  <c r="B9" i="4" s="1"/>
  <c r="T3" i="16"/>
  <c r="T9" i="4" s="1"/>
  <c r="S3" i="16"/>
  <c r="Q3" i="16"/>
  <c r="A1" i="16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B259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W251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W220" i="15"/>
  <c r="V220" i="15"/>
  <c r="U220" i="15"/>
  <c r="T220" i="15"/>
  <c r="S220" i="15"/>
  <c r="R220" i="15"/>
  <c r="Q220" i="15"/>
  <c r="P220" i="15"/>
  <c r="O220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B220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D218" i="15"/>
  <c r="C218" i="15"/>
  <c r="B218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B217" i="15"/>
  <c r="V216" i="15"/>
  <c r="K216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B214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B213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W211" i="15"/>
  <c r="V211" i="15"/>
  <c r="U211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B211" i="15"/>
  <c r="W210" i="15"/>
  <c r="V210" i="15"/>
  <c r="U210" i="15"/>
  <c r="T210" i="15"/>
  <c r="S210" i="15"/>
  <c r="R210" i="15"/>
  <c r="Q210" i="15"/>
  <c r="P210" i="15"/>
  <c r="O210" i="15"/>
  <c r="N210" i="15"/>
  <c r="M210" i="15"/>
  <c r="L210" i="15"/>
  <c r="K210" i="15"/>
  <c r="J210" i="15"/>
  <c r="I210" i="15"/>
  <c r="H210" i="15"/>
  <c r="G210" i="15"/>
  <c r="F210" i="15"/>
  <c r="E210" i="15"/>
  <c r="D210" i="15"/>
  <c r="C210" i="15"/>
  <c r="B210" i="15"/>
  <c r="W209" i="15"/>
  <c r="V209" i="15"/>
  <c r="U209" i="15"/>
  <c r="T209" i="15"/>
  <c r="S209" i="15"/>
  <c r="R209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B209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L204" i="15" s="1"/>
  <c r="K207" i="15"/>
  <c r="J207" i="15"/>
  <c r="I207" i="15"/>
  <c r="H207" i="15"/>
  <c r="G207" i="15"/>
  <c r="F207" i="15"/>
  <c r="E207" i="15"/>
  <c r="D207" i="15"/>
  <c r="C207" i="15"/>
  <c r="B207" i="15"/>
  <c r="W206" i="15"/>
  <c r="W204" i="15" s="1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J204" i="15" s="1"/>
  <c r="I206" i="15"/>
  <c r="H206" i="15"/>
  <c r="G206" i="15"/>
  <c r="F206" i="15"/>
  <c r="E206" i="15"/>
  <c r="D206" i="15"/>
  <c r="C206" i="15"/>
  <c r="B206" i="15"/>
  <c r="W205" i="15"/>
  <c r="V205" i="15"/>
  <c r="U205" i="15"/>
  <c r="T205" i="15"/>
  <c r="T204" i="15" s="1"/>
  <c r="S205" i="15"/>
  <c r="R205" i="15"/>
  <c r="Q205" i="15"/>
  <c r="P205" i="15"/>
  <c r="O205" i="15"/>
  <c r="N205" i="15"/>
  <c r="N204" i="15" s="1"/>
  <c r="M205" i="15"/>
  <c r="L205" i="15"/>
  <c r="K205" i="15"/>
  <c r="J205" i="15"/>
  <c r="I205" i="15"/>
  <c r="H205" i="15"/>
  <c r="G205" i="15"/>
  <c r="F205" i="15"/>
  <c r="E205" i="15"/>
  <c r="D205" i="15"/>
  <c r="D204" i="15" s="1"/>
  <c r="C205" i="15"/>
  <c r="B205" i="15"/>
  <c r="B204" i="15" s="1"/>
  <c r="V204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T199" i="15"/>
  <c r="R199" i="15"/>
  <c r="L199" i="15"/>
  <c r="D199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J187" i="15" s="1"/>
  <c r="I189" i="15"/>
  <c r="H189" i="15"/>
  <c r="G189" i="15"/>
  <c r="F189" i="15"/>
  <c r="E189" i="15"/>
  <c r="D189" i="15"/>
  <c r="C189" i="15"/>
  <c r="B189" i="15"/>
  <c r="W188" i="15"/>
  <c r="V188" i="15"/>
  <c r="U188" i="15"/>
  <c r="T188" i="15"/>
  <c r="S188" i="15"/>
  <c r="R188" i="15"/>
  <c r="R187" i="15" s="1"/>
  <c r="Q188" i="15"/>
  <c r="P188" i="15"/>
  <c r="O188" i="15"/>
  <c r="N188" i="15"/>
  <c r="M188" i="15"/>
  <c r="L188" i="15"/>
  <c r="L187" i="15" s="1"/>
  <c r="K188" i="15"/>
  <c r="J188" i="15"/>
  <c r="I188" i="15"/>
  <c r="H188" i="15"/>
  <c r="G188" i="15"/>
  <c r="F188" i="15"/>
  <c r="E188" i="15"/>
  <c r="D188" i="15"/>
  <c r="C188" i="15"/>
  <c r="B188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W183" i="15"/>
  <c r="V183" i="15"/>
  <c r="U183" i="15"/>
  <c r="T183" i="15"/>
  <c r="S183" i="15"/>
  <c r="R183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W182" i="15"/>
  <c r="V182" i="15"/>
  <c r="U182" i="15"/>
  <c r="T182" i="15"/>
  <c r="S182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W181" i="15"/>
  <c r="P181" i="15"/>
  <c r="M181" i="15"/>
  <c r="D181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W179" i="15"/>
  <c r="V179" i="15"/>
  <c r="U179" i="15"/>
  <c r="T179" i="15"/>
  <c r="S179" i="15"/>
  <c r="R179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B179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B178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W176" i="15"/>
  <c r="V176" i="15"/>
  <c r="U176" i="15"/>
  <c r="T176" i="15"/>
  <c r="S176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B176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W174" i="15"/>
  <c r="V174" i="15"/>
  <c r="U174" i="15"/>
  <c r="U171" i="15" s="1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L171" i="15" s="1"/>
  <c r="K173" i="15"/>
  <c r="J173" i="15"/>
  <c r="I173" i="15"/>
  <c r="H173" i="15"/>
  <c r="G173" i="15"/>
  <c r="F173" i="15"/>
  <c r="E173" i="15"/>
  <c r="D173" i="15"/>
  <c r="C173" i="15"/>
  <c r="B173" i="15"/>
  <c r="W172" i="15"/>
  <c r="V172" i="15"/>
  <c r="U172" i="15"/>
  <c r="T172" i="15"/>
  <c r="S172" i="15"/>
  <c r="R172" i="15"/>
  <c r="Q172" i="15"/>
  <c r="P172" i="15"/>
  <c r="O172" i="15"/>
  <c r="O171" i="15" s="1"/>
  <c r="N172" i="15"/>
  <c r="M172" i="15"/>
  <c r="L172" i="15"/>
  <c r="K172" i="15"/>
  <c r="J172" i="15"/>
  <c r="J171" i="15" s="1"/>
  <c r="I172" i="15"/>
  <c r="I171" i="15" s="1"/>
  <c r="H172" i="15"/>
  <c r="G172" i="15"/>
  <c r="F172" i="15"/>
  <c r="E172" i="15"/>
  <c r="D172" i="15"/>
  <c r="C172" i="15"/>
  <c r="B172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L162" i="15" s="1"/>
  <c r="K168" i="15"/>
  <c r="J168" i="15"/>
  <c r="I168" i="15"/>
  <c r="H168" i="15"/>
  <c r="G168" i="15"/>
  <c r="F168" i="15"/>
  <c r="E168" i="15"/>
  <c r="D168" i="15"/>
  <c r="C168" i="15"/>
  <c r="B168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W165" i="15"/>
  <c r="V165" i="15"/>
  <c r="U165" i="15"/>
  <c r="T165" i="15"/>
  <c r="S165" i="15"/>
  <c r="S162" i="15" s="1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W164" i="15"/>
  <c r="V164" i="15"/>
  <c r="U164" i="15"/>
  <c r="T164" i="15"/>
  <c r="T162" i="15" s="1"/>
  <c r="S164" i="15"/>
  <c r="R164" i="15"/>
  <c r="Q164" i="15"/>
  <c r="P164" i="15"/>
  <c r="P162" i="15" s="1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W141" i="15"/>
  <c r="V141" i="15"/>
  <c r="U141" i="15"/>
  <c r="U261" i="15" s="1"/>
  <c r="T141" i="15"/>
  <c r="T261" i="15" s="1"/>
  <c r="S141" i="15"/>
  <c r="S261" i="15" s="1"/>
  <c r="R141" i="15"/>
  <c r="R216" i="15" s="1"/>
  <c r="Q141" i="15"/>
  <c r="Q216" i="15" s="1"/>
  <c r="P141" i="15"/>
  <c r="P216" i="15" s="1"/>
  <c r="O141" i="15"/>
  <c r="N141" i="15"/>
  <c r="M141" i="15"/>
  <c r="M261" i="15" s="1"/>
  <c r="L141" i="15"/>
  <c r="L261" i="15" s="1"/>
  <c r="K141" i="15"/>
  <c r="K261" i="15" s="1"/>
  <c r="J141" i="15"/>
  <c r="J216" i="15" s="1"/>
  <c r="I141" i="15"/>
  <c r="I216" i="15" s="1"/>
  <c r="H141" i="15"/>
  <c r="H216" i="15" s="1"/>
  <c r="G141" i="15"/>
  <c r="F141" i="15"/>
  <c r="E141" i="15"/>
  <c r="E261" i="15" s="1"/>
  <c r="D141" i="15"/>
  <c r="D261" i="15" s="1"/>
  <c r="C141" i="15"/>
  <c r="C216" i="15" s="1"/>
  <c r="B141" i="15"/>
  <c r="B216" i="15" s="1"/>
  <c r="S115" i="15"/>
  <c r="S253" i="15" s="1"/>
  <c r="P115" i="15"/>
  <c r="P253" i="15" s="1"/>
  <c r="L115" i="15"/>
  <c r="K115" i="15"/>
  <c r="K253" i="15" s="1"/>
  <c r="I115" i="15"/>
  <c r="I253" i="15" s="1"/>
  <c r="H115" i="15"/>
  <c r="H253" i="15" s="1"/>
  <c r="E115" i="15"/>
  <c r="E253" i="15" s="1"/>
  <c r="B115" i="15"/>
  <c r="B253" i="15" s="1"/>
  <c r="W97" i="15"/>
  <c r="W199" i="15" s="1"/>
  <c r="V97" i="15"/>
  <c r="V251" i="15" s="1"/>
  <c r="U97" i="15"/>
  <c r="U251" i="15" s="1"/>
  <c r="T97" i="15"/>
  <c r="T251" i="15" s="1"/>
  <c r="S97" i="15"/>
  <c r="S251" i="15" s="1"/>
  <c r="R97" i="15"/>
  <c r="R251" i="15" s="1"/>
  <c r="Q97" i="15"/>
  <c r="P97" i="15"/>
  <c r="P199" i="15" s="1"/>
  <c r="O97" i="15"/>
  <c r="O251" i="15" s="1"/>
  <c r="N97" i="15"/>
  <c r="N251" i="15" s="1"/>
  <c r="M97" i="15"/>
  <c r="M251" i="15" s="1"/>
  <c r="L97" i="15"/>
  <c r="L251" i="15" s="1"/>
  <c r="K97" i="15"/>
  <c r="K251" i="15" s="1"/>
  <c r="J97" i="15"/>
  <c r="J251" i="15" s="1"/>
  <c r="I97" i="15"/>
  <c r="H97" i="15"/>
  <c r="H199" i="15" s="1"/>
  <c r="G97" i="15"/>
  <c r="G199" i="15" s="1"/>
  <c r="F97" i="15"/>
  <c r="F251" i="15" s="1"/>
  <c r="E97" i="15"/>
  <c r="E251" i="15" s="1"/>
  <c r="D97" i="15"/>
  <c r="D251" i="15" s="1"/>
  <c r="C97" i="15"/>
  <c r="C251" i="15" s="1"/>
  <c r="B97" i="15"/>
  <c r="B251" i="15" s="1"/>
  <c r="W53" i="15"/>
  <c r="V53" i="15"/>
  <c r="V181" i="15" s="1"/>
  <c r="U53" i="15"/>
  <c r="U241" i="15" s="1"/>
  <c r="T53" i="15"/>
  <c r="T241" i="15" s="1"/>
  <c r="S53" i="15"/>
  <c r="S181" i="15" s="1"/>
  <c r="R53" i="15"/>
  <c r="R241" i="15" s="1"/>
  <c r="Q53" i="15"/>
  <c r="Q241" i="15" s="1"/>
  <c r="P53" i="15"/>
  <c r="P34" i="15" s="1"/>
  <c r="P233" i="15" s="1"/>
  <c r="O53" i="15"/>
  <c r="N53" i="15"/>
  <c r="N181" i="15" s="1"/>
  <c r="M53" i="15"/>
  <c r="M34" i="15" s="1"/>
  <c r="L53" i="15"/>
  <c r="L241" i="15" s="1"/>
  <c r="K53" i="15"/>
  <c r="K241" i="15" s="1"/>
  <c r="J53" i="15"/>
  <c r="J241" i="15" s="1"/>
  <c r="I53" i="15"/>
  <c r="I241" i="15" s="1"/>
  <c r="H53" i="15"/>
  <c r="H34" i="15" s="1"/>
  <c r="H233" i="15" s="1"/>
  <c r="G53" i="15"/>
  <c r="F53" i="15"/>
  <c r="F181" i="15" s="1"/>
  <c r="E53" i="15"/>
  <c r="E241" i="15" s="1"/>
  <c r="D53" i="15"/>
  <c r="D241" i="15" s="1"/>
  <c r="C53" i="15"/>
  <c r="C241" i="15" s="1"/>
  <c r="B53" i="15"/>
  <c r="B241" i="15" s="1"/>
  <c r="T34" i="15"/>
  <c r="T233" i="15" s="1"/>
  <c r="S34" i="15"/>
  <c r="S233" i="15" s="1"/>
  <c r="L34" i="15"/>
  <c r="J34" i="15"/>
  <c r="J233" i="15" s="1"/>
  <c r="C34" i="15"/>
  <c r="B34" i="15"/>
  <c r="B233" i="15" s="1"/>
  <c r="A1" i="15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W251" i="14"/>
  <c r="O251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U241" i="14"/>
  <c r="E241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L204" i="14" s="1"/>
  <c r="K217" i="14"/>
  <c r="J217" i="14"/>
  <c r="I217" i="14"/>
  <c r="H217" i="14"/>
  <c r="G217" i="14"/>
  <c r="F217" i="14"/>
  <c r="E217" i="14"/>
  <c r="D217" i="14"/>
  <c r="C217" i="14"/>
  <c r="B217" i="14"/>
  <c r="U216" i="14"/>
  <c r="M216" i="14"/>
  <c r="E216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W214" i="14"/>
  <c r="V214" i="14"/>
  <c r="U214" i="14"/>
  <c r="T214" i="14"/>
  <c r="S214" i="14"/>
  <c r="R214" i="14"/>
  <c r="Q214" i="14"/>
  <c r="P214" i="14"/>
  <c r="P204" i="14" s="1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W209" i="14"/>
  <c r="V209" i="14"/>
  <c r="U209" i="14"/>
  <c r="T209" i="14"/>
  <c r="T204" i="14" s="1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H204" i="14" s="1"/>
  <c r="G207" i="14"/>
  <c r="F207" i="14"/>
  <c r="E207" i="14"/>
  <c r="D207" i="14"/>
  <c r="C207" i="14"/>
  <c r="B207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W205" i="14"/>
  <c r="V205" i="14"/>
  <c r="U205" i="14"/>
  <c r="U204" i="14" s="1"/>
  <c r="T205" i="14"/>
  <c r="S205" i="14"/>
  <c r="R205" i="14"/>
  <c r="Q205" i="14"/>
  <c r="P205" i="14"/>
  <c r="O205" i="14"/>
  <c r="O204" i="14" s="1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D204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W193" i="14"/>
  <c r="V193" i="14"/>
  <c r="U193" i="14"/>
  <c r="T193" i="14"/>
  <c r="S193" i="14"/>
  <c r="R193" i="14"/>
  <c r="Q193" i="14"/>
  <c r="P193" i="14"/>
  <c r="O193" i="14"/>
  <c r="N193" i="14"/>
  <c r="M193" i="14"/>
  <c r="M187" i="14" s="1"/>
  <c r="L193" i="14"/>
  <c r="K193" i="14"/>
  <c r="J193" i="14"/>
  <c r="I193" i="14"/>
  <c r="H193" i="14"/>
  <c r="G193" i="14"/>
  <c r="F193" i="14"/>
  <c r="E193" i="14"/>
  <c r="D193" i="14"/>
  <c r="C193" i="14"/>
  <c r="B193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W191" i="14"/>
  <c r="V191" i="14"/>
  <c r="U191" i="14"/>
  <c r="T191" i="14"/>
  <c r="T187" i="14" s="1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L187" i="14" s="1"/>
  <c r="K189" i="14"/>
  <c r="J189" i="14"/>
  <c r="I189" i="14"/>
  <c r="H189" i="14"/>
  <c r="G189" i="14"/>
  <c r="F189" i="14"/>
  <c r="E189" i="14"/>
  <c r="D189" i="14"/>
  <c r="C189" i="14"/>
  <c r="B189" i="14"/>
  <c r="W188" i="14"/>
  <c r="V188" i="14"/>
  <c r="U188" i="14"/>
  <c r="U187" i="14" s="1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E187" i="14" s="1"/>
  <c r="D188" i="14"/>
  <c r="C188" i="14"/>
  <c r="B188" i="14"/>
  <c r="D187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W181" i="14"/>
  <c r="U181" i="14"/>
  <c r="T181" i="14"/>
  <c r="O181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G171" i="14" s="1"/>
  <c r="F174" i="14"/>
  <c r="E174" i="14"/>
  <c r="D174" i="14"/>
  <c r="C174" i="14"/>
  <c r="B174" i="14"/>
  <c r="W173" i="14"/>
  <c r="V173" i="14"/>
  <c r="U173" i="14"/>
  <c r="T173" i="14"/>
  <c r="S173" i="14"/>
  <c r="R173" i="14"/>
  <c r="Q173" i="14"/>
  <c r="P173" i="14"/>
  <c r="P171" i="14" s="1"/>
  <c r="O173" i="14"/>
  <c r="N173" i="14"/>
  <c r="M173" i="14"/>
  <c r="L173" i="14"/>
  <c r="K173" i="14"/>
  <c r="J173" i="14"/>
  <c r="I173" i="14"/>
  <c r="I171" i="14" s="1"/>
  <c r="H173" i="14"/>
  <c r="G173" i="14"/>
  <c r="F173" i="14"/>
  <c r="E173" i="14"/>
  <c r="D173" i="14"/>
  <c r="C173" i="14"/>
  <c r="B173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J171" i="14" s="1"/>
  <c r="I172" i="14"/>
  <c r="H172" i="14"/>
  <c r="G172" i="14"/>
  <c r="F172" i="14"/>
  <c r="E172" i="14"/>
  <c r="D172" i="14"/>
  <c r="C172" i="14"/>
  <c r="B172" i="14"/>
  <c r="Q171" i="14"/>
  <c r="H171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G162" i="14" s="1"/>
  <c r="F165" i="14"/>
  <c r="E165" i="14"/>
  <c r="D165" i="14"/>
  <c r="C165" i="14"/>
  <c r="B165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W163" i="14"/>
  <c r="V163" i="14"/>
  <c r="U163" i="14"/>
  <c r="T163" i="14"/>
  <c r="S163" i="14"/>
  <c r="R163" i="14"/>
  <c r="Q163" i="14"/>
  <c r="P163" i="14"/>
  <c r="P162" i="14" s="1"/>
  <c r="O163" i="14"/>
  <c r="N163" i="14"/>
  <c r="M163" i="14"/>
  <c r="L163" i="14"/>
  <c r="K163" i="14"/>
  <c r="J163" i="14"/>
  <c r="J162" i="14" s="1"/>
  <c r="I163" i="14"/>
  <c r="H163" i="14"/>
  <c r="G163" i="14"/>
  <c r="F163" i="14"/>
  <c r="E163" i="14"/>
  <c r="D163" i="14"/>
  <c r="C163" i="14"/>
  <c r="B163" i="14"/>
  <c r="H162" i="14"/>
  <c r="W141" i="14"/>
  <c r="V141" i="14"/>
  <c r="V261" i="14" s="1"/>
  <c r="U141" i="14"/>
  <c r="U261" i="14" s="1"/>
  <c r="T141" i="14"/>
  <c r="T261" i="14" s="1"/>
  <c r="S141" i="14"/>
  <c r="S261" i="14" s="1"/>
  <c r="R141" i="14"/>
  <c r="R216" i="14" s="1"/>
  <c r="Q141" i="14"/>
  <c r="Q216" i="14" s="1"/>
  <c r="P141" i="14"/>
  <c r="P216" i="14" s="1"/>
  <c r="O141" i="14"/>
  <c r="N141" i="14"/>
  <c r="N261" i="14" s="1"/>
  <c r="M141" i="14"/>
  <c r="M261" i="14" s="1"/>
  <c r="L141" i="14"/>
  <c r="L261" i="14" s="1"/>
  <c r="K141" i="14"/>
  <c r="K261" i="14" s="1"/>
  <c r="J141" i="14"/>
  <c r="J216" i="14" s="1"/>
  <c r="I141" i="14"/>
  <c r="I216" i="14" s="1"/>
  <c r="H141" i="14"/>
  <c r="H216" i="14" s="1"/>
  <c r="G141" i="14"/>
  <c r="F141" i="14"/>
  <c r="F261" i="14" s="1"/>
  <c r="E141" i="14"/>
  <c r="E261" i="14" s="1"/>
  <c r="D141" i="14"/>
  <c r="D261" i="14" s="1"/>
  <c r="C141" i="14"/>
  <c r="C261" i="14" s="1"/>
  <c r="B141" i="14"/>
  <c r="B216" i="14" s="1"/>
  <c r="W97" i="14"/>
  <c r="W199" i="14" s="1"/>
  <c r="V97" i="14"/>
  <c r="V199" i="14" s="1"/>
  <c r="U97" i="14"/>
  <c r="U251" i="14" s="1"/>
  <c r="T97" i="14"/>
  <c r="T251" i="14" s="1"/>
  <c r="S97" i="14"/>
  <c r="S251" i="14" s="1"/>
  <c r="R97" i="14"/>
  <c r="R199" i="14" s="1"/>
  <c r="Q97" i="14"/>
  <c r="Q199" i="14" s="1"/>
  <c r="P97" i="14"/>
  <c r="P199" i="14" s="1"/>
  <c r="O97" i="14"/>
  <c r="O199" i="14" s="1"/>
  <c r="N97" i="14"/>
  <c r="N199" i="14" s="1"/>
  <c r="M97" i="14"/>
  <c r="M251" i="14" s="1"/>
  <c r="L97" i="14"/>
  <c r="L251" i="14" s="1"/>
  <c r="K97" i="14"/>
  <c r="K251" i="14" s="1"/>
  <c r="J97" i="14"/>
  <c r="J199" i="14" s="1"/>
  <c r="I97" i="14"/>
  <c r="I199" i="14" s="1"/>
  <c r="H97" i="14"/>
  <c r="H199" i="14" s="1"/>
  <c r="G97" i="14"/>
  <c r="G199" i="14" s="1"/>
  <c r="F97" i="14"/>
  <c r="F199" i="14" s="1"/>
  <c r="E97" i="14"/>
  <c r="E251" i="14" s="1"/>
  <c r="D97" i="14"/>
  <c r="D251" i="14" s="1"/>
  <c r="C97" i="14"/>
  <c r="C251" i="14" s="1"/>
  <c r="B97" i="14"/>
  <c r="B199" i="14" s="1"/>
  <c r="W53" i="14"/>
  <c r="W241" i="14" s="1"/>
  <c r="V53" i="14"/>
  <c r="V241" i="14" s="1"/>
  <c r="U53" i="14"/>
  <c r="T53" i="14"/>
  <c r="T241" i="14" s="1"/>
  <c r="S53" i="14"/>
  <c r="R53" i="14"/>
  <c r="R241" i="14" s="1"/>
  <c r="Q53" i="14"/>
  <c r="Q241" i="14" s="1"/>
  <c r="P53" i="14"/>
  <c r="P241" i="14" s="1"/>
  <c r="O53" i="14"/>
  <c r="O241" i="14" s="1"/>
  <c r="N53" i="14"/>
  <c r="N241" i="14" s="1"/>
  <c r="M53" i="14"/>
  <c r="M181" i="14" s="1"/>
  <c r="L53" i="14"/>
  <c r="L241" i="14" s="1"/>
  <c r="K53" i="14"/>
  <c r="J53" i="14"/>
  <c r="J241" i="14" s="1"/>
  <c r="I53" i="14"/>
  <c r="I241" i="14" s="1"/>
  <c r="H53" i="14"/>
  <c r="H241" i="14" s="1"/>
  <c r="G53" i="14"/>
  <c r="G241" i="14" s="1"/>
  <c r="F53" i="14"/>
  <c r="F241" i="14" s="1"/>
  <c r="E53" i="14"/>
  <c r="E181" i="14" s="1"/>
  <c r="D53" i="14"/>
  <c r="D241" i="14" s="1"/>
  <c r="C53" i="14"/>
  <c r="B53" i="14"/>
  <c r="B241" i="14" s="1"/>
  <c r="A1" i="14"/>
  <c r="J261" i="13"/>
  <c r="B261" i="13"/>
  <c r="W260" i="13"/>
  <c r="V260" i="13"/>
  <c r="U260" i="13"/>
  <c r="T260" i="13"/>
  <c r="S260" i="13"/>
  <c r="R260" i="13"/>
  <c r="Q260" i="13"/>
  <c r="P260" i="13"/>
  <c r="O260" i="13"/>
  <c r="N260" i="13"/>
  <c r="M260" i="13"/>
  <c r="L260" i="13"/>
  <c r="K260" i="13"/>
  <c r="J260" i="13"/>
  <c r="I260" i="13"/>
  <c r="H260" i="13"/>
  <c r="G260" i="13"/>
  <c r="F260" i="13"/>
  <c r="E260" i="13"/>
  <c r="D260" i="13"/>
  <c r="C260" i="13"/>
  <c r="B260" i="13"/>
  <c r="W259" i="13"/>
  <c r="V259" i="13"/>
  <c r="U259" i="13"/>
  <c r="T259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F259" i="13"/>
  <c r="E259" i="13"/>
  <c r="D259" i="13"/>
  <c r="C259" i="13"/>
  <c r="B259" i="13"/>
  <c r="W258" i="13"/>
  <c r="V258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B258" i="13"/>
  <c r="W257" i="13"/>
  <c r="V257" i="13"/>
  <c r="U257" i="13"/>
  <c r="T257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F257" i="13"/>
  <c r="E257" i="13"/>
  <c r="D257" i="13"/>
  <c r="C257" i="13"/>
  <c r="B257" i="13"/>
  <c r="W256" i="13"/>
  <c r="V256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F256" i="13"/>
  <c r="E256" i="13"/>
  <c r="D256" i="13"/>
  <c r="C256" i="13"/>
  <c r="B256" i="13"/>
  <c r="W255" i="13"/>
  <c r="V255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E255" i="13"/>
  <c r="D255" i="13"/>
  <c r="C255" i="13"/>
  <c r="B255" i="13"/>
  <c r="W254" i="13"/>
  <c r="V254" i="13"/>
  <c r="U254" i="13"/>
  <c r="T254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F254" i="13"/>
  <c r="E254" i="13"/>
  <c r="D254" i="13"/>
  <c r="C254" i="13"/>
  <c r="B254" i="13"/>
  <c r="W251" i="13"/>
  <c r="W250" i="13"/>
  <c r="V250" i="13"/>
  <c r="U250" i="13"/>
  <c r="T250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F250" i="13"/>
  <c r="E250" i="13"/>
  <c r="D250" i="13"/>
  <c r="C250" i="13"/>
  <c r="B250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F249" i="13"/>
  <c r="E249" i="13"/>
  <c r="D249" i="13"/>
  <c r="C249" i="13"/>
  <c r="B249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C248" i="13"/>
  <c r="B248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E247" i="13"/>
  <c r="D247" i="13"/>
  <c r="C247" i="13"/>
  <c r="B247" i="13"/>
  <c r="W246" i="13"/>
  <c r="V246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E246" i="13"/>
  <c r="D246" i="13"/>
  <c r="C246" i="13"/>
  <c r="B246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B245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E244" i="13"/>
  <c r="D244" i="13"/>
  <c r="C244" i="13"/>
  <c r="B244" i="13"/>
  <c r="U241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E240" i="13"/>
  <c r="D240" i="13"/>
  <c r="C240" i="13"/>
  <c r="B240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C239" i="13"/>
  <c r="B239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C238" i="13"/>
  <c r="B238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C237" i="13"/>
  <c r="B237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F236" i="13"/>
  <c r="E236" i="13"/>
  <c r="D236" i="13"/>
  <c r="C236" i="13"/>
  <c r="B236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E235" i="13"/>
  <c r="D235" i="13"/>
  <c r="C235" i="13"/>
  <c r="B235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B234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F231" i="13"/>
  <c r="E231" i="13"/>
  <c r="D231" i="13"/>
  <c r="C231" i="13"/>
  <c r="B231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D230" i="13"/>
  <c r="C230" i="13"/>
  <c r="B230" i="13"/>
  <c r="W229" i="13"/>
  <c r="V229" i="13"/>
  <c r="U229" i="13"/>
  <c r="T229" i="13"/>
  <c r="S229" i="13"/>
  <c r="R229" i="13"/>
  <c r="Q229" i="13"/>
  <c r="P229" i="13"/>
  <c r="O229" i="13"/>
  <c r="N229" i="13"/>
  <c r="M229" i="13"/>
  <c r="M224" i="13" s="1"/>
  <c r="L229" i="13"/>
  <c r="K229" i="13"/>
  <c r="J229" i="13"/>
  <c r="I229" i="13"/>
  <c r="H229" i="13"/>
  <c r="G229" i="13"/>
  <c r="F229" i="13"/>
  <c r="E229" i="13"/>
  <c r="D229" i="13"/>
  <c r="C229" i="13"/>
  <c r="B229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E228" i="13"/>
  <c r="D228" i="13"/>
  <c r="C228" i="13"/>
  <c r="B228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E227" i="13"/>
  <c r="D227" i="13"/>
  <c r="C227" i="13"/>
  <c r="B227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D226" i="13"/>
  <c r="C226" i="13"/>
  <c r="B226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G225" i="13"/>
  <c r="F225" i="13"/>
  <c r="E225" i="13"/>
  <c r="D225" i="13"/>
  <c r="C225" i="13"/>
  <c r="B225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B219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E204" i="13" s="1"/>
  <c r="D218" i="13"/>
  <c r="C218" i="13"/>
  <c r="B218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B217" i="13"/>
  <c r="Q216" i="13"/>
  <c r="I216" i="13"/>
  <c r="F216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B215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B214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B213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B212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B211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B210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B209" i="13"/>
  <c r="W208" i="13"/>
  <c r="V208" i="13"/>
  <c r="U208" i="13"/>
  <c r="U204" i="13" s="1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B208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B207" i="13"/>
  <c r="W206" i="13"/>
  <c r="V206" i="13"/>
  <c r="U206" i="13"/>
  <c r="T206" i="13"/>
  <c r="S206" i="13"/>
  <c r="R206" i="13"/>
  <c r="Q206" i="13"/>
  <c r="P206" i="13"/>
  <c r="O206" i="13"/>
  <c r="N206" i="13"/>
  <c r="M206" i="13"/>
  <c r="M204" i="13" s="1"/>
  <c r="L206" i="13"/>
  <c r="K206" i="13"/>
  <c r="J206" i="13"/>
  <c r="I206" i="13"/>
  <c r="H206" i="13"/>
  <c r="G206" i="13"/>
  <c r="F206" i="13"/>
  <c r="E206" i="13"/>
  <c r="D206" i="13"/>
  <c r="C206" i="13"/>
  <c r="B206" i="13"/>
  <c r="W205" i="13"/>
  <c r="V205" i="13"/>
  <c r="U205" i="13"/>
  <c r="T205" i="13"/>
  <c r="S205" i="13"/>
  <c r="S204" i="13" s="1"/>
  <c r="R205" i="13"/>
  <c r="Q205" i="13"/>
  <c r="P205" i="13"/>
  <c r="O205" i="13"/>
  <c r="N205" i="13"/>
  <c r="M205" i="13"/>
  <c r="L205" i="13"/>
  <c r="K205" i="13"/>
  <c r="K204" i="13" s="1"/>
  <c r="J205" i="13"/>
  <c r="I205" i="13"/>
  <c r="H205" i="13"/>
  <c r="G205" i="13"/>
  <c r="F205" i="13"/>
  <c r="E205" i="13"/>
  <c r="D205" i="13"/>
  <c r="C205" i="13"/>
  <c r="C204" i="13" s="1"/>
  <c r="B205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B202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B201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B200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B198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B197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B196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B195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B194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B193" i="13"/>
  <c r="W192" i="13"/>
  <c r="V192" i="13"/>
  <c r="U192" i="13"/>
  <c r="U187" i="13" s="1"/>
  <c r="T192" i="13"/>
  <c r="S192" i="13"/>
  <c r="S187" i="13" s="1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B191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B190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K187" i="13" s="1"/>
  <c r="J189" i="13"/>
  <c r="I189" i="13"/>
  <c r="H189" i="13"/>
  <c r="G189" i="13"/>
  <c r="F189" i="13"/>
  <c r="E189" i="13"/>
  <c r="D189" i="13"/>
  <c r="C189" i="13"/>
  <c r="B189" i="13"/>
  <c r="W188" i="13"/>
  <c r="W187" i="13" s="1"/>
  <c r="V188" i="13"/>
  <c r="U188" i="13"/>
  <c r="T188" i="13"/>
  <c r="S188" i="13"/>
  <c r="R188" i="13"/>
  <c r="Q188" i="13"/>
  <c r="P188" i="13"/>
  <c r="O188" i="13"/>
  <c r="N188" i="13"/>
  <c r="M188" i="13"/>
  <c r="M187" i="13" s="1"/>
  <c r="L188" i="13"/>
  <c r="K188" i="13"/>
  <c r="J188" i="13"/>
  <c r="I188" i="13"/>
  <c r="H188" i="13"/>
  <c r="G188" i="13"/>
  <c r="F188" i="13"/>
  <c r="E188" i="13"/>
  <c r="D188" i="13"/>
  <c r="C188" i="13"/>
  <c r="C187" i="13" s="1"/>
  <c r="B188" i="13"/>
  <c r="E187" i="13"/>
  <c r="W184" i="13"/>
  <c r="V184" i="13"/>
  <c r="U184" i="13"/>
  <c r="T184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B184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B183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B182" i="13"/>
  <c r="V181" i="13"/>
  <c r="M181" i="13"/>
  <c r="W180" i="13"/>
  <c r="V180" i="13"/>
  <c r="U180" i="13"/>
  <c r="T180" i="13"/>
  <c r="S180" i="13"/>
  <c r="R180" i="13"/>
  <c r="Q180" i="13"/>
  <c r="P180" i="13"/>
  <c r="O180" i="13"/>
  <c r="O171" i="13" s="1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B180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B179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B178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B177" i="13"/>
  <c r="W176" i="13"/>
  <c r="V176" i="13"/>
  <c r="U176" i="13"/>
  <c r="T176" i="13"/>
  <c r="S176" i="13"/>
  <c r="R176" i="13"/>
  <c r="Q176" i="13"/>
  <c r="Q171" i="13" s="1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B176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B174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I171" i="13" s="1"/>
  <c r="H173" i="13"/>
  <c r="G173" i="13"/>
  <c r="F173" i="13"/>
  <c r="E173" i="13"/>
  <c r="D173" i="13"/>
  <c r="C173" i="13"/>
  <c r="B173" i="13"/>
  <c r="W172" i="13"/>
  <c r="W171" i="13" s="1"/>
  <c r="V172" i="13"/>
  <c r="U172" i="13"/>
  <c r="T172" i="13"/>
  <c r="S172" i="13"/>
  <c r="R172" i="13"/>
  <c r="R171" i="13" s="1"/>
  <c r="Q172" i="13"/>
  <c r="P172" i="13"/>
  <c r="O172" i="13"/>
  <c r="N172" i="13"/>
  <c r="M172" i="13"/>
  <c r="L172" i="13"/>
  <c r="K172" i="13"/>
  <c r="J172" i="13"/>
  <c r="I172" i="13"/>
  <c r="H172" i="13"/>
  <c r="G172" i="13"/>
  <c r="G171" i="13" s="1"/>
  <c r="F172" i="13"/>
  <c r="E172" i="13"/>
  <c r="D172" i="13"/>
  <c r="C172" i="13"/>
  <c r="B172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B169" i="13"/>
  <c r="W168" i="13"/>
  <c r="V168" i="13"/>
  <c r="U168" i="13"/>
  <c r="T168" i="13"/>
  <c r="S168" i="13"/>
  <c r="R168" i="13"/>
  <c r="Q168" i="13"/>
  <c r="Q162" i="13" s="1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B168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B167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B166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B165" i="13"/>
  <c r="B162" i="13" s="1"/>
  <c r="W164" i="13"/>
  <c r="V164" i="13"/>
  <c r="U164" i="13"/>
  <c r="U162" i="13" s="1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I162" i="13" s="1"/>
  <c r="H164" i="13"/>
  <c r="G164" i="13"/>
  <c r="F164" i="13"/>
  <c r="E164" i="13"/>
  <c r="D164" i="13"/>
  <c r="C164" i="13"/>
  <c r="B164" i="13"/>
  <c r="W163" i="13"/>
  <c r="W162" i="13" s="1"/>
  <c r="V163" i="13"/>
  <c r="U163" i="13"/>
  <c r="T163" i="13"/>
  <c r="S163" i="13"/>
  <c r="R163" i="13"/>
  <c r="R162" i="13" s="1"/>
  <c r="Q163" i="13"/>
  <c r="P163" i="13"/>
  <c r="O163" i="13"/>
  <c r="O162" i="13" s="1"/>
  <c r="N163" i="13"/>
  <c r="M163" i="13"/>
  <c r="L163" i="13"/>
  <c r="K163" i="13"/>
  <c r="J163" i="13"/>
  <c r="I163" i="13"/>
  <c r="H163" i="13"/>
  <c r="G163" i="13"/>
  <c r="G162" i="13" s="1"/>
  <c r="F163" i="13"/>
  <c r="E163" i="13"/>
  <c r="D163" i="13"/>
  <c r="C163" i="13"/>
  <c r="B163" i="13"/>
  <c r="W141" i="13"/>
  <c r="W261" i="13" s="1"/>
  <c r="V141" i="13"/>
  <c r="V261" i="13" s="1"/>
  <c r="U141" i="13"/>
  <c r="U261" i="13" s="1"/>
  <c r="T141" i="13"/>
  <c r="T261" i="13" s="1"/>
  <c r="S141" i="13"/>
  <c r="S216" i="13" s="1"/>
  <c r="R141" i="13"/>
  <c r="R216" i="13" s="1"/>
  <c r="Q141" i="13"/>
  <c r="Q261" i="13" s="1"/>
  <c r="P141" i="13"/>
  <c r="O141" i="13"/>
  <c r="O261" i="13" s="1"/>
  <c r="N141" i="13"/>
  <c r="N261" i="13" s="1"/>
  <c r="M141" i="13"/>
  <c r="M261" i="13" s="1"/>
  <c r="L141" i="13"/>
  <c r="L261" i="13" s="1"/>
  <c r="K141" i="13"/>
  <c r="K216" i="13" s="1"/>
  <c r="J141" i="13"/>
  <c r="J216" i="13" s="1"/>
  <c r="I141" i="13"/>
  <c r="I261" i="13" s="1"/>
  <c r="H141" i="13"/>
  <c r="G141" i="13"/>
  <c r="G261" i="13" s="1"/>
  <c r="F141" i="13"/>
  <c r="F261" i="13" s="1"/>
  <c r="E141" i="13"/>
  <c r="E261" i="13" s="1"/>
  <c r="D141" i="13"/>
  <c r="D261" i="13" s="1"/>
  <c r="C141" i="13"/>
  <c r="C216" i="13" s="1"/>
  <c r="B141" i="13"/>
  <c r="B216" i="13" s="1"/>
  <c r="W97" i="13"/>
  <c r="W199" i="13" s="1"/>
  <c r="V97" i="13"/>
  <c r="V251" i="13" s="1"/>
  <c r="U97" i="13"/>
  <c r="U251" i="13" s="1"/>
  <c r="T97" i="13"/>
  <c r="T251" i="13" s="1"/>
  <c r="S97" i="13"/>
  <c r="S199" i="13" s="1"/>
  <c r="R97" i="13"/>
  <c r="R199" i="13" s="1"/>
  <c r="Q97" i="13"/>
  <c r="Q199" i="13" s="1"/>
  <c r="P97" i="13"/>
  <c r="P199" i="13" s="1"/>
  <c r="O97" i="13"/>
  <c r="O199" i="13" s="1"/>
  <c r="N97" i="13"/>
  <c r="N251" i="13" s="1"/>
  <c r="M97" i="13"/>
  <c r="M251" i="13" s="1"/>
  <c r="L97" i="13"/>
  <c r="L251" i="13" s="1"/>
  <c r="K97" i="13"/>
  <c r="K199" i="13" s="1"/>
  <c r="J97" i="13"/>
  <c r="J199" i="13" s="1"/>
  <c r="I97" i="13"/>
  <c r="I199" i="13" s="1"/>
  <c r="H97" i="13"/>
  <c r="H199" i="13" s="1"/>
  <c r="G97" i="13"/>
  <c r="G199" i="13" s="1"/>
  <c r="F97" i="13"/>
  <c r="F251" i="13" s="1"/>
  <c r="E97" i="13"/>
  <c r="E251" i="13" s="1"/>
  <c r="D97" i="13"/>
  <c r="D251" i="13" s="1"/>
  <c r="C97" i="13"/>
  <c r="C199" i="13" s="1"/>
  <c r="B97" i="13"/>
  <c r="B199" i="13" s="1"/>
  <c r="W53" i="13"/>
  <c r="W241" i="13" s="1"/>
  <c r="V53" i="13"/>
  <c r="V241" i="13" s="1"/>
  <c r="U53" i="13"/>
  <c r="U181" i="13" s="1"/>
  <c r="T53" i="13"/>
  <c r="S53" i="13"/>
  <c r="S241" i="13" s="1"/>
  <c r="R53" i="13"/>
  <c r="R241" i="13" s="1"/>
  <c r="Q53" i="13"/>
  <c r="Q241" i="13" s="1"/>
  <c r="P53" i="13"/>
  <c r="P241" i="13" s="1"/>
  <c r="O53" i="13"/>
  <c r="O241" i="13" s="1"/>
  <c r="N53" i="13"/>
  <c r="N241" i="13" s="1"/>
  <c r="M53" i="13"/>
  <c r="M241" i="13" s="1"/>
  <c r="L53" i="13"/>
  <c r="K53" i="13"/>
  <c r="K241" i="13" s="1"/>
  <c r="J53" i="13"/>
  <c r="J241" i="13" s="1"/>
  <c r="I53" i="13"/>
  <c r="I241" i="13" s="1"/>
  <c r="H53" i="13"/>
  <c r="H241" i="13" s="1"/>
  <c r="G53" i="13"/>
  <c r="G241" i="13" s="1"/>
  <c r="F53" i="13"/>
  <c r="F241" i="13" s="1"/>
  <c r="E53" i="13"/>
  <c r="E241" i="13" s="1"/>
  <c r="D53" i="13"/>
  <c r="C53" i="13"/>
  <c r="C241" i="13" s="1"/>
  <c r="B53" i="13"/>
  <c r="B241" i="13" s="1"/>
  <c r="A1" i="13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T89" i="12"/>
  <c r="M89" i="12"/>
  <c r="G89" i="12"/>
  <c r="E89" i="12"/>
  <c r="S88" i="12"/>
  <c r="E85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P78" i="12"/>
  <c r="P107" i="4" s="1"/>
  <c r="K78" i="12"/>
  <c r="K107" i="4" s="1"/>
  <c r="E78" i="12"/>
  <c r="E107" i="4" s="1"/>
  <c r="W77" i="12"/>
  <c r="V77" i="12"/>
  <c r="V106" i="4" s="1"/>
  <c r="U77" i="12"/>
  <c r="U106" i="4" s="1"/>
  <c r="T77" i="12"/>
  <c r="T106" i="4" s="1"/>
  <c r="S77" i="12"/>
  <c r="R77" i="12"/>
  <c r="Q77" i="12"/>
  <c r="Q106" i="4" s="1"/>
  <c r="P77" i="12"/>
  <c r="P106" i="4" s="1"/>
  <c r="O77" i="12"/>
  <c r="O106" i="4" s="1"/>
  <c r="N77" i="12"/>
  <c r="N106" i="4" s="1"/>
  <c r="M77" i="12"/>
  <c r="L77" i="12"/>
  <c r="K77" i="12"/>
  <c r="J77" i="12"/>
  <c r="J106" i="4" s="1"/>
  <c r="I77" i="12"/>
  <c r="H77" i="12"/>
  <c r="G77" i="12"/>
  <c r="G106" i="4" s="1"/>
  <c r="F77" i="12"/>
  <c r="F106" i="4" s="1"/>
  <c r="E77" i="12"/>
  <c r="D77" i="12"/>
  <c r="C77" i="12"/>
  <c r="B77" i="12"/>
  <c r="T76" i="12"/>
  <c r="T105" i="4" s="1"/>
  <c r="S76" i="12"/>
  <c r="P76" i="12"/>
  <c r="P75" i="12" s="1"/>
  <c r="J76" i="12"/>
  <c r="J105" i="4" s="1"/>
  <c r="H76" i="12"/>
  <c r="H75" i="12" s="1"/>
  <c r="W74" i="12"/>
  <c r="W103" i="4" s="1"/>
  <c r="V74" i="12"/>
  <c r="V103" i="4" s="1"/>
  <c r="U74" i="12"/>
  <c r="U103" i="4" s="1"/>
  <c r="T74" i="12"/>
  <c r="T103" i="4" s="1"/>
  <c r="S74" i="12"/>
  <c r="R74" i="12"/>
  <c r="R103" i="4" s="1"/>
  <c r="Q74" i="12"/>
  <c r="P74" i="12"/>
  <c r="O74" i="12"/>
  <c r="O103" i="4" s="1"/>
  <c r="N74" i="12"/>
  <c r="M74" i="12"/>
  <c r="M103" i="4" s="1"/>
  <c r="L74" i="12"/>
  <c r="L103" i="4" s="1"/>
  <c r="K74" i="12"/>
  <c r="J74" i="12"/>
  <c r="J103" i="4" s="1"/>
  <c r="I74" i="12"/>
  <c r="H74" i="12"/>
  <c r="H103" i="4" s="1"/>
  <c r="G74" i="12"/>
  <c r="G103" i="4" s="1"/>
  <c r="F74" i="12"/>
  <c r="E74" i="12"/>
  <c r="E103" i="4" s="1"/>
  <c r="D74" i="12"/>
  <c r="D103" i="4" s="1"/>
  <c r="C74" i="12"/>
  <c r="C103" i="4" s="1"/>
  <c r="B74" i="12"/>
  <c r="B103" i="4" s="1"/>
  <c r="W72" i="12"/>
  <c r="W40" i="7" s="1"/>
  <c r="V72" i="12"/>
  <c r="V40" i="7" s="1"/>
  <c r="U72" i="12"/>
  <c r="U40" i="7" s="1"/>
  <c r="T72" i="12"/>
  <c r="T40" i="7" s="1"/>
  <c r="S72" i="12"/>
  <c r="S40" i="7" s="1"/>
  <c r="R72" i="12"/>
  <c r="R40" i="7" s="1"/>
  <c r="Q72" i="12"/>
  <c r="Q40" i="7" s="1"/>
  <c r="P72" i="12"/>
  <c r="P70" i="12" s="1"/>
  <c r="O72" i="12"/>
  <c r="O40" i="7" s="1"/>
  <c r="N72" i="12"/>
  <c r="N40" i="7" s="1"/>
  <c r="M72" i="12"/>
  <c r="M40" i="7" s="1"/>
  <c r="L72" i="12"/>
  <c r="L40" i="7" s="1"/>
  <c r="K72" i="12"/>
  <c r="K40" i="7" s="1"/>
  <c r="J72" i="12"/>
  <c r="J40" i="7" s="1"/>
  <c r="I72" i="12"/>
  <c r="H72" i="12"/>
  <c r="G72" i="12"/>
  <c r="F72" i="12"/>
  <c r="E72" i="12"/>
  <c r="D72" i="12"/>
  <c r="D40" i="7" s="1"/>
  <c r="C72" i="12"/>
  <c r="C40" i="7" s="1"/>
  <c r="B72" i="12"/>
  <c r="B40" i="7" s="1"/>
  <c r="P71" i="12"/>
  <c r="W68" i="12"/>
  <c r="W101" i="12" s="1"/>
  <c r="W162" i="4" s="1"/>
  <c r="V68" i="12"/>
  <c r="V101" i="12" s="1"/>
  <c r="V162" i="4" s="1"/>
  <c r="U68" i="12"/>
  <c r="U101" i="12" s="1"/>
  <c r="U162" i="4" s="1"/>
  <c r="T68" i="12"/>
  <c r="T101" i="12" s="1"/>
  <c r="T162" i="4" s="1"/>
  <c r="S68" i="12"/>
  <c r="S89" i="12" s="1"/>
  <c r="R68" i="12"/>
  <c r="R89" i="12" s="1"/>
  <c r="Q68" i="12"/>
  <c r="Q89" i="12" s="1"/>
  <c r="P68" i="12"/>
  <c r="P101" i="12" s="1"/>
  <c r="O68" i="12"/>
  <c r="O101" i="12" s="1"/>
  <c r="O162" i="4" s="1"/>
  <c r="N68" i="12"/>
  <c r="N101" i="12" s="1"/>
  <c r="N162" i="4" s="1"/>
  <c r="M68" i="12"/>
  <c r="M101" i="12" s="1"/>
  <c r="M162" i="4" s="1"/>
  <c r="L68" i="12"/>
  <c r="L101" i="12" s="1"/>
  <c r="L162" i="4" s="1"/>
  <c r="K68" i="12"/>
  <c r="K89" i="12" s="1"/>
  <c r="J68" i="12"/>
  <c r="J89" i="12" s="1"/>
  <c r="I68" i="12"/>
  <c r="I89" i="12" s="1"/>
  <c r="H68" i="12"/>
  <c r="H101" i="12" s="1"/>
  <c r="H162" i="4" s="1"/>
  <c r="G68" i="12"/>
  <c r="G101" i="12" s="1"/>
  <c r="F68" i="12"/>
  <c r="F101" i="12" s="1"/>
  <c r="F162" i="4" s="1"/>
  <c r="E68" i="12"/>
  <c r="E101" i="12" s="1"/>
  <c r="E162" i="4" s="1"/>
  <c r="D68" i="12"/>
  <c r="D101" i="12" s="1"/>
  <c r="C68" i="12"/>
  <c r="C89" i="12" s="1"/>
  <c r="B68" i="12"/>
  <c r="B89" i="12" s="1"/>
  <c r="W67" i="12"/>
  <c r="W88" i="12" s="1"/>
  <c r="V67" i="12"/>
  <c r="V100" i="12" s="1"/>
  <c r="V161" i="4" s="1"/>
  <c r="U67" i="12"/>
  <c r="U100" i="12" s="1"/>
  <c r="U161" i="4" s="1"/>
  <c r="T67" i="12"/>
  <c r="T100" i="12" s="1"/>
  <c r="S67" i="12"/>
  <c r="S100" i="12" s="1"/>
  <c r="S161" i="4" s="1"/>
  <c r="R67" i="12"/>
  <c r="R100" i="12" s="1"/>
  <c r="Q67" i="12"/>
  <c r="Q88" i="12" s="1"/>
  <c r="P67" i="12"/>
  <c r="P88" i="12" s="1"/>
  <c r="O67" i="12"/>
  <c r="O88" i="12" s="1"/>
  <c r="N67" i="12"/>
  <c r="N100" i="12" s="1"/>
  <c r="N161" i="4" s="1"/>
  <c r="M67" i="12"/>
  <c r="M100" i="12" s="1"/>
  <c r="M161" i="4" s="1"/>
  <c r="L67" i="12"/>
  <c r="L100" i="12" s="1"/>
  <c r="L161" i="4" s="1"/>
  <c r="K67" i="12"/>
  <c r="K100" i="12" s="1"/>
  <c r="J67" i="12"/>
  <c r="J100" i="12" s="1"/>
  <c r="J161" i="4" s="1"/>
  <c r="I67" i="12"/>
  <c r="I88" i="12" s="1"/>
  <c r="H67" i="12"/>
  <c r="H88" i="12" s="1"/>
  <c r="G67" i="12"/>
  <c r="G88" i="12" s="1"/>
  <c r="F67" i="12"/>
  <c r="F100" i="12" s="1"/>
  <c r="F161" i="4" s="1"/>
  <c r="E67" i="12"/>
  <c r="E100" i="12" s="1"/>
  <c r="E161" i="4" s="1"/>
  <c r="D67" i="12"/>
  <c r="D100" i="12" s="1"/>
  <c r="C67" i="12"/>
  <c r="C100" i="12" s="1"/>
  <c r="C161" i="4" s="1"/>
  <c r="B67" i="12"/>
  <c r="B100" i="12" s="1"/>
  <c r="B161" i="4" s="1"/>
  <c r="W66" i="12"/>
  <c r="V66" i="12"/>
  <c r="V87" i="12" s="1"/>
  <c r="U66" i="12"/>
  <c r="U87" i="12" s="1"/>
  <c r="T66" i="12"/>
  <c r="T99" i="12" s="1"/>
  <c r="T160" i="4" s="1"/>
  <c r="S66" i="12"/>
  <c r="S99" i="12" s="1"/>
  <c r="S160" i="4" s="1"/>
  <c r="R66" i="12"/>
  <c r="R99" i="12" s="1"/>
  <c r="R160" i="4" s="1"/>
  <c r="Q66" i="12"/>
  <c r="P66" i="12"/>
  <c r="P99" i="12" s="1"/>
  <c r="P160" i="4" s="1"/>
  <c r="O66" i="12"/>
  <c r="O99" i="12" s="1"/>
  <c r="O160" i="4" s="1"/>
  <c r="N66" i="12"/>
  <c r="N87" i="12" s="1"/>
  <c r="M66" i="12"/>
  <c r="M87" i="12" s="1"/>
  <c r="L66" i="12"/>
  <c r="L99" i="12" s="1"/>
  <c r="L160" i="4" s="1"/>
  <c r="K66" i="12"/>
  <c r="K99" i="12" s="1"/>
  <c r="K160" i="4" s="1"/>
  <c r="J66" i="12"/>
  <c r="J99" i="12" s="1"/>
  <c r="I66" i="12"/>
  <c r="H66" i="12"/>
  <c r="H99" i="12" s="1"/>
  <c r="H160" i="4" s="1"/>
  <c r="G66" i="12"/>
  <c r="G99" i="12" s="1"/>
  <c r="G160" i="4" s="1"/>
  <c r="F66" i="12"/>
  <c r="F87" i="12" s="1"/>
  <c r="E66" i="12"/>
  <c r="E87" i="12" s="1"/>
  <c r="D66" i="12"/>
  <c r="D99" i="12" s="1"/>
  <c r="D160" i="4" s="1"/>
  <c r="C66" i="12"/>
  <c r="C99" i="12" s="1"/>
  <c r="C160" i="4" s="1"/>
  <c r="B66" i="12"/>
  <c r="B99" i="12" s="1"/>
  <c r="B160" i="4" s="1"/>
  <c r="W64" i="12"/>
  <c r="W97" i="12" s="1"/>
  <c r="W158" i="4" s="1"/>
  <c r="V64" i="12"/>
  <c r="V97" i="12" s="1"/>
  <c r="V158" i="4" s="1"/>
  <c r="U64" i="12"/>
  <c r="T64" i="12"/>
  <c r="T97" i="12" s="1"/>
  <c r="T158" i="4" s="1"/>
  <c r="S64" i="12"/>
  <c r="S56" i="4" s="1"/>
  <c r="S131" i="4" s="1"/>
  <c r="R64" i="12"/>
  <c r="R85" i="12" s="1"/>
  <c r="Q64" i="12"/>
  <c r="Q85" i="12" s="1"/>
  <c r="P64" i="12"/>
  <c r="P97" i="12" s="1"/>
  <c r="P158" i="4" s="1"/>
  <c r="O64" i="12"/>
  <c r="O97" i="12" s="1"/>
  <c r="O158" i="4" s="1"/>
  <c r="N64" i="12"/>
  <c r="N97" i="12" s="1"/>
  <c r="N158" i="4" s="1"/>
  <c r="M64" i="12"/>
  <c r="L64" i="12"/>
  <c r="L97" i="12" s="1"/>
  <c r="L158" i="4" s="1"/>
  <c r="K64" i="12"/>
  <c r="K97" i="12" s="1"/>
  <c r="K158" i="4" s="1"/>
  <c r="J64" i="12"/>
  <c r="J85" i="12" s="1"/>
  <c r="I64" i="12"/>
  <c r="I85" i="12" s="1"/>
  <c r="H64" i="12"/>
  <c r="H97" i="12" s="1"/>
  <c r="H158" i="4" s="1"/>
  <c r="G64" i="12"/>
  <c r="G97" i="12" s="1"/>
  <c r="G158" i="4" s="1"/>
  <c r="F64" i="12"/>
  <c r="F97" i="12" s="1"/>
  <c r="F158" i="4" s="1"/>
  <c r="E64" i="12"/>
  <c r="D64" i="12"/>
  <c r="D97" i="12" s="1"/>
  <c r="D158" i="4" s="1"/>
  <c r="C64" i="12"/>
  <c r="C56" i="4" s="1"/>
  <c r="C131" i="4" s="1"/>
  <c r="B64" i="12"/>
  <c r="B85" i="12" s="1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W39" i="12"/>
  <c r="V39" i="12"/>
  <c r="V37" i="12" s="1"/>
  <c r="U39" i="12"/>
  <c r="T39" i="12"/>
  <c r="S39" i="12"/>
  <c r="S37" i="12" s="1"/>
  <c r="R39" i="12"/>
  <c r="Q39" i="12"/>
  <c r="P39" i="12"/>
  <c r="O39" i="12"/>
  <c r="N39" i="12"/>
  <c r="N37" i="12" s="1"/>
  <c r="M39" i="12"/>
  <c r="L39" i="12"/>
  <c r="K39" i="12"/>
  <c r="J39" i="12"/>
  <c r="I39" i="12"/>
  <c r="H39" i="12"/>
  <c r="G39" i="12"/>
  <c r="F39" i="12"/>
  <c r="E39" i="12"/>
  <c r="D39" i="12"/>
  <c r="C39" i="12"/>
  <c r="C37" i="12" s="1"/>
  <c r="B39" i="12"/>
  <c r="W38" i="12"/>
  <c r="V38" i="12"/>
  <c r="U38" i="12"/>
  <c r="T38" i="12"/>
  <c r="S38" i="12"/>
  <c r="R38" i="12"/>
  <c r="Q38" i="12"/>
  <c r="Q37" i="12" s="1"/>
  <c r="P38" i="12"/>
  <c r="P37" i="12" s="1"/>
  <c r="O38" i="12"/>
  <c r="N38" i="12"/>
  <c r="M38" i="12"/>
  <c r="M37" i="12" s="1"/>
  <c r="L38" i="12"/>
  <c r="L37" i="12" s="1"/>
  <c r="K38" i="12"/>
  <c r="K37" i="12" s="1"/>
  <c r="J38" i="12"/>
  <c r="J37" i="12" s="1"/>
  <c r="I38" i="12"/>
  <c r="I37" i="12" s="1"/>
  <c r="H38" i="12"/>
  <c r="H37" i="12" s="1"/>
  <c r="G38" i="12"/>
  <c r="F38" i="12"/>
  <c r="E38" i="12"/>
  <c r="E37" i="12" s="1"/>
  <c r="D38" i="12"/>
  <c r="D37" i="12" s="1"/>
  <c r="C38" i="12"/>
  <c r="B38" i="12"/>
  <c r="B37" i="12" s="1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L31" i="12" s="1"/>
  <c r="K33" i="12"/>
  <c r="J33" i="12"/>
  <c r="J31" i="12" s="1"/>
  <c r="I33" i="12"/>
  <c r="H33" i="12"/>
  <c r="G33" i="12"/>
  <c r="F33" i="12"/>
  <c r="E33" i="12"/>
  <c r="D33" i="12"/>
  <c r="D31" i="12" s="1"/>
  <c r="C33" i="12"/>
  <c r="W32" i="12"/>
  <c r="V32" i="12"/>
  <c r="V31" i="12" s="1"/>
  <c r="U32" i="12"/>
  <c r="U31" i="12" s="1"/>
  <c r="T32" i="12"/>
  <c r="S32" i="12"/>
  <c r="S31" i="12" s="1"/>
  <c r="R32" i="12"/>
  <c r="Q32" i="12"/>
  <c r="Q31" i="12" s="1"/>
  <c r="P32" i="12"/>
  <c r="P31" i="12" s="1"/>
  <c r="O32" i="12"/>
  <c r="O31" i="12" s="1"/>
  <c r="N32" i="12"/>
  <c r="N31" i="12" s="1"/>
  <c r="M32" i="12"/>
  <c r="M31" i="12" s="1"/>
  <c r="L32" i="12"/>
  <c r="K32" i="12"/>
  <c r="K31" i="12" s="1"/>
  <c r="J32" i="12"/>
  <c r="I32" i="12"/>
  <c r="I31" i="12" s="1"/>
  <c r="H32" i="12"/>
  <c r="H31" i="12" s="1"/>
  <c r="G32" i="12"/>
  <c r="G31" i="12" s="1"/>
  <c r="F32" i="12"/>
  <c r="E32" i="12"/>
  <c r="D32" i="12"/>
  <c r="C32" i="12"/>
  <c r="F31" i="12"/>
  <c r="E31" i="12"/>
  <c r="C31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W5" i="12"/>
  <c r="W82" i="12" s="1"/>
  <c r="V5" i="12"/>
  <c r="V82" i="12" s="1"/>
  <c r="U5" i="12"/>
  <c r="U82" i="12" s="1"/>
  <c r="T5" i="12"/>
  <c r="T82" i="12" s="1"/>
  <c r="S5" i="12"/>
  <c r="S3" i="12" s="1"/>
  <c r="R5" i="12"/>
  <c r="R82" i="12" s="1"/>
  <c r="Q5" i="12"/>
  <c r="Q3" i="12" s="1"/>
  <c r="P5" i="12"/>
  <c r="P3" i="12" s="1"/>
  <c r="O5" i="12"/>
  <c r="O82" i="12" s="1"/>
  <c r="N5" i="12"/>
  <c r="N82" i="12" s="1"/>
  <c r="M5" i="12"/>
  <c r="M82" i="12" s="1"/>
  <c r="L5" i="12"/>
  <c r="L82" i="12" s="1"/>
  <c r="K5" i="12"/>
  <c r="K3" i="12" s="1"/>
  <c r="J5" i="12"/>
  <c r="J82" i="12" s="1"/>
  <c r="I5" i="12"/>
  <c r="I3" i="12" s="1"/>
  <c r="H5" i="12"/>
  <c r="H3" i="12" s="1"/>
  <c r="G5" i="12"/>
  <c r="G82" i="12" s="1"/>
  <c r="F5" i="12"/>
  <c r="F82" i="12" s="1"/>
  <c r="E5" i="12"/>
  <c r="E82" i="12" s="1"/>
  <c r="D5" i="12"/>
  <c r="D82" i="12" s="1"/>
  <c r="C5" i="12"/>
  <c r="C3" i="12" s="1"/>
  <c r="B5" i="12"/>
  <c r="B82" i="12" s="1"/>
  <c r="O3" i="12"/>
  <c r="O5" i="4" s="1"/>
  <c r="M3" i="12"/>
  <c r="M5" i="4" s="1"/>
  <c r="L3" i="12"/>
  <c r="L5" i="4" s="1"/>
  <c r="J3" i="12"/>
  <c r="J5" i="4" s="1"/>
  <c r="G3" i="12"/>
  <c r="G5" i="4" s="1"/>
  <c r="E3" i="12"/>
  <c r="E5" i="4" s="1"/>
  <c r="D3" i="12"/>
  <c r="D5" i="4" s="1"/>
  <c r="B3" i="12"/>
  <c r="B5" i="4" s="1"/>
  <c r="A1" i="12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154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153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150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144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142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141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V111" i="11"/>
  <c r="T111" i="11"/>
  <c r="S111" i="11"/>
  <c r="Q111" i="11"/>
  <c r="N111" i="11"/>
  <c r="K111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W104" i="11"/>
  <c r="V104" i="11"/>
  <c r="U104" i="11"/>
  <c r="T104" i="11"/>
  <c r="S104" i="11"/>
  <c r="R104" i="11"/>
  <c r="Q104" i="11"/>
  <c r="P104" i="11"/>
  <c r="O104" i="11"/>
  <c r="N104" i="11"/>
  <c r="N100" i="11" s="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J100" i="11" s="1"/>
  <c r="I103" i="11"/>
  <c r="H103" i="11"/>
  <c r="G103" i="11"/>
  <c r="F103" i="11"/>
  <c r="F100" i="11" s="1"/>
  <c r="E103" i="11"/>
  <c r="D103" i="11"/>
  <c r="C103" i="11"/>
  <c r="B103" i="11"/>
  <c r="W102" i="11"/>
  <c r="V102" i="11"/>
  <c r="U102" i="11"/>
  <c r="T102" i="11"/>
  <c r="S102" i="11"/>
  <c r="R102" i="11"/>
  <c r="Q102" i="11"/>
  <c r="P102" i="11"/>
  <c r="O102" i="11"/>
  <c r="N102" i="11"/>
  <c r="M102" i="11"/>
  <c r="M100" i="11" s="1"/>
  <c r="L102" i="11"/>
  <c r="K102" i="11"/>
  <c r="J102" i="11"/>
  <c r="I102" i="11"/>
  <c r="H102" i="11"/>
  <c r="G102" i="11"/>
  <c r="F102" i="11"/>
  <c r="E102" i="11"/>
  <c r="D102" i="11"/>
  <c r="C102" i="11"/>
  <c r="B102" i="11"/>
  <c r="B100" i="11" s="1"/>
  <c r="W101" i="11"/>
  <c r="W100" i="11" s="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W79" i="11"/>
  <c r="W54" i="11" s="1"/>
  <c r="V79" i="11"/>
  <c r="U79" i="11"/>
  <c r="T79" i="11"/>
  <c r="S79" i="11"/>
  <c r="S54" i="11" s="1"/>
  <c r="S56" i="8" s="1"/>
  <c r="S101" i="4" s="1"/>
  <c r="R79" i="11"/>
  <c r="Q79" i="11"/>
  <c r="P79" i="11"/>
  <c r="O79" i="11"/>
  <c r="N79" i="11"/>
  <c r="N54" i="11" s="1"/>
  <c r="M79" i="11"/>
  <c r="L79" i="11"/>
  <c r="K79" i="11"/>
  <c r="J79" i="11"/>
  <c r="I79" i="11"/>
  <c r="H79" i="11"/>
  <c r="G79" i="11"/>
  <c r="G54" i="11" s="1"/>
  <c r="F79" i="11"/>
  <c r="E79" i="11"/>
  <c r="D79" i="11"/>
  <c r="C79" i="11"/>
  <c r="B79" i="11"/>
  <c r="B54" i="11" s="1"/>
  <c r="R54" i="11"/>
  <c r="R52" i="8" s="1"/>
  <c r="O54" i="11"/>
  <c r="O130" i="11" s="1"/>
  <c r="L54" i="11"/>
  <c r="L132" i="11" s="1"/>
  <c r="K54" i="11"/>
  <c r="K132" i="11" s="1"/>
  <c r="J54" i="11"/>
  <c r="J126" i="11" s="1"/>
  <c r="I54" i="11"/>
  <c r="I130" i="11" s="1"/>
  <c r="C54" i="11"/>
  <c r="C147" i="11" s="1"/>
  <c r="W35" i="11"/>
  <c r="W111" i="11" s="1"/>
  <c r="V35" i="11"/>
  <c r="V145" i="11" s="1"/>
  <c r="U35" i="11"/>
  <c r="U145" i="11" s="1"/>
  <c r="T35" i="11"/>
  <c r="S35" i="11"/>
  <c r="S145" i="11" s="1"/>
  <c r="R35" i="11"/>
  <c r="R111" i="11" s="1"/>
  <c r="Q35" i="11"/>
  <c r="Q5" i="11" s="1"/>
  <c r="Q136" i="11" s="1"/>
  <c r="P35" i="11"/>
  <c r="P145" i="11" s="1"/>
  <c r="O35" i="11"/>
  <c r="O111" i="11" s="1"/>
  <c r="N35" i="11"/>
  <c r="N145" i="11" s="1"/>
  <c r="M35" i="11"/>
  <c r="M145" i="11" s="1"/>
  <c r="L35" i="11"/>
  <c r="L111" i="11" s="1"/>
  <c r="K35" i="11"/>
  <c r="K145" i="11" s="1"/>
  <c r="J35" i="11"/>
  <c r="J111" i="11" s="1"/>
  <c r="I35" i="11"/>
  <c r="I5" i="11" s="1"/>
  <c r="I136" i="11" s="1"/>
  <c r="H35" i="11"/>
  <c r="H145" i="11" s="1"/>
  <c r="G35" i="11"/>
  <c r="G111" i="11" s="1"/>
  <c r="F35" i="11"/>
  <c r="F145" i="11" s="1"/>
  <c r="E35" i="11"/>
  <c r="E145" i="11" s="1"/>
  <c r="D35" i="11"/>
  <c r="D111" i="11" s="1"/>
  <c r="C35" i="11"/>
  <c r="C145" i="11" s="1"/>
  <c r="B35" i="11"/>
  <c r="B111" i="11" s="1"/>
  <c r="V5" i="11"/>
  <c r="V136" i="11" s="1"/>
  <c r="U5" i="11"/>
  <c r="U136" i="11" s="1"/>
  <c r="S5" i="11"/>
  <c r="S136" i="11" s="1"/>
  <c r="R5" i="11"/>
  <c r="R136" i="11" s="1"/>
  <c r="N5" i="11"/>
  <c r="N136" i="11" s="1"/>
  <c r="A1" i="11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T128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F117" i="10" s="1"/>
  <c r="E118" i="10"/>
  <c r="D118" i="10"/>
  <c r="C118" i="10"/>
  <c r="B118" i="10"/>
  <c r="B117" i="10" s="1"/>
  <c r="O117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R111" i="10"/>
  <c r="B111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C100" i="10" s="1"/>
  <c r="B104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W101" i="10"/>
  <c r="V101" i="10"/>
  <c r="U101" i="10"/>
  <c r="T101" i="10"/>
  <c r="S101" i="10"/>
  <c r="S100" i="10" s="1"/>
  <c r="R101" i="10"/>
  <c r="Q101" i="10"/>
  <c r="P101" i="10"/>
  <c r="O101" i="10"/>
  <c r="N101" i="10"/>
  <c r="M101" i="10"/>
  <c r="L101" i="10"/>
  <c r="K101" i="10"/>
  <c r="J101" i="10"/>
  <c r="J100" i="10" s="1"/>
  <c r="I101" i="10"/>
  <c r="H101" i="10"/>
  <c r="G101" i="10"/>
  <c r="F101" i="10"/>
  <c r="E101" i="10"/>
  <c r="D101" i="10"/>
  <c r="C101" i="10"/>
  <c r="B101" i="10"/>
  <c r="W79" i="10"/>
  <c r="V79" i="10"/>
  <c r="U79" i="10"/>
  <c r="T79" i="10"/>
  <c r="S79" i="10"/>
  <c r="R79" i="10"/>
  <c r="R128" i="10" s="1"/>
  <c r="Q79" i="10"/>
  <c r="Q156" i="10" s="1"/>
  <c r="P79" i="10"/>
  <c r="P128" i="10" s="1"/>
  <c r="O79" i="10"/>
  <c r="O156" i="10" s="1"/>
  <c r="N79" i="10"/>
  <c r="M79" i="10"/>
  <c r="M156" i="10" s="1"/>
  <c r="L79" i="10"/>
  <c r="L128" i="10" s="1"/>
  <c r="K79" i="10"/>
  <c r="J79" i="10"/>
  <c r="J128" i="10" s="1"/>
  <c r="I79" i="10"/>
  <c r="I128" i="10" s="1"/>
  <c r="H79" i="10"/>
  <c r="G79" i="10"/>
  <c r="G128" i="10" s="1"/>
  <c r="F79" i="10"/>
  <c r="E79" i="10"/>
  <c r="D79" i="10"/>
  <c r="D128" i="10" s="1"/>
  <c r="C79" i="10"/>
  <c r="B79" i="10"/>
  <c r="B128" i="10" s="1"/>
  <c r="W35" i="10"/>
  <c r="W111" i="10" s="1"/>
  <c r="V35" i="10"/>
  <c r="V111" i="10" s="1"/>
  <c r="U35" i="10"/>
  <c r="U111" i="10" s="1"/>
  <c r="T35" i="10"/>
  <c r="S35" i="10"/>
  <c r="S111" i="10" s="1"/>
  <c r="R35" i="10"/>
  <c r="R145" i="10" s="1"/>
  <c r="Q35" i="10"/>
  <c r="Q111" i="10" s="1"/>
  <c r="P35" i="10"/>
  <c r="P145" i="10" s="1"/>
  <c r="O35" i="10"/>
  <c r="O111" i="10" s="1"/>
  <c r="N35" i="10"/>
  <c r="N111" i="10" s="1"/>
  <c r="M35" i="10"/>
  <c r="M111" i="10" s="1"/>
  <c r="L35" i="10"/>
  <c r="K35" i="10"/>
  <c r="K145" i="10" s="1"/>
  <c r="J35" i="10"/>
  <c r="J145" i="10" s="1"/>
  <c r="I35" i="10"/>
  <c r="I145" i="10" s="1"/>
  <c r="H35" i="10"/>
  <c r="H111" i="10" s="1"/>
  <c r="G35" i="10"/>
  <c r="G145" i="10" s="1"/>
  <c r="F35" i="10"/>
  <c r="F111" i="10" s="1"/>
  <c r="E35" i="10"/>
  <c r="E111" i="10" s="1"/>
  <c r="D35" i="10"/>
  <c r="C35" i="10"/>
  <c r="C111" i="10" s="1"/>
  <c r="B35" i="10"/>
  <c r="B145" i="10" s="1"/>
  <c r="A1" i="10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I145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R128" i="9"/>
  <c r="Q128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W118" i="9"/>
  <c r="V118" i="9"/>
  <c r="U118" i="9"/>
  <c r="T118" i="9"/>
  <c r="S118" i="9"/>
  <c r="R118" i="9"/>
  <c r="Q118" i="9"/>
  <c r="Q117" i="9" s="1"/>
  <c r="P118" i="9"/>
  <c r="O118" i="9"/>
  <c r="O117" i="9" s="1"/>
  <c r="N118" i="9"/>
  <c r="M118" i="9"/>
  <c r="L118" i="9"/>
  <c r="K118" i="9"/>
  <c r="J118" i="9"/>
  <c r="I118" i="9"/>
  <c r="H118" i="9"/>
  <c r="H117" i="9" s="1"/>
  <c r="G118" i="9"/>
  <c r="G117" i="9" s="1"/>
  <c r="F118" i="9"/>
  <c r="E118" i="9"/>
  <c r="D118" i="9"/>
  <c r="C118" i="9"/>
  <c r="B118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O111" i="9"/>
  <c r="N111" i="9"/>
  <c r="M111" i="9"/>
  <c r="G111" i="9"/>
  <c r="F111" i="9"/>
  <c r="E111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W104" i="9"/>
  <c r="V104" i="9"/>
  <c r="U104" i="9"/>
  <c r="T104" i="9"/>
  <c r="S104" i="9"/>
  <c r="R104" i="9"/>
  <c r="Q104" i="9"/>
  <c r="P104" i="9"/>
  <c r="P100" i="9" s="1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W103" i="9"/>
  <c r="V103" i="9"/>
  <c r="U103" i="9"/>
  <c r="T103" i="9"/>
  <c r="S103" i="9"/>
  <c r="R103" i="9"/>
  <c r="Q103" i="9"/>
  <c r="P103" i="9"/>
  <c r="O103" i="9"/>
  <c r="O100" i="9" s="1"/>
  <c r="N103" i="9"/>
  <c r="N100" i="9" s="1"/>
  <c r="M103" i="9"/>
  <c r="L103" i="9"/>
  <c r="K103" i="9"/>
  <c r="J103" i="9"/>
  <c r="I103" i="9"/>
  <c r="H103" i="9"/>
  <c r="G103" i="9"/>
  <c r="F103" i="9"/>
  <c r="E103" i="9"/>
  <c r="D103" i="9"/>
  <c r="C103" i="9"/>
  <c r="B103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G100" i="9" s="1"/>
  <c r="F102" i="9"/>
  <c r="E102" i="9"/>
  <c r="D102" i="9"/>
  <c r="D100" i="9" s="1"/>
  <c r="C102" i="9"/>
  <c r="B102" i="9"/>
  <c r="W101" i="9"/>
  <c r="W100" i="9" s="1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B100" i="9" s="1"/>
  <c r="H100" i="9"/>
  <c r="W79" i="9"/>
  <c r="W156" i="9" s="1"/>
  <c r="V79" i="9"/>
  <c r="U79" i="9"/>
  <c r="U128" i="9" s="1"/>
  <c r="T79" i="9"/>
  <c r="T128" i="9" s="1"/>
  <c r="S79" i="9"/>
  <c r="S128" i="9" s="1"/>
  <c r="R79" i="9"/>
  <c r="R156" i="9" s="1"/>
  <c r="Q79" i="9"/>
  <c r="Q156" i="9" s="1"/>
  <c r="P79" i="9"/>
  <c r="P128" i="9" s="1"/>
  <c r="O79" i="9"/>
  <c r="O128" i="9" s="1"/>
  <c r="N79" i="9"/>
  <c r="M79" i="9"/>
  <c r="M128" i="9" s="1"/>
  <c r="L79" i="9"/>
  <c r="L128" i="9" s="1"/>
  <c r="K79" i="9"/>
  <c r="K128" i="9" s="1"/>
  <c r="J79" i="9"/>
  <c r="J128" i="9" s="1"/>
  <c r="I79" i="9"/>
  <c r="I156" i="9" s="1"/>
  <c r="H79" i="9"/>
  <c r="H128" i="9" s="1"/>
  <c r="G79" i="9"/>
  <c r="G128" i="9" s="1"/>
  <c r="F79" i="9"/>
  <c r="E79" i="9"/>
  <c r="E156" i="9" s="1"/>
  <c r="D79" i="9"/>
  <c r="D128" i="9" s="1"/>
  <c r="C79" i="9"/>
  <c r="C128" i="9" s="1"/>
  <c r="B79" i="9"/>
  <c r="B128" i="9" s="1"/>
  <c r="W35" i="9"/>
  <c r="W145" i="9" s="1"/>
  <c r="V35" i="9"/>
  <c r="V145" i="9" s="1"/>
  <c r="U35" i="9"/>
  <c r="T35" i="9"/>
  <c r="S35" i="9"/>
  <c r="S145" i="9" s="1"/>
  <c r="R35" i="9"/>
  <c r="R145" i="9" s="1"/>
  <c r="Q35" i="9"/>
  <c r="Q111" i="9" s="1"/>
  <c r="P35" i="9"/>
  <c r="P111" i="9" s="1"/>
  <c r="O35" i="9"/>
  <c r="O145" i="9" s="1"/>
  <c r="N35" i="9"/>
  <c r="N145" i="9" s="1"/>
  <c r="M35" i="9"/>
  <c r="M145" i="9" s="1"/>
  <c r="L35" i="9"/>
  <c r="K35" i="9"/>
  <c r="K145" i="9" s="1"/>
  <c r="J35" i="9"/>
  <c r="J145" i="9" s="1"/>
  <c r="I35" i="9"/>
  <c r="I111" i="9" s="1"/>
  <c r="H35" i="9"/>
  <c r="H111" i="9" s="1"/>
  <c r="G35" i="9"/>
  <c r="G145" i="9" s="1"/>
  <c r="F35" i="9"/>
  <c r="F145" i="9" s="1"/>
  <c r="E35" i="9"/>
  <c r="E145" i="9" s="1"/>
  <c r="D35" i="9"/>
  <c r="C35" i="9"/>
  <c r="C145" i="9" s="1"/>
  <c r="B35" i="9"/>
  <c r="B145" i="9" s="1"/>
  <c r="A1" i="9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S60" i="8"/>
  <c r="D60" i="8"/>
  <c r="C60" i="8"/>
  <c r="N56" i="8"/>
  <c r="N101" i="4" s="1"/>
  <c r="C56" i="8"/>
  <c r="C101" i="4" s="1"/>
  <c r="R55" i="8"/>
  <c r="Q55" i="8"/>
  <c r="Q100" i="4" s="1"/>
  <c r="W53" i="8"/>
  <c r="V53" i="8"/>
  <c r="U53" i="8"/>
  <c r="T53" i="8"/>
  <c r="T39" i="7" s="1"/>
  <c r="S53" i="8"/>
  <c r="S39" i="7" s="1"/>
  <c r="R53" i="8"/>
  <c r="R39" i="7" s="1"/>
  <c r="Q53" i="8"/>
  <c r="Q39" i="7" s="1"/>
  <c r="P53" i="8"/>
  <c r="P39" i="7" s="1"/>
  <c r="O53" i="8"/>
  <c r="O39" i="7" s="1"/>
  <c r="N53" i="8"/>
  <c r="N39" i="7" s="1"/>
  <c r="M53" i="8"/>
  <c r="M39" i="7" s="1"/>
  <c r="L53" i="8"/>
  <c r="L39" i="7" s="1"/>
  <c r="K53" i="8"/>
  <c r="K39" i="7" s="1"/>
  <c r="J53" i="8"/>
  <c r="I53" i="8"/>
  <c r="H53" i="8"/>
  <c r="H39" i="7" s="1"/>
  <c r="G53" i="8"/>
  <c r="G39" i="7" s="1"/>
  <c r="F53" i="8"/>
  <c r="F39" i="7" s="1"/>
  <c r="E53" i="8"/>
  <c r="E39" i="7" s="1"/>
  <c r="D53" i="8"/>
  <c r="D39" i="7" s="1"/>
  <c r="C53" i="8"/>
  <c r="C39" i="7" s="1"/>
  <c r="B53" i="8"/>
  <c r="W49" i="8"/>
  <c r="W47" i="8" s="1"/>
  <c r="W52" i="4" s="1"/>
  <c r="V49" i="8"/>
  <c r="V54" i="4" s="1"/>
  <c r="U49" i="8"/>
  <c r="U61" i="8" s="1"/>
  <c r="T49" i="8"/>
  <c r="T54" i="4" s="1"/>
  <c r="S49" i="8"/>
  <c r="S54" i="4" s="1"/>
  <c r="R49" i="8"/>
  <c r="R61" i="8" s="1"/>
  <c r="Q49" i="8"/>
  <c r="P49" i="8"/>
  <c r="P61" i="8" s="1"/>
  <c r="O49" i="8"/>
  <c r="N49" i="8"/>
  <c r="N67" i="8" s="1"/>
  <c r="N156" i="4" s="1"/>
  <c r="M49" i="8"/>
  <c r="M54" i="4" s="1"/>
  <c r="L49" i="8"/>
  <c r="K49" i="8"/>
  <c r="K54" i="4" s="1"/>
  <c r="J49" i="8"/>
  <c r="J61" i="8" s="1"/>
  <c r="I49" i="8"/>
  <c r="I54" i="4" s="1"/>
  <c r="H49" i="8"/>
  <c r="H54" i="4" s="1"/>
  <c r="G49" i="8"/>
  <c r="F49" i="8"/>
  <c r="F54" i="4" s="1"/>
  <c r="E49" i="8"/>
  <c r="E61" i="8" s="1"/>
  <c r="D49" i="8"/>
  <c r="D54" i="4" s="1"/>
  <c r="C49" i="8"/>
  <c r="B49" i="8"/>
  <c r="B61" i="8" s="1"/>
  <c r="W48" i="8"/>
  <c r="V48" i="8"/>
  <c r="V66" i="8" s="1"/>
  <c r="V155" i="4" s="1"/>
  <c r="U48" i="8"/>
  <c r="U66" i="8" s="1"/>
  <c r="U155" i="4" s="1"/>
  <c r="T48" i="8"/>
  <c r="T66" i="8" s="1"/>
  <c r="T155" i="4" s="1"/>
  <c r="S48" i="8"/>
  <c r="S66" i="8" s="1"/>
  <c r="R48" i="8"/>
  <c r="Q48" i="8"/>
  <c r="Q66" i="8" s="1"/>
  <c r="Q155" i="4" s="1"/>
  <c r="P48" i="8"/>
  <c r="P66" i="8" s="1"/>
  <c r="P155" i="4" s="1"/>
  <c r="O48" i="8"/>
  <c r="O53" i="4" s="1"/>
  <c r="N48" i="8"/>
  <c r="N66" i="8" s="1"/>
  <c r="N155" i="4" s="1"/>
  <c r="M48" i="8"/>
  <c r="M66" i="8" s="1"/>
  <c r="M155" i="4" s="1"/>
  <c r="L48" i="8"/>
  <c r="L66" i="8" s="1"/>
  <c r="L155" i="4" s="1"/>
  <c r="K48" i="8"/>
  <c r="K66" i="8" s="1"/>
  <c r="K155" i="4" s="1"/>
  <c r="J48" i="8"/>
  <c r="J53" i="4" s="1"/>
  <c r="I48" i="8"/>
  <c r="I53" i="4" s="1"/>
  <c r="H48" i="8"/>
  <c r="H53" i="4" s="1"/>
  <c r="G48" i="8"/>
  <c r="G47" i="8" s="1"/>
  <c r="G52" i="4" s="1"/>
  <c r="F48" i="8"/>
  <c r="F66" i="8" s="1"/>
  <c r="F155" i="4" s="1"/>
  <c r="E48" i="8"/>
  <c r="E66" i="8" s="1"/>
  <c r="E155" i="4" s="1"/>
  <c r="D48" i="8"/>
  <c r="D66" i="8" s="1"/>
  <c r="D155" i="4" s="1"/>
  <c r="C48" i="8"/>
  <c r="C66" i="8" s="1"/>
  <c r="C155" i="4" s="1"/>
  <c r="B48" i="8"/>
  <c r="B53" i="4" s="1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W22" i="8"/>
  <c r="V22" i="8"/>
  <c r="V20" i="8" s="1"/>
  <c r="U22" i="8"/>
  <c r="U20" i="8" s="1"/>
  <c r="T22" i="8"/>
  <c r="S22" i="8"/>
  <c r="R22" i="8"/>
  <c r="Q22" i="8"/>
  <c r="P22" i="8"/>
  <c r="P20" i="8" s="1"/>
  <c r="O22" i="8"/>
  <c r="N22" i="8"/>
  <c r="N20" i="8" s="1"/>
  <c r="M22" i="8"/>
  <c r="L22" i="8"/>
  <c r="K22" i="8"/>
  <c r="J22" i="8"/>
  <c r="I22" i="8"/>
  <c r="H22" i="8"/>
  <c r="G22" i="8"/>
  <c r="F22" i="8"/>
  <c r="F20" i="8" s="1"/>
  <c r="E22" i="8"/>
  <c r="E20" i="8" s="1"/>
  <c r="D22" i="8"/>
  <c r="C22" i="8"/>
  <c r="B22" i="8"/>
  <c r="W21" i="8"/>
  <c r="V21" i="8"/>
  <c r="U21" i="8"/>
  <c r="T21" i="8"/>
  <c r="S21" i="8"/>
  <c r="R21" i="8"/>
  <c r="Q21" i="8"/>
  <c r="P21" i="8"/>
  <c r="O21" i="8"/>
  <c r="N21" i="8"/>
  <c r="M21" i="8"/>
  <c r="M20" i="8" s="1"/>
  <c r="L21" i="8"/>
  <c r="K21" i="8"/>
  <c r="K20" i="8" s="1"/>
  <c r="J21" i="8"/>
  <c r="J20" i="8" s="1"/>
  <c r="I21" i="8"/>
  <c r="I20" i="8" s="1"/>
  <c r="H21" i="8"/>
  <c r="H20" i="8" s="1"/>
  <c r="G21" i="8"/>
  <c r="G20" i="8" s="1"/>
  <c r="F21" i="8"/>
  <c r="E21" i="8"/>
  <c r="D21" i="8"/>
  <c r="C21" i="8"/>
  <c r="C20" i="8" s="1"/>
  <c r="B21" i="8"/>
  <c r="B20" i="8" s="1"/>
  <c r="W20" i="8"/>
  <c r="O20" i="8"/>
  <c r="W19" i="8"/>
  <c r="V19" i="8"/>
  <c r="U19" i="8"/>
  <c r="U17" i="8" s="1"/>
  <c r="T19" i="8"/>
  <c r="S19" i="8"/>
  <c r="R19" i="8"/>
  <c r="Q19" i="8"/>
  <c r="Q17" i="8" s="1"/>
  <c r="P19" i="8"/>
  <c r="O19" i="8"/>
  <c r="N19" i="8"/>
  <c r="M19" i="8"/>
  <c r="M17" i="8" s="1"/>
  <c r="L19" i="8"/>
  <c r="K19" i="8"/>
  <c r="J19" i="8"/>
  <c r="I19" i="8"/>
  <c r="I17" i="8" s="1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J17" i="8" s="1"/>
  <c r="I18" i="8"/>
  <c r="H18" i="8"/>
  <c r="G18" i="8"/>
  <c r="F18" i="8"/>
  <c r="E18" i="8"/>
  <c r="E17" i="8" s="1"/>
  <c r="D18" i="8"/>
  <c r="C18" i="8"/>
  <c r="W17" i="8"/>
  <c r="P17" i="8"/>
  <c r="O17" i="8"/>
  <c r="H17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W7" i="8"/>
  <c r="V7" i="8"/>
  <c r="V62" i="8" s="1"/>
  <c r="U7" i="8"/>
  <c r="T7" i="8"/>
  <c r="T62" i="8" s="1"/>
  <c r="S7" i="8"/>
  <c r="S62" i="8" s="1"/>
  <c r="R7" i="8"/>
  <c r="Q7" i="8"/>
  <c r="Q62" i="8" s="1"/>
  <c r="P7" i="8"/>
  <c r="P62" i="8" s="1"/>
  <c r="O7" i="8"/>
  <c r="N7" i="8"/>
  <c r="N62" i="8" s="1"/>
  <c r="M7" i="8"/>
  <c r="L7" i="8"/>
  <c r="L62" i="8" s="1"/>
  <c r="K7" i="8"/>
  <c r="K62" i="8" s="1"/>
  <c r="J7" i="8"/>
  <c r="I7" i="8"/>
  <c r="I62" i="8" s="1"/>
  <c r="H7" i="8"/>
  <c r="H58" i="8" s="1"/>
  <c r="G7" i="8"/>
  <c r="F7" i="8"/>
  <c r="F62" i="8" s="1"/>
  <c r="E7" i="8"/>
  <c r="D7" i="8"/>
  <c r="D62" i="8" s="1"/>
  <c r="C7" i="8"/>
  <c r="C62" i="8" s="1"/>
  <c r="B7" i="8"/>
  <c r="W3" i="8"/>
  <c r="V3" i="8"/>
  <c r="U3" i="8"/>
  <c r="T3" i="8"/>
  <c r="S3" i="8"/>
  <c r="R3" i="8"/>
  <c r="Q3" i="8"/>
  <c r="P3" i="8"/>
  <c r="O3" i="8"/>
  <c r="N3" i="8"/>
  <c r="M3" i="8"/>
  <c r="L3" i="8"/>
  <c r="L4" i="4" s="1"/>
  <c r="K3" i="8"/>
  <c r="K4" i="4" s="1"/>
  <c r="J3" i="8"/>
  <c r="J4" i="4" s="1"/>
  <c r="I3" i="8"/>
  <c r="I4" i="4" s="1"/>
  <c r="H3" i="8"/>
  <c r="H4" i="4" s="1"/>
  <c r="G3" i="8"/>
  <c r="G4" i="4" s="1"/>
  <c r="F3" i="8"/>
  <c r="F4" i="4" s="1"/>
  <c r="E3" i="8"/>
  <c r="D3" i="8"/>
  <c r="D4" i="4" s="1"/>
  <c r="C3" i="8"/>
  <c r="B3" i="8"/>
  <c r="A1" i="8"/>
  <c r="A54" i="7"/>
  <c r="A53" i="7"/>
  <c r="A47" i="7"/>
  <c r="V42" i="7"/>
  <c r="U42" i="7"/>
  <c r="Q42" i="7"/>
  <c r="P42" i="7"/>
  <c r="O42" i="7"/>
  <c r="N42" i="7"/>
  <c r="M42" i="7"/>
  <c r="L42" i="7"/>
  <c r="K42" i="7"/>
  <c r="J42" i="7"/>
  <c r="I42" i="7"/>
  <c r="H42" i="7"/>
  <c r="G42" i="7"/>
  <c r="E42" i="7"/>
  <c r="D42" i="7"/>
  <c r="C42" i="7"/>
  <c r="W41" i="7"/>
  <c r="V41" i="7"/>
  <c r="Q41" i="7"/>
  <c r="L41" i="7"/>
  <c r="I41" i="7"/>
  <c r="H41" i="7"/>
  <c r="G41" i="7"/>
  <c r="F41" i="7"/>
  <c r="E41" i="7"/>
  <c r="D41" i="7"/>
  <c r="I40" i="7"/>
  <c r="H40" i="7"/>
  <c r="G40" i="7"/>
  <c r="F40" i="7"/>
  <c r="E40" i="7"/>
  <c r="W39" i="7"/>
  <c r="V39" i="7"/>
  <c r="U39" i="7"/>
  <c r="O27" i="7"/>
  <c r="G27" i="7"/>
  <c r="W27" i="7"/>
  <c r="V27" i="7"/>
  <c r="Q27" i="7"/>
  <c r="P27" i="7"/>
  <c r="H27" i="7"/>
  <c r="P16" i="7"/>
  <c r="J16" i="7"/>
  <c r="I16" i="7"/>
  <c r="W16" i="7"/>
  <c r="V16" i="7"/>
  <c r="U16" i="7"/>
  <c r="T16" i="7"/>
  <c r="S16" i="7"/>
  <c r="R16" i="7"/>
  <c r="Q16" i="7"/>
  <c r="G16" i="7"/>
  <c r="E16" i="7"/>
  <c r="B16" i="7"/>
  <c r="O16" i="7"/>
  <c r="N16" i="7"/>
  <c r="M16" i="7"/>
  <c r="H16" i="7"/>
  <c r="F16" i="7"/>
  <c r="E10" i="7"/>
  <c r="U10" i="7"/>
  <c r="T10" i="7"/>
  <c r="K10" i="7"/>
  <c r="W10" i="7"/>
  <c r="V10" i="7"/>
  <c r="S10" i="7"/>
  <c r="R10" i="7"/>
  <c r="P10" i="7"/>
  <c r="O10" i="7"/>
  <c r="N10" i="7"/>
  <c r="M10" i="7"/>
  <c r="L10" i="7"/>
  <c r="J10" i="7"/>
  <c r="I10" i="7"/>
  <c r="H10" i="7"/>
  <c r="G10" i="7"/>
  <c r="F10" i="7"/>
  <c r="D10" i="7"/>
  <c r="B10" i="7"/>
  <c r="Q10" i="7"/>
  <c r="C10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1" i="7"/>
  <c r="A48" i="6"/>
  <c r="A47" i="6"/>
  <c r="A41" i="6"/>
  <c r="Q27" i="6"/>
  <c r="U27" i="6"/>
  <c r="T27" i="6"/>
  <c r="K27" i="6"/>
  <c r="W27" i="6"/>
  <c r="V27" i="6"/>
  <c r="S27" i="6"/>
  <c r="R27" i="6"/>
  <c r="P27" i="6"/>
  <c r="O27" i="6"/>
  <c r="N27" i="6"/>
  <c r="M27" i="6"/>
  <c r="L27" i="6"/>
  <c r="J27" i="6"/>
  <c r="I27" i="6"/>
  <c r="H27" i="6"/>
  <c r="G27" i="6"/>
  <c r="D27" i="6"/>
  <c r="B27" i="6"/>
  <c r="E27" i="6"/>
  <c r="C27" i="6"/>
  <c r="P16" i="6"/>
  <c r="S16" i="6"/>
  <c r="O16" i="6"/>
  <c r="N16" i="6"/>
  <c r="I16" i="6"/>
  <c r="E16" i="6"/>
  <c r="H16" i="6"/>
  <c r="C16" i="6"/>
  <c r="W16" i="6"/>
  <c r="V16" i="6"/>
  <c r="U16" i="6"/>
  <c r="T16" i="6"/>
  <c r="M16" i="6"/>
  <c r="K16" i="6"/>
  <c r="J16" i="6"/>
  <c r="D16" i="6"/>
  <c r="B16" i="6"/>
  <c r="R16" i="6"/>
  <c r="Q16" i="6"/>
  <c r="L16" i="6"/>
  <c r="I10" i="6"/>
  <c r="F10" i="6"/>
  <c r="Q10" i="6"/>
  <c r="V10" i="6"/>
  <c r="U10" i="6"/>
  <c r="T10" i="6"/>
  <c r="S10" i="6"/>
  <c r="R10" i="6"/>
  <c r="P10" i="6"/>
  <c r="O10" i="6"/>
  <c r="N10" i="6"/>
  <c r="M10" i="6"/>
  <c r="L10" i="6"/>
  <c r="K10" i="6"/>
  <c r="J10" i="6"/>
  <c r="D10" i="6"/>
  <c r="B10" i="6"/>
  <c r="W10" i="6"/>
  <c r="H10" i="6"/>
  <c r="E10" i="6"/>
  <c r="C10" i="6"/>
  <c r="C5" i="6"/>
  <c r="A1" i="6"/>
  <c r="A48" i="5"/>
  <c r="A47" i="5"/>
  <c r="A41" i="5"/>
  <c r="U16" i="5"/>
  <c r="D16" i="5"/>
  <c r="T16" i="5"/>
  <c r="S16" i="5"/>
  <c r="N16" i="5"/>
  <c r="M16" i="5"/>
  <c r="L16" i="5"/>
  <c r="I16" i="5"/>
  <c r="R16" i="5"/>
  <c r="P16" i="5"/>
  <c r="O16" i="5"/>
  <c r="K16" i="5"/>
  <c r="H16" i="5"/>
  <c r="G16" i="5"/>
  <c r="E16" i="5"/>
  <c r="C16" i="5"/>
  <c r="W16" i="5"/>
  <c r="V16" i="5"/>
  <c r="Q16" i="5"/>
  <c r="J16" i="5"/>
  <c r="N10" i="5"/>
  <c r="J10" i="5"/>
  <c r="I10" i="5"/>
  <c r="G10" i="5"/>
  <c r="D10" i="5"/>
  <c r="C10" i="5"/>
  <c r="B10" i="5"/>
  <c r="W10" i="5"/>
  <c r="V10" i="5"/>
  <c r="U10" i="5"/>
  <c r="T10" i="5"/>
  <c r="S10" i="5"/>
  <c r="R10" i="5"/>
  <c r="Q10" i="5"/>
  <c r="P10" i="5"/>
  <c r="O10" i="5"/>
  <c r="H10" i="5"/>
  <c r="F10" i="5"/>
  <c r="M10" i="5"/>
  <c r="L10" i="5"/>
  <c r="K10" i="5"/>
  <c r="A1" i="5"/>
  <c r="W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B180" i="4"/>
  <c r="W179" i="4"/>
  <c r="V179" i="4"/>
  <c r="U179" i="4"/>
  <c r="T179" i="4"/>
  <c r="S179" i="4"/>
  <c r="R179" i="4"/>
  <c r="Q179" i="4"/>
  <c r="P179" i="4"/>
  <c r="O179" i="4"/>
  <c r="N179" i="4"/>
  <c r="M179" i="4"/>
  <c r="K179" i="4"/>
  <c r="I179" i="4"/>
  <c r="H179" i="4"/>
  <c r="G179" i="4"/>
  <c r="F179" i="4"/>
  <c r="E179" i="4"/>
  <c r="D179" i="4"/>
  <c r="B179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J178" i="4"/>
  <c r="I178" i="4"/>
  <c r="H178" i="4"/>
  <c r="G178" i="4"/>
  <c r="E178" i="4"/>
  <c r="D178" i="4"/>
  <c r="C178" i="4"/>
  <c r="B178" i="4"/>
  <c r="W177" i="4"/>
  <c r="V177" i="4"/>
  <c r="U177" i="4"/>
  <c r="S177" i="4"/>
  <c r="R177" i="4"/>
  <c r="Q177" i="4"/>
  <c r="P177" i="4"/>
  <c r="N177" i="4"/>
  <c r="M177" i="4"/>
  <c r="L177" i="4"/>
  <c r="K177" i="4"/>
  <c r="J177" i="4"/>
  <c r="I177" i="4"/>
  <c r="H177" i="4"/>
  <c r="G177" i="4"/>
  <c r="F177" i="4"/>
  <c r="E177" i="4"/>
  <c r="D177" i="4"/>
  <c r="B177" i="4"/>
  <c r="W176" i="4"/>
  <c r="V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F176" i="4"/>
  <c r="E176" i="4"/>
  <c r="D176" i="4"/>
  <c r="C176" i="4"/>
  <c r="B176" i="4"/>
  <c r="W175" i="4"/>
  <c r="U175" i="4"/>
  <c r="S175" i="4"/>
  <c r="R175" i="4"/>
  <c r="P175" i="4"/>
  <c r="O175" i="4"/>
  <c r="M175" i="4"/>
  <c r="L175" i="4"/>
  <c r="K175" i="4"/>
  <c r="J175" i="4"/>
  <c r="I175" i="4"/>
  <c r="G175" i="4"/>
  <c r="F175" i="4"/>
  <c r="E175" i="4"/>
  <c r="D175" i="4"/>
  <c r="C175" i="4"/>
  <c r="B175" i="4"/>
  <c r="R174" i="4"/>
  <c r="U173" i="4"/>
  <c r="E173" i="4"/>
  <c r="P162" i="4"/>
  <c r="G162" i="4"/>
  <c r="D162" i="4"/>
  <c r="T161" i="4"/>
  <c r="R161" i="4"/>
  <c r="K161" i="4"/>
  <c r="D161" i="4"/>
  <c r="J160" i="4"/>
  <c r="S155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C125" i="4"/>
  <c r="B125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V122" i="4"/>
  <c r="U122" i="4"/>
  <c r="T122" i="4"/>
  <c r="R122" i="4"/>
  <c r="Q122" i="4"/>
  <c r="P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W121" i="4"/>
  <c r="T121" i="4"/>
  <c r="S121" i="4"/>
  <c r="Q121" i="4"/>
  <c r="P121" i="4"/>
  <c r="K121" i="4"/>
  <c r="H121" i="4"/>
  <c r="F121" i="4"/>
  <c r="E121" i="4"/>
  <c r="D121" i="4"/>
  <c r="C121" i="4"/>
  <c r="B121" i="4"/>
  <c r="V120" i="4"/>
  <c r="U120" i="4"/>
  <c r="T120" i="4"/>
  <c r="S120" i="4"/>
  <c r="R120" i="4"/>
  <c r="P120" i="4"/>
  <c r="N120" i="4"/>
  <c r="M120" i="4"/>
  <c r="K120" i="4"/>
  <c r="I120" i="4"/>
  <c r="H120" i="4"/>
  <c r="G120" i="4"/>
  <c r="F120" i="4"/>
  <c r="E120" i="4"/>
  <c r="D120" i="4"/>
  <c r="C120" i="4"/>
  <c r="B120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W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W117" i="4"/>
  <c r="V117" i="4"/>
  <c r="U117" i="4"/>
  <c r="T117" i="4"/>
  <c r="S117" i="4"/>
  <c r="R117" i="4"/>
  <c r="Q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R116" i="4"/>
  <c r="K116" i="4"/>
  <c r="L115" i="4"/>
  <c r="C115" i="4"/>
  <c r="W111" i="4"/>
  <c r="V111" i="4"/>
  <c r="Q111" i="4"/>
  <c r="P111" i="4"/>
  <c r="O111" i="4"/>
  <c r="N111" i="4"/>
  <c r="M111" i="4"/>
  <c r="K111" i="4"/>
  <c r="B111" i="4"/>
  <c r="M110" i="4"/>
  <c r="T109" i="4"/>
  <c r="W106" i="4"/>
  <c r="S106" i="4"/>
  <c r="M106" i="4"/>
  <c r="L106" i="4"/>
  <c r="K106" i="4"/>
  <c r="I106" i="4"/>
  <c r="H106" i="4"/>
  <c r="E106" i="4"/>
  <c r="D106" i="4"/>
  <c r="C106" i="4"/>
  <c r="H105" i="4"/>
  <c r="P104" i="4"/>
  <c r="H104" i="4"/>
  <c r="S103" i="4"/>
  <c r="Q103" i="4"/>
  <c r="P103" i="4"/>
  <c r="N103" i="4"/>
  <c r="K103" i="4"/>
  <c r="I103" i="4"/>
  <c r="F103" i="4"/>
  <c r="R100" i="4"/>
  <c r="W95" i="4"/>
  <c r="V95" i="4"/>
  <c r="U95" i="4"/>
  <c r="T95" i="4"/>
  <c r="T94" i="4" s="1"/>
  <c r="S95" i="4"/>
  <c r="R95" i="4"/>
  <c r="Q95" i="4"/>
  <c r="Q94" i="4" s="1"/>
  <c r="P95" i="4"/>
  <c r="P94" i="4" s="1"/>
  <c r="O95" i="4"/>
  <c r="N95" i="4"/>
  <c r="M95" i="4"/>
  <c r="L95" i="4"/>
  <c r="L94" i="4" s="1"/>
  <c r="K95" i="4"/>
  <c r="K94" i="4" s="1"/>
  <c r="J95" i="4"/>
  <c r="I95" i="4"/>
  <c r="H95" i="4"/>
  <c r="G95" i="4"/>
  <c r="F95" i="4"/>
  <c r="E95" i="4"/>
  <c r="D95" i="4"/>
  <c r="C95" i="4"/>
  <c r="B95" i="4"/>
  <c r="Q88" i="4"/>
  <c r="P88" i="4"/>
  <c r="D88" i="4"/>
  <c r="K88" i="4"/>
  <c r="J88" i="4"/>
  <c r="U94" i="4"/>
  <c r="S94" i="4"/>
  <c r="M94" i="4"/>
  <c r="I94" i="4"/>
  <c r="H94" i="4"/>
  <c r="E94" i="4"/>
  <c r="D94" i="4"/>
  <c r="C94" i="4"/>
  <c r="W78" i="4"/>
  <c r="V78" i="4"/>
  <c r="U78" i="4"/>
  <c r="T78" i="4"/>
  <c r="S78" i="4"/>
  <c r="R78" i="4"/>
  <c r="Q78" i="4"/>
  <c r="Q151" i="4" s="1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W77" i="4"/>
  <c r="V77" i="4"/>
  <c r="U77" i="4"/>
  <c r="T77" i="4"/>
  <c r="S77" i="4"/>
  <c r="R77" i="4"/>
  <c r="Q77" i="4"/>
  <c r="P77" i="4"/>
  <c r="O77" i="4"/>
  <c r="O150" i="4" s="1"/>
  <c r="N77" i="4"/>
  <c r="M77" i="4"/>
  <c r="L77" i="4"/>
  <c r="K77" i="4"/>
  <c r="J77" i="4"/>
  <c r="I77" i="4"/>
  <c r="H77" i="4"/>
  <c r="G77" i="4"/>
  <c r="G150" i="4" s="1"/>
  <c r="F77" i="4"/>
  <c r="E77" i="4"/>
  <c r="D77" i="4"/>
  <c r="C77" i="4"/>
  <c r="B77" i="4"/>
  <c r="W76" i="4"/>
  <c r="V76" i="4"/>
  <c r="U76" i="4"/>
  <c r="U149" i="4" s="1"/>
  <c r="T76" i="4"/>
  <c r="S76" i="4"/>
  <c r="R76" i="4"/>
  <c r="Q76" i="4"/>
  <c r="P76" i="4"/>
  <c r="O76" i="4"/>
  <c r="N76" i="4"/>
  <c r="M76" i="4"/>
  <c r="M149" i="4" s="1"/>
  <c r="L76" i="4"/>
  <c r="K76" i="4"/>
  <c r="J76" i="4"/>
  <c r="I76" i="4"/>
  <c r="H76" i="4"/>
  <c r="G76" i="4"/>
  <c r="F76" i="4"/>
  <c r="E76" i="4"/>
  <c r="E149" i="4" s="1"/>
  <c r="D76" i="4"/>
  <c r="C76" i="4"/>
  <c r="B76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W74" i="4"/>
  <c r="V74" i="4"/>
  <c r="U74" i="4"/>
  <c r="T74" i="4"/>
  <c r="S74" i="4"/>
  <c r="R74" i="4"/>
  <c r="Q74" i="4"/>
  <c r="Q147" i="4" s="1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W72" i="4"/>
  <c r="U72" i="4"/>
  <c r="S72" i="4"/>
  <c r="Q72" i="4"/>
  <c r="P72" i="4"/>
  <c r="O72" i="4"/>
  <c r="N72" i="4"/>
  <c r="M72" i="4"/>
  <c r="J72" i="4"/>
  <c r="I72" i="4"/>
  <c r="G72" i="4"/>
  <c r="F72" i="4"/>
  <c r="E72" i="4"/>
  <c r="E145" i="4" s="1"/>
  <c r="D72" i="4"/>
  <c r="C72" i="4"/>
  <c r="V71" i="4"/>
  <c r="V144" i="4" s="1"/>
  <c r="U71" i="4"/>
  <c r="U144" i="4" s="1"/>
  <c r="T71" i="4"/>
  <c r="T144" i="4" s="1"/>
  <c r="S71" i="4"/>
  <c r="S144" i="4" s="1"/>
  <c r="R71" i="4"/>
  <c r="R144" i="4" s="1"/>
  <c r="Q71" i="4"/>
  <c r="Q144" i="4" s="1"/>
  <c r="O71" i="4"/>
  <c r="O144" i="4" s="1"/>
  <c r="N71" i="4"/>
  <c r="N144" i="4" s="1"/>
  <c r="I71" i="4"/>
  <c r="I144" i="4" s="1"/>
  <c r="H71" i="4"/>
  <c r="H144" i="4" s="1"/>
  <c r="G71" i="4"/>
  <c r="G144" i="4" s="1"/>
  <c r="E71" i="4"/>
  <c r="E144" i="4" s="1"/>
  <c r="C71" i="4"/>
  <c r="C144" i="4" s="1"/>
  <c r="W70" i="4"/>
  <c r="W143" i="4" s="1"/>
  <c r="V70" i="4"/>
  <c r="V143" i="4" s="1"/>
  <c r="U70" i="4"/>
  <c r="U143" i="4" s="1"/>
  <c r="T70" i="4"/>
  <c r="T143" i="4" s="1"/>
  <c r="S70" i="4"/>
  <c r="S143" i="4" s="1"/>
  <c r="P70" i="4"/>
  <c r="P143" i="4" s="1"/>
  <c r="O70" i="4"/>
  <c r="O143" i="4" s="1"/>
  <c r="N70" i="4"/>
  <c r="N143" i="4" s="1"/>
  <c r="M70" i="4"/>
  <c r="M143" i="4" s="1"/>
  <c r="L70" i="4"/>
  <c r="L143" i="4" s="1"/>
  <c r="K70" i="4"/>
  <c r="K143" i="4" s="1"/>
  <c r="I70" i="4"/>
  <c r="I143" i="4" s="1"/>
  <c r="H70" i="4"/>
  <c r="H143" i="4" s="1"/>
  <c r="G70" i="4"/>
  <c r="G143" i="4" s="1"/>
  <c r="B70" i="4"/>
  <c r="B143" i="4" s="1"/>
  <c r="W68" i="4"/>
  <c r="V68" i="4"/>
  <c r="U68" i="4"/>
  <c r="Q68" i="4"/>
  <c r="P68" i="4"/>
  <c r="M68" i="4"/>
  <c r="M141" i="4" s="1"/>
  <c r="L68" i="4"/>
  <c r="K68" i="4"/>
  <c r="J68" i="4"/>
  <c r="I68" i="4"/>
  <c r="H68" i="4"/>
  <c r="G68" i="4"/>
  <c r="F68" i="4"/>
  <c r="E68" i="4"/>
  <c r="E141" i="4" s="1"/>
  <c r="D68" i="4"/>
  <c r="C68" i="4"/>
  <c r="B68" i="4"/>
  <c r="W67" i="4"/>
  <c r="T67" i="4"/>
  <c r="S67" i="4"/>
  <c r="R67" i="4"/>
  <c r="Q67" i="4"/>
  <c r="P67" i="4"/>
  <c r="K67" i="4"/>
  <c r="H67" i="4"/>
  <c r="G67" i="4"/>
  <c r="F67" i="4"/>
  <c r="E67" i="4"/>
  <c r="C67" i="4"/>
  <c r="C140" i="4" s="1"/>
  <c r="B67" i="4"/>
  <c r="V66" i="4"/>
  <c r="U66" i="4"/>
  <c r="T66" i="4"/>
  <c r="S66" i="4"/>
  <c r="R66" i="4"/>
  <c r="Q66" i="4"/>
  <c r="Q139" i="4" s="1"/>
  <c r="O66" i="4"/>
  <c r="N66" i="4"/>
  <c r="M66" i="4"/>
  <c r="L66" i="4"/>
  <c r="K66" i="4"/>
  <c r="J66" i="4"/>
  <c r="I66" i="4"/>
  <c r="G66" i="4"/>
  <c r="F66" i="4"/>
  <c r="B66" i="4"/>
  <c r="W64" i="4"/>
  <c r="V64" i="4"/>
  <c r="U64" i="4"/>
  <c r="R64" i="4"/>
  <c r="P64" i="4"/>
  <c r="N64" i="4"/>
  <c r="N137" i="4" s="1"/>
  <c r="D64" i="4"/>
  <c r="V63" i="4"/>
  <c r="U63" i="4"/>
  <c r="T63" i="4"/>
  <c r="T136" i="4" s="1"/>
  <c r="S63" i="4"/>
  <c r="R63" i="4"/>
  <c r="Q63" i="4"/>
  <c r="P63" i="4"/>
  <c r="O63" i="4"/>
  <c r="N63" i="4"/>
  <c r="M63" i="4"/>
  <c r="L63" i="4"/>
  <c r="J63" i="4"/>
  <c r="H63" i="4"/>
  <c r="S62" i="4"/>
  <c r="S135" i="4" s="1"/>
  <c r="L62" i="4"/>
  <c r="L135" i="4" s="1"/>
  <c r="C62" i="4"/>
  <c r="C135" i="4" s="1"/>
  <c r="B62" i="4"/>
  <c r="B135" i="4" s="1"/>
  <c r="W60" i="4"/>
  <c r="W133" i="4" s="1"/>
  <c r="V60" i="4"/>
  <c r="V133" i="4" s="1"/>
  <c r="T60" i="4"/>
  <c r="T133" i="4" s="1"/>
  <c r="S60" i="4"/>
  <c r="S133" i="4" s="1"/>
  <c r="Q60" i="4"/>
  <c r="Q133" i="4" s="1"/>
  <c r="P60" i="4"/>
  <c r="P133" i="4" s="1"/>
  <c r="M60" i="4"/>
  <c r="M133" i="4" s="1"/>
  <c r="L60" i="4"/>
  <c r="L133" i="4" s="1"/>
  <c r="K60" i="4"/>
  <c r="K133" i="4" s="1"/>
  <c r="J60" i="4"/>
  <c r="J133" i="4" s="1"/>
  <c r="G60" i="4"/>
  <c r="G133" i="4" s="1"/>
  <c r="B60" i="4"/>
  <c r="B133" i="4" s="1"/>
  <c r="T59" i="4"/>
  <c r="S59" i="4"/>
  <c r="R59" i="4"/>
  <c r="P59" i="4"/>
  <c r="N59" i="4"/>
  <c r="J59" i="4"/>
  <c r="G59" i="4"/>
  <c r="F59" i="4"/>
  <c r="E59" i="4"/>
  <c r="D59" i="4"/>
  <c r="W58" i="4"/>
  <c r="V58" i="4"/>
  <c r="S58" i="4"/>
  <c r="R58" i="4"/>
  <c r="Q58" i="4"/>
  <c r="N58" i="4"/>
  <c r="M58" i="4"/>
  <c r="L58" i="4"/>
  <c r="K58" i="4"/>
  <c r="J58" i="4"/>
  <c r="D58" i="4"/>
  <c r="U56" i="4"/>
  <c r="U131" i="4" s="1"/>
  <c r="R56" i="4"/>
  <c r="R131" i="4" s="1"/>
  <c r="O56" i="4"/>
  <c r="O131" i="4" s="1"/>
  <c r="N56" i="4"/>
  <c r="N131" i="4" s="1"/>
  <c r="M56" i="4"/>
  <c r="M131" i="4" s="1"/>
  <c r="J56" i="4"/>
  <c r="J131" i="4" s="1"/>
  <c r="H56" i="4"/>
  <c r="H131" i="4" s="1"/>
  <c r="G56" i="4"/>
  <c r="G131" i="4" s="1"/>
  <c r="F56" i="4"/>
  <c r="F131" i="4" s="1"/>
  <c r="E56" i="4"/>
  <c r="E131" i="4" s="1"/>
  <c r="D56" i="4"/>
  <c r="D131" i="4" s="1"/>
  <c r="B56" i="4"/>
  <c r="B131" i="4" s="1"/>
  <c r="Q54" i="4"/>
  <c r="E54" i="4"/>
  <c r="C54" i="4"/>
  <c r="B54" i="4"/>
  <c r="W53" i="4"/>
  <c r="V53" i="4"/>
  <c r="U53" i="4"/>
  <c r="T53" i="4"/>
  <c r="S53" i="4"/>
  <c r="R53" i="4"/>
  <c r="Q53" i="4"/>
  <c r="P53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U17" i="4"/>
  <c r="T17" i="4"/>
  <c r="S17" i="4"/>
  <c r="P17" i="4"/>
  <c r="N17" i="4"/>
  <c r="M17" i="4"/>
  <c r="L17" i="4"/>
  <c r="E17" i="4"/>
  <c r="D17" i="4"/>
  <c r="C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W13" i="4"/>
  <c r="V13" i="4"/>
  <c r="U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U9" i="4"/>
  <c r="S9" i="4"/>
  <c r="Q9" i="4"/>
  <c r="O9" i="4"/>
  <c r="N9" i="4"/>
  <c r="G9" i="4"/>
  <c r="F9" i="4"/>
  <c r="D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Q5" i="4"/>
  <c r="P5" i="4"/>
  <c r="K5" i="4"/>
  <c r="I5" i="4"/>
  <c r="H5" i="4"/>
  <c r="C5" i="4"/>
  <c r="W4" i="4"/>
  <c r="V4" i="4"/>
  <c r="U4" i="4"/>
  <c r="T4" i="4"/>
  <c r="S4" i="4"/>
  <c r="R4" i="4"/>
  <c r="Q4" i="4"/>
  <c r="P4" i="4"/>
  <c r="O4" i="4"/>
  <c r="N4" i="4"/>
  <c r="M4" i="4"/>
  <c r="C4" i="4"/>
  <c r="A1" i="4"/>
  <c r="B9" i="2"/>
  <c r="B49" i="2"/>
  <c r="B31" i="2"/>
  <c r="B6" i="2"/>
  <c r="B20" i="2"/>
  <c r="B48" i="2"/>
  <c r="B60" i="2"/>
  <c r="B38" i="2"/>
  <c r="B44" i="2"/>
  <c r="B58" i="2"/>
  <c r="B10" i="2"/>
  <c r="B19" i="2"/>
  <c r="B50" i="2"/>
  <c r="B53" i="2"/>
  <c r="B40" i="2"/>
  <c r="B41" i="2"/>
  <c r="B26" i="2"/>
  <c r="B39" i="2"/>
  <c r="B23" i="2"/>
  <c r="B30" i="2"/>
  <c r="B16" i="2"/>
  <c r="B55" i="2"/>
  <c r="B59" i="2"/>
  <c r="B51" i="2"/>
  <c r="B13" i="2"/>
  <c r="B61" i="2"/>
  <c r="B29" i="2"/>
  <c r="B56" i="2"/>
  <c r="B14" i="2"/>
  <c r="B46" i="2"/>
  <c r="B36" i="2"/>
  <c r="B15" i="2"/>
  <c r="B8" i="2"/>
  <c r="B33" i="2"/>
  <c r="B24" i="2"/>
  <c r="B18" i="2"/>
  <c r="B28" i="2"/>
  <c r="B21" i="2"/>
  <c r="B34" i="2"/>
  <c r="B11" i="2"/>
  <c r="B35" i="2"/>
  <c r="B5" i="2"/>
  <c r="B54" i="2"/>
  <c r="B43" i="2"/>
  <c r="B25" i="2"/>
  <c r="B45" i="2"/>
  <c r="B4" i="2"/>
  <c r="D104" i="51" l="1"/>
  <c r="E104" i="51"/>
  <c r="N105" i="51"/>
  <c r="O105" i="51"/>
  <c r="M73" i="51"/>
  <c r="D73" i="51"/>
  <c r="U73" i="51"/>
  <c r="C73" i="50"/>
  <c r="I73" i="50"/>
  <c r="U73" i="50"/>
  <c r="J73" i="50"/>
  <c r="V73" i="50"/>
  <c r="K73" i="50"/>
  <c r="U103" i="50"/>
  <c r="Q73" i="50"/>
  <c r="G73" i="50"/>
  <c r="I105" i="50"/>
  <c r="R73" i="50"/>
  <c r="H73" i="50"/>
  <c r="N103" i="50"/>
  <c r="S73" i="50"/>
  <c r="V103" i="50"/>
  <c r="H104" i="50"/>
  <c r="E73" i="50"/>
  <c r="J105" i="50"/>
  <c r="F73" i="50"/>
  <c r="R105" i="50"/>
  <c r="O73" i="50"/>
  <c r="P73" i="50"/>
  <c r="M73" i="50"/>
  <c r="K87" i="50"/>
  <c r="C73" i="49"/>
  <c r="Q103" i="49"/>
  <c r="C104" i="49"/>
  <c r="T104" i="51"/>
  <c r="P104" i="50"/>
  <c r="U104" i="51"/>
  <c r="V87" i="49"/>
  <c r="R104" i="49"/>
  <c r="B105" i="50"/>
  <c r="P104" i="51"/>
  <c r="F105" i="51"/>
  <c r="W87" i="49"/>
  <c r="S104" i="49"/>
  <c r="Q104" i="51"/>
  <c r="G105" i="51"/>
  <c r="D105" i="49"/>
  <c r="V105" i="51"/>
  <c r="W105" i="51"/>
  <c r="K103" i="50"/>
  <c r="Q104" i="50"/>
  <c r="P103" i="51"/>
  <c r="R104" i="50"/>
  <c r="Q103" i="51"/>
  <c r="S104" i="50"/>
  <c r="O103" i="50"/>
  <c r="O73" i="49"/>
  <c r="P103" i="50"/>
  <c r="W83" i="49"/>
  <c r="S103" i="50"/>
  <c r="C105" i="50"/>
  <c r="D105" i="50"/>
  <c r="J73" i="49"/>
  <c r="B103" i="51"/>
  <c r="C103" i="51"/>
  <c r="W103" i="50"/>
  <c r="J103" i="51"/>
  <c r="W73" i="49"/>
  <c r="I80" i="49"/>
  <c r="B104" i="50"/>
  <c r="K103" i="51"/>
  <c r="C104" i="50"/>
  <c r="H104" i="51"/>
  <c r="R103" i="51"/>
  <c r="I104" i="51"/>
  <c r="S103" i="51"/>
  <c r="I151" i="4"/>
  <c r="D38" i="48"/>
  <c r="D180" i="4" s="1"/>
  <c r="W52" i="47"/>
  <c r="J60" i="47"/>
  <c r="S52" i="47"/>
  <c r="I52" i="47"/>
  <c r="R52" i="47"/>
  <c r="G52" i="47"/>
  <c r="Q52" i="47"/>
  <c r="C52" i="47"/>
  <c r="O52" i="47"/>
  <c r="B52" i="47"/>
  <c r="G52" i="46"/>
  <c r="D52" i="46"/>
  <c r="E52" i="46"/>
  <c r="Q52" i="46"/>
  <c r="B52" i="46"/>
  <c r="N52" i="46"/>
  <c r="C52" i="46"/>
  <c r="O52" i="46"/>
  <c r="L52" i="46"/>
  <c r="M52" i="46"/>
  <c r="J52" i="46"/>
  <c r="V52" i="46"/>
  <c r="K52" i="46"/>
  <c r="W52" i="46"/>
  <c r="T52" i="46"/>
  <c r="U52" i="46"/>
  <c r="I60" i="46"/>
  <c r="R52" i="46"/>
  <c r="S52" i="46"/>
  <c r="E69" i="45"/>
  <c r="E77" i="46"/>
  <c r="U77" i="46"/>
  <c r="C52" i="45"/>
  <c r="D52" i="45"/>
  <c r="M69" i="45"/>
  <c r="G52" i="45"/>
  <c r="M52" i="45"/>
  <c r="B77" i="45"/>
  <c r="B69" i="45" s="1"/>
  <c r="F52" i="45"/>
  <c r="K52" i="45"/>
  <c r="L52" i="45"/>
  <c r="U69" i="45"/>
  <c r="E77" i="47"/>
  <c r="O52" i="45"/>
  <c r="U52" i="45"/>
  <c r="E60" i="45"/>
  <c r="F60" i="45"/>
  <c r="I60" i="45"/>
  <c r="N52" i="45"/>
  <c r="S52" i="45"/>
  <c r="M60" i="45"/>
  <c r="Q77" i="46"/>
  <c r="T52" i="45"/>
  <c r="Q60" i="45"/>
  <c r="U60" i="45"/>
  <c r="B77" i="47"/>
  <c r="W52" i="45"/>
  <c r="V60" i="45"/>
  <c r="W150" i="4"/>
  <c r="Q69" i="45"/>
  <c r="V69" i="45"/>
  <c r="S69" i="45"/>
  <c r="F69" i="45"/>
  <c r="R69" i="45"/>
  <c r="I69" i="45"/>
  <c r="J72" i="43"/>
  <c r="N63" i="43"/>
  <c r="T63" i="43"/>
  <c r="O63" i="43"/>
  <c r="E63" i="43"/>
  <c r="O72" i="43"/>
  <c r="R63" i="43"/>
  <c r="C63" i="43"/>
  <c r="V63" i="43"/>
  <c r="W63" i="43"/>
  <c r="D63" i="43"/>
  <c r="K63" i="43"/>
  <c r="B63" i="43"/>
  <c r="I63" i="43"/>
  <c r="U63" i="43"/>
  <c r="F63" i="43"/>
  <c r="L63" i="43"/>
  <c r="G63" i="43"/>
  <c r="S63" i="43"/>
  <c r="J63" i="43"/>
  <c r="Q63" i="43"/>
  <c r="P63" i="42"/>
  <c r="S63" i="42"/>
  <c r="C63" i="42"/>
  <c r="B72" i="42"/>
  <c r="R72" i="42"/>
  <c r="H63" i="42"/>
  <c r="H90" i="42"/>
  <c r="U72" i="41"/>
  <c r="K63" i="41"/>
  <c r="V72" i="41"/>
  <c r="D63" i="41"/>
  <c r="U90" i="42"/>
  <c r="E81" i="41"/>
  <c r="K81" i="41"/>
  <c r="N90" i="43"/>
  <c r="M63" i="41"/>
  <c r="W90" i="42"/>
  <c r="B63" i="41"/>
  <c r="N63" i="41"/>
  <c r="P90" i="43"/>
  <c r="U90" i="43"/>
  <c r="L63" i="41"/>
  <c r="V90" i="43"/>
  <c r="W90" i="43"/>
  <c r="J63" i="41"/>
  <c r="V63" i="41"/>
  <c r="N90" i="41"/>
  <c r="E90" i="42"/>
  <c r="H63" i="41"/>
  <c r="T63" i="41"/>
  <c r="C63" i="41"/>
  <c r="B90" i="43"/>
  <c r="R63" i="41"/>
  <c r="G72" i="41"/>
  <c r="P90" i="42"/>
  <c r="F90" i="43"/>
  <c r="O90" i="42"/>
  <c r="G90" i="43"/>
  <c r="P63" i="41"/>
  <c r="F63" i="41"/>
  <c r="O72" i="41"/>
  <c r="H90" i="43"/>
  <c r="P72" i="41"/>
  <c r="F81" i="41"/>
  <c r="M81" i="41"/>
  <c r="R39" i="4"/>
  <c r="U81" i="41"/>
  <c r="Q51" i="39"/>
  <c r="O51" i="39"/>
  <c r="C51" i="39"/>
  <c r="W51" i="39"/>
  <c r="B78" i="39"/>
  <c r="K51" i="39"/>
  <c r="I51" i="39"/>
  <c r="W122" i="4"/>
  <c r="G51" i="39"/>
  <c r="S51" i="39"/>
  <c r="S63" i="38"/>
  <c r="E51" i="38"/>
  <c r="F51" i="38"/>
  <c r="R51" i="38"/>
  <c r="O51" i="38"/>
  <c r="I51" i="38"/>
  <c r="P51" i="38"/>
  <c r="M51" i="38"/>
  <c r="N51" i="38"/>
  <c r="W51" i="38"/>
  <c r="Q51" i="38"/>
  <c r="B51" i="38"/>
  <c r="U51" i="38"/>
  <c r="V51" i="38"/>
  <c r="B60" i="38"/>
  <c r="J51" i="38"/>
  <c r="I63" i="38"/>
  <c r="G51" i="38"/>
  <c r="G57" i="38"/>
  <c r="J60" i="38"/>
  <c r="K63" i="38"/>
  <c r="C63" i="37"/>
  <c r="P51" i="37"/>
  <c r="H78" i="37"/>
  <c r="N57" i="37"/>
  <c r="K78" i="37"/>
  <c r="O57" i="37"/>
  <c r="P60" i="37"/>
  <c r="Q60" i="37"/>
  <c r="B51" i="37"/>
  <c r="S78" i="37"/>
  <c r="R60" i="37"/>
  <c r="W57" i="37"/>
  <c r="S60" i="37"/>
  <c r="H78" i="38"/>
  <c r="T80" i="38"/>
  <c r="U60" i="37"/>
  <c r="O79" i="38"/>
  <c r="I78" i="38"/>
  <c r="K78" i="39"/>
  <c r="P79" i="38"/>
  <c r="Q78" i="38"/>
  <c r="Q79" i="38"/>
  <c r="C79" i="38"/>
  <c r="M78" i="39"/>
  <c r="R79" i="38"/>
  <c r="C51" i="37"/>
  <c r="D80" i="37"/>
  <c r="M78" i="38"/>
  <c r="S79" i="38"/>
  <c r="U79" i="39"/>
  <c r="J51" i="37"/>
  <c r="G80" i="37"/>
  <c r="N78" i="38"/>
  <c r="E80" i="38"/>
  <c r="L80" i="37"/>
  <c r="O78" i="38"/>
  <c r="M80" i="38"/>
  <c r="W79" i="39"/>
  <c r="P78" i="38"/>
  <c r="U80" i="38"/>
  <c r="T80" i="37"/>
  <c r="W79" i="38"/>
  <c r="W80" i="37"/>
  <c r="B80" i="38"/>
  <c r="C80" i="38"/>
  <c r="D80" i="38"/>
  <c r="U78" i="38"/>
  <c r="R51" i="37"/>
  <c r="H51" i="37"/>
  <c r="V78" i="38"/>
  <c r="W78" i="38"/>
  <c r="C148" i="4"/>
  <c r="K148" i="4"/>
  <c r="O122" i="4"/>
  <c r="S148" i="4"/>
  <c r="S122" i="4"/>
  <c r="U51" i="35"/>
  <c r="Q63" i="35"/>
  <c r="L51" i="35"/>
  <c r="Q78" i="35"/>
  <c r="E51" i="35"/>
  <c r="I121" i="4"/>
  <c r="J121" i="4"/>
  <c r="R51" i="35"/>
  <c r="M51" i="35"/>
  <c r="C51" i="35"/>
  <c r="G121" i="4"/>
  <c r="L121" i="4"/>
  <c r="M121" i="4"/>
  <c r="N121" i="4"/>
  <c r="O121" i="4"/>
  <c r="S51" i="34"/>
  <c r="I51" i="34"/>
  <c r="J79" i="34"/>
  <c r="Q51" i="34"/>
  <c r="E57" i="34"/>
  <c r="B51" i="34"/>
  <c r="F57" i="34"/>
  <c r="C51" i="34"/>
  <c r="G57" i="34"/>
  <c r="Q63" i="34"/>
  <c r="R63" i="34"/>
  <c r="O57" i="34"/>
  <c r="S63" i="34"/>
  <c r="U57" i="34"/>
  <c r="J51" i="34"/>
  <c r="O78" i="33"/>
  <c r="W63" i="33"/>
  <c r="P78" i="33"/>
  <c r="M57" i="33"/>
  <c r="N78" i="35"/>
  <c r="C51" i="33"/>
  <c r="N57" i="33"/>
  <c r="Q60" i="33"/>
  <c r="B79" i="33"/>
  <c r="G79" i="35"/>
  <c r="I79" i="33"/>
  <c r="V57" i="33"/>
  <c r="G51" i="33"/>
  <c r="T60" i="33"/>
  <c r="H78" i="34"/>
  <c r="W60" i="33"/>
  <c r="Q79" i="34"/>
  <c r="P78" i="34"/>
  <c r="R79" i="33"/>
  <c r="B79" i="34"/>
  <c r="M78" i="34"/>
  <c r="I51" i="33"/>
  <c r="D80" i="33"/>
  <c r="D72" i="33" s="1"/>
  <c r="N78" i="34"/>
  <c r="U79" i="35"/>
  <c r="J51" i="33"/>
  <c r="D80" i="34"/>
  <c r="K51" i="33"/>
  <c r="L80" i="33"/>
  <c r="L80" i="34"/>
  <c r="W79" i="35"/>
  <c r="W79" i="34"/>
  <c r="T80" i="34"/>
  <c r="T80" i="33"/>
  <c r="T72" i="33" s="1"/>
  <c r="B80" i="34"/>
  <c r="C80" i="34"/>
  <c r="U78" i="35"/>
  <c r="V78" i="35"/>
  <c r="Q51" i="33"/>
  <c r="V78" i="34"/>
  <c r="R51" i="33"/>
  <c r="H51" i="33"/>
  <c r="W78" i="34"/>
  <c r="S51" i="33"/>
  <c r="I80" i="34"/>
  <c r="W51" i="33"/>
  <c r="J80" i="34"/>
  <c r="K80" i="34"/>
  <c r="D60" i="33"/>
  <c r="B63" i="33"/>
  <c r="G60" i="33"/>
  <c r="I63" i="33"/>
  <c r="G79" i="34"/>
  <c r="H79" i="35"/>
  <c r="O51" i="33"/>
  <c r="H60" i="33"/>
  <c r="J63" i="33"/>
  <c r="H79" i="34"/>
  <c r="I79" i="34"/>
  <c r="U121" i="4"/>
  <c r="R121" i="4"/>
  <c r="V121" i="4"/>
  <c r="L72" i="33"/>
  <c r="M39" i="4"/>
  <c r="I147" i="4"/>
  <c r="K122" i="31"/>
  <c r="H84" i="31"/>
  <c r="S122" i="31"/>
  <c r="S84" i="31"/>
  <c r="R84" i="31"/>
  <c r="J120" i="4"/>
  <c r="I84" i="31"/>
  <c r="L120" i="4"/>
  <c r="E84" i="31"/>
  <c r="J99" i="31"/>
  <c r="O120" i="4"/>
  <c r="C122" i="31"/>
  <c r="Q120" i="4"/>
  <c r="L123" i="31"/>
  <c r="M123" i="31"/>
  <c r="R84" i="30"/>
  <c r="S84" i="30"/>
  <c r="W84" i="30"/>
  <c r="D84" i="30"/>
  <c r="P84" i="30"/>
  <c r="B84" i="30"/>
  <c r="C84" i="30"/>
  <c r="I84" i="30"/>
  <c r="E84" i="30"/>
  <c r="L84" i="30"/>
  <c r="H84" i="30"/>
  <c r="C105" i="30"/>
  <c r="J84" i="30"/>
  <c r="K84" i="30"/>
  <c r="Q84" i="30"/>
  <c r="S120" i="30"/>
  <c r="T84" i="30"/>
  <c r="J84" i="29"/>
  <c r="F94" i="29"/>
  <c r="N120" i="29"/>
  <c r="L122" i="29"/>
  <c r="H120" i="30"/>
  <c r="V120" i="29"/>
  <c r="M94" i="29"/>
  <c r="N94" i="29"/>
  <c r="Q123" i="29"/>
  <c r="E119" i="30"/>
  <c r="E90" i="29"/>
  <c r="I84" i="29"/>
  <c r="H90" i="29"/>
  <c r="O122" i="30"/>
  <c r="N90" i="29"/>
  <c r="W122" i="30"/>
  <c r="P90" i="29"/>
  <c r="O99" i="29"/>
  <c r="H84" i="29"/>
  <c r="P99" i="29"/>
  <c r="D105" i="29"/>
  <c r="E105" i="29"/>
  <c r="D123" i="31"/>
  <c r="V105" i="29"/>
  <c r="W105" i="29"/>
  <c r="T119" i="31"/>
  <c r="P84" i="29"/>
  <c r="Q119" i="29"/>
  <c r="B122" i="29"/>
  <c r="Q123" i="30"/>
  <c r="R84" i="29"/>
  <c r="B94" i="29"/>
  <c r="E120" i="29"/>
  <c r="C122" i="29"/>
  <c r="K122" i="29"/>
  <c r="O146" i="4"/>
  <c r="W146" i="4"/>
  <c r="G146" i="4"/>
  <c r="W120" i="4"/>
  <c r="I98" i="27"/>
  <c r="H98" i="27"/>
  <c r="S152" i="27"/>
  <c r="C57" i="24"/>
  <c r="C116" i="4" s="1"/>
  <c r="D110" i="27"/>
  <c r="P110" i="27"/>
  <c r="E153" i="27"/>
  <c r="J98" i="27"/>
  <c r="D116" i="27"/>
  <c r="M153" i="27"/>
  <c r="S98" i="27"/>
  <c r="J126" i="27"/>
  <c r="B110" i="27"/>
  <c r="N110" i="27"/>
  <c r="E126" i="27"/>
  <c r="K126" i="27"/>
  <c r="G154" i="27"/>
  <c r="P98" i="27"/>
  <c r="O154" i="27"/>
  <c r="Q98" i="27"/>
  <c r="H126" i="27"/>
  <c r="T126" i="27"/>
  <c r="L110" i="27"/>
  <c r="G110" i="27"/>
  <c r="R126" i="27"/>
  <c r="J110" i="27"/>
  <c r="V110" i="27"/>
  <c r="M126" i="27"/>
  <c r="S126" i="27"/>
  <c r="P117" i="4"/>
  <c r="E105" i="27"/>
  <c r="C98" i="27"/>
  <c r="P126" i="27"/>
  <c r="F126" i="27"/>
  <c r="M77" i="24"/>
  <c r="M174" i="4" s="1"/>
  <c r="L105" i="27"/>
  <c r="T110" i="27"/>
  <c r="Q126" i="27"/>
  <c r="M105" i="27"/>
  <c r="O110" i="27"/>
  <c r="Q105" i="27"/>
  <c r="G98" i="27"/>
  <c r="D126" i="27"/>
  <c r="B98" i="27"/>
  <c r="U105" i="27"/>
  <c r="R110" i="27"/>
  <c r="H110" i="27"/>
  <c r="B119" i="27"/>
  <c r="U126" i="27"/>
  <c r="N98" i="27"/>
  <c r="I110" i="27"/>
  <c r="K98" i="27"/>
  <c r="B126" i="27"/>
  <c r="N126" i="27"/>
  <c r="B152" i="27"/>
  <c r="F110" i="27"/>
  <c r="C126" i="27"/>
  <c r="C152" i="27"/>
  <c r="J105" i="26"/>
  <c r="H126" i="26"/>
  <c r="H154" i="26"/>
  <c r="I110" i="26"/>
  <c r="R105" i="26"/>
  <c r="F126" i="26"/>
  <c r="B98" i="26"/>
  <c r="G126" i="26"/>
  <c r="S126" i="26"/>
  <c r="C98" i="26"/>
  <c r="N110" i="26"/>
  <c r="P126" i="26"/>
  <c r="P110" i="26"/>
  <c r="Q110" i="26"/>
  <c r="G110" i="26"/>
  <c r="F119" i="26"/>
  <c r="H98" i="26"/>
  <c r="N126" i="26"/>
  <c r="J98" i="26"/>
  <c r="O126" i="26"/>
  <c r="K98" i="26"/>
  <c r="W98" i="26"/>
  <c r="E110" i="26"/>
  <c r="V110" i="26"/>
  <c r="V119" i="26"/>
  <c r="W119" i="26"/>
  <c r="C126" i="26"/>
  <c r="O110" i="26"/>
  <c r="T126" i="26"/>
  <c r="P98" i="26"/>
  <c r="V126" i="26"/>
  <c r="G152" i="26"/>
  <c r="R98" i="26"/>
  <c r="W126" i="26"/>
  <c r="S98" i="26"/>
  <c r="I98" i="26"/>
  <c r="M110" i="26"/>
  <c r="O152" i="26"/>
  <c r="Q152" i="26"/>
  <c r="W152" i="26"/>
  <c r="B105" i="26"/>
  <c r="K126" i="26"/>
  <c r="C153" i="26"/>
  <c r="G98" i="26"/>
  <c r="E105" i="26"/>
  <c r="L153" i="26"/>
  <c r="S136" i="25"/>
  <c r="K98" i="25"/>
  <c r="T126" i="25"/>
  <c r="M98" i="25"/>
  <c r="J110" i="25"/>
  <c r="W126" i="25"/>
  <c r="O98" i="25"/>
  <c r="N98" i="25"/>
  <c r="H126" i="25"/>
  <c r="J76" i="24"/>
  <c r="J173" i="4" s="1"/>
  <c r="T110" i="25"/>
  <c r="C110" i="25"/>
  <c r="L77" i="24"/>
  <c r="L174" i="4" s="1"/>
  <c r="S98" i="25"/>
  <c r="D98" i="25"/>
  <c r="E110" i="25"/>
  <c r="U98" i="25"/>
  <c r="F110" i="25"/>
  <c r="R110" i="25"/>
  <c r="B105" i="25"/>
  <c r="C126" i="25"/>
  <c r="C52" i="24"/>
  <c r="C74" i="24" s="1"/>
  <c r="C171" i="4" s="1"/>
  <c r="D77" i="24"/>
  <c r="D174" i="4" s="1"/>
  <c r="W98" i="25"/>
  <c r="D105" i="25"/>
  <c r="D126" i="25"/>
  <c r="P126" i="25"/>
  <c r="M156" i="25"/>
  <c r="I110" i="25"/>
  <c r="N156" i="25"/>
  <c r="E52" i="24"/>
  <c r="D152" i="25"/>
  <c r="G77" i="24"/>
  <c r="G174" i="4" s="1"/>
  <c r="S67" i="24"/>
  <c r="K110" i="25"/>
  <c r="G126" i="25"/>
  <c r="F152" i="25"/>
  <c r="K72" i="4"/>
  <c r="B68" i="24"/>
  <c r="L152" i="25"/>
  <c r="W156" i="25"/>
  <c r="C68" i="24"/>
  <c r="R105" i="25"/>
  <c r="M110" i="25"/>
  <c r="I126" i="25"/>
  <c r="T105" i="25"/>
  <c r="N110" i="25"/>
  <c r="D110" i="25"/>
  <c r="J68" i="24"/>
  <c r="W105" i="25"/>
  <c r="K126" i="25"/>
  <c r="F153" i="25"/>
  <c r="L69" i="24"/>
  <c r="C98" i="25"/>
  <c r="C119" i="25"/>
  <c r="L126" i="25"/>
  <c r="H153" i="25"/>
  <c r="T69" i="24"/>
  <c r="Q110" i="25"/>
  <c r="D119" i="25"/>
  <c r="N153" i="25"/>
  <c r="M52" i="24"/>
  <c r="M74" i="24" s="1"/>
  <c r="M171" i="4" s="1"/>
  <c r="U69" i="24"/>
  <c r="E98" i="25"/>
  <c r="B110" i="25"/>
  <c r="P153" i="25"/>
  <c r="S110" i="25"/>
  <c r="K119" i="25"/>
  <c r="O126" i="25"/>
  <c r="E70" i="4"/>
  <c r="E143" i="4" s="1"/>
  <c r="G98" i="25"/>
  <c r="F98" i="25"/>
  <c r="L119" i="25"/>
  <c r="H154" i="25"/>
  <c r="Q70" i="4"/>
  <c r="Q143" i="4" s="1"/>
  <c r="B71" i="4"/>
  <c r="B144" i="4" s="1"/>
  <c r="C70" i="4"/>
  <c r="C143" i="4" s="1"/>
  <c r="K71" i="4"/>
  <c r="K144" i="4" s="1"/>
  <c r="R72" i="4"/>
  <c r="R145" i="4" s="1"/>
  <c r="M71" i="4"/>
  <c r="M144" i="4" s="1"/>
  <c r="T72" i="4"/>
  <c r="P52" i="24"/>
  <c r="P74" i="24" s="1"/>
  <c r="P171" i="4" s="1"/>
  <c r="U110" i="25"/>
  <c r="Q126" i="25"/>
  <c r="J154" i="25"/>
  <c r="E69" i="4"/>
  <c r="M69" i="4"/>
  <c r="W69" i="24"/>
  <c r="E77" i="24"/>
  <c r="E174" i="4" s="1"/>
  <c r="B136" i="25"/>
  <c r="T156" i="25"/>
  <c r="U57" i="24"/>
  <c r="U116" i="4" s="1"/>
  <c r="O77" i="24"/>
  <c r="O174" i="4" s="1"/>
  <c r="E156" i="25"/>
  <c r="C67" i="24"/>
  <c r="F156" i="25"/>
  <c r="R156" i="25"/>
  <c r="K67" i="24"/>
  <c r="P67" i="24"/>
  <c r="J136" i="25"/>
  <c r="I156" i="25"/>
  <c r="Q67" i="24"/>
  <c r="M145" i="4"/>
  <c r="C136" i="25"/>
  <c r="K156" i="25"/>
  <c r="C75" i="24"/>
  <c r="C172" i="4" s="1"/>
  <c r="B57" i="24"/>
  <c r="B116" i="4" s="1"/>
  <c r="H57" i="24"/>
  <c r="H116" i="4" s="1"/>
  <c r="D156" i="25"/>
  <c r="B77" i="24"/>
  <c r="B174" i="4" s="1"/>
  <c r="K68" i="24"/>
  <c r="P75" i="24"/>
  <c r="P172" i="4" s="1"/>
  <c r="E57" i="24"/>
  <c r="E116" i="4" s="1"/>
  <c r="M68" i="24"/>
  <c r="R136" i="25"/>
  <c r="Q156" i="25"/>
  <c r="U52" i="24"/>
  <c r="U69" i="4" s="1"/>
  <c r="U142" i="4" s="1"/>
  <c r="R68" i="24"/>
  <c r="B156" i="25"/>
  <c r="U145" i="4"/>
  <c r="S68" i="24"/>
  <c r="K136" i="25"/>
  <c r="S156" i="25"/>
  <c r="P71" i="4"/>
  <c r="P144" i="4" s="1"/>
  <c r="U156" i="25"/>
  <c r="J57" i="24"/>
  <c r="J116" i="4" s="1"/>
  <c r="V156" i="25"/>
  <c r="L156" i="25"/>
  <c r="J77" i="24"/>
  <c r="J174" i="4" s="1"/>
  <c r="G52" i="24"/>
  <c r="G69" i="4" s="1"/>
  <c r="G142" i="4" s="1"/>
  <c r="J39" i="4"/>
  <c r="J156" i="25"/>
  <c r="O137" i="23"/>
  <c r="O60" i="20"/>
  <c r="O113" i="4" s="1"/>
  <c r="O140" i="23"/>
  <c r="P60" i="20"/>
  <c r="P113" i="4" s="1"/>
  <c r="P139" i="23"/>
  <c r="U139" i="23"/>
  <c r="U60" i="20"/>
  <c r="U113" i="4" s="1"/>
  <c r="U141" i="23"/>
  <c r="F158" i="23"/>
  <c r="F61" i="20"/>
  <c r="F114" i="4" s="1"/>
  <c r="G137" i="23"/>
  <c r="G60" i="20"/>
  <c r="G113" i="4" s="1"/>
  <c r="G144" i="23"/>
  <c r="G140" i="23"/>
  <c r="N154" i="23"/>
  <c r="N61" i="20"/>
  <c r="J143" i="23"/>
  <c r="J60" i="20"/>
  <c r="J113" i="4" s="1"/>
  <c r="J139" i="23"/>
  <c r="P192" i="23"/>
  <c r="N79" i="20"/>
  <c r="N170" i="4" s="1"/>
  <c r="F99" i="23"/>
  <c r="F62" i="20" s="1"/>
  <c r="F115" i="4" s="1"/>
  <c r="F78" i="20"/>
  <c r="F169" i="4" s="1"/>
  <c r="T99" i="23"/>
  <c r="T62" i="20" s="1"/>
  <c r="E5" i="23"/>
  <c r="F60" i="20"/>
  <c r="F113" i="4" s="1"/>
  <c r="H5" i="23"/>
  <c r="M5" i="23"/>
  <c r="N57" i="20"/>
  <c r="N56" i="20" s="1"/>
  <c r="T48" i="23"/>
  <c r="N60" i="20"/>
  <c r="N113" i="4" s="1"/>
  <c r="G132" i="22"/>
  <c r="O132" i="22"/>
  <c r="P132" i="22"/>
  <c r="G146" i="22"/>
  <c r="M146" i="22"/>
  <c r="M165" i="22"/>
  <c r="S132" i="22"/>
  <c r="K146" i="22"/>
  <c r="D203" i="22"/>
  <c r="W132" i="22"/>
  <c r="O146" i="22"/>
  <c r="U146" i="22"/>
  <c r="Q132" i="22"/>
  <c r="P146" i="22"/>
  <c r="S146" i="22"/>
  <c r="C132" i="22"/>
  <c r="W146" i="22"/>
  <c r="G165" i="22"/>
  <c r="B160" i="22"/>
  <c r="L132" i="22"/>
  <c r="N171" i="22"/>
  <c r="E146" i="22"/>
  <c r="J160" i="22"/>
  <c r="E165" i="22"/>
  <c r="L160" i="22"/>
  <c r="K132" i="22"/>
  <c r="C146" i="22"/>
  <c r="I165" i="22"/>
  <c r="O165" i="22"/>
  <c r="T132" i="22"/>
  <c r="R68" i="4"/>
  <c r="L67" i="4"/>
  <c r="D66" i="4"/>
  <c r="E66" i="4"/>
  <c r="F201" i="22"/>
  <c r="I192" i="21"/>
  <c r="I183" i="21" s="1"/>
  <c r="Q192" i="21"/>
  <c r="Q183" i="21" s="1"/>
  <c r="P160" i="21"/>
  <c r="H165" i="21"/>
  <c r="O203" i="22"/>
  <c r="B183" i="21"/>
  <c r="B141" i="21"/>
  <c r="B146" i="21"/>
  <c r="H146" i="21"/>
  <c r="U160" i="21"/>
  <c r="I165" i="21"/>
  <c r="K132" i="21"/>
  <c r="C141" i="21"/>
  <c r="C132" i="21" s="1"/>
  <c r="C146" i="21"/>
  <c r="U213" i="22"/>
  <c r="F141" i="21"/>
  <c r="F132" i="21" s="1"/>
  <c r="J141" i="21"/>
  <c r="L165" i="21"/>
  <c r="R165" i="21"/>
  <c r="N132" i="21"/>
  <c r="K141" i="21"/>
  <c r="F146" i="21"/>
  <c r="O157" i="21"/>
  <c r="O165" i="21"/>
  <c r="R157" i="21"/>
  <c r="P165" i="21"/>
  <c r="S192" i="22"/>
  <c r="J183" i="21"/>
  <c r="J146" i="21"/>
  <c r="P146" i="21"/>
  <c r="W157" i="21"/>
  <c r="Q165" i="21"/>
  <c r="D201" i="22"/>
  <c r="J202" i="22"/>
  <c r="V211" i="22"/>
  <c r="S132" i="21"/>
  <c r="K146" i="21"/>
  <c r="I132" i="21"/>
  <c r="R203" i="22"/>
  <c r="T165" i="21"/>
  <c r="V132" i="21"/>
  <c r="N146" i="21"/>
  <c r="K165" i="21"/>
  <c r="T203" i="22"/>
  <c r="D213" i="22"/>
  <c r="D67" i="4"/>
  <c r="D140" i="4" s="1"/>
  <c r="N68" i="4"/>
  <c r="N141" i="4" s="1"/>
  <c r="C192" i="22"/>
  <c r="U203" i="22"/>
  <c r="W165" i="21"/>
  <c r="D192" i="22"/>
  <c r="Q132" i="21"/>
  <c r="B165" i="21"/>
  <c r="K201" i="22"/>
  <c r="E213" i="22"/>
  <c r="R146" i="21"/>
  <c r="S165" i="21"/>
  <c r="O213" i="21"/>
  <c r="O205" i="21" s="1"/>
  <c r="F192" i="22"/>
  <c r="L201" i="22"/>
  <c r="R202" i="22"/>
  <c r="E51" i="20"/>
  <c r="E65" i="4" s="1"/>
  <c r="S146" i="21"/>
  <c r="I146" i="21"/>
  <c r="K202" i="21"/>
  <c r="C211" i="22"/>
  <c r="H51" i="20"/>
  <c r="H65" i="4" s="1"/>
  <c r="H138" i="4" s="1"/>
  <c r="J67" i="4"/>
  <c r="P51" i="20"/>
  <c r="P65" i="4" s="1"/>
  <c r="G171" i="21"/>
  <c r="M203" i="21"/>
  <c r="C211" i="21"/>
  <c r="I192" i="22"/>
  <c r="U202" i="22"/>
  <c r="R51" i="20"/>
  <c r="R65" i="4" s="1"/>
  <c r="R138" i="4" s="1"/>
  <c r="V146" i="21"/>
  <c r="G153" i="21"/>
  <c r="O171" i="21"/>
  <c r="F211" i="22"/>
  <c r="L213" i="22"/>
  <c r="J211" i="22"/>
  <c r="W171" i="21"/>
  <c r="S211" i="21"/>
  <c r="K192" i="22"/>
  <c r="M213" i="22"/>
  <c r="D79" i="20"/>
  <c r="D170" i="4" s="1"/>
  <c r="P66" i="4"/>
  <c r="V67" i="4"/>
  <c r="E69" i="20"/>
  <c r="U77" i="20"/>
  <c r="U168" i="4" s="1"/>
  <c r="U69" i="20"/>
  <c r="B51" i="20"/>
  <c r="B65" i="4" s="1"/>
  <c r="F51" i="20"/>
  <c r="F65" i="4" s="1"/>
  <c r="D205" i="23"/>
  <c r="Q79" i="20"/>
  <c r="Q170" i="4" s="1"/>
  <c r="K140" i="4"/>
  <c r="S30" i="4"/>
  <c r="E39" i="4"/>
  <c r="H66" i="4"/>
  <c r="N67" i="4"/>
  <c r="N140" i="4" s="1"/>
  <c r="T68" i="4"/>
  <c r="R183" i="21"/>
  <c r="J51" i="20"/>
  <c r="J65" i="4" s="1"/>
  <c r="J138" i="4" s="1"/>
  <c r="L205" i="23"/>
  <c r="Q3" i="4"/>
  <c r="Q128" i="4" s="1"/>
  <c r="K30" i="4"/>
  <c r="I139" i="4"/>
  <c r="U141" i="4"/>
  <c r="C30" i="4"/>
  <c r="S140" i="4"/>
  <c r="U192" i="19"/>
  <c r="U229" i="19"/>
  <c r="U81" i="16"/>
  <c r="U110" i="4" s="1"/>
  <c r="K185" i="19"/>
  <c r="K183" i="19"/>
  <c r="K187" i="19"/>
  <c r="K191" i="19"/>
  <c r="K81" i="16"/>
  <c r="K110" i="4" s="1"/>
  <c r="W80" i="16"/>
  <c r="W109" i="4" s="1"/>
  <c r="M197" i="19"/>
  <c r="K102" i="16"/>
  <c r="K165" i="4" s="1"/>
  <c r="C81" i="16"/>
  <c r="C110" i="4" s="1"/>
  <c r="D81" i="16"/>
  <c r="C190" i="19"/>
  <c r="S103" i="16"/>
  <c r="S166" i="4" s="1"/>
  <c r="D190" i="19"/>
  <c r="P160" i="19"/>
  <c r="T103" i="16"/>
  <c r="T166" i="4" s="1"/>
  <c r="L81" i="16"/>
  <c r="Q160" i="19"/>
  <c r="S160" i="19"/>
  <c r="T81" i="16"/>
  <c r="T160" i="19"/>
  <c r="B197" i="19"/>
  <c r="H197" i="19"/>
  <c r="E160" i="19"/>
  <c r="K190" i="19"/>
  <c r="L190" i="19"/>
  <c r="B160" i="19"/>
  <c r="F197" i="19"/>
  <c r="M190" i="19"/>
  <c r="O217" i="19"/>
  <c r="I197" i="19"/>
  <c r="C103" i="16"/>
  <c r="C166" i="4" s="1"/>
  <c r="H171" i="19"/>
  <c r="J197" i="19"/>
  <c r="P197" i="19"/>
  <c r="D103" i="16"/>
  <c r="D166" i="4" s="1"/>
  <c r="E103" i="16"/>
  <c r="E166" i="4" s="1"/>
  <c r="O171" i="19"/>
  <c r="C191" i="19"/>
  <c r="F103" i="16"/>
  <c r="F166" i="4" s="1"/>
  <c r="S190" i="19"/>
  <c r="C160" i="19"/>
  <c r="P171" i="19"/>
  <c r="T190" i="19"/>
  <c r="D160" i="19"/>
  <c r="J160" i="19"/>
  <c r="S191" i="19"/>
  <c r="N197" i="19"/>
  <c r="C102" i="16"/>
  <c r="C165" i="4" s="1"/>
  <c r="D5" i="19"/>
  <c r="S187" i="19"/>
  <c r="Q197" i="19"/>
  <c r="I226" i="19"/>
  <c r="U190" i="19"/>
  <c r="C187" i="19"/>
  <c r="E197" i="19"/>
  <c r="L77" i="16"/>
  <c r="L80" i="16"/>
  <c r="L109" i="4" s="1"/>
  <c r="G5" i="19"/>
  <c r="H160" i="19"/>
  <c r="C183" i="19"/>
  <c r="R197" i="19"/>
  <c r="Q226" i="19"/>
  <c r="T77" i="16"/>
  <c r="H5" i="19"/>
  <c r="I160" i="19"/>
  <c r="M103" i="16"/>
  <c r="M166" i="4" s="1"/>
  <c r="I5" i="19"/>
  <c r="S183" i="19"/>
  <c r="D5" i="18"/>
  <c r="H178" i="18"/>
  <c r="F171" i="18"/>
  <c r="N171" i="18"/>
  <c r="N197" i="18"/>
  <c r="B96" i="16"/>
  <c r="U178" i="18"/>
  <c r="O197" i="18"/>
  <c r="U197" i="18"/>
  <c r="C178" i="18"/>
  <c r="S197" i="18"/>
  <c r="J197" i="18"/>
  <c r="V197" i="18"/>
  <c r="W197" i="18"/>
  <c r="F97" i="16"/>
  <c r="F95" i="16" s="1"/>
  <c r="E178" i="18"/>
  <c r="K178" i="18"/>
  <c r="E197" i="18"/>
  <c r="R197" i="18"/>
  <c r="F178" i="18"/>
  <c r="I178" i="18"/>
  <c r="C197" i="18"/>
  <c r="V178" i="18"/>
  <c r="P178" i="18"/>
  <c r="F197" i="18"/>
  <c r="M178" i="18"/>
  <c r="S178" i="18"/>
  <c r="G197" i="18"/>
  <c r="M197" i="18"/>
  <c r="N217" i="18"/>
  <c r="N97" i="16"/>
  <c r="K96" i="16"/>
  <c r="G197" i="17"/>
  <c r="N237" i="18"/>
  <c r="J160" i="17"/>
  <c r="V209" i="17"/>
  <c r="O217" i="17"/>
  <c r="M96" i="16"/>
  <c r="N95" i="16"/>
  <c r="E90" i="16"/>
  <c r="O96" i="16"/>
  <c r="L235" i="18"/>
  <c r="B248" i="18"/>
  <c r="H160" i="17"/>
  <c r="T160" i="17"/>
  <c r="K160" i="17"/>
  <c r="K52" i="16"/>
  <c r="K61" i="4" s="1"/>
  <c r="J184" i="17"/>
  <c r="M90" i="16"/>
  <c r="N103" i="16"/>
  <c r="N166" i="4" s="1"/>
  <c r="J178" i="17"/>
  <c r="O184" i="17"/>
  <c r="T197" i="17"/>
  <c r="O90" i="16"/>
  <c r="P184" i="17"/>
  <c r="O197" i="17"/>
  <c r="Q235" i="17"/>
  <c r="Q229" i="17" s="1"/>
  <c r="V237" i="18"/>
  <c r="R160" i="17"/>
  <c r="W90" i="16"/>
  <c r="C160" i="17"/>
  <c r="G178" i="17"/>
  <c r="W184" i="17"/>
  <c r="D190" i="17"/>
  <c r="H178" i="17"/>
  <c r="R197" i="17"/>
  <c r="T235" i="18"/>
  <c r="J248" i="18"/>
  <c r="Q71" i="16"/>
  <c r="F5" i="17"/>
  <c r="F53" i="16" s="1"/>
  <c r="P160" i="17"/>
  <c r="S190" i="17"/>
  <c r="B64" i="4"/>
  <c r="B137" i="4" s="1"/>
  <c r="D93" i="16"/>
  <c r="G5" i="17"/>
  <c r="G53" i="16" s="1"/>
  <c r="G62" i="4" s="1"/>
  <c r="G135" i="4" s="1"/>
  <c r="S52" i="16"/>
  <c r="S61" i="4" s="1"/>
  <c r="S134" i="4" s="1"/>
  <c r="Q178" i="17"/>
  <c r="T190" i="17"/>
  <c r="Q226" i="17"/>
  <c r="R178" i="17"/>
  <c r="E93" i="16"/>
  <c r="H5" i="17"/>
  <c r="H53" i="16" s="1"/>
  <c r="F197" i="17"/>
  <c r="K62" i="4"/>
  <c r="K135" i="4" s="1"/>
  <c r="F64" i="4"/>
  <c r="F137" i="4" s="1"/>
  <c r="J5" i="17"/>
  <c r="J53" i="16" s="1"/>
  <c r="W197" i="17"/>
  <c r="M5" i="17"/>
  <c r="M53" i="16" s="1"/>
  <c r="M62" i="4" s="1"/>
  <c r="M135" i="4" s="1"/>
  <c r="D160" i="17"/>
  <c r="M64" i="4"/>
  <c r="M137" i="4" s="1"/>
  <c r="N5" i="17"/>
  <c r="N53" i="16" s="1"/>
  <c r="O178" i="17"/>
  <c r="R237" i="18"/>
  <c r="P178" i="17"/>
  <c r="R62" i="4"/>
  <c r="R135" i="4" s="1"/>
  <c r="O64" i="4"/>
  <c r="P5" i="17"/>
  <c r="P53" i="16" s="1"/>
  <c r="G5" i="18"/>
  <c r="F237" i="18"/>
  <c r="R248" i="18"/>
  <c r="F248" i="17"/>
  <c r="M5" i="18"/>
  <c r="D96" i="16"/>
  <c r="U5" i="17"/>
  <c r="U53" i="16" s="1"/>
  <c r="U62" i="4" s="1"/>
  <c r="U135" i="4" s="1"/>
  <c r="I203" i="17"/>
  <c r="O248" i="17"/>
  <c r="E96" i="16"/>
  <c r="V5" i="17"/>
  <c r="V53" i="16" s="1"/>
  <c r="I171" i="17"/>
  <c r="D178" i="17"/>
  <c r="B197" i="17"/>
  <c r="N197" i="17"/>
  <c r="L203" i="17"/>
  <c r="O5" i="18"/>
  <c r="B160" i="17"/>
  <c r="D203" i="17"/>
  <c r="S64" i="4"/>
  <c r="S137" i="4" s="1"/>
  <c r="T64" i="4"/>
  <c r="W5" i="17"/>
  <c r="W53" i="16" s="1"/>
  <c r="W62" i="4" s="1"/>
  <c r="W135" i="4" s="1"/>
  <c r="U197" i="17"/>
  <c r="E209" i="17"/>
  <c r="D235" i="18"/>
  <c r="L166" i="18"/>
  <c r="L160" i="18" s="1"/>
  <c r="E63" i="4"/>
  <c r="G96" i="16"/>
  <c r="L160" i="17"/>
  <c r="T203" i="17"/>
  <c r="H246" i="17"/>
  <c r="H240" i="17" s="1"/>
  <c r="W5" i="18"/>
  <c r="O166" i="18"/>
  <c r="O160" i="18" s="1"/>
  <c r="U246" i="19"/>
  <c r="C52" i="16"/>
  <c r="C61" i="4" s="1"/>
  <c r="C134" i="4" s="1"/>
  <c r="W178" i="17"/>
  <c r="M209" i="17"/>
  <c r="I9" i="4"/>
  <c r="I3" i="4"/>
  <c r="I128" i="4" s="1"/>
  <c r="K9" i="4"/>
  <c r="K3" i="4"/>
  <c r="K128" i="4" s="1"/>
  <c r="P3" i="4"/>
  <c r="P128" i="4" s="1"/>
  <c r="P9" i="4"/>
  <c r="S42" i="4"/>
  <c r="B39" i="4"/>
  <c r="F63" i="4"/>
  <c r="L64" i="4"/>
  <c r="I33" i="4"/>
  <c r="E217" i="17"/>
  <c r="F93" i="16"/>
  <c r="K63" i="4"/>
  <c r="K136" i="4" s="1"/>
  <c r="L93" i="16"/>
  <c r="J217" i="17"/>
  <c r="Q42" i="4"/>
  <c r="L136" i="4"/>
  <c r="M93" i="16"/>
  <c r="H103" i="16"/>
  <c r="H166" i="4" s="1"/>
  <c r="T93" i="16"/>
  <c r="V137" i="4"/>
  <c r="K103" i="16"/>
  <c r="K166" i="4" s="1"/>
  <c r="U229" i="17"/>
  <c r="L90" i="16"/>
  <c r="M217" i="17"/>
  <c r="I71" i="16"/>
  <c r="N90" i="16"/>
  <c r="R217" i="17"/>
  <c r="H3" i="4"/>
  <c r="H128" i="4" s="1"/>
  <c r="T90" i="16"/>
  <c r="R103" i="16"/>
  <c r="R166" i="4" s="1"/>
  <c r="V90" i="16"/>
  <c r="T76" i="16"/>
  <c r="W217" i="17"/>
  <c r="C3" i="4"/>
  <c r="C128" i="4" s="1"/>
  <c r="U217" i="17"/>
  <c r="U103" i="16"/>
  <c r="U166" i="4" s="1"/>
  <c r="E64" i="4"/>
  <c r="E137" i="4" s="1"/>
  <c r="B92" i="16"/>
  <c r="G217" i="17"/>
  <c r="H30" i="4"/>
  <c r="C64" i="4"/>
  <c r="C137" i="4" s="1"/>
  <c r="G64" i="4"/>
  <c r="G137" i="4" s="1"/>
  <c r="D92" i="16"/>
  <c r="E229" i="17"/>
  <c r="H64" i="4"/>
  <c r="H137" i="4" s="1"/>
  <c r="S102" i="16"/>
  <c r="S165" i="4" s="1"/>
  <c r="M229" i="17"/>
  <c r="S240" i="17"/>
  <c r="K240" i="17"/>
  <c r="C92" i="16"/>
  <c r="C63" i="4"/>
  <c r="C136" i="4" s="1"/>
  <c r="S3" i="4"/>
  <c r="S128" i="4" s="1"/>
  <c r="K92" i="16"/>
  <c r="B217" i="17"/>
  <c r="P30" i="4"/>
  <c r="J64" i="4"/>
  <c r="J137" i="4" s="1"/>
  <c r="C115" i="15"/>
  <c r="V162" i="15"/>
  <c r="G171" i="15"/>
  <c r="J181" i="15"/>
  <c r="V187" i="15"/>
  <c r="G251" i="15"/>
  <c r="W162" i="15"/>
  <c r="K181" i="15"/>
  <c r="V171" i="15"/>
  <c r="B76" i="12"/>
  <c r="B105" i="4" s="1"/>
  <c r="J115" i="15"/>
  <c r="D162" i="15"/>
  <c r="R181" i="15"/>
  <c r="T187" i="15"/>
  <c r="B199" i="15"/>
  <c r="H73" i="12"/>
  <c r="H102" i="4" s="1"/>
  <c r="K34" i="15"/>
  <c r="K162" i="15"/>
  <c r="T181" i="15"/>
  <c r="U187" i="15"/>
  <c r="C199" i="15"/>
  <c r="F204" i="15"/>
  <c r="B78" i="12"/>
  <c r="B107" i="4" s="1"/>
  <c r="S171" i="15"/>
  <c r="M171" i="15"/>
  <c r="R34" i="15"/>
  <c r="T171" i="15"/>
  <c r="J199" i="15"/>
  <c r="H204" i="15"/>
  <c r="P73" i="12"/>
  <c r="P102" i="4" s="1"/>
  <c r="H78" i="12"/>
  <c r="H107" i="4" s="1"/>
  <c r="Q115" i="15"/>
  <c r="H162" i="15"/>
  <c r="B187" i="15"/>
  <c r="I204" i="15"/>
  <c r="U204" i="15"/>
  <c r="B71" i="12"/>
  <c r="B70" i="12" s="1"/>
  <c r="I78" i="12"/>
  <c r="I107" i="4" s="1"/>
  <c r="I162" i="15"/>
  <c r="U162" i="15"/>
  <c r="I187" i="15"/>
  <c r="H71" i="12"/>
  <c r="U34" i="15"/>
  <c r="T115" i="15"/>
  <c r="Q171" i="15"/>
  <c r="W171" i="15"/>
  <c r="U115" i="15"/>
  <c r="E162" i="15"/>
  <c r="R171" i="15"/>
  <c r="U199" i="15"/>
  <c r="R204" i="15"/>
  <c r="F162" i="15"/>
  <c r="F187" i="15"/>
  <c r="G162" i="15"/>
  <c r="G187" i="15"/>
  <c r="S187" i="15"/>
  <c r="S71" i="12"/>
  <c r="S78" i="12"/>
  <c r="S107" i="4" s="1"/>
  <c r="O204" i="15"/>
  <c r="F171" i="15"/>
  <c r="C187" i="15"/>
  <c r="P204" i="15"/>
  <c r="G204" i="15"/>
  <c r="E187" i="15"/>
  <c r="I261" i="15"/>
  <c r="D187" i="15"/>
  <c r="Q204" i="15"/>
  <c r="Q187" i="15"/>
  <c r="C171" i="15"/>
  <c r="M162" i="15"/>
  <c r="D171" i="15"/>
  <c r="N241" i="15"/>
  <c r="N162" i="15"/>
  <c r="N187" i="15"/>
  <c r="E204" i="15"/>
  <c r="O162" i="15"/>
  <c r="B171" i="15"/>
  <c r="N171" i="15"/>
  <c r="K187" i="15"/>
  <c r="C204" i="15"/>
  <c r="C162" i="15"/>
  <c r="B181" i="15"/>
  <c r="M187" i="15"/>
  <c r="K171" i="15"/>
  <c r="C181" i="15"/>
  <c r="E171" i="15"/>
  <c r="E204" i="14"/>
  <c r="I261" i="14"/>
  <c r="K162" i="14"/>
  <c r="W162" i="14"/>
  <c r="U171" i="14"/>
  <c r="V187" i="14"/>
  <c r="Q261" i="14"/>
  <c r="V171" i="14"/>
  <c r="N162" i="14"/>
  <c r="T162" i="14"/>
  <c r="C204" i="14"/>
  <c r="D171" i="14"/>
  <c r="R204" i="14"/>
  <c r="V204" i="14"/>
  <c r="M241" i="14"/>
  <c r="R162" i="14"/>
  <c r="W204" i="14"/>
  <c r="M204" i="14"/>
  <c r="S162" i="14"/>
  <c r="I162" i="14"/>
  <c r="B187" i="14"/>
  <c r="H187" i="14"/>
  <c r="B171" i="14"/>
  <c r="C171" i="14"/>
  <c r="O171" i="14"/>
  <c r="V162" i="14"/>
  <c r="D181" i="14"/>
  <c r="K204" i="14"/>
  <c r="F187" i="14"/>
  <c r="E171" i="14"/>
  <c r="F171" i="14"/>
  <c r="L171" i="14"/>
  <c r="G181" i="14"/>
  <c r="L181" i="14"/>
  <c r="B204" i="14"/>
  <c r="D162" i="14"/>
  <c r="I187" i="14"/>
  <c r="Q162" i="14"/>
  <c r="J187" i="14"/>
  <c r="P187" i="14"/>
  <c r="G251" i="14"/>
  <c r="K171" i="14"/>
  <c r="W171" i="14"/>
  <c r="F204" i="14"/>
  <c r="B162" i="14"/>
  <c r="G204" i="14"/>
  <c r="S204" i="14"/>
  <c r="C162" i="14"/>
  <c r="O162" i="14"/>
  <c r="M171" i="14"/>
  <c r="N187" i="14"/>
  <c r="N171" i="14"/>
  <c r="T171" i="14"/>
  <c r="J204" i="14"/>
  <c r="F162" i="14"/>
  <c r="L162" i="14"/>
  <c r="Q187" i="14"/>
  <c r="R187" i="14"/>
  <c r="R171" i="14"/>
  <c r="S171" i="14"/>
  <c r="N204" i="14"/>
  <c r="O58" i="4"/>
  <c r="I60" i="4"/>
  <c r="I133" i="4" s="1"/>
  <c r="O89" i="12"/>
  <c r="I100" i="12"/>
  <c r="I161" i="4" s="1"/>
  <c r="K162" i="13"/>
  <c r="S171" i="13"/>
  <c r="O204" i="13"/>
  <c r="L162" i="13"/>
  <c r="J171" i="13"/>
  <c r="F204" i="13"/>
  <c r="N162" i="13"/>
  <c r="V171" i="13"/>
  <c r="N187" i="13"/>
  <c r="N60" i="4"/>
  <c r="N133" i="4" s="1"/>
  <c r="R261" i="13"/>
  <c r="R253" i="13" s="1"/>
  <c r="C59" i="4"/>
  <c r="O60" i="4"/>
  <c r="O133" i="4" s="1"/>
  <c r="B65" i="12"/>
  <c r="N216" i="13"/>
  <c r="J253" i="13"/>
  <c r="S162" i="13"/>
  <c r="E171" i="13"/>
  <c r="W204" i="13"/>
  <c r="T162" i="13"/>
  <c r="J162" i="13"/>
  <c r="N204" i="13"/>
  <c r="V216" i="13"/>
  <c r="E233" i="13"/>
  <c r="I187" i="13"/>
  <c r="D224" i="13"/>
  <c r="H59" i="4"/>
  <c r="V162" i="13"/>
  <c r="V187" i="13"/>
  <c r="U224" i="13"/>
  <c r="M233" i="13"/>
  <c r="B253" i="13"/>
  <c r="C171" i="13"/>
  <c r="G251" i="13"/>
  <c r="G243" i="13" s="1"/>
  <c r="H162" i="13"/>
  <c r="E181" i="13"/>
  <c r="W243" i="13"/>
  <c r="H251" i="13"/>
  <c r="H243" i="13" s="1"/>
  <c r="N224" i="13"/>
  <c r="O251" i="13"/>
  <c r="O243" i="13" s="1"/>
  <c r="T56" i="4"/>
  <c r="T131" i="4" s="1"/>
  <c r="I59" i="4"/>
  <c r="V56" i="4"/>
  <c r="V131" i="4" s="1"/>
  <c r="K59" i="4"/>
  <c r="I65" i="12"/>
  <c r="I57" i="4" s="1"/>
  <c r="I132" i="4" s="1"/>
  <c r="F181" i="13"/>
  <c r="G187" i="13"/>
  <c r="W56" i="4"/>
  <c r="W131" i="4" s="1"/>
  <c r="M59" i="4"/>
  <c r="D85" i="12"/>
  <c r="F171" i="13"/>
  <c r="H181" i="13"/>
  <c r="P251" i="13"/>
  <c r="Q56" i="4"/>
  <c r="Q131" i="4" s="1"/>
  <c r="E162" i="13"/>
  <c r="M171" i="13"/>
  <c r="I204" i="13"/>
  <c r="B58" i="4"/>
  <c r="G85" i="12"/>
  <c r="N181" i="13"/>
  <c r="V204" i="13"/>
  <c r="E224" i="13"/>
  <c r="K224" i="13"/>
  <c r="C58" i="4"/>
  <c r="Q59" i="4"/>
  <c r="T85" i="12"/>
  <c r="P181" i="13"/>
  <c r="Q187" i="13"/>
  <c r="B88" i="12"/>
  <c r="K171" i="13"/>
  <c r="G204" i="13"/>
  <c r="K88" i="12"/>
  <c r="D162" i="13"/>
  <c r="P162" i="13"/>
  <c r="B171" i="13"/>
  <c r="E58" i="4"/>
  <c r="C88" i="12"/>
  <c r="C162" i="13"/>
  <c r="G58" i="4"/>
  <c r="H58" i="4"/>
  <c r="U59" i="4"/>
  <c r="Q65" i="12"/>
  <c r="Q57" i="4" s="1"/>
  <c r="Q132" i="4" s="1"/>
  <c r="O187" i="13"/>
  <c r="W59" i="4"/>
  <c r="U88" i="12"/>
  <c r="F162" i="13"/>
  <c r="N171" i="13"/>
  <c r="F187" i="13"/>
  <c r="M162" i="13"/>
  <c r="U171" i="13"/>
  <c r="Q204" i="13"/>
  <c r="C60" i="4"/>
  <c r="C133" i="4" s="1"/>
  <c r="U233" i="13"/>
  <c r="F60" i="4"/>
  <c r="F133" i="4" s="1"/>
  <c r="L89" i="12"/>
  <c r="V59" i="4"/>
  <c r="R31" i="12"/>
  <c r="K56" i="4"/>
  <c r="K131" i="4" s="1"/>
  <c r="F58" i="4"/>
  <c r="L59" i="4"/>
  <c r="R60" i="4"/>
  <c r="R133" i="4" s="1"/>
  <c r="M88" i="12"/>
  <c r="L56" i="4"/>
  <c r="L131" i="4" s="1"/>
  <c r="T31" i="12"/>
  <c r="R88" i="12"/>
  <c r="C224" i="13"/>
  <c r="Q33" i="4"/>
  <c r="I58" i="4"/>
  <c r="O59" i="4"/>
  <c r="U60" i="4"/>
  <c r="U133" i="4" s="1"/>
  <c r="V233" i="13"/>
  <c r="U243" i="13"/>
  <c r="K42" i="4"/>
  <c r="V38" i="7"/>
  <c r="V5" i="7" s="1"/>
  <c r="V53" i="7" s="1"/>
  <c r="D89" i="12"/>
  <c r="P56" i="4"/>
  <c r="P131" i="4" s="1"/>
  <c r="O3" i="4"/>
  <c r="O128" i="4" s="1"/>
  <c r="T75" i="12"/>
  <c r="T104" i="4" s="1"/>
  <c r="W224" i="13"/>
  <c r="M38" i="7"/>
  <c r="M5" i="7" s="1"/>
  <c r="M52" i="7" s="1"/>
  <c r="N38" i="7"/>
  <c r="H233" i="13"/>
  <c r="V33" i="4"/>
  <c r="R106" i="4"/>
  <c r="O38" i="7"/>
  <c r="O5" i="7" s="1"/>
  <c r="S70" i="12"/>
  <c r="Q38" i="7"/>
  <c r="Q5" i="7" s="1"/>
  <c r="Q52" i="7" s="1"/>
  <c r="R3" i="12"/>
  <c r="L85" i="12"/>
  <c r="L224" i="13"/>
  <c r="T3" i="12"/>
  <c r="W31" i="12"/>
  <c r="M85" i="12"/>
  <c r="U89" i="12"/>
  <c r="U3" i="12"/>
  <c r="S75" i="12"/>
  <c r="O85" i="12"/>
  <c r="W89" i="12"/>
  <c r="G33" i="4"/>
  <c r="I224" i="13"/>
  <c r="P243" i="13"/>
  <c r="R7" i="4"/>
  <c r="U58" i="4"/>
  <c r="E60" i="4"/>
  <c r="E133" i="4" s="1"/>
  <c r="R37" i="12"/>
  <c r="C65" i="12"/>
  <c r="W85" i="12"/>
  <c r="Q100" i="12"/>
  <c r="Q161" i="4" s="1"/>
  <c r="P233" i="13"/>
  <c r="F233" i="13"/>
  <c r="E243" i="13"/>
  <c r="E65" i="12"/>
  <c r="C87" i="12"/>
  <c r="C101" i="12"/>
  <c r="C162" i="4" s="1"/>
  <c r="T37" i="12"/>
  <c r="J65" i="12"/>
  <c r="J63" i="12" s="1"/>
  <c r="H87" i="12"/>
  <c r="S101" i="12"/>
  <c r="S162" i="4" s="1"/>
  <c r="G224" i="13"/>
  <c r="S224" i="13"/>
  <c r="P58" i="4"/>
  <c r="W3" i="12"/>
  <c r="Q7" i="4"/>
  <c r="T58" i="4"/>
  <c r="D60" i="4"/>
  <c r="D133" i="4" s="1"/>
  <c r="B75" i="12"/>
  <c r="U85" i="12"/>
  <c r="I253" i="13"/>
  <c r="V224" i="13"/>
  <c r="D3" i="4"/>
  <c r="D128" i="4" s="1"/>
  <c r="S7" i="4"/>
  <c r="P105" i="4"/>
  <c r="G3" i="4"/>
  <c r="G128" i="4" s="1"/>
  <c r="T7" i="4"/>
  <c r="U7" i="4"/>
  <c r="B59" i="4"/>
  <c r="H60" i="4"/>
  <c r="H133" i="4" s="1"/>
  <c r="S105" i="4"/>
  <c r="U37" i="12"/>
  <c r="K65" i="12"/>
  <c r="K63" i="12" s="1"/>
  <c r="I87" i="12"/>
  <c r="H224" i="13"/>
  <c r="T224" i="13"/>
  <c r="I63" i="12"/>
  <c r="M65" i="12"/>
  <c r="M98" i="12" s="1"/>
  <c r="M159" i="4" s="1"/>
  <c r="K87" i="12"/>
  <c r="W7" i="4"/>
  <c r="B106" i="4"/>
  <c r="P40" i="7"/>
  <c r="P38" i="7" s="1"/>
  <c r="B3" i="4"/>
  <c r="B128" i="4" s="1"/>
  <c r="R65" i="12"/>
  <c r="P87" i="12"/>
  <c r="V7" i="4"/>
  <c r="S65" i="12"/>
  <c r="Q87" i="12"/>
  <c r="Q224" i="13"/>
  <c r="M3" i="4"/>
  <c r="M128" i="4" s="1"/>
  <c r="U65" i="12"/>
  <c r="H70" i="12"/>
  <c r="J75" i="12"/>
  <c r="S87" i="12"/>
  <c r="Q253" i="13"/>
  <c r="L3" i="4"/>
  <c r="L128" i="4" s="1"/>
  <c r="E3" i="4"/>
  <c r="E128" i="4" s="1"/>
  <c r="N233" i="13"/>
  <c r="M243" i="13"/>
  <c r="I42" i="4"/>
  <c r="U39" i="4"/>
  <c r="F37" i="12"/>
  <c r="E88" i="12"/>
  <c r="O224" i="13"/>
  <c r="C42" i="4"/>
  <c r="I56" i="4"/>
  <c r="I131" i="4" s="1"/>
  <c r="J88" i="12"/>
  <c r="P224" i="13"/>
  <c r="F224" i="13"/>
  <c r="G122" i="11"/>
  <c r="G126" i="11"/>
  <c r="G125" i="11"/>
  <c r="G129" i="11"/>
  <c r="G56" i="8"/>
  <c r="G101" i="4" s="1"/>
  <c r="B126" i="11"/>
  <c r="B56" i="8"/>
  <c r="B101" i="4" s="1"/>
  <c r="W123" i="11"/>
  <c r="W56" i="8"/>
  <c r="W101" i="4" s="1"/>
  <c r="G67" i="8"/>
  <c r="G156" i="4" s="1"/>
  <c r="I55" i="8"/>
  <c r="N55" i="8"/>
  <c r="N100" i="4" s="1"/>
  <c r="C100" i="11"/>
  <c r="P100" i="11"/>
  <c r="C111" i="11"/>
  <c r="S55" i="8"/>
  <c r="L67" i="8"/>
  <c r="L156" i="4" s="1"/>
  <c r="I51" i="8"/>
  <c r="U55" i="8"/>
  <c r="U100" i="4" s="1"/>
  <c r="F111" i="11"/>
  <c r="O67" i="8"/>
  <c r="O156" i="4" s="1"/>
  <c r="V54" i="11"/>
  <c r="V55" i="8"/>
  <c r="V100" i="4" s="1"/>
  <c r="I56" i="8"/>
  <c r="I101" i="4" s="1"/>
  <c r="E100" i="11"/>
  <c r="K100" i="11"/>
  <c r="K56" i="8"/>
  <c r="K101" i="4" s="1"/>
  <c r="G100" i="11"/>
  <c r="L56" i="8"/>
  <c r="L101" i="4" s="1"/>
  <c r="J39" i="7"/>
  <c r="I100" i="11"/>
  <c r="U100" i="11"/>
  <c r="O56" i="8"/>
  <c r="O101" i="4" s="1"/>
  <c r="V100" i="11"/>
  <c r="J130" i="11"/>
  <c r="R56" i="8"/>
  <c r="R101" i="4" s="1"/>
  <c r="C125" i="11"/>
  <c r="J56" i="8"/>
  <c r="J101" i="4" s="1"/>
  <c r="I52" i="8"/>
  <c r="S100" i="11"/>
  <c r="R125" i="11"/>
  <c r="Q145" i="11"/>
  <c r="N52" i="8"/>
  <c r="N51" i="8" s="1"/>
  <c r="B5" i="11"/>
  <c r="O100" i="11"/>
  <c r="C5" i="11"/>
  <c r="O123" i="11"/>
  <c r="S52" i="8"/>
  <c r="S51" i="8" s="1"/>
  <c r="F5" i="11"/>
  <c r="Q100" i="11"/>
  <c r="V52" i="8"/>
  <c r="V51" i="8" s="1"/>
  <c r="J5" i="11"/>
  <c r="R100" i="11"/>
  <c r="H100" i="11"/>
  <c r="K5" i="11"/>
  <c r="F100" i="10"/>
  <c r="R100" i="10"/>
  <c r="L100" i="10"/>
  <c r="M100" i="10"/>
  <c r="Q100" i="10"/>
  <c r="N100" i="10"/>
  <c r="C117" i="10"/>
  <c r="E117" i="10"/>
  <c r="T100" i="10"/>
  <c r="U100" i="10"/>
  <c r="K100" i="10"/>
  <c r="G117" i="10"/>
  <c r="M117" i="10"/>
  <c r="V100" i="10"/>
  <c r="H117" i="10"/>
  <c r="N117" i="10"/>
  <c r="W100" i="10"/>
  <c r="J117" i="10"/>
  <c r="V117" i="10"/>
  <c r="K117" i="10"/>
  <c r="I111" i="10"/>
  <c r="J111" i="10"/>
  <c r="K111" i="10"/>
  <c r="U117" i="10"/>
  <c r="B100" i="10"/>
  <c r="H100" i="10"/>
  <c r="P111" i="10"/>
  <c r="P117" i="10"/>
  <c r="Q117" i="10"/>
  <c r="V145" i="10"/>
  <c r="D100" i="10"/>
  <c r="R117" i="10"/>
  <c r="E100" i="10"/>
  <c r="I100" i="10"/>
  <c r="I117" i="10"/>
  <c r="S117" i="10"/>
  <c r="G100" i="10"/>
  <c r="O100" i="10"/>
  <c r="W117" i="10"/>
  <c r="P100" i="10"/>
  <c r="U54" i="4"/>
  <c r="W54" i="4"/>
  <c r="T100" i="9"/>
  <c r="T60" i="8"/>
  <c r="M53" i="4"/>
  <c r="B117" i="9"/>
  <c r="S156" i="11"/>
  <c r="N53" i="4"/>
  <c r="C117" i="9"/>
  <c r="F100" i="9"/>
  <c r="D117" i="9"/>
  <c r="P117" i="9"/>
  <c r="E100" i="9"/>
  <c r="J117" i="9"/>
  <c r="K117" i="9"/>
  <c r="L117" i="9"/>
  <c r="C100" i="9"/>
  <c r="V111" i="9"/>
  <c r="N117" i="9"/>
  <c r="C156" i="11"/>
  <c r="W111" i="9"/>
  <c r="U156" i="10"/>
  <c r="L100" i="9"/>
  <c r="V117" i="9"/>
  <c r="R54" i="4"/>
  <c r="M100" i="9"/>
  <c r="W117" i="9"/>
  <c r="W156" i="10"/>
  <c r="R117" i="9"/>
  <c r="S117" i="9"/>
  <c r="I117" i="9"/>
  <c r="V100" i="9"/>
  <c r="T117" i="9"/>
  <c r="J100" i="9"/>
  <c r="K100" i="9"/>
  <c r="K156" i="11"/>
  <c r="E60" i="8"/>
  <c r="M60" i="8"/>
  <c r="U47" i="8"/>
  <c r="U52" i="4" s="1"/>
  <c r="U100" i="9"/>
  <c r="I128" i="9"/>
  <c r="I100" i="9"/>
  <c r="V47" i="8"/>
  <c r="V59" i="8" s="1"/>
  <c r="U60" i="8"/>
  <c r="Q100" i="9"/>
  <c r="E156" i="10"/>
  <c r="K53" i="4"/>
  <c r="V60" i="8"/>
  <c r="R100" i="9"/>
  <c r="F117" i="9"/>
  <c r="K156" i="9"/>
  <c r="L53" i="4"/>
  <c r="M61" i="8"/>
  <c r="S100" i="9"/>
  <c r="G54" i="4"/>
  <c r="L17" i="8"/>
  <c r="E4" i="4"/>
  <c r="S33" i="4"/>
  <c r="L54" i="4"/>
  <c r="W33" i="4"/>
  <c r="P54" i="4"/>
  <c r="I39" i="7"/>
  <c r="I38" i="7" s="1"/>
  <c r="I5" i="7" s="1"/>
  <c r="N47" i="8"/>
  <c r="M136" i="9"/>
  <c r="O47" i="8"/>
  <c r="O52" i="4" s="1"/>
  <c r="O129" i="4" s="1"/>
  <c r="J3" i="4"/>
  <c r="J128" i="4" s="1"/>
  <c r="F60" i="8"/>
  <c r="G17" i="8"/>
  <c r="K60" i="8"/>
  <c r="I147" i="9"/>
  <c r="P42" i="4"/>
  <c r="C33" i="4"/>
  <c r="L60" i="8"/>
  <c r="H38" i="7"/>
  <c r="H5" i="7" s="1"/>
  <c r="V136" i="9"/>
  <c r="C17" i="8"/>
  <c r="N60" i="8"/>
  <c r="D17" i="8"/>
  <c r="B42" i="4"/>
  <c r="F38" i="7"/>
  <c r="F5" i="7" s="1"/>
  <c r="F55" i="7" s="1"/>
  <c r="H66" i="8"/>
  <c r="H155" i="4" s="1"/>
  <c r="E147" i="9"/>
  <c r="R67" i="8"/>
  <c r="R156" i="4" s="1"/>
  <c r="K33" i="4"/>
  <c r="F61" i="8"/>
  <c r="I136" i="9"/>
  <c r="G61" i="8"/>
  <c r="K17" i="8"/>
  <c r="H61" i="8"/>
  <c r="G38" i="7"/>
  <c r="G5" i="7" s="1"/>
  <c r="G54" i="7" s="1"/>
  <c r="R20" i="8"/>
  <c r="W67" i="8"/>
  <c r="W156" i="4" s="1"/>
  <c r="N61" i="8"/>
  <c r="H33" i="4"/>
  <c r="B4" i="4"/>
  <c r="Q20" i="8"/>
  <c r="C53" i="4"/>
  <c r="B39" i="7"/>
  <c r="S20" i="8"/>
  <c r="R51" i="8"/>
  <c r="O61" i="8"/>
  <c r="D53" i="4"/>
  <c r="J54" i="4"/>
  <c r="E136" i="9"/>
  <c r="J42" i="4"/>
  <c r="E53" i="4"/>
  <c r="E47" i="8"/>
  <c r="E52" i="4" s="1"/>
  <c r="E129" i="4" s="1"/>
  <c r="V61" i="8"/>
  <c r="W61" i="8"/>
  <c r="O33" i="4"/>
  <c r="P33" i="4"/>
  <c r="F53" i="4"/>
  <c r="H42" i="4"/>
  <c r="G53" i="4"/>
  <c r="R17" i="8"/>
  <c r="F47" i="8"/>
  <c r="N54" i="4"/>
  <c r="S17" i="8"/>
  <c r="Q147" i="9"/>
  <c r="O54" i="4"/>
  <c r="T17" i="8"/>
  <c r="M47" i="8"/>
  <c r="M52" i="4" s="1"/>
  <c r="M129" i="4" s="1"/>
  <c r="K147" i="9"/>
  <c r="W38" i="7"/>
  <c r="W5" i="7" s="1"/>
  <c r="W53" i="7" s="1"/>
  <c r="U38" i="7"/>
  <c r="U5" i="7" s="1"/>
  <c r="U53" i="7" s="1"/>
  <c r="C38" i="7"/>
  <c r="S38" i="7"/>
  <c r="S5" i="7" s="1"/>
  <c r="S55" i="7" s="1"/>
  <c r="E38" i="7"/>
  <c r="K38" i="7"/>
  <c r="T5" i="6"/>
  <c r="T48" i="6" s="1"/>
  <c r="T47" i="6"/>
  <c r="V46" i="6"/>
  <c r="U47" i="6"/>
  <c r="S47" i="6"/>
  <c r="P47" i="6"/>
  <c r="C47" i="6"/>
  <c r="O47" i="6"/>
  <c r="K5" i="6"/>
  <c r="D46" i="6"/>
  <c r="D5" i="6"/>
  <c r="D48" i="6" s="1"/>
  <c r="K48" i="6"/>
  <c r="D47" i="6"/>
  <c r="Q48" i="6"/>
  <c r="K46" i="6"/>
  <c r="K47" i="6"/>
  <c r="N48" i="6"/>
  <c r="E88" i="4"/>
  <c r="E5" i="6"/>
  <c r="E43" i="6" s="1"/>
  <c r="K43" i="6"/>
  <c r="K41" i="6" s="1"/>
  <c r="F88" i="4"/>
  <c r="L88" i="4"/>
  <c r="F5" i="6"/>
  <c r="F46" i="6" s="1"/>
  <c r="R44" i="6"/>
  <c r="S27" i="7"/>
  <c r="C46" i="6"/>
  <c r="T27" i="7"/>
  <c r="G88" i="4"/>
  <c r="T44" i="6"/>
  <c r="U44" i="6"/>
  <c r="F27" i="6"/>
  <c r="P43" i="6"/>
  <c r="V44" i="6"/>
  <c r="Q47" i="6"/>
  <c r="W44" i="6"/>
  <c r="R27" i="7"/>
  <c r="B16" i="5"/>
  <c r="C48" i="6"/>
  <c r="M88" i="4"/>
  <c r="C45" i="6"/>
  <c r="N88" i="4"/>
  <c r="T88" i="4"/>
  <c r="H5" i="6"/>
  <c r="H47" i="6" s="1"/>
  <c r="N42" i="6"/>
  <c r="T43" i="6"/>
  <c r="D45" i="6"/>
  <c r="I5" i="6"/>
  <c r="I47" i="6" s="1"/>
  <c r="O42" i="6"/>
  <c r="U43" i="6"/>
  <c r="F16" i="5"/>
  <c r="J5" i="6"/>
  <c r="O88" i="4"/>
  <c r="K42" i="6"/>
  <c r="R88" i="4"/>
  <c r="L5" i="6"/>
  <c r="L42" i="6" s="1"/>
  <c r="R42" i="6"/>
  <c r="H45" i="6"/>
  <c r="S88" i="4"/>
  <c r="M5" i="6"/>
  <c r="M46" i="6" s="1"/>
  <c r="S42" i="6"/>
  <c r="C44" i="6"/>
  <c r="D27" i="7"/>
  <c r="N5" i="6"/>
  <c r="N46" i="6" s="1"/>
  <c r="T42" i="6"/>
  <c r="D44" i="6"/>
  <c r="O5" i="6"/>
  <c r="O48" i="6" s="1"/>
  <c r="U42" i="6"/>
  <c r="K45" i="6"/>
  <c r="F16" i="6"/>
  <c r="V42" i="6"/>
  <c r="G16" i="6"/>
  <c r="C16" i="7"/>
  <c r="M27" i="7"/>
  <c r="P5" i="6"/>
  <c r="P46" i="6" s="1"/>
  <c r="W88" i="4"/>
  <c r="Q5" i="6"/>
  <c r="W42" i="6"/>
  <c r="D16" i="7"/>
  <c r="B27" i="7"/>
  <c r="N27" i="7"/>
  <c r="U88" i="4"/>
  <c r="V88" i="4"/>
  <c r="R5" i="6"/>
  <c r="C27" i="7"/>
  <c r="E10" i="5"/>
  <c r="S5" i="6"/>
  <c r="S43" i="6" s="1"/>
  <c r="C43" i="6"/>
  <c r="C41" i="6" s="1"/>
  <c r="O45" i="6"/>
  <c r="D43" i="6"/>
  <c r="P45" i="6"/>
  <c r="W46" i="6"/>
  <c r="E27" i="7"/>
  <c r="K27" i="7"/>
  <c r="Q43" i="6"/>
  <c r="U5" i="6"/>
  <c r="U48" i="6" s="1"/>
  <c r="K44" i="6"/>
  <c r="F27" i="7"/>
  <c r="L27" i="7"/>
  <c r="V5" i="6"/>
  <c r="V43" i="6" s="1"/>
  <c r="R45" i="6"/>
  <c r="W5" i="6"/>
  <c r="W43" i="6" s="1"/>
  <c r="S45" i="6"/>
  <c r="B88" i="4"/>
  <c r="H88" i="4"/>
  <c r="H43" i="6"/>
  <c r="N44" i="6"/>
  <c r="T45" i="6"/>
  <c r="K16" i="7"/>
  <c r="I27" i="7"/>
  <c r="U27" i="7"/>
  <c r="C88" i="4"/>
  <c r="I88" i="4"/>
  <c r="C42" i="6"/>
  <c r="U45" i="6"/>
  <c r="L16" i="7"/>
  <c r="J27" i="7"/>
  <c r="D42" i="6"/>
  <c r="D41" i="6" s="1"/>
  <c r="P44" i="6"/>
  <c r="V45" i="6"/>
  <c r="G10" i="6"/>
  <c r="D39" i="4"/>
  <c r="L39" i="4"/>
  <c r="T39" i="4"/>
  <c r="B30" i="4"/>
  <c r="J30" i="4"/>
  <c r="R30" i="4"/>
  <c r="D42" i="4"/>
  <c r="L42" i="4"/>
  <c r="T42" i="4"/>
  <c r="B33" i="4"/>
  <c r="J33" i="4"/>
  <c r="R33" i="4"/>
  <c r="F33" i="4"/>
  <c r="N33" i="4"/>
  <c r="F30" i="4"/>
  <c r="N30" i="4"/>
  <c r="V30" i="4"/>
  <c r="D33" i="4"/>
  <c r="L33" i="4"/>
  <c r="T33" i="4"/>
  <c r="H39" i="4"/>
  <c r="P39" i="4"/>
  <c r="F42" i="4"/>
  <c r="O42" i="4"/>
  <c r="B136" i="4"/>
  <c r="J136" i="4"/>
  <c r="R136" i="4"/>
  <c r="D137" i="4"/>
  <c r="L137" i="4"/>
  <c r="T137" i="4"/>
  <c r="G139" i="4"/>
  <c r="O139" i="4"/>
  <c r="W139" i="4"/>
  <c r="I140" i="4"/>
  <c r="Q140" i="4"/>
  <c r="C141" i="4"/>
  <c r="K141" i="4"/>
  <c r="S141" i="4"/>
  <c r="M142" i="4"/>
  <c r="C145" i="4"/>
  <c r="K145" i="4"/>
  <c r="S145" i="4"/>
  <c r="E146" i="4"/>
  <c r="M146" i="4"/>
  <c r="U146" i="4"/>
  <c r="G147" i="4"/>
  <c r="O147" i="4"/>
  <c r="W147" i="4"/>
  <c r="I148" i="4"/>
  <c r="Q148" i="4"/>
  <c r="C149" i="4"/>
  <c r="K149" i="4"/>
  <c r="S149" i="4"/>
  <c r="E150" i="4"/>
  <c r="M150" i="4"/>
  <c r="U150" i="4"/>
  <c r="G151" i="4"/>
  <c r="O151" i="4"/>
  <c r="W151" i="4"/>
  <c r="G30" i="4"/>
  <c r="O30" i="4"/>
  <c r="W30" i="4"/>
  <c r="E33" i="4"/>
  <c r="M33" i="4"/>
  <c r="U33" i="4"/>
  <c r="I39" i="4"/>
  <c r="Q39" i="4"/>
  <c r="G42" i="4"/>
  <c r="U129" i="4"/>
  <c r="S136" i="4"/>
  <c r="U137" i="4"/>
  <c r="P138" i="4"/>
  <c r="H139" i="4"/>
  <c r="P139" i="4"/>
  <c r="B140" i="4"/>
  <c r="J140" i="4"/>
  <c r="R140" i="4"/>
  <c r="D141" i="4"/>
  <c r="L141" i="4"/>
  <c r="T141" i="4"/>
  <c r="D145" i="4"/>
  <c r="L145" i="4"/>
  <c r="T145" i="4"/>
  <c r="F146" i="4"/>
  <c r="N146" i="4"/>
  <c r="V146" i="4"/>
  <c r="H147" i="4"/>
  <c r="P147" i="4"/>
  <c r="B148" i="4"/>
  <c r="J148" i="4"/>
  <c r="R148" i="4"/>
  <c r="D149" i="4"/>
  <c r="L149" i="4"/>
  <c r="T149" i="4"/>
  <c r="F150" i="4"/>
  <c r="N150" i="4"/>
  <c r="V150" i="4"/>
  <c r="H151" i="4"/>
  <c r="P151" i="4"/>
  <c r="B94" i="4"/>
  <c r="J94" i="4"/>
  <c r="R94" i="4"/>
  <c r="I30" i="4"/>
  <c r="Q30" i="4"/>
  <c r="C27" i="5"/>
  <c r="K27" i="5"/>
  <c r="S27" i="5"/>
  <c r="C39" i="4"/>
  <c r="K39" i="4"/>
  <c r="S39" i="4"/>
  <c r="R42" i="4"/>
  <c r="W129" i="4"/>
  <c r="E136" i="4"/>
  <c r="M136" i="4"/>
  <c r="U136" i="4"/>
  <c r="O137" i="4"/>
  <c r="W137" i="4"/>
  <c r="B139" i="4"/>
  <c r="J139" i="4"/>
  <c r="R139" i="4"/>
  <c r="L140" i="4"/>
  <c r="T140" i="4"/>
  <c r="F141" i="4"/>
  <c r="V141" i="4"/>
  <c r="F145" i="4"/>
  <c r="N145" i="4"/>
  <c r="V145" i="4"/>
  <c r="H146" i="4"/>
  <c r="P146" i="4"/>
  <c r="B147" i="4"/>
  <c r="J147" i="4"/>
  <c r="R147" i="4"/>
  <c r="D148" i="4"/>
  <c r="L148" i="4"/>
  <c r="T148" i="4"/>
  <c r="F149" i="4"/>
  <c r="N149" i="4"/>
  <c r="V149" i="4"/>
  <c r="H150" i="4"/>
  <c r="P150" i="4"/>
  <c r="B151" i="4"/>
  <c r="J151" i="4"/>
  <c r="R151" i="4"/>
  <c r="N42" i="4"/>
  <c r="V42" i="4"/>
  <c r="F136" i="4"/>
  <c r="N136" i="4"/>
  <c r="V136" i="4"/>
  <c r="P137" i="4"/>
  <c r="B138" i="4"/>
  <c r="C139" i="4"/>
  <c r="K139" i="4"/>
  <c r="S139" i="4"/>
  <c r="E140" i="4"/>
  <c r="M140" i="4"/>
  <c r="U140" i="4"/>
  <c r="G141" i="4"/>
  <c r="O141" i="4"/>
  <c r="W141" i="4"/>
  <c r="G145" i="4"/>
  <c r="O145" i="4"/>
  <c r="W145" i="4"/>
  <c r="I146" i="4"/>
  <c r="Q146" i="4"/>
  <c r="C147" i="4"/>
  <c r="K147" i="4"/>
  <c r="S147" i="4"/>
  <c r="E148" i="4"/>
  <c r="M148" i="4"/>
  <c r="U148" i="4"/>
  <c r="G149" i="4"/>
  <c r="O149" i="4"/>
  <c r="W149" i="4"/>
  <c r="I150" i="4"/>
  <c r="Q150" i="4"/>
  <c r="C151" i="4"/>
  <c r="K151" i="4"/>
  <c r="S151" i="4"/>
  <c r="G129" i="4"/>
  <c r="G136" i="4"/>
  <c r="O136" i="4"/>
  <c r="W136" i="4"/>
  <c r="I137" i="4"/>
  <c r="Q137" i="4"/>
  <c r="E138" i="4"/>
  <c r="D139" i="4"/>
  <c r="L139" i="4"/>
  <c r="T139" i="4"/>
  <c r="F140" i="4"/>
  <c r="V140" i="4"/>
  <c r="H141" i="4"/>
  <c r="P141" i="4"/>
  <c r="H145" i="4"/>
  <c r="P145" i="4"/>
  <c r="B146" i="4"/>
  <c r="J146" i="4"/>
  <c r="R146" i="4"/>
  <c r="D147" i="4"/>
  <c r="L147" i="4"/>
  <c r="T147" i="4"/>
  <c r="F148" i="4"/>
  <c r="N148" i="4"/>
  <c r="V148" i="4"/>
  <c r="H149" i="4"/>
  <c r="P149" i="4"/>
  <c r="B150" i="4"/>
  <c r="J150" i="4"/>
  <c r="R150" i="4"/>
  <c r="D151" i="4"/>
  <c r="L151" i="4"/>
  <c r="T151" i="4"/>
  <c r="F94" i="4"/>
  <c r="N94" i="4"/>
  <c r="V94" i="4"/>
  <c r="D30" i="4"/>
  <c r="L30" i="4"/>
  <c r="T30" i="4"/>
  <c r="F27" i="5"/>
  <c r="F5" i="5" s="1"/>
  <c r="V27" i="5"/>
  <c r="F39" i="4"/>
  <c r="N39" i="4"/>
  <c r="V39" i="4"/>
  <c r="U42" i="4"/>
  <c r="H136" i="4"/>
  <c r="P136" i="4"/>
  <c r="R137" i="4"/>
  <c r="F138" i="4"/>
  <c r="E139" i="4"/>
  <c r="M139" i="4"/>
  <c r="U139" i="4"/>
  <c r="G140" i="4"/>
  <c r="O140" i="4"/>
  <c r="W140" i="4"/>
  <c r="I141" i="4"/>
  <c r="Q141" i="4"/>
  <c r="E142" i="4"/>
  <c r="I145" i="4"/>
  <c r="Q145" i="4"/>
  <c r="C146" i="4"/>
  <c r="K146" i="4"/>
  <c r="S146" i="4"/>
  <c r="E147" i="4"/>
  <c r="M147" i="4"/>
  <c r="U147" i="4"/>
  <c r="G148" i="4"/>
  <c r="O148" i="4"/>
  <c r="W148" i="4"/>
  <c r="I149" i="4"/>
  <c r="Q149" i="4"/>
  <c r="C150" i="4"/>
  <c r="K150" i="4"/>
  <c r="S150" i="4"/>
  <c r="E151" i="4"/>
  <c r="M151" i="4"/>
  <c r="G94" i="4"/>
  <c r="O94" i="4"/>
  <c r="W94" i="4"/>
  <c r="E30" i="4"/>
  <c r="M30" i="4"/>
  <c r="U30" i="4"/>
  <c r="G27" i="5"/>
  <c r="G5" i="5" s="1"/>
  <c r="O27" i="5"/>
  <c r="W27" i="5"/>
  <c r="G39" i="4"/>
  <c r="O39" i="4"/>
  <c r="W39" i="4"/>
  <c r="E42" i="4"/>
  <c r="M42" i="4"/>
  <c r="W42" i="4"/>
  <c r="K134" i="4"/>
  <c r="I136" i="4"/>
  <c r="Q136" i="4"/>
  <c r="K137" i="4"/>
  <c r="F139" i="4"/>
  <c r="N139" i="4"/>
  <c r="V139" i="4"/>
  <c r="H140" i="4"/>
  <c r="P140" i="4"/>
  <c r="B141" i="4"/>
  <c r="J141" i="4"/>
  <c r="R141" i="4"/>
  <c r="B145" i="4"/>
  <c r="J145" i="4"/>
  <c r="D146" i="4"/>
  <c r="L146" i="4"/>
  <c r="T146" i="4"/>
  <c r="F147" i="4"/>
  <c r="N147" i="4"/>
  <c r="V147" i="4"/>
  <c r="H148" i="4"/>
  <c r="P148" i="4"/>
  <c r="B149" i="4"/>
  <c r="J149" i="4"/>
  <c r="R149" i="4"/>
  <c r="D150" i="4"/>
  <c r="L150" i="4"/>
  <c r="T150" i="4"/>
  <c r="F151" i="4"/>
  <c r="N151" i="4"/>
  <c r="V151" i="4"/>
  <c r="E44" i="6"/>
  <c r="B5" i="6"/>
  <c r="B42" i="6" s="1"/>
  <c r="U151" i="4"/>
  <c r="F43" i="6"/>
  <c r="E46" i="6"/>
  <c r="F47" i="6"/>
  <c r="F48" i="6"/>
  <c r="E45" i="6"/>
  <c r="E48" i="6"/>
  <c r="E47" i="6"/>
  <c r="D20" i="8"/>
  <c r="L20" i="8"/>
  <c r="T20" i="8"/>
  <c r="U59" i="8"/>
  <c r="G60" i="8"/>
  <c r="G66" i="8"/>
  <c r="G155" i="4" s="1"/>
  <c r="O60" i="8"/>
  <c r="O66" i="8"/>
  <c r="O155" i="4" s="1"/>
  <c r="W60" i="8"/>
  <c r="W66" i="8"/>
  <c r="W155" i="4" s="1"/>
  <c r="I61" i="8"/>
  <c r="I67" i="8"/>
  <c r="I156" i="4" s="1"/>
  <c r="Q61" i="8"/>
  <c r="N54" i="8"/>
  <c r="I58" i="8"/>
  <c r="H62" i="8"/>
  <c r="H60" i="8"/>
  <c r="H47" i="8"/>
  <c r="P60" i="8"/>
  <c r="P47" i="8"/>
  <c r="P58" i="8"/>
  <c r="F136" i="9"/>
  <c r="N136" i="9"/>
  <c r="B62" i="8"/>
  <c r="B58" i="8"/>
  <c r="J62" i="8"/>
  <c r="J58" i="8"/>
  <c r="R62" i="8"/>
  <c r="R58" i="8"/>
  <c r="F17" i="8"/>
  <c r="N17" i="8"/>
  <c r="V17" i="8"/>
  <c r="W59" i="8"/>
  <c r="I47" i="8"/>
  <c r="I60" i="8"/>
  <c r="Q47" i="8"/>
  <c r="Q60" i="8"/>
  <c r="C61" i="8"/>
  <c r="C47" i="8"/>
  <c r="K61" i="8"/>
  <c r="K47" i="8"/>
  <c r="S61" i="8"/>
  <c r="S47" i="8"/>
  <c r="Q58" i="8"/>
  <c r="B67" i="8"/>
  <c r="B156" i="4" s="1"/>
  <c r="G136" i="9"/>
  <c r="O136" i="9"/>
  <c r="W136" i="9"/>
  <c r="F156" i="10"/>
  <c r="N156" i="10"/>
  <c r="V156" i="10"/>
  <c r="E42" i="6"/>
  <c r="B38" i="7"/>
  <c r="J38" i="7"/>
  <c r="R38" i="7"/>
  <c r="D38" i="7"/>
  <c r="L38" i="7"/>
  <c r="T38" i="7"/>
  <c r="T5" i="7" s="1"/>
  <c r="B47" i="8"/>
  <c r="J47" i="8"/>
  <c r="R47" i="8"/>
  <c r="C67" i="8"/>
  <c r="C156" i="4" s="1"/>
  <c r="D111" i="9"/>
  <c r="D145" i="9"/>
  <c r="D136" i="9" s="1"/>
  <c r="L145" i="9"/>
  <c r="L136" i="9" s="1"/>
  <c r="L111" i="9"/>
  <c r="T145" i="9"/>
  <c r="T136" i="9" s="1"/>
  <c r="T111" i="9"/>
  <c r="F128" i="9"/>
  <c r="F156" i="9"/>
  <c r="F147" i="9" s="1"/>
  <c r="N156" i="9"/>
  <c r="N147" i="9" s="1"/>
  <c r="N128" i="9"/>
  <c r="V128" i="9"/>
  <c r="V156" i="9"/>
  <c r="V147" i="9" s="1"/>
  <c r="B136" i="9"/>
  <c r="J136" i="9"/>
  <c r="F42" i="6"/>
  <c r="G59" i="8"/>
  <c r="E62" i="8"/>
  <c r="E58" i="8"/>
  <c r="M62" i="8"/>
  <c r="M58" i="8"/>
  <c r="U62" i="8"/>
  <c r="U58" i="8"/>
  <c r="K67" i="8"/>
  <c r="K156" i="4" s="1"/>
  <c r="R136" i="9"/>
  <c r="R147" i="9"/>
  <c r="G62" i="8"/>
  <c r="G58" i="8"/>
  <c r="O62" i="8"/>
  <c r="O58" i="8"/>
  <c r="W62" i="8"/>
  <c r="W58" i="8"/>
  <c r="I66" i="8"/>
  <c r="I155" i="4" s="1"/>
  <c r="S67" i="8"/>
  <c r="S156" i="4" s="1"/>
  <c r="F156" i="11"/>
  <c r="N130" i="11"/>
  <c r="N126" i="11"/>
  <c r="N122" i="11"/>
  <c r="N147" i="11"/>
  <c r="N132" i="11"/>
  <c r="N123" i="11"/>
  <c r="N125" i="11"/>
  <c r="N129" i="11"/>
  <c r="B111" i="9"/>
  <c r="J111" i="9"/>
  <c r="R111" i="9"/>
  <c r="E128" i="9"/>
  <c r="W128" i="9"/>
  <c r="O156" i="9"/>
  <c r="O147" i="9" s="1"/>
  <c r="C156" i="10"/>
  <c r="K156" i="10"/>
  <c r="S156" i="10"/>
  <c r="G111" i="10"/>
  <c r="C128" i="10"/>
  <c r="U128" i="10"/>
  <c r="H145" i="10"/>
  <c r="Q145" i="10"/>
  <c r="G156" i="10"/>
  <c r="R156" i="10"/>
  <c r="E5" i="11"/>
  <c r="O5" i="11"/>
  <c r="F54" i="11"/>
  <c r="F128" i="11" s="1"/>
  <c r="Q54" i="11"/>
  <c r="D156" i="11"/>
  <c r="L156" i="11"/>
  <c r="T156" i="11"/>
  <c r="J122" i="11"/>
  <c r="J123" i="11"/>
  <c r="K125" i="11"/>
  <c r="C128" i="11"/>
  <c r="B129" i="11"/>
  <c r="J145" i="11"/>
  <c r="K147" i="11"/>
  <c r="N156" i="11"/>
  <c r="C63" i="12"/>
  <c r="C85" i="12"/>
  <c r="K85" i="12"/>
  <c r="S63" i="12"/>
  <c r="S85" i="12"/>
  <c r="U98" i="12"/>
  <c r="U159" i="4" s="1"/>
  <c r="D171" i="13"/>
  <c r="L171" i="13"/>
  <c r="T171" i="13"/>
  <c r="H171" i="13"/>
  <c r="P171" i="13"/>
  <c r="E199" i="14"/>
  <c r="Q162" i="15"/>
  <c r="V217" i="18"/>
  <c r="V97" i="16"/>
  <c r="V95" i="16" s="1"/>
  <c r="H166" i="18"/>
  <c r="H160" i="18" s="1"/>
  <c r="H5" i="18"/>
  <c r="H223" i="18"/>
  <c r="H96" i="16"/>
  <c r="P166" i="18"/>
  <c r="P223" i="18"/>
  <c r="P5" i="18"/>
  <c r="P96" i="16"/>
  <c r="D47" i="8"/>
  <c r="L47" i="8"/>
  <c r="T47" i="8"/>
  <c r="F58" i="8"/>
  <c r="N58" i="8"/>
  <c r="V58" i="8"/>
  <c r="B60" i="8"/>
  <c r="J60" i="8"/>
  <c r="R60" i="8"/>
  <c r="D61" i="8"/>
  <c r="L61" i="8"/>
  <c r="T61" i="8"/>
  <c r="C111" i="9"/>
  <c r="K111" i="9"/>
  <c r="S111" i="9"/>
  <c r="G147" i="9"/>
  <c r="W147" i="9"/>
  <c r="G156" i="9"/>
  <c r="P156" i="9"/>
  <c r="P147" i="9" s="1"/>
  <c r="M128" i="10"/>
  <c r="V128" i="10"/>
  <c r="I156" i="10"/>
  <c r="T156" i="10"/>
  <c r="P5" i="11"/>
  <c r="D5" i="11"/>
  <c r="D145" i="11"/>
  <c r="L5" i="11"/>
  <c r="L145" i="11"/>
  <c r="T5" i="11"/>
  <c r="T145" i="11"/>
  <c r="G147" i="11"/>
  <c r="G132" i="11"/>
  <c r="R132" i="11"/>
  <c r="R129" i="11"/>
  <c r="R147" i="11"/>
  <c r="E54" i="11"/>
  <c r="E156" i="11"/>
  <c r="M54" i="11"/>
  <c r="M128" i="11" s="1"/>
  <c r="M156" i="11"/>
  <c r="U54" i="11"/>
  <c r="U156" i="11"/>
  <c r="M111" i="11"/>
  <c r="L122" i="11"/>
  <c r="L117" i="11" s="1"/>
  <c r="W122" i="11"/>
  <c r="K123" i="11"/>
  <c r="V123" i="11"/>
  <c r="B125" i="11"/>
  <c r="W125" i="11"/>
  <c r="L126" i="11"/>
  <c r="W126" i="11"/>
  <c r="N128" i="11"/>
  <c r="C129" i="11"/>
  <c r="O129" i="11"/>
  <c r="O145" i="11"/>
  <c r="L147" i="11"/>
  <c r="F199" i="13"/>
  <c r="F253" i="13"/>
  <c r="N253" i="13"/>
  <c r="V253" i="13"/>
  <c r="M199" i="14"/>
  <c r="L233" i="15"/>
  <c r="L71" i="12"/>
  <c r="L70" i="12" s="1"/>
  <c r="L76" i="12"/>
  <c r="M76" i="12"/>
  <c r="M233" i="15"/>
  <c r="L253" i="15"/>
  <c r="L78" i="12"/>
  <c r="L107" i="4" s="1"/>
  <c r="P145" i="9"/>
  <c r="P136" i="9" s="1"/>
  <c r="H156" i="9"/>
  <c r="H147" i="9" s="1"/>
  <c r="E128" i="10"/>
  <c r="N128" i="10"/>
  <c r="W128" i="10"/>
  <c r="S145" i="10"/>
  <c r="J156" i="10"/>
  <c r="G5" i="11"/>
  <c r="I132" i="11"/>
  <c r="I129" i="11"/>
  <c r="I125" i="11"/>
  <c r="S129" i="11"/>
  <c r="S130" i="11"/>
  <c r="S126" i="11"/>
  <c r="S122" i="11"/>
  <c r="B122" i="11"/>
  <c r="B123" i="11"/>
  <c r="L123" i="11"/>
  <c r="V156" i="11"/>
  <c r="N199" i="13"/>
  <c r="U199" i="14"/>
  <c r="H145" i="9"/>
  <c r="H136" i="9" s="1"/>
  <c r="Q145" i="9"/>
  <c r="Q136" i="9" s="1"/>
  <c r="J156" i="9"/>
  <c r="J147" i="9" s="1"/>
  <c r="S156" i="9"/>
  <c r="S147" i="9" s="1"/>
  <c r="D145" i="10"/>
  <c r="D111" i="10"/>
  <c r="L145" i="10"/>
  <c r="L111" i="10"/>
  <c r="T145" i="10"/>
  <c r="T111" i="10"/>
  <c r="F128" i="10"/>
  <c r="O128" i="10"/>
  <c r="U145" i="10"/>
  <c r="L156" i="10"/>
  <c r="H5" i="11"/>
  <c r="J132" i="11"/>
  <c r="J147" i="11"/>
  <c r="T54" i="11"/>
  <c r="G156" i="11"/>
  <c r="O156" i="11"/>
  <c r="W156" i="11"/>
  <c r="E111" i="11"/>
  <c r="P111" i="11"/>
  <c r="O122" i="11"/>
  <c r="C123" i="11"/>
  <c r="O125" i="11"/>
  <c r="O126" i="11"/>
  <c r="R145" i="11"/>
  <c r="S147" i="11"/>
  <c r="G65" i="12"/>
  <c r="G87" i="12"/>
  <c r="O65" i="12"/>
  <c r="O87" i="12"/>
  <c r="W65" i="12"/>
  <c r="W87" i="12"/>
  <c r="C97" i="12"/>
  <c r="C158" i="4" s="1"/>
  <c r="W99" i="12"/>
  <c r="W160" i="4" s="1"/>
  <c r="V199" i="13"/>
  <c r="G233" i="13"/>
  <c r="O233" i="13"/>
  <c r="W233" i="13"/>
  <c r="I233" i="13"/>
  <c r="Q233" i="13"/>
  <c r="C233" i="13"/>
  <c r="K233" i="13"/>
  <c r="S233" i="13"/>
  <c r="F243" i="13"/>
  <c r="N243" i="13"/>
  <c r="V243" i="13"/>
  <c r="G187" i="14"/>
  <c r="O187" i="14"/>
  <c r="W187" i="14"/>
  <c r="C187" i="14"/>
  <c r="K187" i="14"/>
  <c r="S187" i="14"/>
  <c r="G241" i="15"/>
  <c r="G34" i="15"/>
  <c r="G181" i="15"/>
  <c r="O34" i="15"/>
  <c r="O241" i="15"/>
  <c r="O181" i="15"/>
  <c r="W34" i="15"/>
  <c r="W241" i="15"/>
  <c r="I199" i="15"/>
  <c r="I251" i="15"/>
  <c r="Q199" i="15"/>
  <c r="Q251" i="15"/>
  <c r="C253" i="15"/>
  <c r="C78" i="12"/>
  <c r="C107" i="4" s="1"/>
  <c r="H171" i="15"/>
  <c r="P171" i="15"/>
  <c r="B156" i="9"/>
  <c r="B147" i="9" s="1"/>
  <c r="T156" i="9"/>
  <c r="T147" i="9" s="1"/>
  <c r="C145" i="10"/>
  <c r="M145" i="10"/>
  <c r="B156" i="10"/>
  <c r="K129" i="11"/>
  <c r="K130" i="11"/>
  <c r="K126" i="11"/>
  <c r="K122" i="11"/>
  <c r="V147" i="11"/>
  <c r="H54" i="11"/>
  <c r="H128" i="11" s="1"/>
  <c r="H156" i="11"/>
  <c r="P54" i="11"/>
  <c r="P156" i="11"/>
  <c r="S128" i="11"/>
  <c r="V129" i="11"/>
  <c r="W145" i="11"/>
  <c r="D241" i="13"/>
  <c r="D233" i="13" s="1"/>
  <c r="D181" i="13"/>
  <c r="L241" i="13"/>
  <c r="L233" i="13" s="1"/>
  <c r="L181" i="13"/>
  <c r="T241" i="13"/>
  <c r="T233" i="13" s="1"/>
  <c r="T181" i="13"/>
  <c r="H216" i="13"/>
  <c r="H261" i="13"/>
  <c r="P216" i="13"/>
  <c r="P261" i="13"/>
  <c r="P253" i="13" s="1"/>
  <c r="C241" i="14"/>
  <c r="C181" i="14"/>
  <c r="K241" i="14"/>
  <c r="K181" i="14"/>
  <c r="S241" i="14"/>
  <c r="S181" i="14"/>
  <c r="G216" i="14"/>
  <c r="G261" i="14"/>
  <c r="O216" i="14"/>
  <c r="O261" i="14"/>
  <c r="W261" i="14"/>
  <c r="W216" i="14"/>
  <c r="E162" i="14"/>
  <c r="M162" i="14"/>
  <c r="U162" i="14"/>
  <c r="I204" i="14"/>
  <c r="Q204" i="14"/>
  <c r="E91" i="16"/>
  <c r="E101" i="16"/>
  <c r="E164" i="4" s="1"/>
  <c r="E52" i="16"/>
  <c r="B66" i="8"/>
  <c r="B155" i="4" s="1"/>
  <c r="J66" i="8"/>
  <c r="J155" i="4" s="1"/>
  <c r="R66" i="8"/>
  <c r="R155" i="4" s="1"/>
  <c r="U145" i="9"/>
  <c r="U136" i="9" s="1"/>
  <c r="U111" i="9"/>
  <c r="E117" i="9"/>
  <c r="M117" i="9"/>
  <c r="U117" i="9"/>
  <c r="C156" i="9"/>
  <c r="C147" i="9" s="1"/>
  <c r="L156" i="9"/>
  <c r="L147" i="9" s="1"/>
  <c r="U156" i="9"/>
  <c r="U147" i="9" s="1"/>
  <c r="H156" i="10"/>
  <c r="P156" i="10"/>
  <c r="H128" i="10"/>
  <c r="Q128" i="10"/>
  <c r="E145" i="10"/>
  <c r="N145" i="10"/>
  <c r="W145" i="10"/>
  <c r="D156" i="10"/>
  <c r="B132" i="11"/>
  <c r="B147" i="11"/>
  <c r="L129" i="11"/>
  <c r="L125" i="11"/>
  <c r="L130" i="11"/>
  <c r="W147" i="11"/>
  <c r="W132" i="11"/>
  <c r="I156" i="11"/>
  <c r="Q156" i="11"/>
  <c r="H111" i="11"/>
  <c r="I128" i="11"/>
  <c r="T128" i="11"/>
  <c r="W129" i="11"/>
  <c r="B145" i="11"/>
  <c r="Q98" i="12"/>
  <c r="Q159" i="4" s="1"/>
  <c r="Q86" i="12"/>
  <c r="S97" i="12"/>
  <c r="S158" i="4" s="1"/>
  <c r="H187" i="13"/>
  <c r="P187" i="13"/>
  <c r="D187" i="13"/>
  <c r="L187" i="13"/>
  <c r="T187" i="13"/>
  <c r="H204" i="13"/>
  <c r="P204" i="13"/>
  <c r="D204" i="13"/>
  <c r="L204" i="13"/>
  <c r="T204" i="13"/>
  <c r="D243" i="13"/>
  <c r="L243" i="13"/>
  <c r="T243" i="13"/>
  <c r="U233" i="15"/>
  <c r="U76" i="12"/>
  <c r="U71" i="12"/>
  <c r="U70" i="12" s="1"/>
  <c r="C58" i="8"/>
  <c r="K58" i="8"/>
  <c r="S58" i="8"/>
  <c r="D156" i="9"/>
  <c r="D147" i="9" s="1"/>
  <c r="M156" i="9"/>
  <c r="M147" i="9" s="1"/>
  <c r="D117" i="10"/>
  <c r="L117" i="10"/>
  <c r="T117" i="10"/>
  <c r="S128" i="10"/>
  <c r="F145" i="10"/>
  <c r="O145" i="10"/>
  <c r="M5" i="11"/>
  <c r="W5" i="11"/>
  <c r="C130" i="11"/>
  <c r="C126" i="11"/>
  <c r="C122" i="11"/>
  <c r="B156" i="11"/>
  <c r="J156" i="11"/>
  <c r="R156" i="11"/>
  <c r="I111" i="11"/>
  <c r="R122" i="11"/>
  <c r="G123" i="11"/>
  <c r="R123" i="11"/>
  <c r="S125" i="11"/>
  <c r="R126" i="11"/>
  <c r="K128" i="11"/>
  <c r="U128" i="11"/>
  <c r="J129" i="11"/>
  <c r="B130" i="11"/>
  <c r="R130" i="11"/>
  <c r="C132" i="11"/>
  <c r="S132" i="11"/>
  <c r="G145" i="11"/>
  <c r="G37" i="12"/>
  <c r="O37" i="12"/>
  <c r="W37" i="12"/>
  <c r="Q63" i="12"/>
  <c r="I82" i="12"/>
  <c r="B224" i="13"/>
  <c r="J224" i="13"/>
  <c r="R224" i="13"/>
  <c r="B233" i="13"/>
  <c r="J233" i="13"/>
  <c r="R233" i="13"/>
  <c r="E253" i="13"/>
  <c r="M253" i="13"/>
  <c r="U253" i="13"/>
  <c r="G253" i="13"/>
  <c r="O253" i="13"/>
  <c r="W253" i="13"/>
  <c r="C71" i="12"/>
  <c r="C70" i="12" s="1"/>
  <c r="C76" i="12"/>
  <c r="C233" i="15"/>
  <c r="O187" i="15"/>
  <c r="W187" i="15"/>
  <c r="K204" i="15"/>
  <c r="S204" i="15"/>
  <c r="M204" i="15"/>
  <c r="B91" i="16"/>
  <c r="B89" i="16" s="1"/>
  <c r="B52" i="16"/>
  <c r="B101" i="16"/>
  <c r="B164" i="4" s="1"/>
  <c r="O101" i="16"/>
  <c r="O164" i="4" s="1"/>
  <c r="O52" i="16"/>
  <c r="O91" i="16"/>
  <c r="D91" i="16"/>
  <c r="D89" i="16" s="1"/>
  <c r="D101" i="16"/>
  <c r="D164" i="4" s="1"/>
  <c r="D52" i="16"/>
  <c r="L91" i="16"/>
  <c r="L101" i="16"/>
  <c r="L164" i="4" s="1"/>
  <c r="L52" i="16"/>
  <c r="T91" i="16"/>
  <c r="T89" i="16" s="1"/>
  <c r="T101" i="16"/>
  <c r="T164" i="4" s="1"/>
  <c r="T52" i="16"/>
  <c r="D58" i="8"/>
  <c r="L58" i="8"/>
  <c r="T58" i="8"/>
  <c r="C136" i="9"/>
  <c r="K136" i="9"/>
  <c r="S136" i="9"/>
  <c r="K128" i="10"/>
  <c r="D54" i="11"/>
  <c r="O147" i="11"/>
  <c r="O132" i="11"/>
  <c r="D100" i="11"/>
  <c r="L100" i="11"/>
  <c r="T100" i="11"/>
  <c r="U111" i="11"/>
  <c r="I122" i="11"/>
  <c r="I117" i="11" s="1"/>
  <c r="I123" i="11"/>
  <c r="S123" i="11"/>
  <c r="J125" i="11"/>
  <c r="I126" i="11"/>
  <c r="L128" i="11"/>
  <c r="G130" i="11"/>
  <c r="W130" i="11"/>
  <c r="I145" i="11"/>
  <c r="I147" i="11"/>
  <c r="Q82" i="12"/>
  <c r="K101" i="12"/>
  <c r="K162" i="4" s="1"/>
  <c r="B187" i="13"/>
  <c r="J187" i="13"/>
  <c r="R187" i="13"/>
  <c r="B204" i="13"/>
  <c r="J204" i="13"/>
  <c r="R204" i="13"/>
  <c r="D253" i="13"/>
  <c r="L253" i="13"/>
  <c r="T253" i="13"/>
  <c r="H253" i="13"/>
  <c r="I97" i="12"/>
  <c r="I158" i="4" s="1"/>
  <c r="Q97" i="12"/>
  <c r="Q158" i="4" s="1"/>
  <c r="C98" i="12"/>
  <c r="C159" i="4" s="1"/>
  <c r="K98" i="12"/>
  <c r="K159" i="4" s="1"/>
  <c r="S98" i="12"/>
  <c r="S159" i="4" s="1"/>
  <c r="E99" i="12"/>
  <c r="E160" i="4" s="1"/>
  <c r="M99" i="12"/>
  <c r="M160" i="4" s="1"/>
  <c r="U99" i="12"/>
  <c r="U160" i="4" s="1"/>
  <c r="G100" i="12"/>
  <c r="G161" i="4" s="1"/>
  <c r="O100" i="12"/>
  <c r="O161" i="4" s="1"/>
  <c r="W100" i="12"/>
  <c r="W161" i="4" s="1"/>
  <c r="I101" i="12"/>
  <c r="I162" i="4" s="1"/>
  <c r="Q101" i="12"/>
  <c r="Q162" i="4" s="1"/>
  <c r="D199" i="13"/>
  <c r="L199" i="13"/>
  <c r="T199" i="13"/>
  <c r="D216" i="13"/>
  <c r="L216" i="13"/>
  <c r="T216" i="13"/>
  <c r="C199" i="14"/>
  <c r="K199" i="14"/>
  <c r="S199" i="14"/>
  <c r="C216" i="14"/>
  <c r="K216" i="14"/>
  <c r="S216" i="14"/>
  <c r="F261" i="15"/>
  <c r="F115" i="15"/>
  <c r="N261" i="15"/>
  <c r="N115" i="15"/>
  <c r="V261" i="15"/>
  <c r="V115" i="15"/>
  <c r="S199" i="15"/>
  <c r="F216" i="15"/>
  <c r="T216" i="15"/>
  <c r="B261" i="15"/>
  <c r="U91" i="16"/>
  <c r="U101" i="16"/>
  <c r="U164" i="4" s="1"/>
  <c r="U52" i="16"/>
  <c r="L76" i="16"/>
  <c r="Q217" i="17"/>
  <c r="E240" i="17"/>
  <c r="M240" i="17"/>
  <c r="C240" i="17"/>
  <c r="P160" i="18"/>
  <c r="E191" i="19"/>
  <c r="E178" i="19" s="1"/>
  <c r="E187" i="19"/>
  <c r="E183" i="19"/>
  <c r="E185" i="19"/>
  <c r="E184" i="19"/>
  <c r="E188" i="19"/>
  <c r="E81" i="16"/>
  <c r="E110" i="4" s="1"/>
  <c r="E192" i="19"/>
  <c r="C235" i="19"/>
  <c r="K235" i="19"/>
  <c r="S235" i="19"/>
  <c r="E190" i="19"/>
  <c r="G246" i="19"/>
  <c r="O246" i="19"/>
  <c r="W246" i="19"/>
  <c r="E229" i="19"/>
  <c r="F3" i="12"/>
  <c r="N3" i="12"/>
  <c r="V3" i="12"/>
  <c r="D65" i="12"/>
  <c r="L65" i="12"/>
  <c r="T65" i="12"/>
  <c r="H82" i="12"/>
  <c r="P82" i="12"/>
  <c r="B97" i="12"/>
  <c r="B158" i="4" s="1"/>
  <c r="J97" i="12"/>
  <c r="J158" i="4" s="1"/>
  <c r="R97" i="12"/>
  <c r="R158" i="4" s="1"/>
  <c r="F99" i="12"/>
  <c r="F160" i="4" s="1"/>
  <c r="N99" i="12"/>
  <c r="N160" i="4" s="1"/>
  <c r="V99" i="12"/>
  <c r="V160" i="4" s="1"/>
  <c r="H100" i="12"/>
  <c r="H161" i="4" s="1"/>
  <c r="P100" i="12"/>
  <c r="P161" i="4" s="1"/>
  <c r="B101" i="12"/>
  <c r="B162" i="4" s="1"/>
  <c r="J101" i="12"/>
  <c r="J162" i="4" s="1"/>
  <c r="R101" i="12"/>
  <c r="R162" i="4" s="1"/>
  <c r="E199" i="13"/>
  <c r="M199" i="13"/>
  <c r="U199" i="13"/>
  <c r="E216" i="13"/>
  <c r="M216" i="13"/>
  <c r="U216" i="13"/>
  <c r="D199" i="14"/>
  <c r="L199" i="14"/>
  <c r="T199" i="14"/>
  <c r="D216" i="14"/>
  <c r="L216" i="14"/>
  <c r="T216" i="14"/>
  <c r="F251" i="14"/>
  <c r="N251" i="14"/>
  <c r="V251" i="14"/>
  <c r="H261" i="14"/>
  <c r="P261" i="14"/>
  <c r="G216" i="15"/>
  <c r="G261" i="15"/>
  <c r="O216" i="15"/>
  <c r="O261" i="15"/>
  <c r="W216" i="15"/>
  <c r="W261" i="15"/>
  <c r="L181" i="15"/>
  <c r="U181" i="15"/>
  <c r="K199" i="15"/>
  <c r="U216" i="15"/>
  <c r="M241" i="15"/>
  <c r="C261" i="15"/>
  <c r="H90" i="16"/>
  <c r="H71" i="16"/>
  <c r="P90" i="16"/>
  <c r="P71" i="16"/>
  <c r="C91" i="16"/>
  <c r="C89" i="16" s="1"/>
  <c r="C101" i="16"/>
  <c r="C164" i="4" s="1"/>
  <c r="K91" i="16"/>
  <c r="K89" i="16" s="1"/>
  <c r="K101" i="16"/>
  <c r="K164" i="4" s="1"/>
  <c r="S91" i="16"/>
  <c r="S89" i="16" s="1"/>
  <c r="S101" i="16"/>
  <c r="S164" i="4" s="1"/>
  <c r="G160" i="17"/>
  <c r="O160" i="17"/>
  <c r="W160" i="17"/>
  <c r="I160" i="17"/>
  <c r="Q160" i="17"/>
  <c r="Q171" i="17"/>
  <c r="I226" i="17"/>
  <c r="I217" i="17" s="1"/>
  <c r="N240" i="17"/>
  <c r="K160" i="18"/>
  <c r="G128" i="11"/>
  <c r="O128" i="11"/>
  <c r="W128" i="11"/>
  <c r="B63" i="12"/>
  <c r="F65" i="12"/>
  <c r="N65" i="12"/>
  <c r="V65" i="12"/>
  <c r="F85" i="12"/>
  <c r="N85" i="12"/>
  <c r="V85" i="12"/>
  <c r="B87" i="12"/>
  <c r="J87" i="12"/>
  <c r="R87" i="12"/>
  <c r="D88" i="12"/>
  <c r="L88" i="12"/>
  <c r="T88" i="12"/>
  <c r="F89" i="12"/>
  <c r="N89" i="12"/>
  <c r="V89" i="12"/>
  <c r="G181" i="13"/>
  <c r="O181" i="13"/>
  <c r="W181" i="13"/>
  <c r="G216" i="13"/>
  <c r="O216" i="13"/>
  <c r="W216" i="13"/>
  <c r="I251" i="13"/>
  <c r="I243" i="13" s="1"/>
  <c r="Q251" i="13"/>
  <c r="Q243" i="13" s="1"/>
  <c r="C261" i="13"/>
  <c r="C253" i="13" s="1"/>
  <c r="K261" i="13"/>
  <c r="K253" i="13" s="1"/>
  <c r="S261" i="13"/>
  <c r="S253" i="13" s="1"/>
  <c r="F181" i="14"/>
  <c r="N181" i="14"/>
  <c r="V181" i="14"/>
  <c r="F216" i="14"/>
  <c r="N216" i="14"/>
  <c r="V216" i="14"/>
  <c r="H251" i="14"/>
  <c r="P251" i="14"/>
  <c r="B261" i="14"/>
  <c r="J261" i="14"/>
  <c r="R261" i="14"/>
  <c r="D34" i="15"/>
  <c r="V34" i="15"/>
  <c r="D115" i="15"/>
  <c r="M115" i="15"/>
  <c r="W115" i="15"/>
  <c r="E181" i="15"/>
  <c r="M199" i="15"/>
  <c r="V199" i="15"/>
  <c r="L216" i="15"/>
  <c r="H251" i="15"/>
  <c r="J261" i="15"/>
  <c r="O89" i="16"/>
  <c r="E178" i="17"/>
  <c r="M178" i="17"/>
  <c r="U178" i="17"/>
  <c r="F217" i="17"/>
  <c r="N217" i="17"/>
  <c r="V217" i="17"/>
  <c r="H217" i="17"/>
  <c r="P217" i="17"/>
  <c r="I229" i="17"/>
  <c r="T240" i="17"/>
  <c r="C82" i="12"/>
  <c r="K82" i="12"/>
  <c r="S82" i="12"/>
  <c r="E97" i="12"/>
  <c r="E158" i="4" s="1"/>
  <c r="M97" i="12"/>
  <c r="M158" i="4" s="1"/>
  <c r="U97" i="12"/>
  <c r="U158" i="4" s="1"/>
  <c r="I99" i="12"/>
  <c r="I160" i="4" s="1"/>
  <c r="Q99" i="12"/>
  <c r="Q160" i="4" s="1"/>
  <c r="B251" i="13"/>
  <c r="B243" i="13" s="1"/>
  <c r="J251" i="13"/>
  <c r="J243" i="13" s="1"/>
  <c r="R251" i="13"/>
  <c r="R243" i="13" s="1"/>
  <c r="I251" i="14"/>
  <c r="Q251" i="14"/>
  <c r="E34" i="15"/>
  <c r="N34" i="15"/>
  <c r="O115" i="15"/>
  <c r="E199" i="15"/>
  <c r="N199" i="15"/>
  <c r="M216" i="15"/>
  <c r="P241" i="15"/>
  <c r="R91" i="16"/>
  <c r="R52" i="16"/>
  <c r="L240" i="17"/>
  <c r="B229" i="17"/>
  <c r="J229" i="17"/>
  <c r="R229" i="17"/>
  <c r="D97" i="16"/>
  <c r="D217" i="18"/>
  <c r="H65" i="12"/>
  <c r="P65" i="12"/>
  <c r="H85" i="12"/>
  <c r="P85" i="12"/>
  <c r="D87" i="12"/>
  <c r="L87" i="12"/>
  <c r="T87" i="12"/>
  <c r="F88" i="12"/>
  <c r="N88" i="12"/>
  <c r="V88" i="12"/>
  <c r="H89" i="12"/>
  <c r="P89" i="12"/>
  <c r="I181" i="13"/>
  <c r="Q181" i="13"/>
  <c r="C251" i="13"/>
  <c r="C243" i="13" s="1"/>
  <c r="K251" i="13"/>
  <c r="K243" i="13" s="1"/>
  <c r="S251" i="13"/>
  <c r="S243" i="13" s="1"/>
  <c r="H181" i="14"/>
  <c r="P181" i="14"/>
  <c r="B251" i="14"/>
  <c r="J251" i="14"/>
  <c r="R251" i="14"/>
  <c r="F34" i="15"/>
  <c r="G115" i="15"/>
  <c r="B162" i="15"/>
  <c r="J162" i="15"/>
  <c r="R162" i="15"/>
  <c r="H181" i="15"/>
  <c r="Q181" i="15"/>
  <c r="H187" i="15"/>
  <c r="P187" i="15"/>
  <c r="F199" i="15"/>
  <c r="O199" i="15"/>
  <c r="N216" i="15"/>
  <c r="F241" i="15"/>
  <c r="S241" i="15"/>
  <c r="Q261" i="15"/>
  <c r="M91" i="16"/>
  <c r="M101" i="16"/>
  <c r="M164" i="4" s="1"/>
  <c r="M52" i="16"/>
  <c r="G101" i="16"/>
  <c r="G164" i="4" s="1"/>
  <c r="G52" i="16"/>
  <c r="G91" i="16"/>
  <c r="B128" i="11"/>
  <c r="J128" i="11"/>
  <c r="R128" i="11"/>
  <c r="B181" i="13"/>
  <c r="J181" i="13"/>
  <c r="R181" i="13"/>
  <c r="I181" i="14"/>
  <c r="Q181" i="14"/>
  <c r="Q34" i="15"/>
  <c r="I181" i="15"/>
  <c r="D216" i="15"/>
  <c r="R261" i="15"/>
  <c r="I197" i="17"/>
  <c r="Q197" i="17"/>
  <c r="C197" i="17"/>
  <c r="K197" i="17"/>
  <c r="S197" i="17"/>
  <c r="C181" i="13"/>
  <c r="K181" i="13"/>
  <c r="S181" i="13"/>
  <c r="B181" i="14"/>
  <c r="J181" i="14"/>
  <c r="R181" i="14"/>
  <c r="I34" i="15"/>
  <c r="R115" i="15"/>
  <c r="E216" i="15"/>
  <c r="S216" i="15"/>
  <c r="H241" i="15"/>
  <c r="V241" i="15"/>
  <c r="P251" i="15"/>
  <c r="G92" i="16"/>
  <c r="O92" i="16"/>
  <c r="W92" i="16"/>
  <c r="I93" i="16"/>
  <c r="I103" i="16"/>
  <c r="I166" i="4" s="1"/>
  <c r="Q93" i="16"/>
  <c r="Q103" i="16"/>
  <c r="Q166" i="4" s="1"/>
  <c r="J91" i="16"/>
  <c r="J52" i="16"/>
  <c r="W101" i="16"/>
  <c r="W164" i="4" s="1"/>
  <c r="W52" i="16"/>
  <c r="W91" i="16"/>
  <c r="I91" i="16"/>
  <c r="I89" i="16" s="1"/>
  <c r="I101" i="16"/>
  <c r="I164" i="4" s="1"/>
  <c r="I52" i="16"/>
  <c r="Q91" i="16"/>
  <c r="Q89" i="16" s="1"/>
  <c r="Q101" i="16"/>
  <c r="Q164" i="4" s="1"/>
  <c r="Q52" i="16"/>
  <c r="C184" i="17"/>
  <c r="C235" i="17"/>
  <c r="C229" i="17" s="1"/>
  <c r="K184" i="17"/>
  <c r="K235" i="17"/>
  <c r="K229" i="17" s="1"/>
  <c r="S184" i="17"/>
  <c r="S235" i="17"/>
  <c r="S229" i="17" s="1"/>
  <c r="E190" i="17"/>
  <c r="E237" i="19"/>
  <c r="M237" i="19"/>
  <c r="M190" i="17"/>
  <c r="U237" i="19"/>
  <c r="U190" i="17"/>
  <c r="G246" i="17"/>
  <c r="G240" i="17" s="1"/>
  <c r="G203" i="17"/>
  <c r="O246" i="17"/>
  <c r="O203" i="17"/>
  <c r="W246" i="17"/>
  <c r="W203" i="17"/>
  <c r="I209" i="17"/>
  <c r="I248" i="17"/>
  <c r="I240" i="17" s="1"/>
  <c r="I248" i="19"/>
  <c r="Q209" i="17"/>
  <c r="Q248" i="17"/>
  <c r="Q240" i="17" s="1"/>
  <c r="E160" i="17"/>
  <c r="M160" i="17"/>
  <c r="U160" i="17"/>
  <c r="M217" i="18"/>
  <c r="M97" i="16"/>
  <c r="M95" i="16" s="1"/>
  <c r="Q248" i="19"/>
  <c r="F91" i="16"/>
  <c r="F89" i="16" s="1"/>
  <c r="N91" i="16"/>
  <c r="V91" i="16"/>
  <c r="H92" i="16"/>
  <c r="P92" i="16"/>
  <c r="B93" i="16"/>
  <c r="J93" i="16"/>
  <c r="R93" i="16"/>
  <c r="H101" i="16"/>
  <c r="H164" i="4" s="1"/>
  <c r="P101" i="16"/>
  <c r="P164" i="4" s="1"/>
  <c r="G171" i="17"/>
  <c r="O171" i="17"/>
  <c r="W171" i="17"/>
  <c r="E184" i="17"/>
  <c r="M184" i="17"/>
  <c r="U184" i="17"/>
  <c r="I190" i="17"/>
  <c r="Q190" i="17"/>
  <c r="C209" i="17"/>
  <c r="K209" i="17"/>
  <c r="S209" i="17"/>
  <c r="F246" i="17"/>
  <c r="F240" i="17" s="1"/>
  <c r="D248" i="17"/>
  <c r="D240" i="17" s="1"/>
  <c r="J5" i="18"/>
  <c r="T5" i="18"/>
  <c r="F166" i="18"/>
  <c r="F160" i="18" s="1"/>
  <c r="F223" i="18"/>
  <c r="N166" i="18"/>
  <c r="N160" i="18" s="1"/>
  <c r="N223" i="18"/>
  <c r="V166" i="18"/>
  <c r="V160" i="18" s="1"/>
  <c r="V223" i="18"/>
  <c r="H226" i="18"/>
  <c r="H171" i="18"/>
  <c r="P226" i="18"/>
  <c r="P171" i="18"/>
  <c r="B235" i="18"/>
  <c r="J235" i="18"/>
  <c r="R235" i="18"/>
  <c r="R184" i="18"/>
  <c r="D190" i="18"/>
  <c r="D237" i="18"/>
  <c r="L190" i="18"/>
  <c r="L237" i="18"/>
  <c r="T190" i="18"/>
  <c r="T237" i="18"/>
  <c r="F246" i="18"/>
  <c r="N246" i="18"/>
  <c r="V246" i="18"/>
  <c r="H248" i="18"/>
  <c r="H209" i="18"/>
  <c r="P248" i="18"/>
  <c r="P209" i="18"/>
  <c r="J166" i="18"/>
  <c r="J160" i="18" s="1"/>
  <c r="D171" i="18"/>
  <c r="N203" i="18"/>
  <c r="N235" i="18"/>
  <c r="B237" i="18"/>
  <c r="V248" i="18"/>
  <c r="U191" i="19"/>
  <c r="U187" i="19"/>
  <c r="U183" i="19"/>
  <c r="U178" i="19" s="1"/>
  <c r="U185" i="19"/>
  <c r="U184" i="19"/>
  <c r="E246" i="19"/>
  <c r="H261" i="15"/>
  <c r="P261" i="15"/>
  <c r="I92" i="16"/>
  <c r="Q92" i="16"/>
  <c r="C93" i="16"/>
  <c r="K93" i="16"/>
  <c r="S93" i="16"/>
  <c r="H171" i="17"/>
  <c r="P171" i="17"/>
  <c r="F184" i="17"/>
  <c r="N184" i="17"/>
  <c r="V184" i="17"/>
  <c r="B190" i="17"/>
  <c r="J190" i="17"/>
  <c r="R190" i="17"/>
  <c r="P203" i="17"/>
  <c r="L209" i="17"/>
  <c r="T209" i="17"/>
  <c r="W248" i="17"/>
  <c r="B5" i="18"/>
  <c r="L5" i="18"/>
  <c r="U5" i="18"/>
  <c r="I226" i="18"/>
  <c r="I171" i="18"/>
  <c r="Q226" i="18"/>
  <c r="Q171" i="18"/>
  <c r="C235" i="18"/>
  <c r="C184" i="18"/>
  <c r="K235" i="18"/>
  <c r="K184" i="18"/>
  <c r="S235" i="18"/>
  <c r="S184" i="18"/>
  <c r="E190" i="18"/>
  <c r="E237" i="18"/>
  <c r="M190" i="18"/>
  <c r="M237" i="18"/>
  <c r="U190" i="18"/>
  <c r="U237" i="18"/>
  <c r="G246" i="18"/>
  <c r="G203" i="18"/>
  <c r="O246" i="18"/>
  <c r="O203" i="18"/>
  <c r="W246" i="18"/>
  <c r="W203" i="18"/>
  <c r="I248" i="18"/>
  <c r="I209" i="18"/>
  <c r="Q248" i="18"/>
  <c r="Q209" i="18"/>
  <c r="E171" i="18"/>
  <c r="B178" i="18"/>
  <c r="J178" i="18"/>
  <c r="R178" i="18"/>
  <c r="J184" i="18"/>
  <c r="V203" i="18"/>
  <c r="V235" i="18"/>
  <c r="J237" i="18"/>
  <c r="M246" i="19"/>
  <c r="H165" i="22"/>
  <c r="P165" i="22"/>
  <c r="E102" i="16"/>
  <c r="E165" i="4" s="1"/>
  <c r="M102" i="16"/>
  <c r="M165" i="4" s="1"/>
  <c r="U102" i="16"/>
  <c r="U165" i="4" s="1"/>
  <c r="G103" i="16"/>
  <c r="G166" i="4" s="1"/>
  <c r="O103" i="16"/>
  <c r="O166" i="4" s="1"/>
  <c r="W103" i="16"/>
  <c r="W166" i="4" s="1"/>
  <c r="B171" i="17"/>
  <c r="J171" i="17"/>
  <c r="R171" i="17"/>
  <c r="B203" i="17"/>
  <c r="J203" i="17"/>
  <c r="R203" i="17"/>
  <c r="F237" i="17"/>
  <c r="F229" i="17" s="1"/>
  <c r="N237" i="17"/>
  <c r="N229" i="17" s="1"/>
  <c r="V237" i="17"/>
  <c r="V229" i="17" s="1"/>
  <c r="G248" i="17"/>
  <c r="E5" i="18"/>
  <c r="I166" i="18"/>
  <c r="I160" i="18" s="1"/>
  <c r="I223" i="18"/>
  <c r="Q166" i="18"/>
  <c r="Q160" i="18" s="1"/>
  <c r="Q223" i="18"/>
  <c r="C226" i="18"/>
  <c r="C171" i="18"/>
  <c r="K226" i="18"/>
  <c r="K171" i="18"/>
  <c r="S226" i="18"/>
  <c r="S171" i="18"/>
  <c r="E184" i="18"/>
  <c r="E235" i="18"/>
  <c r="M184" i="18"/>
  <c r="M235" i="18"/>
  <c r="U184" i="18"/>
  <c r="U235" i="18"/>
  <c r="G237" i="18"/>
  <c r="G190" i="18"/>
  <c r="O237" i="18"/>
  <c r="W237" i="18"/>
  <c r="C248" i="18"/>
  <c r="K248" i="18"/>
  <c r="S248" i="18"/>
  <c r="L171" i="18"/>
  <c r="D178" i="18"/>
  <c r="L178" i="18"/>
  <c r="T178" i="18"/>
  <c r="D197" i="18"/>
  <c r="L197" i="18"/>
  <c r="T197" i="18"/>
  <c r="H197" i="18"/>
  <c r="P197" i="18"/>
  <c r="C226" i="19"/>
  <c r="C5" i="19"/>
  <c r="C171" i="19"/>
  <c r="K226" i="19"/>
  <c r="K5" i="19"/>
  <c r="K171" i="19"/>
  <c r="S226" i="19"/>
  <c r="S5" i="19"/>
  <c r="S171" i="19"/>
  <c r="D235" i="19"/>
  <c r="L235" i="19"/>
  <c r="T235" i="19"/>
  <c r="H246" i="19"/>
  <c r="P246" i="19"/>
  <c r="G197" i="19"/>
  <c r="O197" i="19"/>
  <c r="W197" i="19"/>
  <c r="C197" i="19"/>
  <c r="K197" i="19"/>
  <c r="S197" i="19"/>
  <c r="M229" i="19"/>
  <c r="I235" i="19"/>
  <c r="C51" i="20"/>
  <c r="C69" i="20"/>
  <c r="K51" i="20"/>
  <c r="K69" i="20"/>
  <c r="S51" i="20"/>
  <c r="S69" i="20"/>
  <c r="E70" i="20"/>
  <c r="M70" i="20"/>
  <c r="M51" i="20"/>
  <c r="U70" i="20"/>
  <c r="U51" i="20"/>
  <c r="G71" i="20"/>
  <c r="G51" i="20"/>
  <c r="O71" i="20"/>
  <c r="W71" i="20"/>
  <c r="W51" i="20"/>
  <c r="C171" i="17"/>
  <c r="K171" i="17"/>
  <c r="S171" i="17"/>
  <c r="Q184" i="17"/>
  <c r="C203" i="17"/>
  <c r="K203" i="17"/>
  <c r="S203" i="17"/>
  <c r="C226" i="17"/>
  <c r="C217" i="17" s="1"/>
  <c r="K226" i="17"/>
  <c r="K217" i="17" s="1"/>
  <c r="S226" i="17"/>
  <c r="S217" i="17" s="1"/>
  <c r="G237" i="17"/>
  <c r="G229" i="17" s="1"/>
  <c r="O237" i="17"/>
  <c r="O229" i="17" s="1"/>
  <c r="W237" i="17"/>
  <c r="W229" i="17" s="1"/>
  <c r="R248" i="17"/>
  <c r="R240" i="17" s="1"/>
  <c r="H237" i="18"/>
  <c r="P237" i="18"/>
  <c r="D209" i="18"/>
  <c r="D248" i="18"/>
  <c r="L209" i="18"/>
  <c r="L248" i="18"/>
  <c r="T209" i="18"/>
  <c r="T248" i="18"/>
  <c r="B166" i="18"/>
  <c r="B160" i="18" s="1"/>
  <c r="R166" i="18"/>
  <c r="R160" i="18" s="1"/>
  <c r="M171" i="18"/>
  <c r="E235" i="19"/>
  <c r="M235" i="19"/>
  <c r="U235" i="19"/>
  <c r="G237" i="19"/>
  <c r="O237" i="19"/>
  <c r="W237" i="19"/>
  <c r="I246" i="19"/>
  <c r="Q246" i="19"/>
  <c r="C248" i="19"/>
  <c r="K248" i="19"/>
  <c r="S248" i="19"/>
  <c r="F52" i="16"/>
  <c r="N52" i="16"/>
  <c r="V52" i="16"/>
  <c r="B71" i="16"/>
  <c r="J71" i="16"/>
  <c r="R71" i="16"/>
  <c r="D171" i="17"/>
  <c r="L171" i="17"/>
  <c r="T171" i="17"/>
  <c r="H209" i="17"/>
  <c r="P209" i="17"/>
  <c r="D226" i="17"/>
  <c r="D217" i="17" s="1"/>
  <c r="L226" i="17"/>
  <c r="L217" i="17" s="1"/>
  <c r="T226" i="17"/>
  <c r="T217" i="17" s="1"/>
  <c r="D235" i="17"/>
  <c r="D229" i="17" s="1"/>
  <c r="L235" i="17"/>
  <c r="L229" i="17" s="1"/>
  <c r="T235" i="17"/>
  <c r="T229" i="17" s="1"/>
  <c r="H237" i="17"/>
  <c r="H229" i="17" s="1"/>
  <c r="P237" i="17"/>
  <c r="P229" i="17" s="1"/>
  <c r="P240" i="17"/>
  <c r="U246" i="17"/>
  <c r="U240" i="17" s="1"/>
  <c r="J248" i="17"/>
  <c r="J240" i="17" s="1"/>
  <c r="C223" i="18"/>
  <c r="C5" i="18"/>
  <c r="K223" i="18"/>
  <c r="K5" i="18"/>
  <c r="S223" i="18"/>
  <c r="S5" i="18"/>
  <c r="G184" i="18"/>
  <c r="G235" i="18"/>
  <c r="O184" i="18"/>
  <c r="O235" i="18"/>
  <c r="W184" i="18"/>
  <c r="W235" i="18"/>
  <c r="I190" i="18"/>
  <c r="I237" i="18"/>
  <c r="Q190" i="18"/>
  <c r="Q237" i="18"/>
  <c r="C203" i="18"/>
  <c r="C246" i="18"/>
  <c r="K203" i="18"/>
  <c r="K246" i="18"/>
  <c r="S203" i="18"/>
  <c r="S246" i="18"/>
  <c r="E209" i="18"/>
  <c r="E248" i="18"/>
  <c r="M209" i="18"/>
  <c r="M248" i="18"/>
  <c r="U209" i="18"/>
  <c r="U248" i="18"/>
  <c r="C166" i="18"/>
  <c r="C160" i="18" s="1"/>
  <c r="S166" i="18"/>
  <c r="S160" i="18" s="1"/>
  <c r="B246" i="18"/>
  <c r="M191" i="19"/>
  <c r="M187" i="19"/>
  <c r="M183" i="19"/>
  <c r="M185" i="19"/>
  <c r="F235" i="19"/>
  <c r="N235" i="19"/>
  <c r="V235" i="19"/>
  <c r="H237" i="19"/>
  <c r="P237" i="19"/>
  <c r="B246" i="19"/>
  <c r="J246" i="19"/>
  <c r="R246" i="19"/>
  <c r="D248" i="19"/>
  <c r="L248" i="19"/>
  <c r="T248" i="19"/>
  <c r="C71" i="16"/>
  <c r="K71" i="16"/>
  <c r="S71" i="16"/>
  <c r="E171" i="17"/>
  <c r="M171" i="17"/>
  <c r="U171" i="17"/>
  <c r="E203" i="17"/>
  <c r="M203" i="17"/>
  <c r="V246" i="17"/>
  <c r="V240" i="17" s="1"/>
  <c r="B248" i="17"/>
  <c r="B240" i="17" s="1"/>
  <c r="Q5" i="18"/>
  <c r="H184" i="18"/>
  <c r="H235" i="18"/>
  <c r="P184" i="18"/>
  <c r="P235" i="18"/>
  <c r="D246" i="18"/>
  <c r="D203" i="18"/>
  <c r="L246" i="18"/>
  <c r="L203" i="18"/>
  <c r="T246" i="18"/>
  <c r="T203" i="18"/>
  <c r="D166" i="18"/>
  <c r="D160" i="18" s="1"/>
  <c r="T166" i="18"/>
  <c r="T160" i="18" s="1"/>
  <c r="T171" i="18"/>
  <c r="J246" i="18"/>
  <c r="F248" i="18"/>
  <c r="G61" i="19"/>
  <c r="G190" i="19" s="1"/>
  <c r="G235" i="19"/>
  <c r="O61" i="19"/>
  <c r="O235" i="19"/>
  <c r="W61" i="19"/>
  <c r="W190" i="19" s="1"/>
  <c r="W235" i="19"/>
  <c r="I237" i="19"/>
  <c r="Q237" i="19"/>
  <c r="C203" i="19"/>
  <c r="C246" i="19"/>
  <c r="K203" i="19"/>
  <c r="K246" i="19"/>
  <c r="S203" i="19"/>
  <c r="S246" i="19"/>
  <c r="E248" i="19"/>
  <c r="M248" i="19"/>
  <c r="U248" i="19"/>
  <c r="M160" i="19"/>
  <c r="U160" i="19"/>
  <c r="M188" i="19"/>
  <c r="U209" i="19"/>
  <c r="F171" i="17"/>
  <c r="N171" i="17"/>
  <c r="V171" i="17"/>
  <c r="N203" i="17"/>
  <c r="I5" i="18"/>
  <c r="R5" i="18"/>
  <c r="E246" i="18"/>
  <c r="M246" i="18"/>
  <c r="U246" i="18"/>
  <c r="G166" i="18"/>
  <c r="G160" i="18" s="1"/>
  <c r="W166" i="18"/>
  <c r="W160" i="18" s="1"/>
  <c r="U171" i="18"/>
  <c r="B184" i="18"/>
  <c r="F203" i="18"/>
  <c r="F235" i="18"/>
  <c r="R246" i="18"/>
  <c r="N248" i="18"/>
  <c r="B237" i="19"/>
  <c r="J237" i="19"/>
  <c r="R237" i="19"/>
  <c r="F248" i="19"/>
  <c r="N248" i="19"/>
  <c r="V248" i="19"/>
  <c r="M184" i="19"/>
  <c r="U188" i="19"/>
  <c r="O51" i="20"/>
  <c r="F190" i="18"/>
  <c r="N190" i="18"/>
  <c r="V190" i="18"/>
  <c r="H246" i="18"/>
  <c r="P246" i="18"/>
  <c r="C184" i="19"/>
  <c r="K184" i="19"/>
  <c r="S184" i="19"/>
  <c r="C188" i="19"/>
  <c r="K188" i="19"/>
  <c r="S188" i="19"/>
  <c r="S178" i="19" s="1"/>
  <c r="O190" i="19"/>
  <c r="C192" i="19"/>
  <c r="K192" i="19"/>
  <c r="S192" i="19"/>
  <c r="G203" i="19"/>
  <c r="O203" i="19"/>
  <c r="W203" i="19"/>
  <c r="C209" i="19"/>
  <c r="K209" i="19"/>
  <c r="S209" i="19"/>
  <c r="C229" i="19"/>
  <c r="K229" i="19"/>
  <c r="S229" i="19"/>
  <c r="C237" i="19"/>
  <c r="K237" i="19"/>
  <c r="S237" i="19"/>
  <c r="G248" i="19"/>
  <c r="O248" i="19"/>
  <c r="W248" i="19"/>
  <c r="Q69" i="20"/>
  <c r="C78" i="20"/>
  <c r="C169" i="4" s="1"/>
  <c r="C70" i="20"/>
  <c r="K70" i="20"/>
  <c r="S70" i="20"/>
  <c r="E71" i="20"/>
  <c r="M71" i="20"/>
  <c r="U71" i="20"/>
  <c r="P77" i="20"/>
  <c r="P168" i="4" s="1"/>
  <c r="F194" i="21"/>
  <c r="D183" i="21"/>
  <c r="L183" i="21"/>
  <c r="T183" i="21"/>
  <c r="F183" i="21"/>
  <c r="N183" i="21"/>
  <c r="V183" i="21"/>
  <c r="G194" i="21"/>
  <c r="O194" i="21"/>
  <c r="W194" i="21"/>
  <c r="Q201" i="21"/>
  <c r="G192" i="22"/>
  <c r="O192" i="22"/>
  <c r="W192" i="22"/>
  <c r="C202" i="22"/>
  <c r="K202" i="22"/>
  <c r="S202" i="22"/>
  <c r="E203" i="22"/>
  <c r="M203" i="22"/>
  <c r="H132" i="22"/>
  <c r="Q170" i="23"/>
  <c r="Q176" i="23"/>
  <c r="Q179" i="23"/>
  <c r="Q172" i="23"/>
  <c r="O190" i="18"/>
  <c r="W190" i="18"/>
  <c r="E203" i="18"/>
  <c r="M203" i="18"/>
  <c r="U203" i="18"/>
  <c r="I246" i="18"/>
  <c r="Q246" i="18"/>
  <c r="D171" i="19"/>
  <c r="L171" i="19"/>
  <c r="T171" i="19"/>
  <c r="D184" i="19"/>
  <c r="L184" i="19"/>
  <c r="T184" i="19"/>
  <c r="D188" i="19"/>
  <c r="L188" i="19"/>
  <c r="T188" i="19"/>
  <c r="D192" i="19"/>
  <c r="L192" i="19"/>
  <c r="T192" i="19"/>
  <c r="H203" i="19"/>
  <c r="P203" i="19"/>
  <c r="D209" i="19"/>
  <c r="L209" i="19"/>
  <c r="T209" i="19"/>
  <c r="D229" i="19"/>
  <c r="L229" i="19"/>
  <c r="T229" i="19"/>
  <c r="H235" i="19"/>
  <c r="P235" i="19"/>
  <c r="D237" i="19"/>
  <c r="L237" i="19"/>
  <c r="T237" i="19"/>
  <c r="D246" i="19"/>
  <c r="L246" i="19"/>
  <c r="T246" i="19"/>
  <c r="H248" i="19"/>
  <c r="P248" i="19"/>
  <c r="N51" i="20"/>
  <c r="V71" i="20"/>
  <c r="E192" i="21"/>
  <c r="E141" i="21"/>
  <c r="E132" i="21" s="1"/>
  <c r="M192" i="21"/>
  <c r="M141" i="21"/>
  <c r="M132" i="21" s="1"/>
  <c r="U192" i="21"/>
  <c r="U141" i="21"/>
  <c r="U132" i="21" s="1"/>
  <c r="I157" i="21"/>
  <c r="I202" i="21"/>
  <c r="Q157" i="21"/>
  <c r="Q202" i="21"/>
  <c r="C203" i="21"/>
  <c r="C160" i="21"/>
  <c r="K203" i="21"/>
  <c r="K160" i="21"/>
  <c r="S203" i="21"/>
  <c r="S160" i="21"/>
  <c r="E211" i="21"/>
  <c r="E205" i="21" s="1"/>
  <c r="E171" i="21"/>
  <c r="M211" i="21"/>
  <c r="M205" i="21" s="1"/>
  <c r="M171" i="21"/>
  <c r="U211" i="21"/>
  <c r="U205" i="21" s="1"/>
  <c r="U171" i="21"/>
  <c r="E183" i="21"/>
  <c r="M183" i="21"/>
  <c r="U183" i="21"/>
  <c r="C202" i="21"/>
  <c r="Q205" i="21"/>
  <c r="G213" i="21"/>
  <c r="G205" i="21" s="1"/>
  <c r="P192" i="22"/>
  <c r="B213" i="22"/>
  <c r="J213" i="22"/>
  <c r="T153" i="22"/>
  <c r="E166" i="18"/>
  <c r="E160" i="18" s="1"/>
  <c r="M166" i="18"/>
  <c r="M160" i="18" s="1"/>
  <c r="U166" i="18"/>
  <c r="U160" i="18" s="1"/>
  <c r="G171" i="18"/>
  <c r="O171" i="18"/>
  <c r="W171" i="18"/>
  <c r="C209" i="18"/>
  <c r="K209" i="18"/>
  <c r="S209" i="18"/>
  <c r="C237" i="18"/>
  <c r="K237" i="18"/>
  <c r="S237" i="18"/>
  <c r="G248" i="18"/>
  <c r="O248" i="18"/>
  <c r="W248" i="18"/>
  <c r="B5" i="19"/>
  <c r="J5" i="19"/>
  <c r="R5" i="19"/>
  <c r="F61" i="19"/>
  <c r="F190" i="19" s="1"/>
  <c r="N61" i="19"/>
  <c r="N184" i="19" s="1"/>
  <c r="V61" i="19"/>
  <c r="V184" i="19" s="1"/>
  <c r="F171" i="19"/>
  <c r="N171" i="19"/>
  <c r="V171" i="19"/>
  <c r="D183" i="19"/>
  <c r="L183" i="19"/>
  <c r="T183" i="19"/>
  <c r="D187" i="19"/>
  <c r="L187" i="19"/>
  <c r="T187" i="19"/>
  <c r="D191" i="19"/>
  <c r="L191" i="19"/>
  <c r="T191" i="19"/>
  <c r="B203" i="19"/>
  <c r="J203" i="19"/>
  <c r="R203" i="19"/>
  <c r="F209" i="19"/>
  <c r="N209" i="19"/>
  <c r="V209" i="19"/>
  <c r="B226" i="19"/>
  <c r="J226" i="19"/>
  <c r="R226" i="19"/>
  <c r="B235" i="19"/>
  <c r="J235" i="19"/>
  <c r="R235" i="19"/>
  <c r="F237" i="19"/>
  <c r="N237" i="19"/>
  <c r="V237" i="19"/>
  <c r="F246" i="19"/>
  <c r="N246" i="19"/>
  <c r="V246" i="19"/>
  <c r="B248" i="19"/>
  <c r="J248" i="19"/>
  <c r="R248" i="19"/>
  <c r="D51" i="20"/>
  <c r="L51" i="20"/>
  <c r="T51" i="20"/>
  <c r="I69" i="20"/>
  <c r="F70" i="20"/>
  <c r="G141" i="21"/>
  <c r="G132" i="21" s="1"/>
  <c r="G192" i="21"/>
  <c r="G183" i="21" s="1"/>
  <c r="O141" i="21"/>
  <c r="O132" i="21" s="1"/>
  <c r="O192" i="21"/>
  <c r="O183" i="21" s="1"/>
  <c r="W141" i="21"/>
  <c r="W192" i="21"/>
  <c r="W183" i="21" s="1"/>
  <c r="S202" i="21"/>
  <c r="C205" i="21"/>
  <c r="K205" i="21"/>
  <c r="S205" i="21"/>
  <c r="B192" i="22"/>
  <c r="B141" i="22"/>
  <c r="B132" i="22" s="1"/>
  <c r="J192" i="22"/>
  <c r="J141" i="22"/>
  <c r="J132" i="22" s="1"/>
  <c r="R192" i="22"/>
  <c r="R141" i="22"/>
  <c r="R132" i="22" s="1"/>
  <c r="F157" i="22"/>
  <c r="F202" i="22"/>
  <c r="N157" i="22"/>
  <c r="N202" i="22"/>
  <c r="V202" i="22"/>
  <c r="V157" i="22"/>
  <c r="H203" i="22"/>
  <c r="H160" i="22"/>
  <c r="P203" i="22"/>
  <c r="P160" i="22"/>
  <c r="B211" i="22"/>
  <c r="B171" i="22"/>
  <c r="R211" i="22"/>
  <c r="R171" i="22"/>
  <c r="B146" i="22"/>
  <c r="J146" i="22"/>
  <c r="R146" i="22"/>
  <c r="D146" i="22"/>
  <c r="L146" i="22"/>
  <c r="T146" i="22"/>
  <c r="D175" i="22"/>
  <c r="Q51" i="20"/>
  <c r="H141" i="21"/>
  <c r="H132" i="21" s="1"/>
  <c r="H192" i="21"/>
  <c r="H183" i="21" s="1"/>
  <c r="P141" i="21"/>
  <c r="P132" i="21" s="1"/>
  <c r="P192" i="21"/>
  <c r="P183" i="21" s="1"/>
  <c r="B153" i="21"/>
  <c r="B201" i="21"/>
  <c r="B194" i="21" s="1"/>
  <c r="J153" i="21"/>
  <c r="J201" i="21"/>
  <c r="J194" i="21" s="1"/>
  <c r="R153" i="21"/>
  <c r="R201" i="21"/>
  <c r="R194" i="21" s="1"/>
  <c r="D157" i="21"/>
  <c r="D202" i="21"/>
  <c r="L157" i="21"/>
  <c r="L202" i="21"/>
  <c r="T157" i="21"/>
  <c r="T202" i="21"/>
  <c r="F203" i="21"/>
  <c r="F160" i="21"/>
  <c r="N203" i="21"/>
  <c r="N194" i="21" s="1"/>
  <c r="N160" i="21"/>
  <c r="V203" i="21"/>
  <c r="V194" i="21" s="1"/>
  <c r="V160" i="21"/>
  <c r="H211" i="21"/>
  <c r="H205" i="21" s="1"/>
  <c r="H171" i="21"/>
  <c r="P211" i="21"/>
  <c r="P205" i="21" s="1"/>
  <c r="P171" i="21"/>
  <c r="B213" i="21"/>
  <c r="B175" i="21"/>
  <c r="J213" i="21"/>
  <c r="J175" i="21"/>
  <c r="R213" i="21"/>
  <c r="R175" i="21"/>
  <c r="W132" i="21"/>
  <c r="E146" i="21"/>
  <c r="M146" i="21"/>
  <c r="U146" i="21"/>
  <c r="F205" i="21"/>
  <c r="N205" i="21"/>
  <c r="V205" i="21"/>
  <c r="R213" i="22"/>
  <c r="D158" i="23"/>
  <c r="D154" i="23"/>
  <c r="D155" i="23"/>
  <c r="D151" i="23"/>
  <c r="D163" i="23"/>
  <c r="D61" i="20"/>
  <c r="D153" i="23"/>
  <c r="D161" i="23"/>
  <c r="E201" i="23"/>
  <c r="E48" i="23"/>
  <c r="E157" i="23" s="1"/>
  <c r="M201" i="23"/>
  <c r="M153" i="23"/>
  <c r="M48" i="23"/>
  <c r="M157" i="23" s="1"/>
  <c r="U201" i="23"/>
  <c r="U48" i="23"/>
  <c r="U153" i="23" s="1"/>
  <c r="G202" i="23"/>
  <c r="G157" i="23"/>
  <c r="O202" i="23"/>
  <c r="W202" i="23"/>
  <c r="I203" i="23"/>
  <c r="I194" i="23" s="1"/>
  <c r="Q203" i="23"/>
  <c r="Q194" i="23" s="1"/>
  <c r="D175" i="23"/>
  <c r="D171" i="23"/>
  <c r="D176" i="23"/>
  <c r="D179" i="23"/>
  <c r="D172" i="23"/>
  <c r="D170" i="23"/>
  <c r="I235" i="18"/>
  <c r="Q235" i="18"/>
  <c r="H61" i="19"/>
  <c r="P61" i="19"/>
  <c r="P184" i="19" s="1"/>
  <c r="B165" i="22"/>
  <c r="J165" i="22"/>
  <c r="R165" i="22"/>
  <c r="W137" i="23"/>
  <c r="W143" i="23"/>
  <c r="W140" i="23"/>
  <c r="W60" i="20"/>
  <c r="W77" i="20" s="1"/>
  <c r="W168" i="4" s="1"/>
  <c r="W139" i="23"/>
  <c r="I192" i="23"/>
  <c r="I183" i="23" s="1"/>
  <c r="I141" i="23"/>
  <c r="Q192" i="23"/>
  <c r="Q183" i="23" s="1"/>
  <c r="Q5" i="23"/>
  <c r="Q141" i="23" s="1"/>
  <c r="B171" i="18"/>
  <c r="J171" i="18"/>
  <c r="R171" i="18"/>
  <c r="E5" i="19"/>
  <c r="M5" i="19"/>
  <c r="U5" i="19"/>
  <c r="I61" i="19"/>
  <c r="I190" i="19" s="1"/>
  <c r="Q61" i="19"/>
  <c r="I51" i="20"/>
  <c r="G69" i="20"/>
  <c r="G77" i="20"/>
  <c r="G168" i="4" s="1"/>
  <c r="O69" i="20"/>
  <c r="O77" i="20"/>
  <c r="O168" i="4" s="1"/>
  <c r="W69" i="20"/>
  <c r="I70" i="20"/>
  <c r="Q70" i="20"/>
  <c r="C71" i="20"/>
  <c r="C79" i="20"/>
  <c r="C170" i="4" s="1"/>
  <c r="K71" i="20"/>
  <c r="S71" i="20"/>
  <c r="S79" i="20"/>
  <c r="S170" i="4" s="1"/>
  <c r="N70" i="20"/>
  <c r="G146" i="21"/>
  <c r="O146" i="21"/>
  <c r="W146" i="21"/>
  <c r="O153" i="21"/>
  <c r="E165" i="21"/>
  <c r="M165" i="21"/>
  <c r="U165" i="21"/>
  <c r="E194" i="21"/>
  <c r="M194" i="21"/>
  <c r="U194" i="21"/>
  <c r="W201" i="22"/>
  <c r="K203" i="22"/>
  <c r="S203" i="22"/>
  <c r="W213" i="22"/>
  <c r="H192" i="22"/>
  <c r="R144" i="23"/>
  <c r="R137" i="23"/>
  <c r="R139" i="23"/>
  <c r="R60" i="20"/>
  <c r="R143" i="23"/>
  <c r="R140" i="23"/>
  <c r="C157" i="23"/>
  <c r="C163" i="23"/>
  <c r="C161" i="23"/>
  <c r="C151" i="23"/>
  <c r="C155" i="23"/>
  <c r="C154" i="23"/>
  <c r="E211" i="23"/>
  <c r="E205" i="23" s="1"/>
  <c r="E99" i="23"/>
  <c r="E175" i="23" s="1"/>
  <c r="M211" i="23"/>
  <c r="M99" i="23"/>
  <c r="M175" i="23" s="1"/>
  <c r="U211" i="23"/>
  <c r="U205" i="23" s="1"/>
  <c r="U99" i="23"/>
  <c r="U175" i="23" s="1"/>
  <c r="G213" i="23"/>
  <c r="O213" i="23"/>
  <c r="W213" i="23"/>
  <c r="W175" i="23"/>
  <c r="D157" i="23"/>
  <c r="F5" i="19"/>
  <c r="N5" i="19"/>
  <c r="V5" i="19"/>
  <c r="B61" i="19"/>
  <c r="B190" i="19" s="1"/>
  <c r="J61" i="19"/>
  <c r="J190" i="19" s="1"/>
  <c r="R61" i="19"/>
  <c r="R190" i="19" s="1"/>
  <c r="V51" i="20"/>
  <c r="P71" i="20"/>
  <c r="L79" i="20"/>
  <c r="L170" i="4" s="1"/>
  <c r="B132" i="21"/>
  <c r="J132" i="21"/>
  <c r="R132" i="21"/>
  <c r="W153" i="21"/>
  <c r="C183" i="21"/>
  <c r="K183" i="21"/>
  <c r="S183" i="21"/>
  <c r="I201" i="21"/>
  <c r="I194" i="21" s="1"/>
  <c r="D153" i="22"/>
  <c r="D165" i="22"/>
  <c r="L165" i="22"/>
  <c r="T165" i="22"/>
  <c r="F165" i="22"/>
  <c r="N165" i="22"/>
  <c r="V165" i="22"/>
  <c r="I5" i="23"/>
  <c r="Q48" i="23"/>
  <c r="Q157" i="23" s="1"/>
  <c r="C158" i="23"/>
  <c r="F77" i="20"/>
  <c r="F168" i="4" s="1"/>
  <c r="N77" i="20"/>
  <c r="N168" i="4" s="1"/>
  <c r="V77" i="20"/>
  <c r="V168" i="4" s="1"/>
  <c r="E153" i="21"/>
  <c r="M153" i="21"/>
  <c r="U153" i="21"/>
  <c r="E157" i="21"/>
  <c r="M157" i="21"/>
  <c r="U157" i="21"/>
  <c r="E175" i="21"/>
  <c r="M175" i="21"/>
  <c r="U175" i="21"/>
  <c r="I211" i="21"/>
  <c r="I205" i="21" s="1"/>
  <c r="Q211" i="21"/>
  <c r="B201" i="22"/>
  <c r="J201" i="22"/>
  <c r="R201" i="22"/>
  <c r="D202" i="22"/>
  <c r="L202" i="22"/>
  <c r="T202" i="22"/>
  <c r="F203" i="22"/>
  <c r="N203" i="22"/>
  <c r="V203" i="22"/>
  <c r="F141" i="22"/>
  <c r="F132" i="22" s="1"/>
  <c r="N141" i="22"/>
  <c r="N132" i="22" s="1"/>
  <c r="V141" i="22"/>
  <c r="V132" i="22" s="1"/>
  <c r="B153" i="22"/>
  <c r="J153" i="22"/>
  <c r="R153" i="22"/>
  <c r="B157" i="22"/>
  <c r="J157" i="22"/>
  <c r="R157" i="22"/>
  <c r="B175" i="22"/>
  <c r="J175" i="22"/>
  <c r="C201" i="22"/>
  <c r="N201" i="22"/>
  <c r="M202" i="22"/>
  <c r="W203" i="22"/>
  <c r="H211" i="22"/>
  <c r="S211" i="22"/>
  <c r="N213" i="22"/>
  <c r="G192" i="23"/>
  <c r="G183" i="23" s="1"/>
  <c r="G141" i="23"/>
  <c r="O192" i="23"/>
  <c r="O183" i="23" s="1"/>
  <c r="O141" i="23"/>
  <c r="W192" i="23"/>
  <c r="W183" i="23" s="1"/>
  <c r="W141" i="23"/>
  <c r="C153" i="23"/>
  <c r="K201" i="23"/>
  <c r="K194" i="23" s="1"/>
  <c r="S201" i="23"/>
  <c r="S194" i="23" s="1"/>
  <c r="E202" i="23"/>
  <c r="E194" i="23" s="1"/>
  <c r="U202" i="23"/>
  <c r="U157" i="23"/>
  <c r="G160" i="23"/>
  <c r="G203" i="23"/>
  <c r="O203" i="23"/>
  <c r="C171" i="23"/>
  <c r="K211" i="23"/>
  <c r="S171" i="23"/>
  <c r="S211" i="23"/>
  <c r="E213" i="23"/>
  <c r="M213" i="23"/>
  <c r="U213" i="23"/>
  <c r="M137" i="23"/>
  <c r="F153" i="21"/>
  <c r="N153" i="21"/>
  <c r="V153" i="21"/>
  <c r="F157" i="21"/>
  <c r="N157" i="21"/>
  <c r="V157" i="21"/>
  <c r="D160" i="21"/>
  <c r="L160" i="21"/>
  <c r="T160" i="21"/>
  <c r="F171" i="21"/>
  <c r="N171" i="21"/>
  <c r="V171" i="21"/>
  <c r="F175" i="21"/>
  <c r="N175" i="21"/>
  <c r="V175" i="21"/>
  <c r="H201" i="21"/>
  <c r="H194" i="21" s="1"/>
  <c r="P201" i="21"/>
  <c r="P194" i="21" s="1"/>
  <c r="B211" i="21"/>
  <c r="J211" i="21"/>
  <c r="R211" i="21"/>
  <c r="C213" i="22"/>
  <c r="K213" i="22"/>
  <c r="S213" i="22"/>
  <c r="K153" i="22"/>
  <c r="S153" i="22"/>
  <c r="C157" i="22"/>
  <c r="K157" i="22"/>
  <c r="S157" i="22"/>
  <c r="C171" i="22"/>
  <c r="K171" i="22"/>
  <c r="C175" i="22"/>
  <c r="K175" i="22"/>
  <c r="S175" i="22"/>
  <c r="Q192" i="22"/>
  <c r="O201" i="22"/>
  <c r="C203" i="22"/>
  <c r="I211" i="22"/>
  <c r="O213" i="22"/>
  <c r="H140" i="23"/>
  <c r="H141" i="23"/>
  <c r="U144" i="23"/>
  <c r="U140" i="23"/>
  <c r="N158" i="23"/>
  <c r="N155" i="23"/>
  <c r="N151" i="23"/>
  <c r="N161" i="23"/>
  <c r="C179" i="23"/>
  <c r="C170" i="23"/>
  <c r="C172" i="23"/>
  <c r="N176" i="23"/>
  <c r="N170" i="23"/>
  <c r="N172" i="23"/>
  <c r="F175" i="23"/>
  <c r="N163" i="23"/>
  <c r="D194" i="23"/>
  <c r="D141" i="21"/>
  <c r="D132" i="21" s="1"/>
  <c r="L141" i="21"/>
  <c r="L132" i="21" s="1"/>
  <c r="T141" i="21"/>
  <c r="T132" i="21" s="1"/>
  <c r="H157" i="21"/>
  <c r="P157" i="21"/>
  <c r="H175" i="21"/>
  <c r="P175" i="21"/>
  <c r="D211" i="21"/>
  <c r="D205" i="21" s="1"/>
  <c r="L211" i="21"/>
  <c r="L205" i="21" s="1"/>
  <c r="T211" i="21"/>
  <c r="T205" i="21" s="1"/>
  <c r="E201" i="22"/>
  <c r="M201" i="22"/>
  <c r="U201" i="22"/>
  <c r="G202" i="22"/>
  <c r="O202" i="22"/>
  <c r="W202" i="22"/>
  <c r="I203" i="22"/>
  <c r="Q203" i="22"/>
  <c r="I141" i="22"/>
  <c r="I132" i="22" s="1"/>
  <c r="E153" i="22"/>
  <c r="M153" i="22"/>
  <c r="U153" i="22"/>
  <c r="U157" i="22"/>
  <c r="K160" i="22"/>
  <c r="S160" i="22"/>
  <c r="M175" i="22"/>
  <c r="U175" i="22"/>
  <c r="T192" i="22"/>
  <c r="G201" i="22"/>
  <c r="Q201" i="22"/>
  <c r="Q202" i="22"/>
  <c r="F213" i="22"/>
  <c r="J144" i="23"/>
  <c r="J137" i="23"/>
  <c r="B192" i="23"/>
  <c r="B183" i="23" s="1"/>
  <c r="B141" i="23"/>
  <c r="J192" i="23"/>
  <c r="J183" i="23" s="1"/>
  <c r="J141" i="23"/>
  <c r="R192" i="23"/>
  <c r="R183" i="23" s="1"/>
  <c r="R141" i="23"/>
  <c r="S48" i="23"/>
  <c r="S153" i="23" s="1"/>
  <c r="F201" i="23"/>
  <c r="F194" i="23" s="1"/>
  <c r="F153" i="23"/>
  <c r="N153" i="23"/>
  <c r="V153" i="23"/>
  <c r="V201" i="23"/>
  <c r="V194" i="23" s="1"/>
  <c r="H202" i="23"/>
  <c r="P202" i="23"/>
  <c r="R203" i="23"/>
  <c r="S179" i="23"/>
  <c r="S170" i="23"/>
  <c r="S172" i="23"/>
  <c r="S176" i="23"/>
  <c r="F211" i="23"/>
  <c r="F205" i="23" s="1"/>
  <c r="F171" i="23"/>
  <c r="N211" i="23"/>
  <c r="N205" i="23" s="1"/>
  <c r="N171" i="23"/>
  <c r="V211" i="23"/>
  <c r="V205" i="23" s="1"/>
  <c r="H213" i="23"/>
  <c r="E137" i="23"/>
  <c r="O143" i="23"/>
  <c r="C201" i="23"/>
  <c r="C211" i="23"/>
  <c r="G160" i="21"/>
  <c r="O160" i="21"/>
  <c r="W160" i="21"/>
  <c r="I175" i="21"/>
  <c r="Q175" i="21"/>
  <c r="C201" i="21"/>
  <c r="K201" i="21"/>
  <c r="S201" i="21"/>
  <c r="D211" i="22"/>
  <c r="L211" i="22"/>
  <c r="T211" i="22"/>
  <c r="V153" i="22"/>
  <c r="V175" i="22"/>
  <c r="H201" i="22"/>
  <c r="H202" i="22"/>
  <c r="G203" i="22"/>
  <c r="G213" i="22"/>
  <c r="M144" i="23"/>
  <c r="M140" i="23"/>
  <c r="C192" i="23"/>
  <c r="C183" i="23" s="1"/>
  <c r="C5" i="23"/>
  <c r="K192" i="23"/>
  <c r="K183" i="23" s="1"/>
  <c r="K5" i="23"/>
  <c r="K141" i="23" s="1"/>
  <c r="S192" i="23"/>
  <c r="S183" i="23" s="1"/>
  <c r="S5" i="23"/>
  <c r="F163" i="23"/>
  <c r="F155" i="23"/>
  <c r="F151" i="23"/>
  <c r="T154" i="23"/>
  <c r="T158" i="23"/>
  <c r="T155" i="23"/>
  <c r="T151" i="23"/>
  <c r="T161" i="23"/>
  <c r="G201" i="23"/>
  <c r="G48" i="23"/>
  <c r="O201" i="23"/>
  <c r="O48" i="23"/>
  <c r="O160" i="23" s="1"/>
  <c r="W201" i="23"/>
  <c r="W48" i="23"/>
  <c r="W160" i="23" s="1"/>
  <c r="C203" i="23"/>
  <c r="C160" i="23"/>
  <c r="K203" i="23"/>
  <c r="F176" i="23"/>
  <c r="F170" i="23"/>
  <c r="F179" i="23"/>
  <c r="T172" i="23"/>
  <c r="T176" i="23"/>
  <c r="T170" i="23"/>
  <c r="G211" i="23"/>
  <c r="G205" i="23" s="1"/>
  <c r="G99" i="23"/>
  <c r="G175" i="23" s="1"/>
  <c r="O211" i="23"/>
  <c r="O205" i="23" s="1"/>
  <c r="O99" i="23"/>
  <c r="O171" i="23" s="1"/>
  <c r="W171" i="23"/>
  <c r="W211" i="23"/>
  <c r="W99" i="23"/>
  <c r="I213" i="23"/>
  <c r="I205" i="23" s="1"/>
  <c r="Q213" i="23"/>
  <c r="Q205" i="23" s="1"/>
  <c r="Q175" i="23"/>
  <c r="O139" i="23"/>
  <c r="F161" i="23"/>
  <c r="N201" i="23"/>
  <c r="N194" i="23" s="1"/>
  <c r="D201" i="21"/>
  <c r="D194" i="21" s="1"/>
  <c r="L201" i="21"/>
  <c r="L194" i="21" s="1"/>
  <c r="T201" i="21"/>
  <c r="E192" i="22"/>
  <c r="M192" i="22"/>
  <c r="U192" i="22"/>
  <c r="E211" i="22"/>
  <c r="M211" i="22"/>
  <c r="U211" i="22"/>
  <c r="W153" i="22"/>
  <c r="G157" i="22"/>
  <c r="O157" i="22"/>
  <c r="W157" i="22"/>
  <c r="W175" i="22"/>
  <c r="L192" i="22"/>
  <c r="I201" i="22"/>
  <c r="I202" i="22"/>
  <c r="P211" i="22"/>
  <c r="D5" i="23"/>
  <c r="D192" i="23"/>
  <c r="D183" i="23" s="1"/>
  <c r="L192" i="23"/>
  <c r="L183" i="23" s="1"/>
  <c r="L5" i="23"/>
  <c r="T192" i="23"/>
  <c r="T183" i="23" s="1"/>
  <c r="T5" i="23"/>
  <c r="I48" i="23"/>
  <c r="I160" i="23" s="1"/>
  <c r="H201" i="23"/>
  <c r="H194" i="23" s="1"/>
  <c r="H153" i="23"/>
  <c r="H48" i="23"/>
  <c r="H157" i="23" s="1"/>
  <c r="P201" i="23"/>
  <c r="P194" i="23" s="1"/>
  <c r="P48" i="23"/>
  <c r="B202" i="23"/>
  <c r="J202" i="23"/>
  <c r="J194" i="23" s="1"/>
  <c r="R202" i="23"/>
  <c r="R194" i="23" s="1"/>
  <c r="D160" i="23"/>
  <c r="D203" i="23"/>
  <c r="L203" i="23"/>
  <c r="L194" i="23" s="1"/>
  <c r="T203" i="23"/>
  <c r="T194" i="23" s="1"/>
  <c r="T160" i="23"/>
  <c r="I99" i="23"/>
  <c r="I175" i="23" s="1"/>
  <c r="H211" i="23"/>
  <c r="H99" i="23"/>
  <c r="H175" i="23" s="1"/>
  <c r="P211" i="23"/>
  <c r="P205" i="23" s="1"/>
  <c r="P99" i="23"/>
  <c r="P171" i="23"/>
  <c r="B213" i="23"/>
  <c r="J213" i="23"/>
  <c r="J205" i="23" s="1"/>
  <c r="R213" i="23"/>
  <c r="R205" i="23" s="1"/>
  <c r="V132" i="23"/>
  <c r="U137" i="23"/>
  <c r="G153" i="23"/>
  <c r="F154" i="23"/>
  <c r="F172" i="23"/>
  <c r="C176" i="23"/>
  <c r="N179" i="23"/>
  <c r="T205" i="23"/>
  <c r="B75" i="24"/>
  <c r="B172" i="4" s="1"/>
  <c r="B67" i="24"/>
  <c r="B52" i="24"/>
  <c r="J75" i="24"/>
  <c r="J172" i="4" s="1"/>
  <c r="J67" i="24"/>
  <c r="J52" i="24"/>
  <c r="R75" i="24"/>
  <c r="R172" i="4" s="1"/>
  <c r="R67" i="24"/>
  <c r="R52" i="24"/>
  <c r="D76" i="24"/>
  <c r="D173" i="4" s="1"/>
  <c r="D68" i="24"/>
  <c r="L76" i="24"/>
  <c r="L173" i="4" s="1"/>
  <c r="L68" i="24"/>
  <c r="T76" i="24"/>
  <c r="T173" i="4" s="1"/>
  <c r="T68" i="24"/>
  <c r="F77" i="24"/>
  <c r="F174" i="4" s="1"/>
  <c r="F69" i="24"/>
  <c r="N77" i="24"/>
  <c r="N174" i="4" s="1"/>
  <c r="N69" i="24"/>
  <c r="V77" i="24"/>
  <c r="V174" i="4" s="1"/>
  <c r="V69" i="24"/>
  <c r="I160" i="21"/>
  <c r="Q160" i="21"/>
  <c r="C175" i="21"/>
  <c r="K175" i="21"/>
  <c r="S175" i="21"/>
  <c r="H213" i="22"/>
  <c r="P213" i="22"/>
  <c r="D141" i="22"/>
  <c r="D132" i="22" s="1"/>
  <c r="F160" i="22"/>
  <c r="N160" i="22"/>
  <c r="V160" i="22"/>
  <c r="H175" i="22"/>
  <c r="P175" i="22"/>
  <c r="Q211" i="22"/>
  <c r="B5" i="23"/>
  <c r="P143" i="23"/>
  <c r="P144" i="23"/>
  <c r="P140" i="23"/>
  <c r="P141" i="23"/>
  <c r="P137" i="23"/>
  <c r="P132" i="23" s="1"/>
  <c r="K48" i="23"/>
  <c r="K160" i="23" s="1"/>
  <c r="V48" i="23"/>
  <c r="E160" i="23"/>
  <c r="K99" i="23"/>
  <c r="V99" i="23"/>
  <c r="L141" i="23"/>
  <c r="G143" i="23"/>
  <c r="U143" i="23"/>
  <c r="O144" i="23"/>
  <c r="M202" i="23"/>
  <c r="D57" i="24"/>
  <c r="L57" i="24"/>
  <c r="T57" i="24"/>
  <c r="V98" i="25"/>
  <c r="B160" i="21"/>
  <c r="J160" i="21"/>
  <c r="R160" i="21"/>
  <c r="D175" i="21"/>
  <c r="L175" i="21"/>
  <c r="T175" i="21"/>
  <c r="G211" i="22"/>
  <c r="O211" i="22"/>
  <c r="W211" i="22"/>
  <c r="I213" i="22"/>
  <c r="Q213" i="22"/>
  <c r="E141" i="22"/>
  <c r="E132" i="22" s="1"/>
  <c r="M141" i="22"/>
  <c r="M132" i="22" s="1"/>
  <c r="U141" i="22"/>
  <c r="U132" i="22" s="1"/>
  <c r="I175" i="22"/>
  <c r="Q175" i="22"/>
  <c r="E144" i="23"/>
  <c r="E140" i="23"/>
  <c r="F143" i="23"/>
  <c r="F139" i="23"/>
  <c r="F144" i="23"/>
  <c r="F140" i="23"/>
  <c r="F132" i="23" s="1"/>
  <c r="N143" i="23"/>
  <c r="N139" i="23"/>
  <c r="N144" i="23"/>
  <c r="N140" i="23"/>
  <c r="V143" i="23"/>
  <c r="V139" i="23"/>
  <c r="V144" i="23"/>
  <c r="V140" i="23"/>
  <c r="L48" i="23"/>
  <c r="L160" i="23" s="1"/>
  <c r="B153" i="23"/>
  <c r="L171" i="23"/>
  <c r="L170" i="23"/>
  <c r="L165" i="23" s="1"/>
  <c r="L179" i="23"/>
  <c r="L172" i="23"/>
  <c r="B99" i="23"/>
  <c r="B175" i="23" s="1"/>
  <c r="G139" i="23"/>
  <c r="J140" i="23"/>
  <c r="M141" i="23"/>
  <c r="H183" i="23"/>
  <c r="P183" i="23"/>
  <c r="B203" i="23"/>
  <c r="D52" i="24"/>
  <c r="L52" i="24"/>
  <c r="I105" i="26"/>
  <c r="I143" i="26"/>
  <c r="Q105" i="26"/>
  <c r="Q143" i="26"/>
  <c r="C152" i="26"/>
  <c r="C116" i="26"/>
  <c r="S152" i="26"/>
  <c r="S116" i="26"/>
  <c r="E119" i="26"/>
  <c r="E153" i="26"/>
  <c r="M119" i="26"/>
  <c r="M153" i="26"/>
  <c r="G154" i="26"/>
  <c r="G122" i="26"/>
  <c r="O154" i="26"/>
  <c r="O122" i="26"/>
  <c r="W154" i="26"/>
  <c r="W122" i="26"/>
  <c r="C175" i="23"/>
  <c r="K175" i="23"/>
  <c r="S175" i="23"/>
  <c r="N160" i="23"/>
  <c r="N175" i="23"/>
  <c r="V192" i="23"/>
  <c r="V183" i="23" s="1"/>
  <c r="C213" i="23"/>
  <c r="K52" i="24"/>
  <c r="G75" i="24"/>
  <c r="G172" i="4" s="1"/>
  <c r="W75" i="24"/>
  <c r="W172" i="4" s="1"/>
  <c r="Q76" i="24"/>
  <c r="Q173" i="4" s="1"/>
  <c r="K77" i="24"/>
  <c r="K174" i="4" s="1"/>
  <c r="L122" i="25"/>
  <c r="F126" i="25"/>
  <c r="N126" i="25"/>
  <c r="V126" i="25"/>
  <c r="V143" i="25"/>
  <c r="V136" i="25" s="1"/>
  <c r="I126" i="26"/>
  <c r="Q126" i="26"/>
  <c r="R98" i="27"/>
  <c r="F98" i="27"/>
  <c r="F157" i="23"/>
  <c r="N157" i="23"/>
  <c r="F160" i="23"/>
  <c r="Q171" i="23"/>
  <c r="E183" i="23"/>
  <c r="M183" i="23"/>
  <c r="U183" i="23"/>
  <c r="N192" i="23"/>
  <c r="N183" i="23" s="1"/>
  <c r="B201" i="23"/>
  <c r="B211" i="23"/>
  <c r="W52" i="24"/>
  <c r="I52" i="24"/>
  <c r="Q52" i="24"/>
  <c r="I57" i="24"/>
  <c r="Q57" i="24"/>
  <c r="I67" i="24"/>
  <c r="B98" i="25"/>
  <c r="J98" i="25"/>
  <c r="R98" i="25"/>
  <c r="T122" i="25"/>
  <c r="B48" i="23"/>
  <c r="J48" i="23"/>
  <c r="J160" i="23" s="1"/>
  <c r="R48" i="23"/>
  <c r="R160" i="23" s="1"/>
  <c r="J99" i="23"/>
  <c r="J171" i="23" s="1"/>
  <c r="R99" i="23"/>
  <c r="R175" i="23" s="1"/>
  <c r="T171" i="23"/>
  <c r="O52" i="24"/>
  <c r="H68" i="24"/>
  <c r="B69" i="24"/>
  <c r="R69" i="24"/>
  <c r="C146" i="25"/>
  <c r="K146" i="25"/>
  <c r="S146" i="25"/>
  <c r="N152" i="25"/>
  <c r="N146" i="25" s="1"/>
  <c r="B154" i="25"/>
  <c r="S213" i="23"/>
  <c r="S205" i="23" s="1"/>
  <c r="D75" i="24"/>
  <c r="D172" i="4" s="1"/>
  <c r="D67" i="24"/>
  <c r="L75" i="24"/>
  <c r="L172" i="4" s="1"/>
  <c r="L67" i="24"/>
  <c r="T75" i="24"/>
  <c r="T172" i="4" s="1"/>
  <c r="T67" i="24"/>
  <c r="F76" i="24"/>
  <c r="F173" i="4" s="1"/>
  <c r="F68" i="24"/>
  <c r="N76" i="24"/>
  <c r="N173" i="4" s="1"/>
  <c r="N68" i="24"/>
  <c r="V76" i="24"/>
  <c r="V173" i="4" s="1"/>
  <c r="V68" i="24"/>
  <c r="H77" i="24"/>
  <c r="H174" i="4" s="1"/>
  <c r="H69" i="24"/>
  <c r="P77" i="24"/>
  <c r="P174" i="4" s="1"/>
  <c r="P69" i="24"/>
  <c r="O75" i="24"/>
  <c r="O172" i="4" s="1"/>
  <c r="I76" i="24"/>
  <c r="I173" i="4" s="1"/>
  <c r="C77" i="24"/>
  <c r="C174" i="4" s="1"/>
  <c r="S77" i="24"/>
  <c r="S174" i="4" s="1"/>
  <c r="H110" i="25"/>
  <c r="P110" i="25"/>
  <c r="H116" i="25"/>
  <c r="D136" i="25"/>
  <c r="L136" i="25"/>
  <c r="T136" i="25"/>
  <c r="D146" i="25"/>
  <c r="L146" i="25"/>
  <c r="T146" i="25"/>
  <c r="H146" i="25"/>
  <c r="P146" i="25"/>
  <c r="H156" i="25"/>
  <c r="P156" i="25"/>
  <c r="C110" i="26"/>
  <c r="K110" i="26"/>
  <c r="S110" i="26"/>
  <c r="J153" i="23"/>
  <c r="T175" i="23"/>
  <c r="E75" i="24"/>
  <c r="E172" i="4" s="1"/>
  <c r="E67" i="24"/>
  <c r="M75" i="24"/>
  <c r="M172" i="4" s="1"/>
  <c r="M67" i="24"/>
  <c r="U75" i="24"/>
  <c r="U172" i="4" s="1"/>
  <c r="U67" i="24"/>
  <c r="G76" i="24"/>
  <c r="G173" i="4" s="1"/>
  <c r="G68" i="24"/>
  <c r="O76" i="24"/>
  <c r="O173" i="4" s="1"/>
  <c r="O68" i="24"/>
  <c r="W76" i="24"/>
  <c r="W173" i="4" s="1"/>
  <c r="W68" i="24"/>
  <c r="I77" i="24"/>
  <c r="I174" i="4" s="1"/>
  <c r="I69" i="24"/>
  <c r="Q77" i="24"/>
  <c r="Q174" i="4" s="1"/>
  <c r="Q69" i="24"/>
  <c r="B119" i="25"/>
  <c r="B153" i="25"/>
  <c r="B146" i="25" s="1"/>
  <c r="J119" i="25"/>
  <c r="J153" i="25"/>
  <c r="J146" i="25" s="1"/>
  <c r="R119" i="25"/>
  <c r="R153" i="25"/>
  <c r="R146" i="25" s="1"/>
  <c r="P116" i="25"/>
  <c r="E136" i="25"/>
  <c r="M136" i="25"/>
  <c r="U136" i="25"/>
  <c r="L175" i="23"/>
  <c r="M205" i="23"/>
  <c r="K213" i="23"/>
  <c r="K205" i="23" s="1"/>
  <c r="H52" i="24"/>
  <c r="S52" i="24"/>
  <c r="F75" i="24"/>
  <c r="F172" i="4" s="1"/>
  <c r="F52" i="24"/>
  <c r="N75" i="24"/>
  <c r="N172" i="4" s="1"/>
  <c r="N52" i="24"/>
  <c r="V75" i="24"/>
  <c r="V172" i="4" s="1"/>
  <c r="V52" i="24"/>
  <c r="F57" i="24"/>
  <c r="N57" i="24"/>
  <c r="V57" i="24"/>
  <c r="F143" i="25"/>
  <c r="F136" i="25" s="1"/>
  <c r="F146" i="25"/>
  <c r="V146" i="25"/>
  <c r="E98" i="26"/>
  <c r="M98" i="26"/>
  <c r="U98" i="26"/>
  <c r="T52" i="24"/>
  <c r="G57" i="24"/>
  <c r="O57" i="24"/>
  <c r="W57" i="24"/>
  <c r="F67" i="24"/>
  <c r="V67" i="24"/>
  <c r="P68" i="24"/>
  <c r="J69" i="24"/>
  <c r="H98" i="25"/>
  <c r="P98" i="25"/>
  <c r="D122" i="25"/>
  <c r="G136" i="25"/>
  <c r="O136" i="25"/>
  <c r="W136" i="25"/>
  <c r="N143" i="25"/>
  <c r="N136" i="25" s="1"/>
  <c r="O146" i="25"/>
  <c r="E122" i="26"/>
  <c r="M122" i="26"/>
  <c r="U122" i="26"/>
  <c r="J153" i="26"/>
  <c r="S153" i="26"/>
  <c r="F154" i="26"/>
  <c r="G143" i="27"/>
  <c r="G105" i="27"/>
  <c r="O143" i="27"/>
  <c r="O105" i="27"/>
  <c r="W143" i="27"/>
  <c r="W105" i="27"/>
  <c r="I116" i="27"/>
  <c r="I152" i="27"/>
  <c r="Q116" i="27"/>
  <c r="Q152" i="27"/>
  <c r="E122" i="27"/>
  <c r="E154" i="27"/>
  <c r="M122" i="27"/>
  <c r="M154" i="27"/>
  <c r="U122" i="27"/>
  <c r="U154" i="27"/>
  <c r="H123" i="29"/>
  <c r="H113" i="29" s="1"/>
  <c r="M84" i="30"/>
  <c r="U84" i="30"/>
  <c r="C105" i="25"/>
  <c r="K105" i="25"/>
  <c r="S105" i="25"/>
  <c r="G116" i="25"/>
  <c r="O116" i="25"/>
  <c r="W116" i="25"/>
  <c r="E119" i="25"/>
  <c r="M119" i="25"/>
  <c r="U119" i="25"/>
  <c r="C122" i="25"/>
  <c r="K122" i="25"/>
  <c r="S122" i="25"/>
  <c r="E143" i="25"/>
  <c r="M143" i="25"/>
  <c r="U143" i="25"/>
  <c r="E152" i="25"/>
  <c r="E146" i="25" s="1"/>
  <c r="M152" i="25"/>
  <c r="M146" i="25" s="1"/>
  <c r="U152" i="25"/>
  <c r="U146" i="25" s="1"/>
  <c r="G153" i="25"/>
  <c r="G146" i="25" s="1"/>
  <c r="O153" i="25"/>
  <c r="W153" i="25"/>
  <c r="W146" i="25" s="1"/>
  <c r="I154" i="25"/>
  <c r="Q154" i="25"/>
  <c r="F105" i="26"/>
  <c r="N105" i="26"/>
  <c r="V105" i="26"/>
  <c r="B116" i="26"/>
  <c r="J116" i="26"/>
  <c r="R116" i="26"/>
  <c r="H119" i="26"/>
  <c r="P119" i="26"/>
  <c r="N122" i="26"/>
  <c r="V122" i="26"/>
  <c r="H143" i="26"/>
  <c r="P143" i="26"/>
  <c r="H152" i="26"/>
  <c r="P152" i="26"/>
  <c r="B153" i="26"/>
  <c r="K153" i="26"/>
  <c r="T153" i="26"/>
  <c r="P154" i="26"/>
  <c r="V105" i="27"/>
  <c r="E116" i="27"/>
  <c r="C143" i="27"/>
  <c r="M90" i="30"/>
  <c r="I116" i="25"/>
  <c r="Q116" i="25"/>
  <c r="E122" i="25"/>
  <c r="M122" i="25"/>
  <c r="U122" i="25"/>
  <c r="I153" i="25"/>
  <c r="Q153" i="25"/>
  <c r="Q146" i="25" s="1"/>
  <c r="D116" i="26"/>
  <c r="L116" i="26"/>
  <c r="T116" i="26"/>
  <c r="R119" i="26"/>
  <c r="D153" i="26"/>
  <c r="I154" i="26"/>
  <c r="S154" i="26"/>
  <c r="F119" i="27"/>
  <c r="F153" i="27"/>
  <c r="N119" i="27"/>
  <c r="N153" i="27"/>
  <c r="V119" i="27"/>
  <c r="V153" i="27"/>
  <c r="D98" i="27"/>
  <c r="L98" i="27"/>
  <c r="T98" i="27"/>
  <c r="C110" i="27"/>
  <c r="K110" i="27"/>
  <c r="S110" i="27"/>
  <c r="E110" i="27"/>
  <c r="M110" i="27"/>
  <c r="U110" i="27"/>
  <c r="M116" i="27"/>
  <c r="C119" i="27"/>
  <c r="K143" i="27"/>
  <c r="Q113" i="29"/>
  <c r="I119" i="29"/>
  <c r="N84" i="30"/>
  <c r="V84" i="30"/>
  <c r="B116" i="25"/>
  <c r="J116" i="25"/>
  <c r="R116" i="25"/>
  <c r="F122" i="25"/>
  <c r="N122" i="25"/>
  <c r="V122" i="25"/>
  <c r="H143" i="25"/>
  <c r="H136" i="25" s="1"/>
  <c r="P143" i="25"/>
  <c r="P136" i="25" s="1"/>
  <c r="E116" i="26"/>
  <c r="M116" i="26"/>
  <c r="U116" i="26"/>
  <c r="C143" i="26"/>
  <c r="K143" i="26"/>
  <c r="S143" i="26"/>
  <c r="K154" i="26"/>
  <c r="T154" i="26"/>
  <c r="G119" i="27"/>
  <c r="G153" i="27"/>
  <c r="O119" i="27"/>
  <c r="O153" i="27"/>
  <c r="W119" i="27"/>
  <c r="W153" i="27"/>
  <c r="E98" i="27"/>
  <c r="M98" i="27"/>
  <c r="U98" i="27"/>
  <c r="N105" i="27"/>
  <c r="T116" i="27"/>
  <c r="J119" i="27"/>
  <c r="H122" i="27"/>
  <c r="R143" i="27"/>
  <c r="R152" i="27"/>
  <c r="F154" i="27"/>
  <c r="O113" i="29"/>
  <c r="W113" i="29"/>
  <c r="C116" i="25"/>
  <c r="K116" i="25"/>
  <c r="S116" i="25"/>
  <c r="G122" i="25"/>
  <c r="O122" i="25"/>
  <c r="W122" i="25"/>
  <c r="I143" i="25"/>
  <c r="I136" i="25" s="1"/>
  <c r="Q143" i="25"/>
  <c r="Q136" i="25" s="1"/>
  <c r="F116" i="26"/>
  <c r="N116" i="26"/>
  <c r="V116" i="26"/>
  <c r="B122" i="26"/>
  <c r="J122" i="26"/>
  <c r="R122" i="26"/>
  <c r="D143" i="26"/>
  <c r="L143" i="26"/>
  <c r="T143" i="26"/>
  <c r="C154" i="26"/>
  <c r="L154" i="26"/>
  <c r="P105" i="27"/>
  <c r="U116" i="27"/>
  <c r="K119" i="27"/>
  <c r="I122" i="27"/>
  <c r="S143" i="27"/>
  <c r="C84" i="29"/>
  <c r="K84" i="29"/>
  <c r="S84" i="29"/>
  <c r="E84" i="29"/>
  <c r="M84" i="29"/>
  <c r="U84" i="29"/>
  <c r="G84" i="29"/>
  <c r="O84" i="29"/>
  <c r="W84" i="29"/>
  <c r="R119" i="29"/>
  <c r="I78" i="33"/>
  <c r="I72" i="33" s="1"/>
  <c r="I57" i="33"/>
  <c r="I78" i="34"/>
  <c r="Q78" i="33"/>
  <c r="Q72" i="33" s="1"/>
  <c r="Q57" i="33"/>
  <c r="Q78" i="34"/>
  <c r="C79" i="33"/>
  <c r="C72" i="33" s="1"/>
  <c r="C60" i="33"/>
  <c r="C79" i="34"/>
  <c r="K79" i="35"/>
  <c r="K79" i="33"/>
  <c r="K72" i="33" s="1"/>
  <c r="K60" i="33"/>
  <c r="K79" i="34"/>
  <c r="S79" i="33"/>
  <c r="S72" i="33" s="1"/>
  <c r="S60" i="33"/>
  <c r="S79" i="35"/>
  <c r="S79" i="34"/>
  <c r="E80" i="33"/>
  <c r="E63" i="33"/>
  <c r="E80" i="34"/>
  <c r="M80" i="35"/>
  <c r="M80" i="33"/>
  <c r="M72" i="33" s="1"/>
  <c r="M63" i="33"/>
  <c r="M80" i="34"/>
  <c r="U80" i="33"/>
  <c r="U63" i="33"/>
  <c r="U80" i="34"/>
  <c r="D154" i="26"/>
  <c r="R119" i="27"/>
  <c r="P122" i="27"/>
  <c r="D153" i="27"/>
  <c r="N154" i="27"/>
  <c r="C120" i="29"/>
  <c r="C113" i="29" s="1"/>
  <c r="C94" i="29"/>
  <c r="K120" i="29"/>
  <c r="K113" i="29" s="1"/>
  <c r="K94" i="29"/>
  <c r="S120" i="29"/>
  <c r="S94" i="29"/>
  <c r="E122" i="29"/>
  <c r="E99" i="29"/>
  <c r="M122" i="29"/>
  <c r="M99" i="29"/>
  <c r="U122" i="29"/>
  <c r="U99" i="29"/>
  <c r="G123" i="29"/>
  <c r="G113" i="29" s="1"/>
  <c r="G105" i="29"/>
  <c r="O123" i="29"/>
  <c r="O105" i="29"/>
  <c r="D84" i="29"/>
  <c r="L84" i="29"/>
  <c r="T84" i="29"/>
  <c r="F84" i="29"/>
  <c r="N84" i="29"/>
  <c r="V84" i="29"/>
  <c r="D120" i="29"/>
  <c r="D113" i="29" s="1"/>
  <c r="U119" i="30"/>
  <c r="U90" i="30"/>
  <c r="G120" i="30"/>
  <c r="G94" i="30"/>
  <c r="O120" i="30"/>
  <c r="O94" i="30"/>
  <c r="W120" i="30"/>
  <c r="W94" i="30"/>
  <c r="I122" i="30"/>
  <c r="I99" i="30"/>
  <c r="Q122" i="30"/>
  <c r="Q99" i="30"/>
  <c r="K123" i="30"/>
  <c r="K105" i="30"/>
  <c r="S123" i="30"/>
  <c r="S105" i="30"/>
  <c r="H116" i="27"/>
  <c r="H152" i="27"/>
  <c r="P116" i="27"/>
  <c r="P152" i="27"/>
  <c r="D122" i="27"/>
  <c r="D154" i="27"/>
  <c r="L122" i="27"/>
  <c r="L154" i="27"/>
  <c r="T122" i="27"/>
  <c r="T154" i="27"/>
  <c r="F105" i="27"/>
  <c r="S119" i="27"/>
  <c r="Q122" i="27"/>
  <c r="B90" i="29"/>
  <c r="B119" i="29"/>
  <c r="B113" i="29" s="1"/>
  <c r="J90" i="29"/>
  <c r="J119" i="29"/>
  <c r="L120" i="29"/>
  <c r="L113" i="29" s="1"/>
  <c r="L94" i="29"/>
  <c r="T94" i="29"/>
  <c r="T120" i="29"/>
  <c r="T113" i="29" s="1"/>
  <c r="F122" i="29"/>
  <c r="F99" i="29"/>
  <c r="N122" i="29"/>
  <c r="N113" i="29" s="1"/>
  <c r="N99" i="29"/>
  <c r="P105" i="29"/>
  <c r="P123" i="29"/>
  <c r="P113" i="29" s="1"/>
  <c r="V122" i="29"/>
  <c r="V113" i="29" s="1"/>
  <c r="F119" i="30"/>
  <c r="F90" i="30"/>
  <c r="N119" i="30"/>
  <c r="N90" i="30"/>
  <c r="V119" i="30"/>
  <c r="V90" i="30"/>
  <c r="P120" i="30"/>
  <c r="P94" i="30"/>
  <c r="B122" i="30"/>
  <c r="B99" i="30"/>
  <c r="J122" i="30"/>
  <c r="J99" i="30"/>
  <c r="R122" i="30"/>
  <c r="R99" i="30"/>
  <c r="D123" i="30"/>
  <c r="D105" i="30"/>
  <c r="L123" i="30"/>
  <c r="L105" i="30"/>
  <c r="T123" i="30"/>
  <c r="T105" i="30"/>
  <c r="H119" i="27"/>
  <c r="P119" i="27"/>
  <c r="C90" i="29"/>
  <c r="K90" i="29"/>
  <c r="S90" i="29"/>
  <c r="B105" i="29"/>
  <c r="K105" i="29"/>
  <c r="T105" i="29"/>
  <c r="I122" i="29"/>
  <c r="R122" i="29"/>
  <c r="E123" i="29"/>
  <c r="C119" i="30"/>
  <c r="K119" i="30"/>
  <c r="S119" i="30"/>
  <c r="E120" i="30"/>
  <c r="M120" i="30"/>
  <c r="U120" i="30"/>
  <c r="K90" i="30"/>
  <c r="E94" i="30"/>
  <c r="C120" i="30"/>
  <c r="M119" i="31"/>
  <c r="U119" i="31"/>
  <c r="G120" i="31"/>
  <c r="W120" i="31"/>
  <c r="Q122" i="31"/>
  <c r="K123" i="31"/>
  <c r="F84" i="31"/>
  <c r="N84" i="31"/>
  <c r="V84" i="31"/>
  <c r="P84" i="31"/>
  <c r="B84" i="31"/>
  <c r="J84" i="31"/>
  <c r="D84" i="31"/>
  <c r="I119" i="27"/>
  <c r="Q119" i="27"/>
  <c r="D90" i="29"/>
  <c r="L90" i="29"/>
  <c r="T90" i="29"/>
  <c r="W99" i="29"/>
  <c r="C105" i="29"/>
  <c r="L105" i="29"/>
  <c r="U105" i="29"/>
  <c r="J122" i="29"/>
  <c r="S122" i="29"/>
  <c r="F123" i="29"/>
  <c r="D119" i="30"/>
  <c r="L119" i="30"/>
  <c r="T119" i="30"/>
  <c r="F120" i="30"/>
  <c r="F94" i="30"/>
  <c r="N120" i="30"/>
  <c r="N94" i="30"/>
  <c r="V120" i="30"/>
  <c r="V94" i="30"/>
  <c r="H122" i="30"/>
  <c r="H99" i="30"/>
  <c r="P122" i="30"/>
  <c r="P99" i="30"/>
  <c r="B123" i="30"/>
  <c r="B105" i="30"/>
  <c r="J123" i="30"/>
  <c r="J105" i="30"/>
  <c r="R123" i="30"/>
  <c r="R105" i="30"/>
  <c r="C90" i="30"/>
  <c r="L90" i="30"/>
  <c r="K120" i="30"/>
  <c r="G122" i="30"/>
  <c r="F119" i="31"/>
  <c r="N119" i="31"/>
  <c r="V119" i="31"/>
  <c r="H120" i="31"/>
  <c r="P120" i="31"/>
  <c r="D119" i="31"/>
  <c r="F116" i="27"/>
  <c r="N116" i="27"/>
  <c r="V116" i="27"/>
  <c r="B122" i="27"/>
  <c r="J122" i="27"/>
  <c r="R122" i="27"/>
  <c r="G90" i="29"/>
  <c r="O90" i="29"/>
  <c r="W90" i="29"/>
  <c r="G94" i="29"/>
  <c r="O94" i="29"/>
  <c r="Q99" i="29"/>
  <c r="J123" i="29"/>
  <c r="S123" i="29"/>
  <c r="G119" i="30"/>
  <c r="O119" i="30"/>
  <c r="W119" i="30"/>
  <c r="I120" i="30"/>
  <c r="Q120" i="30"/>
  <c r="C122" i="30"/>
  <c r="K122" i="30"/>
  <c r="S122" i="30"/>
  <c r="E123" i="30"/>
  <c r="M123" i="30"/>
  <c r="U123" i="30"/>
  <c r="G90" i="30"/>
  <c r="I123" i="30"/>
  <c r="T123" i="31"/>
  <c r="G116" i="27"/>
  <c r="O116" i="27"/>
  <c r="W116" i="27"/>
  <c r="C122" i="27"/>
  <c r="K122" i="27"/>
  <c r="S122" i="27"/>
  <c r="H94" i="29"/>
  <c r="P94" i="29"/>
  <c r="B99" i="29"/>
  <c r="R99" i="29"/>
  <c r="H119" i="30"/>
  <c r="P119" i="30"/>
  <c r="B120" i="30"/>
  <c r="J120" i="30"/>
  <c r="R120" i="30"/>
  <c r="D122" i="30"/>
  <c r="L122" i="30"/>
  <c r="T122" i="30"/>
  <c r="F123" i="30"/>
  <c r="N123" i="30"/>
  <c r="V123" i="30"/>
  <c r="H90" i="30"/>
  <c r="Q90" i="30"/>
  <c r="B94" i="30"/>
  <c r="Q105" i="30"/>
  <c r="T120" i="31"/>
  <c r="I94" i="29"/>
  <c r="Q94" i="29"/>
  <c r="C99" i="29"/>
  <c r="K99" i="29"/>
  <c r="S99" i="29"/>
  <c r="L123" i="29"/>
  <c r="U123" i="29"/>
  <c r="U113" i="29" s="1"/>
  <c r="E122" i="30"/>
  <c r="M122" i="30"/>
  <c r="U122" i="30"/>
  <c r="G123" i="30"/>
  <c r="O123" i="30"/>
  <c r="W123" i="30"/>
  <c r="I90" i="30"/>
  <c r="U94" i="30"/>
  <c r="U120" i="31"/>
  <c r="L84" i="31"/>
  <c r="T84" i="31"/>
  <c r="M123" i="29"/>
  <c r="B119" i="30"/>
  <c r="J119" i="30"/>
  <c r="R119" i="30"/>
  <c r="D120" i="30"/>
  <c r="L120" i="30"/>
  <c r="T120" i="30"/>
  <c r="F122" i="30"/>
  <c r="N122" i="30"/>
  <c r="V122" i="30"/>
  <c r="H123" i="30"/>
  <c r="P123" i="30"/>
  <c r="L119" i="31"/>
  <c r="F120" i="31"/>
  <c r="V120" i="31"/>
  <c r="H122" i="31"/>
  <c r="P122" i="31"/>
  <c r="J123" i="31"/>
  <c r="F94" i="31"/>
  <c r="P99" i="31"/>
  <c r="B119" i="31"/>
  <c r="R119" i="31"/>
  <c r="L120" i="31"/>
  <c r="B123" i="31"/>
  <c r="R123" i="31"/>
  <c r="L57" i="33"/>
  <c r="H72" i="33"/>
  <c r="P72" i="33"/>
  <c r="G51" i="35"/>
  <c r="O51" i="35"/>
  <c r="W51" i="35"/>
  <c r="I51" i="35"/>
  <c r="Q51" i="35"/>
  <c r="D78" i="35"/>
  <c r="U90" i="31"/>
  <c r="G94" i="31"/>
  <c r="Q99" i="31"/>
  <c r="C119" i="31"/>
  <c r="S119" i="31"/>
  <c r="M120" i="31"/>
  <c r="I122" i="31"/>
  <c r="C123" i="31"/>
  <c r="S123" i="31"/>
  <c r="O63" i="33"/>
  <c r="W80" i="35"/>
  <c r="D78" i="39"/>
  <c r="D57" i="39"/>
  <c r="L78" i="39"/>
  <c r="L57" i="39"/>
  <c r="T57" i="39"/>
  <c r="T78" i="39"/>
  <c r="F79" i="39"/>
  <c r="F60" i="39"/>
  <c r="N60" i="39"/>
  <c r="N79" i="39"/>
  <c r="V60" i="39"/>
  <c r="V79" i="39"/>
  <c r="H63" i="39"/>
  <c r="H80" i="39"/>
  <c r="P63" i="39"/>
  <c r="P80" i="39"/>
  <c r="G119" i="31"/>
  <c r="O119" i="31"/>
  <c r="W119" i="31"/>
  <c r="I120" i="31"/>
  <c r="Q120" i="31"/>
  <c r="G84" i="31"/>
  <c r="O84" i="31"/>
  <c r="W84" i="31"/>
  <c r="M90" i="31"/>
  <c r="U94" i="31"/>
  <c r="K105" i="31"/>
  <c r="E119" i="31"/>
  <c r="O120" i="31"/>
  <c r="B78" i="33"/>
  <c r="B72" i="33" s="1"/>
  <c r="B57" i="33"/>
  <c r="J78" i="33"/>
  <c r="J72" i="33" s="1"/>
  <c r="J57" i="33"/>
  <c r="R78" i="33"/>
  <c r="R72" i="33" s="1"/>
  <c r="R57" i="33"/>
  <c r="F80" i="33"/>
  <c r="F63" i="33"/>
  <c r="N80" i="33"/>
  <c r="N63" i="33"/>
  <c r="V80" i="33"/>
  <c r="V63" i="33"/>
  <c r="C57" i="33"/>
  <c r="S57" i="33"/>
  <c r="B78" i="34"/>
  <c r="B57" i="34"/>
  <c r="J78" i="34"/>
  <c r="J57" i="34"/>
  <c r="R78" i="34"/>
  <c r="R57" i="34"/>
  <c r="D79" i="34"/>
  <c r="D60" i="34"/>
  <c r="L79" i="34"/>
  <c r="L60" i="34"/>
  <c r="T79" i="34"/>
  <c r="T60" i="34"/>
  <c r="F80" i="34"/>
  <c r="F63" i="34"/>
  <c r="N80" i="34"/>
  <c r="N63" i="34"/>
  <c r="V80" i="34"/>
  <c r="V63" i="34"/>
  <c r="D51" i="34"/>
  <c r="L51" i="34"/>
  <c r="T51" i="34"/>
  <c r="F51" i="34"/>
  <c r="N51" i="34"/>
  <c r="V51" i="34"/>
  <c r="I78" i="35"/>
  <c r="C79" i="35"/>
  <c r="E80" i="35"/>
  <c r="F79" i="35"/>
  <c r="H119" i="31"/>
  <c r="P119" i="31"/>
  <c r="B94" i="31"/>
  <c r="B120" i="31"/>
  <c r="J94" i="31"/>
  <c r="J120" i="31"/>
  <c r="R94" i="31"/>
  <c r="R120" i="31"/>
  <c r="D122" i="31"/>
  <c r="D99" i="31"/>
  <c r="L122" i="31"/>
  <c r="L99" i="31"/>
  <c r="T122" i="31"/>
  <c r="T99" i="31"/>
  <c r="F123" i="31"/>
  <c r="N123" i="31"/>
  <c r="V123" i="31"/>
  <c r="V94" i="31"/>
  <c r="J119" i="31"/>
  <c r="D120" i="31"/>
  <c r="E79" i="33"/>
  <c r="E60" i="33"/>
  <c r="M79" i="33"/>
  <c r="M60" i="33"/>
  <c r="U79" i="33"/>
  <c r="U72" i="33" s="1"/>
  <c r="U60" i="33"/>
  <c r="D57" i="33"/>
  <c r="T57" i="33"/>
  <c r="C78" i="34"/>
  <c r="C57" i="34"/>
  <c r="K78" i="34"/>
  <c r="K57" i="34"/>
  <c r="S78" i="34"/>
  <c r="S57" i="34"/>
  <c r="E79" i="34"/>
  <c r="E60" i="34"/>
  <c r="M79" i="34"/>
  <c r="M60" i="34"/>
  <c r="U79" i="34"/>
  <c r="U60" i="34"/>
  <c r="G80" i="34"/>
  <c r="G63" i="34"/>
  <c r="O80" i="34"/>
  <c r="O63" i="34"/>
  <c r="W80" i="34"/>
  <c r="W63" i="34"/>
  <c r="E51" i="34"/>
  <c r="M51" i="34"/>
  <c r="U51" i="34"/>
  <c r="G51" i="34"/>
  <c r="O51" i="34"/>
  <c r="W51" i="34"/>
  <c r="I119" i="31"/>
  <c r="Q119" i="31"/>
  <c r="C94" i="31"/>
  <c r="C120" i="31"/>
  <c r="K94" i="31"/>
  <c r="K120" i="31"/>
  <c r="S94" i="31"/>
  <c r="S120" i="31"/>
  <c r="E122" i="31"/>
  <c r="E99" i="31"/>
  <c r="M122" i="31"/>
  <c r="M99" i="31"/>
  <c r="U122" i="31"/>
  <c r="U99" i="31"/>
  <c r="G123" i="31"/>
  <c r="O123" i="31"/>
  <c r="W123" i="31"/>
  <c r="W94" i="31"/>
  <c r="K119" i="31"/>
  <c r="E120" i="31"/>
  <c r="F79" i="33"/>
  <c r="F60" i="33"/>
  <c r="N79" i="33"/>
  <c r="N60" i="33"/>
  <c r="V79" i="33"/>
  <c r="V72" i="33" s="1"/>
  <c r="V60" i="33"/>
  <c r="G63" i="33"/>
  <c r="D78" i="34"/>
  <c r="L78" i="34"/>
  <c r="T78" i="34"/>
  <c r="F79" i="34"/>
  <c r="N79" i="34"/>
  <c r="V79" i="34"/>
  <c r="H80" i="34"/>
  <c r="P80" i="34"/>
  <c r="K78" i="35"/>
  <c r="K57" i="35"/>
  <c r="S78" i="35"/>
  <c r="S57" i="35"/>
  <c r="E60" i="35"/>
  <c r="E79" i="35"/>
  <c r="M79" i="35"/>
  <c r="M60" i="35"/>
  <c r="G63" i="35"/>
  <c r="G80" i="35"/>
  <c r="O63" i="35"/>
  <c r="O80" i="35"/>
  <c r="U60" i="35"/>
  <c r="F122" i="31"/>
  <c r="N122" i="31"/>
  <c r="V122" i="31"/>
  <c r="H105" i="31"/>
  <c r="H123" i="31"/>
  <c r="P105" i="31"/>
  <c r="P123" i="31"/>
  <c r="P90" i="31"/>
  <c r="N99" i="31"/>
  <c r="N105" i="31"/>
  <c r="E51" i="33"/>
  <c r="M51" i="33"/>
  <c r="U51" i="33"/>
  <c r="H63" i="33"/>
  <c r="L57" i="35"/>
  <c r="L78" i="35"/>
  <c r="T57" i="35"/>
  <c r="T78" i="35"/>
  <c r="N79" i="35"/>
  <c r="N60" i="35"/>
  <c r="V79" i="35"/>
  <c r="V60" i="35"/>
  <c r="H63" i="35"/>
  <c r="H80" i="35"/>
  <c r="P63" i="35"/>
  <c r="P80" i="35"/>
  <c r="G122" i="31"/>
  <c r="O122" i="31"/>
  <c r="W122" i="31"/>
  <c r="I105" i="31"/>
  <c r="I123" i="31"/>
  <c r="Q105" i="31"/>
  <c r="Q123" i="31"/>
  <c r="Q90" i="31"/>
  <c r="O99" i="31"/>
  <c r="O105" i="31"/>
  <c r="D51" i="33"/>
  <c r="L51" i="33"/>
  <c r="T51" i="33"/>
  <c r="F51" i="33"/>
  <c r="N51" i="33"/>
  <c r="V51" i="33"/>
  <c r="K57" i="33"/>
  <c r="G72" i="33"/>
  <c r="O72" i="33"/>
  <c r="W72" i="33"/>
  <c r="F51" i="35"/>
  <c r="N51" i="35"/>
  <c r="V51" i="35"/>
  <c r="D51" i="35"/>
  <c r="C78" i="35"/>
  <c r="D51" i="39"/>
  <c r="L51" i="39"/>
  <c r="T51" i="39"/>
  <c r="J51" i="39"/>
  <c r="R51" i="39"/>
  <c r="F57" i="35"/>
  <c r="P60" i="35"/>
  <c r="O79" i="35"/>
  <c r="R80" i="35"/>
  <c r="D51" i="37"/>
  <c r="L51" i="37"/>
  <c r="T51" i="37"/>
  <c r="F51" i="37"/>
  <c r="N51" i="37"/>
  <c r="V51" i="37"/>
  <c r="D79" i="38"/>
  <c r="L79" i="38"/>
  <c r="T79" i="38"/>
  <c r="C51" i="38"/>
  <c r="K51" i="38"/>
  <c r="S51" i="38"/>
  <c r="J78" i="39"/>
  <c r="D79" i="39"/>
  <c r="T79" i="39"/>
  <c r="S81" i="41"/>
  <c r="D77" i="46"/>
  <c r="D77" i="45"/>
  <c r="D69" i="45" s="1"/>
  <c r="D60" i="45"/>
  <c r="L60" i="45"/>
  <c r="L77" i="45"/>
  <c r="L69" i="45" s="1"/>
  <c r="T77" i="46"/>
  <c r="T77" i="45"/>
  <c r="T69" i="45" s="1"/>
  <c r="T60" i="45"/>
  <c r="B78" i="35"/>
  <c r="J78" i="35"/>
  <c r="R78" i="35"/>
  <c r="D79" i="35"/>
  <c r="L79" i="35"/>
  <c r="T79" i="35"/>
  <c r="F80" i="35"/>
  <c r="N80" i="35"/>
  <c r="V80" i="35"/>
  <c r="H60" i="35"/>
  <c r="M78" i="35"/>
  <c r="U80" i="35"/>
  <c r="E51" i="37"/>
  <c r="M51" i="37"/>
  <c r="U51" i="37"/>
  <c r="G51" i="37"/>
  <c r="O51" i="37"/>
  <c r="W51" i="37"/>
  <c r="I51" i="37"/>
  <c r="Q51" i="37"/>
  <c r="C78" i="38"/>
  <c r="C57" i="38"/>
  <c r="K78" i="38"/>
  <c r="K57" i="38"/>
  <c r="S78" i="38"/>
  <c r="S57" i="38"/>
  <c r="E79" i="38"/>
  <c r="E60" i="38"/>
  <c r="M79" i="38"/>
  <c r="M60" i="38"/>
  <c r="U79" i="38"/>
  <c r="U60" i="38"/>
  <c r="G80" i="38"/>
  <c r="G63" i="38"/>
  <c r="O80" i="38"/>
  <c r="O63" i="38"/>
  <c r="W80" i="38"/>
  <c r="W63" i="38"/>
  <c r="E78" i="35"/>
  <c r="B78" i="37"/>
  <c r="B72" i="37" s="1"/>
  <c r="B57" i="37"/>
  <c r="J78" i="37"/>
  <c r="J72" i="37" s="1"/>
  <c r="J57" i="37"/>
  <c r="R78" i="37"/>
  <c r="R72" i="37" s="1"/>
  <c r="R57" i="37"/>
  <c r="D79" i="37"/>
  <c r="D60" i="37"/>
  <c r="L79" i="37"/>
  <c r="L60" i="37"/>
  <c r="T79" i="37"/>
  <c r="T60" i="37"/>
  <c r="F80" i="37"/>
  <c r="F63" i="37"/>
  <c r="N80" i="37"/>
  <c r="N63" i="37"/>
  <c r="V80" i="37"/>
  <c r="V63" i="37"/>
  <c r="F51" i="39"/>
  <c r="N51" i="39"/>
  <c r="V51" i="39"/>
  <c r="H51" i="39"/>
  <c r="P51" i="39"/>
  <c r="L79" i="39"/>
  <c r="H51" i="35"/>
  <c r="P51" i="35"/>
  <c r="C72" i="37"/>
  <c r="K72" i="37"/>
  <c r="S72" i="37"/>
  <c r="F80" i="39"/>
  <c r="F60" i="34"/>
  <c r="N60" i="34"/>
  <c r="V60" i="34"/>
  <c r="G78" i="35"/>
  <c r="O78" i="35"/>
  <c r="W78" i="35"/>
  <c r="I79" i="35"/>
  <c r="Q79" i="35"/>
  <c r="Q60" i="35"/>
  <c r="C80" i="35"/>
  <c r="K80" i="35"/>
  <c r="S80" i="35"/>
  <c r="V57" i="35"/>
  <c r="B80" i="35"/>
  <c r="D78" i="37"/>
  <c r="D78" i="38"/>
  <c r="L78" i="37"/>
  <c r="L72" i="37" s="1"/>
  <c r="L78" i="38"/>
  <c r="T78" i="37"/>
  <c r="T72" i="37" s="1"/>
  <c r="T78" i="38"/>
  <c r="F79" i="37"/>
  <c r="F72" i="37" s="1"/>
  <c r="F60" i="37"/>
  <c r="F79" i="38"/>
  <c r="N79" i="37"/>
  <c r="N72" i="37" s="1"/>
  <c r="N60" i="37"/>
  <c r="N79" i="38"/>
  <c r="V79" i="37"/>
  <c r="V60" i="37"/>
  <c r="V79" i="38"/>
  <c r="H80" i="37"/>
  <c r="H72" i="37" s="1"/>
  <c r="H80" i="38"/>
  <c r="P80" i="37"/>
  <c r="P72" i="37" s="1"/>
  <c r="P80" i="38"/>
  <c r="V80" i="39"/>
  <c r="G60" i="34"/>
  <c r="O60" i="34"/>
  <c r="W60" i="34"/>
  <c r="H78" i="35"/>
  <c r="P78" i="35"/>
  <c r="B79" i="35"/>
  <c r="B60" i="35"/>
  <c r="J79" i="35"/>
  <c r="J60" i="35"/>
  <c r="R79" i="35"/>
  <c r="R60" i="35"/>
  <c r="D80" i="35"/>
  <c r="L80" i="35"/>
  <c r="T80" i="35"/>
  <c r="W57" i="35"/>
  <c r="K63" i="35"/>
  <c r="E78" i="37"/>
  <c r="E78" i="39"/>
  <c r="E57" i="37"/>
  <c r="M78" i="37"/>
  <c r="M72" i="37" s="1"/>
  <c r="M57" i="37"/>
  <c r="U78" i="37"/>
  <c r="U78" i="39"/>
  <c r="U57" i="37"/>
  <c r="G79" i="37"/>
  <c r="G72" i="37" s="1"/>
  <c r="G60" i="37"/>
  <c r="O79" i="37"/>
  <c r="O72" i="37" s="1"/>
  <c r="O60" i="37"/>
  <c r="O79" i="39"/>
  <c r="W79" i="37"/>
  <c r="W60" i="37"/>
  <c r="I80" i="37"/>
  <c r="I80" i="39"/>
  <c r="I63" i="37"/>
  <c r="Q80" i="37"/>
  <c r="Q63" i="37"/>
  <c r="D60" i="39"/>
  <c r="G81" i="41"/>
  <c r="O81" i="41"/>
  <c r="W81" i="41"/>
  <c r="B63" i="42"/>
  <c r="J63" i="42"/>
  <c r="R63" i="42"/>
  <c r="D63" i="42"/>
  <c r="L63" i="42"/>
  <c r="T63" i="42"/>
  <c r="M57" i="39"/>
  <c r="E60" i="39"/>
  <c r="G79" i="39"/>
  <c r="Q80" i="39"/>
  <c r="G63" i="41"/>
  <c r="O63" i="41"/>
  <c r="W63" i="41"/>
  <c r="I63" i="41"/>
  <c r="Q63" i="41"/>
  <c r="N81" i="41"/>
  <c r="V81" i="41"/>
  <c r="H81" i="41"/>
  <c r="P81" i="41"/>
  <c r="F72" i="42"/>
  <c r="F90" i="42"/>
  <c r="N72" i="42"/>
  <c r="N90" i="42"/>
  <c r="V72" i="42"/>
  <c r="V90" i="42"/>
  <c r="H52" i="45"/>
  <c r="P52" i="45"/>
  <c r="B52" i="45"/>
  <c r="J52" i="45"/>
  <c r="R52" i="45"/>
  <c r="I78" i="37"/>
  <c r="I72" i="37" s="1"/>
  <c r="Q78" i="37"/>
  <c r="Q72" i="37" s="1"/>
  <c r="E80" i="37"/>
  <c r="M80" i="37"/>
  <c r="U80" i="37"/>
  <c r="F57" i="38"/>
  <c r="N57" i="38"/>
  <c r="V57" i="38"/>
  <c r="B63" i="38"/>
  <c r="J63" i="38"/>
  <c r="R63" i="38"/>
  <c r="B78" i="38"/>
  <c r="J78" i="38"/>
  <c r="R78" i="38"/>
  <c r="F80" i="38"/>
  <c r="N80" i="38"/>
  <c r="V80" i="38"/>
  <c r="C78" i="39"/>
  <c r="S78" i="39"/>
  <c r="M79" i="39"/>
  <c r="G80" i="39"/>
  <c r="W80" i="39"/>
  <c r="E63" i="42"/>
  <c r="M63" i="42"/>
  <c r="U63" i="42"/>
  <c r="G63" i="42"/>
  <c r="O63" i="42"/>
  <c r="W63" i="42"/>
  <c r="B103" i="50"/>
  <c r="B80" i="50"/>
  <c r="J103" i="50"/>
  <c r="J80" i="50"/>
  <c r="R103" i="50"/>
  <c r="R80" i="50"/>
  <c r="D104" i="50"/>
  <c r="D83" i="50"/>
  <c r="T104" i="50"/>
  <c r="T83" i="50"/>
  <c r="F105" i="50"/>
  <c r="F87" i="50"/>
  <c r="N105" i="50"/>
  <c r="N87" i="50"/>
  <c r="V105" i="50"/>
  <c r="V87" i="50"/>
  <c r="F78" i="39"/>
  <c r="N78" i="39"/>
  <c r="V78" i="39"/>
  <c r="H79" i="39"/>
  <c r="H60" i="39"/>
  <c r="P79" i="39"/>
  <c r="P60" i="39"/>
  <c r="B80" i="39"/>
  <c r="J80" i="39"/>
  <c r="R80" i="39"/>
  <c r="R63" i="39"/>
  <c r="I72" i="41"/>
  <c r="I90" i="41"/>
  <c r="I81" i="41" s="1"/>
  <c r="Q72" i="41"/>
  <c r="Q90" i="41"/>
  <c r="Q81" i="41" s="1"/>
  <c r="I90" i="42"/>
  <c r="I72" i="42"/>
  <c r="Q90" i="42"/>
  <c r="Q72" i="42"/>
  <c r="F63" i="42"/>
  <c r="N63" i="42"/>
  <c r="V63" i="42"/>
  <c r="I90" i="43"/>
  <c r="Q90" i="43"/>
  <c r="L73" i="51"/>
  <c r="T73" i="51"/>
  <c r="G78" i="39"/>
  <c r="O78" i="39"/>
  <c r="W78" i="39"/>
  <c r="I79" i="39"/>
  <c r="I60" i="39"/>
  <c r="Q79" i="39"/>
  <c r="Q60" i="39"/>
  <c r="C80" i="39"/>
  <c r="K80" i="39"/>
  <c r="S80" i="39"/>
  <c r="S63" i="39"/>
  <c r="B73" i="51"/>
  <c r="J73" i="51"/>
  <c r="R73" i="51"/>
  <c r="G60" i="38"/>
  <c r="O60" i="38"/>
  <c r="W60" i="38"/>
  <c r="H78" i="39"/>
  <c r="P78" i="39"/>
  <c r="B79" i="39"/>
  <c r="B60" i="39"/>
  <c r="J79" i="39"/>
  <c r="J60" i="39"/>
  <c r="R79" i="39"/>
  <c r="R60" i="39"/>
  <c r="D80" i="39"/>
  <c r="L80" i="39"/>
  <c r="T80" i="39"/>
  <c r="J57" i="39"/>
  <c r="T63" i="39"/>
  <c r="N80" i="39"/>
  <c r="C90" i="42"/>
  <c r="C72" i="41"/>
  <c r="K90" i="42"/>
  <c r="K72" i="41"/>
  <c r="S90" i="42"/>
  <c r="S72" i="41"/>
  <c r="C72" i="43"/>
  <c r="C90" i="43"/>
  <c r="K72" i="43"/>
  <c r="K90" i="43"/>
  <c r="S72" i="43"/>
  <c r="S90" i="43"/>
  <c r="G69" i="45"/>
  <c r="O69" i="45"/>
  <c r="W69" i="45"/>
  <c r="H60" i="38"/>
  <c r="P60" i="38"/>
  <c r="I78" i="39"/>
  <c r="Q78" i="39"/>
  <c r="C79" i="39"/>
  <c r="K79" i="39"/>
  <c r="S79" i="39"/>
  <c r="E80" i="39"/>
  <c r="M80" i="39"/>
  <c r="U80" i="39"/>
  <c r="K57" i="39"/>
  <c r="C60" i="39"/>
  <c r="J63" i="39"/>
  <c r="U63" i="39"/>
  <c r="O80" i="39"/>
  <c r="D90" i="41"/>
  <c r="D81" i="41" s="1"/>
  <c r="D72" i="41"/>
  <c r="L90" i="41"/>
  <c r="L81" i="41" s="1"/>
  <c r="L72" i="41"/>
  <c r="T90" i="41"/>
  <c r="T81" i="41" s="1"/>
  <c r="T72" i="41"/>
  <c r="D90" i="42"/>
  <c r="L90" i="42"/>
  <c r="T90" i="42"/>
  <c r="I63" i="42"/>
  <c r="Q63" i="42"/>
  <c r="H69" i="45"/>
  <c r="P69" i="45"/>
  <c r="J77" i="45"/>
  <c r="J69" i="45" s="1"/>
  <c r="M77" i="46"/>
  <c r="H77" i="47"/>
  <c r="H60" i="47"/>
  <c r="P77" i="47"/>
  <c r="P60" i="47"/>
  <c r="E52" i="47"/>
  <c r="M52" i="47"/>
  <c r="U52" i="47"/>
  <c r="H73" i="51"/>
  <c r="P73" i="51"/>
  <c r="H83" i="51"/>
  <c r="B90" i="41"/>
  <c r="B81" i="41" s="1"/>
  <c r="J90" i="41"/>
  <c r="J81" i="41" s="1"/>
  <c r="R90" i="41"/>
  <c r="R81" i="41" s="1"/>
  <c r="G90" i="42"/>
  <c r="F72" i="43"/>
  <c r="N72" i="43"/>
  <c r="V72" i="43"/>
  <c r="D90" i="43"/>
  <c r="L90" i="43"/>
  <c r="T90" i="43"/>
  <c r="K77" i="45"/>
  <c r="K69" i="45" s="1"/>
  <c r="W77" i="45"/>
  <c r="I77" i="47"/>
  <c r="Q77" i="47"/>
  <c r="F52" i="47"/>
  <c r="N52" i="47"/>
  <c r="V52" i="47"/>
  <c r="I103" i="50"/>
  <c r="I80" i="50"/>
  <c r="Q103" i="50"/>
  <c r="Q80" i="50"/>
  <c r="E105" i="50"/>
  <c r="E87" i="50"/>
  <c r="M105" i="50"/>
  <c r="M87" i="50"/>
  <c r="U105" i="50"/>
  <c r="U87" i="50"/>
  <c r="K83" i="50"/>
  <c r="I73" i="51"/>
  <c r="Q73" i="51"/>
  <c r="I83" i="51"/>
  <c r="H72" i="43"/>
  <c r="P72" i="43"/>
  <c r="G60" i="45"/>
  <c r="O60" i="45"/>
  <c r="C77" i="45"/>
  <c r="C69" i="45" s="1"/>
  <c r="F77" i="47"/>
  <c r="V83" i="49"/>
  <c r="D73" i="50"/>
  <c r="L73" i="50"/>
  <c r="T73" i="50"/>
  <c r="S83" i="50"/>
  <c r="G104" i="50"/>
  <c r="C73" i="51"/>
  <c r="K73" i="51"/>
  <c r="S73" i="51"/>
  <c r="Q83" i="51"/>
  <c r="D72" i="42"/>
  <c r="L72" i="42"/>
  <c r="T72" i="42"/>
  <c r="I72" i="43"/>
  <c r="Q72" i="43"/>
  <c r="H60" i="45"/>
  <c r="P60" i="45"/>
  <c r="M77" i="47"/>
  <c r="D103" i="50"/>
  <c r="L103" i="50"/>
  <c r="T103" i="50"/>
  <c r="D103" i="51"/>
  <c r="L103" i="51"/>
  <c r="T103" i="51"/>
  <c r="F104" i="51"/>
  <c r="N104" i="51"/>
  <c r="V104" i="51"/>
  <c r="H105" i="51"/>
  <c r="P105" i="51"/>
  <c r="F77" i="46"/>
  <c r="F60" i="46"/>
  <c r="N77" i="46"/>
  <c r="N60" i="46"/>
  <c r="V77" i="46"/>
  <c r="V60" i="46"/>
  <c r="N77" i="47"/>
  <c r="D103" i="49"/>
  <c r="D80" i="49"/>
  <c r="L103" i="49"/>
  <c r="L96" i="49" s="1"/>
  <c r="L80" i="49"/>
  <c r="T103" i="49"/>
  <c r="T96" i="49" s="1"/>
  <c r="T80" i="49"/>
  <c r="H105" i="49"/>
  <c r="H87" i="49"/>
  <c r="P105" i="49"/>
  <c r="P87" i="49"/>
  <c r="D73" i="49"/>
  <c r="L73" i="49"/>
  <c r="T73" i="49"/>
  <c r="H73" i="49"/>
  <c r="P73" i="49"/>
  <c r="F96" i="49"/>
  <c r="N96" i="49"/>
  <c r="V96" i="49"/>
  <c r="O104" i="50"/>
  <c r="E103" i="51"/>
  <c r="M103" i="51"/>
  <c r="U103" i="51"/>
  <c r="G104" i="51"/>
  <c r="O104" i="51"/>
  <c r="W104" i="51"/>
  <c r="I105" i="51"/>
  <c r="Q105" i="51"/>
  <c r="R60" i="45"/>
  <c r="G77" i="46"/>
  <c r="G60" i="46"/>
  <c r="O77" i="46"/>
  <c r="O60" i="46"/>
  <c r="W77" i="46"/>
  <c r="W60" i="46"/>
  <c r="U77" i="47"/>
  <c r="E103" i="49"/>
  <c r="E96" i="49" s="1"/>
  <c r="E80" i="49"/>
  <c r="M103" i="49"/>
  <c r="M96" i="49" s="1"/>
  <c r="M80" i="49"/>
  <c r="U103" i="49"/>
  <c r="U96" i="49" s="1"/>
  <c r="U80" i="49"/>
  <c r="I105" i="49"/>
  <c r="I87" i="49"/>
  <c r="Q105" i="49"/>
  <c r="Q87" i="49"/>
  <c r="E73" i="49"/>
  <c r="M73" i="49"/>
  <c r="U73" i="49"/>
  <c r="I73" i="49"/>
  <c r="Q73" i="49"/>
  <c r="G96" i="49"/>
  <c r="O96" i="49"/>
  <c r="W96" i="49"/>
  <c r="F103" i="51"/>
  <c r="F80" i="51"/>
  <c r="N103" i="51"/>
  <c r="N80" i="51"/>
  <c r="V103" i="51"/>
  <c r="V80" i="51"/>
  <c r="B105" i="51"/>
  <c r="B87" i="51"/>
  <c r="J105" i="51"/>
  <c r="J87" i="51"/>
  <c r="R105" i="51"/>
  <c r="R87" i="51"/>
  <c r="F73" i="51"/>
  <c r="N73" i="51"/>
  <c r="V73" i="51"/>
  <c r="S60" i="45"/>
  <c r="H77" i="46"/>
  <c r="P77" i="46"/>
  <c r="L77" i="46"/>
  <c r="G77" i="47"/>
  <c r="G60" i="47"/>
  <c r="O77" i="47"/>
  <c r="O60" i="47"/>
  <c r="W77" i="47"/>
  <c r="W60" i="47"/>
  <c r="D52" i="47"/>
  <c r="L52" i="47"/>
  <c r="T52" i="47"/>
  <c r="H52" i="47"/>
  <c r="P52" i="47"/>
  <c r="V77" i="47"/>
  <c r="F73" i="49"/>
  <c r="N73" i="49"/>
  <c r="V73" i="49"/>
  <c r="F83" i="49"/>
  <c r="C83" i="50"/>
  <c r="M103" i="50"/>
  <c r="W104" i="50"/>
  <c r="G103" i="51"/>
  <c r="G80" i="51"/>
  <c r="O103" i="51"/>
  <c r="O80" i="51"/>
  <c r="W103" i="51"/>
  <c r="W80" i="51"/>
  <c r="C105" i="51"/>
  <c r="C87" i="51"/>
  <c r="K105" i="51"/>
  <c r="K87" i="51"/>
  <c r="S105" i="51"/>
  <c r="S87" i="51"/>
  <c r="G73" i="51"/>
  <c r="O73" i="51"/>
  <c r="W73" i="51"/>
  <c r="B77" i="46"/>
  <c r="J77" i="46"/>
  <c r="R77" i="46"/>
  <c r="C77" i="47"/>
  <c r="K77" i="47"/>
  <c r="S77" i="47"/>
  <c r="F80" i="49"/>
  <c r="N80" i="49"/>
  <c r="V80" i="49"/>
  <c r="D83" i="49"/>
  <c r="L83" i="49"/>
  <c r="T83" i="49"/>
  <c r="H104" i="49"/>
  <c r="P104" i="49"/>
  <c r="B105" i="49"/>
  <c r="B96" i="49" s="1"/>
  <c r="J105" i="49"/>
  <c r="J96" i="49" s="1"/>
  <c r="R105" i="49"/>
  <c r="R96" i="49" s="1"/>
  <c r="C80" i="50"/>
  <c r="K80" i="50"/>
  <c r="S80" i="50"/>
  <c r="I83" i="50"/>
  <c r="Q83" i="50"/>
  <c r="E104" i="50"/>
  <c r="M104" i="50"/>
  <c r="U104" i="50"/>
  <c r="G105" i="50"/>
  <c r="O105" i="50"/>
  <c r="W105" i="50"/>
  <c r="H80" i="51"/>
  <c r="P80" i="51"/>
  <c r="F83" i="51"/>
  <c r="N83" i="51"/>
  <c r="V83" i="51"/>
  <c r="B104" i="51"/>
  <c r="J104" i="51"/>
  <c r="R104" i="51"/>
  <c r="D105" i="51"/>
  <c r="L105" i="51"/>
  <c r="T105" i="51"/>
  <c r="C77" i="46"/>
  <c r="K77" i="46"/>
  <c r="S77" i="46"/>
  <c r="D77" i="47"/>
  <c r="L77" i="47"/>
  <c r="T77" i="47"/>
  <c r="G80" i="49"/>
  <c r="O80" i="49"/>
  <c r="W80" i="49"/>
  <c r="E83" i="49"/>
  <c r="M83" i="49"/>
  <c r="U83" i="49"/>
  <c r="I104" i="49"/>
  <c r="I96" i="49" s="1"/>
  <c r="Q104" i="49"/>
  <c r="Q96" i="49" s="1"/>
  <c r="C105" i="49"/>
  <c r="C96" i="49" s="1"/>
  <c r="K105" i="49"/>
  <c r="K96" i="49" s="1"/>
  <c r="S105" i="49"/>
  <c r="S96" i="49" s="1"/>
  <c r="D80" i="50"/>
  <c r="L80" i="50"/>
  <c r="T80" i="50"/>
  <c r="B83" i="50"/>
  <c r="J83" i="50"/>
  <c r="R83" i="50"/>
  <c r="F104" i="50"/>
  <c r="N104" i="50"/>
  <c r="V104" i="50"/>
  <c r="H105" i="50"/>
  <c r="P105" i="50"/>
  <c r="I80" i="51"/>
  <c r="Q80" i="51"/>
  <c r="G83" i="51"/>
  <c r="O83" i="51"/>
  <c r="W83" i="51"/>
  <c r="C104" i="51"/>
  <c r="K104" i="51"/>
  <c r="S104" i="51"/>
  <c r="E105" i="51"/>
  <c r="M105" i="51"/>
  <c r="U105" i="51"/>
  <c r="B80" i="49"/>
  <c r="J80" i="49"/>
  <c r="R80" i="49"/>
  <c r="G80" i="50"/>
  <c r="O80" i="50"/>
  <c r="W80" i="50"/>
  <c r="D80" i="51"/>
  <c r="L80" i="51"/>
  <c r="T80" i="51"/>
  <c r="C80" i="49"/>
  <c r="K80" i="49"/>
  <c r="S80" i="49"/>
  <c r="H80" i="50"/>
  <c r="P80" i="50"/>
  <c r="E80" i="51"/>
  <c r="M80" i="51"/>
  <c r="U80" i="51"/>
  <c r="D96" i="49" l="1"/>
  <c r="P96" i="49"/>
  <c r="H96" i="49"/>
  <c r="E72" i="37"/>
  <c r="D72" i="37"/>
  <c r="W72" i="37"/>
  <c r="U72" i="37"/>
  <c r="V72" i="37"/>
  <c r="N72" i="33"/>
  <c r="F72" i="33"/>
  <c r="E72" i="33"/>
  <c r="R113" i="29"/>
  <c r="M113" i="29"/>
  <c r="E113" i="29"/>
  <c r="F113" i="29"/>
  <c r="S113" i="29"/>
  <c r="J113" i="29"/>
  <c r="U74" i="24"/>
  <c r="U171" i="4" s="1"/>
  <c r="P69" i="4"/>
  <c r="P142" i="4" s="1"/>
  <c r="C69" i="4"/>
  <c r="C142" i="4" s="1"/>
  <c r="I146" i="25"/>
  <c r="E74" i="24"/>
  <c r="E171" i="4" s="1"/>
  <c r="F146" i="23"/>
  <c r="N146" i="23"/>
  <c r="H139" i="23"/>
  <c r="H60" i="20"/>
  <c r="N132" i="23"/>
  <c r="I157" i="23"/>
  <c r="E139" i="23"/>
  <c r="E60" i="20"/>
  <c r="E141" i="23"/>
  <c r="E132" i="23" s="1"/>
  <c r="E143" i="23"/>
  <c r="T79" i="20"/>
  <c r="T170" i="4" s="1"/>
  <c r="T115" i="4"/>
  <c r="U132" i="23"/>
  <c r="H137" i="23"/>
  <c r="Q160" i="23"/>
  <c r="H144" i="23"/>
  <c r="W194" i="23"/>
  <c r="B205" i="23"/>
  <c r="O194" i="23"/>
  <c r="F79" i="20"/>
  <c r="F170" i="4" s="1"/>
  <c r="J132" i="23"/>
  <c r="H143" i="23"/>
  <c r="U171" i="23"/>
  <c r="N59" i="20"/>
  <c r="N112" i="4" s="1"/>
  <c r="N114" i="4"/>
  <c r="U194" i="23"/>
  <c r="T165" i="23"/>
  <c r="J77" i="20"/>
  <c r="J168" i="4" s="1"/>
  <c r="O132" i="23"/>
  <c r="M194" i="23"/>
  <c r="T179" i="23"/>
  <c r="G132" i="23"/>
  <c r="C146" i="23"/>
  <c r="W132" i="23"/>
  <c r="F59" i="20"/>
  <c r="F165" i="23"/>
  <c r="J157" i="23"/>
  <c r="N165" i="23"/>
  <c r="B194" i="23"/>
  <c r="D146" i="23"/>
  <c r="T157" i="23"/>
  <c r="T163" i="23"/>
  <c r="T146" i="23" s="1"/>
  <c r="T153" i="23"/>
  <c r="T61" i="20"/>
  <c r="F57" i="20"/>
  <c r="F56" i="20" s="1"/>
  <c r="D165" i="23"/>
  <c r="N78" i="20"/>
  <c r="N169" i="4" s="1"/>
  <c r="M139" i="23"/>
  <c r="M132" i="23" s="1"/>
  <c r="M60" i="20"/>
  <c r="M143" i="23"/>
  <c r="T194" i="21"/>
  <c r="F76" i="20"/>
  <c r="F167" i="4" s="1"/>
  <c r="F112" i="4"/>
  <c r="S194" i="21"/>
  <c r="J205" i="21"/>
  <c r="G194" i="23"/>
  <c r="R205" i="21"/>
  <c r="K194" i="21"/>
  <c r="C194" i="21"/>
  <c r="Q194" i="21"/>
  <c r="C205" i="23"/>
  <c r="C178" i="19"/>
  <c r="T102" i="16"/>
  <c r="T165" i="4" s="1"/>
  <c r="T110" i="4"/>
  <c r="G184" i="19"/>
  <c r="L102" i="16"/>
  <c r="L165" i="4" s="1"/>
  <c r="L110" i="4"/>
  <c r="D217" i="19"/>
  <c r="D77" i="16"/>
  <c r="D76" i="16" s="1"/>
  <c r="D80" i="16"/>
  <c r="I217" i="19"/>
  <c r="I80" i="16"/>
  <c r="I109" i="4" s="1"/>
  <c r="D102" i="16"/>
  <c r="D165" i="4" s="1"/>
  <c r="D110" i="4"/>
  <c r="K178" i="19"/>
  <c r="L79" i="16"/>
  <c r="L108" i="4" s="1"/>
  <c r="H217" i="19"/>
  <c r="H80" i="16"/>
  <c r="H109" i="4" s="1"/>
  <c r="M178" i="19"/>
  <c r="F184" i="19"/>
  <c r="D178" i="19"/>
  <c r="G80" i="16"/>
  <c r="G109" i="4" s="1"/>
  <c r="G217" i="19"/>
  <c r="T79" i="16"/>
  <c r="T100" i="16" s="1"/>
  <c r="T163" i="4" s="1"/>
  <c r="H52" i="16"/>
  <c r="H61" i="4" s="1"/>
  <c r="H134" i="4" s="1"/>
  <c r="H62" i="4"/>
  <c r="H135" i="4" s="1"/>
  <c r="V101" i="16"/>
  <c r="V164" i="4" s="1"/>
  <c r="V62" i="4"/>
  <c r="V135" i="4" s="1"/>
  <c r="V89" i="16"/>
  <c r="W217" i="18"/>
  <c r="W97" i="16"/>
  <c r="W95" i="16" s="1"/>
  <c r="G217" i="18"/>
  <c r="G97" i="16"/>
  <c r="G95" i="16" s="1"/>
  <c r="P52" i="16"/>
  <c r="P61" i="4" s="1"/>
  <c r="P134" i="4" s="1"/>
  <c r="P62" i="4"/>
  <c r="P135" i="4" s="1"/>
  <c r="F101" i="16"/>
  <c r="F164" i="4" s="1"/>
  <c r="F62" i="4"/>
  <c r="F135" i="4" s="1"/>
  <c r="P91" i="16"/>
  <c r="N101" i="16"/>
  <c r="N164" i="4" s="1"/>
  <c r="N62" i="4"/>
  <c r="N135" i="4" s="1"/>
  <c r="W240" i="17"/>
  <c r="D95" i="16"/>
  <c r="H91" i="16"/>
  <c r="H89" i="16" s="1"/>
  <c r="O217" i="18"/>
  <c r="O97" i="16"/>
  <c r="O95" i="16" s="1"/>
  <c r="O240" i="17"/>
  <c r="J101" i="16"/>
  <c r="J164" i="4" s="1"/>
  <c r="J62" i="4"/>
  <c r="J135" i="4" s="1"/>
  <c r="L89" i="16"/>
  <c r="N89" i="16"/>
  <c r="O52" i="7"/>
  <c r="O54" i="7"/>
  <c r="R233" i="15"/>
  <c r="R76" i="12"/>
  <c r="U253" i="15"/>
  <c r="U78" i="12"/>
  <c r="U107" i="4" s="1"/>
  <c r="K233" i="15"/>
  <c r="K71" i="12"/>
  <c r="K70" i="12" s="1"/>
  <c r="K76" i="12"/>
  <c r="T253" i="15"/>
  <c r="T78" i="12"/>
  <c r="T107" i="4" s="1"/>
  <c r="T71" i="12"/>
  <c r="T70" i="12" s="1"/>
  <c r="J253" i="15"/>
  <c r="J71" i="12"/>
  <c r="J70" i="12" s="1"/>
  <c r="J78" i="12"/>
  <c r="J107" i="4" s="1"/>
  <c r="Q78" i="12"/>
  <c r="Q107" i="4" s="1"/>
  <c r="Q253" i="15"/>
  <c r="B98" i="12"/>
  <c r="B159" i="4" s="1"/>
  <c r="B57" i="4"/>
  <c r="B132" i="4" s="1"/>
  <c r="I86" i="12"/>
  <c r="I98" i="12"/>
  <c r="I159" i="4" s="1"/>
  <c r="B86" i="12"/>
  <c r="P5" i="7"/>
  <c r="P54" i="7" s="1"/>
  <c r="U86" i="12"/>
  <c r="U57" i="4"/>
  <c r="U132" i="4" s="1"/>
  <c r="S86" i="12"/>
  <c r="S57" i="4"/>
  <c r="S132" i="4" s="1"/>
  <c r="B73" i="12"/>
  <c r="B102" i="4" s="1"/>
  <c r="B104" i="4"/>
  <c r="R98" i="12"/>
  <c r="R159" i="4" s="1"/>
  <c r="R57" i="4"/>
  <c r="R132" i="4" s="1"/>
  <c r="W5" i="4"/>
  <c r="W3" i="4"/>
  <c r="W128" i="4" s="1"/>
  <c r="S73" i="12"/>
  <c r="S102" i="4" s="1"/>
  <c r="S104" i="4"/>
  <c r="U5" i="4"/>
  <c r="U3" i="4"/>
  <c r="U128" i="4" s="1"/>
  <c r="M63" i="12"/>
  <c r="R63" i="12"/>
  <c r="R96" i="12" s="1"/>
  <c r="R157" i="4" s="1"/>
  <c r="T5" i="4"/>
  <c r="T3" i="4"/>
  <c r="T128" i="4" s="1"/>
  <c r="T73" i="12"/>
  <c r="T102" i="4" s="1"/>
  <c r="J98" i="12"/>
  <c r="J159" i="4" s="1"/>
  <c r="J57" i="4"/>
  <c r="J132" i="4" s="1"/>
  <c r="K86" i="12"/>
  <c r="K57" i="4"/>
  <c r="K132" i="4" s="1"/>
  <c r="E86" i="12"/>
  <c r="E57" i="4"/>
  <c r="E132" i="4" s="1"/>
  <c r="E98" i="12"/>
  <c r="E159" i="4" s="1"/>
  <c r="R3" i="4"/>
  <c r="R128" i="4" s="1"/>
  <c r="R5" i="4"/>
  <c r="M86" i="12"/>
  <c r="M57" i="4"/>
  <c r="M132" i="4" s="1"/>
  <c r="U63" i="12"/>
  <c r="R86" i="12"/>
  <c r="E63" i="12"/>
  <c r="I96" i="12"/>
  <c r="I157" i="4" s="1"/>
  <c r="I55" i="4"/>
  <c r="I130" i="4" s="1"/>
  <c r="J86" i="12"/>
  <c r="C86" i="12"/>
  <c r="C57" i="4"/>
  <c r="C132" i="4" s="1"/>
  <c r="J104" i="4"/>
  <c r="I55" i="7"/>
  <c r="I53" i="7"/>
  <c r="J136" i="11"/>
  <c r="J52" i="8"/>
  <c r="J51" i="8" s="1"/>
  <c r="J55" i="8"/>
  <c r="W117" i="11"/>
  <c r="V132" i="11"/>
  <c r="V56" i="8"/>
  <c r="F136" i="11"/>
  <c r="F55" i="8"/>
  <c r="F100" i="4" s="1"/>
  <c r="C136" i="11"/>
  <c r="C55" i="8"/>
  <c r="C52" i="8"/>
  <c r="C51" i="8" s="1"/>
  <c r="V54" i="8"/>
  <c r="B136" i="11"/>
  <c r="B55" i="8"/>
  <c r="B52" i="8"/>
  <c r="B51" i="8" s="1"/>
  <c r="S54" i="8"/>
  <c r="S99" i="4" s="1"/>
  <c r="S100" i="4"/>
  <c r="R117" i="11"/>
  <c r="V122" i="11"/>
  <c r="V128" i="11"/>
  <c r="V126" i="11"/>
  <c r="I100" i="4"/>
  <c r="I54" i="8"/>
  <c r="I99" i="4" s="1"/>
  <c r="V130" i="11"/>
  <c r="K117" i="11"/>
  <c r="J67" i="8"/>
  <c r="J156" i="4" s="1"/>
  <c r="O117" i="11"/>
  <c r="B117" i="11"/>
  <c r="V125" i="11"/>
  <c r="G117" i="11"/>
  <c r="S117" i="11"/>
  <c r="R54" i="8"/>
  <c r="R99" i="4" s="1"/>
  <c r="J117" i="11"/>
  <c r="N117" i="11"/>
  <c r="K136" i="11"/>
  <c r="K52" i="8"/>
  <c r="K51" i="8" s="1"/>
  <c r="K55" i="8"/>
  <c r="N65" i="8"/>
  <c r="N154" i="4" s="1"/>
  <c r="E59" i="8"/>
  <c r="M59" i="8"/>
  <c r="V52" i="4"/>
  <c r="V129" i="4" s="1"/>
  <c r="H54" i="7"/>
  <c r="H53" i="7"/>
  <c r="W54" i="7"/>
  <c r="Q54" i="7"/>
  <c r="F54" i="7"/>
  <c r="F59" i="8"/>
  <c r="F52" i="4"/>
  <c r="F129" i="4" s="1"/>
  <c r="N59" i="8"/>
  <c r="N52" i="4"/>
  <c r="N129" i="4" s="1"/>
  <c r="K5" i="7"/>
  <c r="K52" i="7" s="1"/>
  <c r="O59" i="8"/>
  <c r="R5" i="7"/>
  <c r="R52" i="7" s="1"/>
  <c r="V55" i="7"/>
  <c r="S54" i="7"/>
  <c r="V52" i="7"/>
  <c r="V54" i="7"/>
  <c r="F53" i="7"/>
  <c r="E5" i="7"/>
  <c r="E55" i="7" s="1"/>
  <c r="O53" i="7"/>
  <c r="F52" i="7"/>
  <c r="C5" i="7"/>
  <c r="C55" i="7" s="1"/>
  <c r="H52" i="7"/>
  <c r="H55" i="7"/>
  <c r="U54" i="7"/>
  <c r="L43" i="6"/>
  <c r="L41" i="6" s="1"/>
  <c r="I46" i="6"/>
  <c r="I45" i="6"/>
  <c r="E41" i="6"/>
  <c r="M48" i="6"/>
  <c r="J43" i="6"/>
  <c r="N47" i="6"/>
  <c r="L46" i="6"/>
  <c r="S53" i="7"/>
  <c r="J44" i="6"/>
  <c r="M45" i="6"/>
  <c r="J42" i="6"/>
  <c r="L48" i="6"/>
  <c r="J47" i="6"/>
  <c r="Q55" i="7"/>
  <c r="F45" i="6"/>
  <c r="S52" i="7"/>
  <c r="Q46" i="6"/>
  <c r="W47" i="6"/>
  <c r="W41" i="6" s="1"/>
  <c r="B43" i="6"/>
  <c r="M44" i="6"/>
  <c r="G5" i="6"/>
  <c r="I44" i="6"/>
  <c r="J45" i="6"/>
  <c r="L47" i="6"/>
  <c r="V47" i="6"/>
  <c r="V41" i="6" s="1"/>
  <c r="L27" i="5"/>
  <c r="L5" i="5" s="1"/>
  <c r="O43" i="6"/>
  <c r="O41" i="6" s="1"/>
  <c r="W45" i="6"/>
  <c r="J46" i="6"/>
  <c r="W48" i="6"/>
  <c r="U52" i="7"/>
  <c r="B45" i="6"/>
  <c r="I42" i="6"/>
  <c r="Q44" i="6"/>
  <c r="J48" i="6"/>
  <c r="N43" i="6"/>
  <c r="I48" i="6"/>
  <c r="L44" i="6"/>
  <c r="M42" i="6"/>
  <c r="H42" i="6"/>
  <c r="H48" i="6"/>
  <c r="V48" i="6"/>
  <c r="O44" i="6"/>
  <c r="N45" i="6"/>
  <c r="N41" i="6" s="1"/>
  <c r="I43" i="6"/>
  <c r="H44" i="6"/>
  <c r="P48" i="6"/>
  <c r="U46" i="6"/>
  <c r="U41" i="6" s="1"/>
  <c r="N5" i="7"/>
  <c r="F44" i="6"/>
  <c r="F41" i="6" s="1"/>
  <c r="R47" i="6"/>
  <c r="O46" i="6"/>
  <c r="H46" i="6"/>
  <c r="T46" i="6"/>
  <c r="T41" i="6" s="1"/>
  <c r="Q45" i="6"/>
  <c r="M47" i="6"/>
  <c r="S46" i="6"/>
  <c r="E27" i="5"/>
  <c r="E5" i="5" s="1"/>
  <c r="E42" i="5" s="1"/>
  <c r="Q42" i="6"/>
  <c r="S44" i="6"/>
  <c r="S41" i="6" s="1"/>
  <c r="S48" i="6"/>
  <c r="L5" i="7"/>
  <c r="L55" i="7" s="1"/>
  <c r="M43" i="6"/>
  <c r="R46" i="6"/>
  <c r="L45" i="6"/>
  <c r="R43" i="6"/>
  <c r="R41" i="6" s="1"/>
  <c r="R48" i="6"/>
  <c r="P42" i="6"/>
  <c r="G46" i="5"/>
  <c r="G47" i="5"/>
  <c r="G42" i="5"/>
  <c r="G44" i="5"/>
  <c r="G43" i="5"/>
  <c r="G45" i="5"/>
  <c r="T52" i="7"/>
  <c r="T53" i="7"/>
  <c r="T54" i="7"/>
  <c r="E43" i="5"/>
  <c r="E47" i="5"/>
  <c r="E44" i="5"/>
  <c r="E46" i="5"/>
  <c r="E45" i="5"/>
  <c r="F43" i="5"/>
  <c r="F44" i="5"/>
  <c r="F45" i="5"/>
  <c r="F47" i="5"/>
  <c r="F46" i="5"/>
  <c r="F42" i="5"/>
  <c r="I113" i="29"/>
  <c r="F116" i="4"/>
  <c r="H74" i="24"/>
  <c r="H171" i="4" s="1"/>
  <c r="H69" i="4"/>
  <c r="H142" i="4" s="1"/>
  <c r="B158" i="23"/>
  <c r="B154" i="23"/>
  <c r="B155" i="23"/>
  <c r="B151" i="23"/>
  <c r="B161" i="23"/>
  <c r="B163" i="23"/>
  <c r="B61" i="20"/>
  <c r="L74" i="24"/>
  <c r="L171" i="4" s="1"/>
  <c r="L69" i="4"/>
  <c r="L142" i="4" s="1"/>
  <c r="V175" i="23"/>
  <c r="V179" i="23"/>
  <c r="V172" i="23"/>
  <c r="V176" i="23"/>
  <c r="V62" i="20"/>
  <c r="V170" i="23"/>
  <c r="R74" i="24"/>
  <c r="R171" i="4" s="1"/>
  <c r="R69" i="4"/>
  <c r="R142" i="4" s="1"/>
  <c r="B157" i="23"/>
  <c r="T143" i="23"/>
  <c r="T139" i="23"/>
  <c r="T140" i="23"/>
  <c r="T137" i="23"/>
  <c r="T144" i="23"/>
  <c r="T60" i="20"/>
  <c r="T57" i="20"/>
  <c r="T56" i="20" s="1"/>
  <c r="C194" i="23"/>
  <c r="S158" i="23"/>
  <c r="S161" i="23"/>
  <c r="S157" i="23"/>
  <c r="S163" i="23"/>
  <c r="S151" i="23"/>
  <c r="S155" i="23"/>
  <c r="S160" i="23"/>
  <c r="S154" i="23"/>
  <c r="S61" i="20"/>
  <c r="C165" i="23"/>
  <c r="B205" i="21"/>
  <c r="K153" i="23"/>
  <c r="Q161" i="23"/>
  <c r="Q163" i="23"/>
  <c r="Q158" i="23"/>
  <c r="Q155" i="23"/>
  <c r="Q151" i="23"/>
  <c r="Q61" i="20"/>
  <c r="Q154" i="23"/>
  <c r="Q153" i="23"/>
  <c r="V217" i="19"/>
  <c r="V77" i="16"/>
  <c r="V76" i="16" s="1"/>
  <c r="V80" i="16"/>
  <c r="E176" i="23"/>
  <c r="E172" i="23"/>
  <c r="E170" i="23"/>
  <c r="E165" i="23" s="1"/>
  <c r="E179" i="23"/>
  <c r="E62" i="20"/>
  <c r="H191" i="19"/>
  <c r="H187" i="19"/>
  <c r="H183" i="19"/>
  <c r="H229" i="19"/>
  <c r="H192" i="19"/>
  <c r="H188" i="19"/>
  <c r="H185" i="19"/>
  <c r="H81" i="16"/>
  <c r="H77" i="16"/>
  <c r="H76" i="16" s="1"/>
  <c r="U163" i="23"/>
  <c r="U160" i="23"/>
  <c r="U154" i="23"/>
  <c r="U161" i="23"/>
  <c r="U61" i="20"/>
  <c r="U57" i="20"/>
  <c r="U56" i="20" s="1"/>
  <c r="U151" i="23"/>
  <c r="U155" i="23"/>
  <c r="U158" i="23"/>
  <c r="D65" i="4"/>
  <c r="D138" i="4" s="1"/>
  <c r="N65" i="4"/>
  <c r="N138" i="4" s="1"/>
  <c r="H190" i="19"/>
  <c r="R217" i="18"/>
  <c r="R97" i="16"/>
  <c r="R95" i="16" s="1"/>
  <c r="C65" i="4"/>
  <c r="C138" i="4" s="1"/>
  <c r="K217" i="19"/>
  <c r="K80" i="16"/>
  <c r="K77" i="16"/>
  <c r="K76" i="16" s="1"/>
  <c r="G89" i="16"/>
  <c r="F76" i="12"/>
  <c r="F233" i="15"/>
  <c r="F71" i="12"/>
  <c r="F70" i="12" s="1"/>
  <c r="P98" i="12"/>
  <c r="P159" i="4" s="1"/>
  <c r="P86" i="12"/>
  <c r="P57" i="4"/>
  <c r="P132" i="4" s="1"/>
  <c r="D233" i="15"/>
  <c r="D71" i="12"/>
  <c r="D70" i="12" s="1"/>
  <c r="D76" i="12"/>
  <c r="B96" i="12"/>
  <c r="B157" i="4" s="1"/>
  <c r="B55" i="4"/>
  <c r="B130" i="4" s="1"/>
  <c r="P63" i="12"/>
  <c r="E89" i="16"/>
  <c r="M75" i="12"/>
  <c r="M105" i="4"/>
  <c r="L136" i="11"/>
  <c r="L52" i="8"/>
  <c r="L51" i="8" s="1"/>
  <c r="L55" i="8"/>
  <c r="C96" i="12"/>
  <c r="C157" i="4" s="1"/>
  <c r="C55" i="4"/>
  <c r="C130" i="4" s="1"/>
  <c r="E136" i="11"/>
  <c r="E52" i="8"/>
  <c r="E51" i="8" s="1"/>
  <c r="E55" i="8"/>
  <c r="C59" i="8"/>
  <c r="C52" i="4"/>
  <c r="B46" i="6"/>
  <c r="V74" i="24"/>
  <c r="V171" i="4" s="1"/>
  <c r="V69" i="4"/>
  <c r="V142" i="4" s="1"/>
  <c r="D74" i="24"/>
  <c r="D171" i="4" s="1"/>
  <c r="D69" i="4"/>
  <c r="D142" i="4" s="1"/>
  <c r="K179" i="23"/>
  <c r="K172" i="23"/>
  <c r="K176" i="23"/>
  <c r="K170" i="23"/>
  <c r="K62" i="20"/>
  <c r="H176" i="23"/>
  <c r="H170" i="23"/>
  <c r="H179" i="23"/>
  <c r="H172" i="23"/>
  <c r="H62" i="20"/>
  <c r="P163" i="23"/>
  <c r="P161" i="23"/>
  <c r="P160" i="23"/>
  <c r="P154" i="23"/>
  <c r="P158" i="23"/>
  <c r="P151" i="23"/>
  <c r="P155" i="23"/>
  <c r="P57" i="20"/>
  <c r="P56" i="20" s="1"/>
  <c r="P61" i="20"/>
  <c r="G176" i="23"/>
  <c r="G170" i="23"/>
  <c r="G179" i="23"/>
  <c r="G172" i="23"/>
  <c r="G62" i="20"/>
  <c r="O155" i="23"/>
  <c r="O151" i="23"/>
  <c r="O163" i="23"/>
  <c r="O154" i="23"/>
  <c r="O161" i="23"/>
  <c r="O158" i="23"/>
  <c r="O57" i="20"/>
  <c r="O56" i="20" s="1"/>
  <c r="O61" i="20"/>
  <c r="C143" i="23"/>
  <c r="C139" i="23"/>
  <c r="C60" i="20"/>
  <c r="C140" i="23"/>
  <c r="C137" i="23"/>
  <c r="C144" i="23"/>
  <c r="C57" i="20"/>
  <c r="C56" i="20" s="1"/>
  <c r="K171" i="23"/>
  <c r="C141" i="23"/>
  <c r="N217" i="19"/>
  <c r="N77" i="16"/>
  <c r="N76" i="16" s="1"/>
  <c r="N80" i="16"/>
  <c r="W153" i="23"/>
  <c r="W113" i="4"/>
  <c r="V191" i="19"/>
  <c r="V187" i="19"/>
  <c r="V183" i="19"/>
  <c r="V229" i="19"/>
  <c r="V192" i="19"/>
  <c r="V188" i="19"/>
  <c r="V185" i="19"/>
  <c r="V81" i="16"/>
  <c r="I217" i="18"/>
  <c r="I97" i="16"/>
  <c r="I95" i="16" s="1"/>
  <c r="O191" i="19"/>
  <c r="O187" i="19"/>
  <c r="O183" i="19"/>
  <c r="O229" i="19"/>
  <c r="O192" i="19"/>
  <c r="O188" i="19"/>
  <c r="O81" i="16"/>
  <c r="O77" i="16"/>
  <c r="O76" i="16" s="1"/>
  <c r="O185" i="19"/>
  <c r="W65" i="4"/>
  <c r="W138" i="4" s="1"/>
  <c r="R184" i="19"/>
  <c r="U217" i="18"/>
  <c r="U97" i="16"/>
  <c r="U95" i="16" s="1"/>
  <c r="M89" i="16"/>
  <c r="H98" i="12"/>
  <c r="H159" i="4" s="1"/>
  <c r="H86" i="12"/>
  <c r="H57" i="4"/>
  <c r="H132" i="4" s="1"/>
  <c r="H63" i="12"/>
  <c r="U61" i="4"/>
  <c r="V253" i="15"/>
  <c r="V78" i="12"/>
  <c r="V107" i="4" s="1"/>
  <c r="O61" i="4"/>
  <c r="O134" i="4" s="1"/>
  <c r="Q96" i="12"/>
  <c r="Q157" i="4" s="1"/>
  <c r="Q55" i="4"/>
  <c r="Q130" i="4" s="1"/>
  <c r="W55" i="8"/>
  <c r="W136" i="11"/>
  <c r="W52" i="8"/>
  <c r="W51" i="8" s="1"/>
  <c r="U75" i="12"/>
  <c r="U105" i="4"/>
  <c r="P147" i="11"/>
  <c r="P123" i="11"/>
  <c r="P132" i="11"/>
  <c r="P56" i="8"/>
  <c r="P130" i="11"/>
  <c r="P126" i="11"/>
  <c r="P125" i="11"/>
  <c r="P122" i="11"/>
  <c r="P129" i="11"/>
  <c r="W98" i="12"/>
  <c r="W159" i="4" s="1"/>
  <c r="W63" i="12"/>
  <c r="W86" i="12"/>
  <c r="W57" i="4"/>
  <c r="W132" i="4" s="1"/>
  <c r="L75" i="12"/>
  <c r="L105" i="4"/>
  <c r="T59" i="8"/>
  <c r="T52" i="4"/>
  <c r="R65" i="8"/>
  <c r="R154" i="4" s="1"/>
  <c r="R59" i="8"/>
  <c r="R52" i="4"/>
  <c r="H59" i="8"/>
  <c r="H52" i="4"/>
  <c r="T27" i="5"/>
  <c r="Q27" i="5"/>
  <c r="J27" i="5"/>
  <c r="Q116" i="4"/>
  <c r="B144" i="23"/>
  <c r="B137" i="23"/>
  <c r="B60" i="20"/>
  <c r="B139" i="23"/>
  <c r="B143" i="23"/>
  <c r="B140" i="23"/>
  <c r="B57" i="20"/>
  <c r="B56" i="20" s="1"/>
  <c r="J175" i="23"/>
  <c r="H171" i="23"/>
  <c r="P153" i="23"/>
  <c r="L143" i="23"/>
  <c r="L139" i="23"/>
  <c r="L137" i="23"/>
  <c r="L144" i="23"/>
  <c r="L140" i="23"/>
  <c r="L60" i="20"/>
  <c r="L57" i="20"/>
  <c r="L56" i="20" s="1"/>
  <c r="G171" i="23"/>
  <c r="V171" i="23"/>
  <c r="S165" i="23"/>
  <c r="I140" i="23"/>
  <c r="I137" i="23"/>
  <c r="I144" i="23"/>
  <c r="I139" i="23"/>
  <c r="I143" i="23"/>
  <c r="I57" i="20"/>
  <c r="I56" i="20" s="1"/>
  <c r="I60" i="20"/>
  <c r="F217" i="19"/>
  <c r="F77" i="16"/>
  <c r="F76" i="16" s="1"/>
  <c r="F80" i="16"/>
  <c r="U176" i="23"/>
  <c r="U172" i="23"/>
  <c r="U170" i="23"/>
  <c r="U179" i="23"/>
  <c r="U62" i="20"/>
  <c r="E171" i="23"/>
  <c r="O153" i="23"/>
  <c r="I65" i="4"/>
  <c r="I138" i="4" s="1"/>
  <c r="W157" i="23"/>
  <c r="N191" i="19"/>
  <c r="N187" i="19"/>
  <c r="N183" i="19"/>
  <c r="N229" i="19"/>
  <c r="N192" i="19"/>
  <c r="N188" i="19"/>
  <c r="N185" i="19"/>
  <c r="N81" i="16"/>
  <c r="O184" i="19"/>
  <c r="U65" i="4"/>
  <c r="U138" i="4" s="1"/>
  <c r="S65" i="4"/>
  <c r="S138" i="4" s="1"/>
  <c r="J184" i="19"/>
  <c r="L217" i="18"/>
  <c r="L97" i="16"/>
  <c r="L95" i="16" s="1"/>
  <c r="R61" i="4"/>
  <c r="R134" i="4" s="1"/>
  <c r="V5" i="4"/>
  <c r="V3" i="4"/>
  <c r="D129" i="11"/>
  <c r="D125" i="11"/>
  <c r="D130" i="11"/>
  <c r="D132" i="11"/>
  <c r="D147" i="11"/>
  <c r="D123" i="11"/>
  <c r="D126" i="11"/>
  <c r="D122" i="11"/>
  <c r="D56" i="8"/>
  <c r="L61" i="4"/>
  <c r="L134" i="4" s="1"/>
  <c r="M136" i="11"/>
  <c r="M55" i="8"/>
  <c r="M52" i="8"/>
  <c r="M51" i="8" s="1"/>
  <c r="W233" i="15"/>
  <c r="W76" i="12"/>
  <c r="W71" i="12"/>
  <c r="W70" i="12" s="1"/>
  <c r="T129" i="11"/>
  <c r="T125" i="11"/>
  <c r="T130" i="11"/>
  <c r="T132" i="11"/>
  <c r="T126" i="11"/>
  <c r="T122" i="11"/>
  <c r="T147" i="11"/>
  <c r="T56" i="8"/>
  <c r="T123" i="11"/>
  <c r="D136" i="11"/>
  <c r="D52" i="8"/>
  <c r="D51" i="8" s="1"/>
  <c r="D55" i="8"/>
  <c r="L59" i="8"/>
  <c r="L52" i="4"/>
  <c r="H217" i="18"/>
  <c r="H97" i="16"/>
  <c r="H95" i="16" s="1"/>
  <c r="J59" i="8"/>
  <c r="J52" i="4"/>
  <c r="G55" i="7"/>
  <c r="B5" i="7"/>
  <c r="Q53" i="7"/>
  <c r="W5" i="5"/>
  <c r="V5" i="5"/>
  <c r="V48" i="5" s="1"/>
  <c r="U27" i="5"/>
  <c r="S5" i="5"/>
  <c r="I27" i="5"/>
  <c r="W116" i="4"/>
  <c r="N74" i="24"/>
  <c r="N171" i="4" s="1"/>
  <c r="N69" i="4"/>
  <c r="N142" i="4" s="1"/>
  <c r="I116" i="4"/>
  <c r="V160" i="23"/>
  <c r="V158" i="23"/>
  <c r="V155" i="23"/>
  <c r="V151" i="23"/>
  <c r="V163" i="23"/>
  <c r="V157" i="23"/>
  <c r="V161" i="23"/>
  <c r="V154" i="23"/>
  <c r="V61" i="20"/>
  <c r="V57" i="20"/>
  <c r="V56" i="20" s="1"/>
  <c r="J74" i="24"/>
  <c r="J171" i="4" s="1"/>
  <c r="J69" i="4"/>
  <c r="J142" i="4" s="1"/>
  <c r="H205" i="23"/>
  <c r="R157" i="23"/>
  <c r="W176" i="23"/>
  <c r="W170" i="23"/>
  <c r="W172" i="23"/>
  <c r="W62" i="20"/>
  <c r="W179" i="23"/>
  <c r="G163" i="23"/>
  <c r="G155" i="23"/>
  <c r="G151" i="23"/>
  <c r="G161" i="23"/>
  <c r="G158" i="23"/>
  <c r="G154" i="23"/>
  <c r="G57" i="20"/>
  <c r="G56" i="20" s="1"/>
  <c r="G61" i="20"/>
  <c r="Q229" i="19"/>
  <c r="Q192" i="19"/>
  <c r="Q188" i="19"/>
  <c r="Q185" i="19"/>
  <c r="Q191" i="19"/>
  <c r="Q187" i="19"/>
  <c r="Q183" i="19"/>
  <c r="Q81" i="16"/>
  <c r="Q77" i="16"/>
  <c r="Q76" i="16" s="1"/>
  <c r="M163" i="23"/>
  <c r="M160" i="23"/>
  <c r="M154" i="23"/>
  <c r="M158" i="23"/>
  <c r="M61" i="20"/>
  <c r="M57" i="20"/>
  <c r="M56" i="20" s="1"/>
  <c r="M161" i="23"/>
  <c r="M155" i="23"/>
  <c r="M151" i="23"/>
  <c r="D78" i="20"/>
  <c r="D169" i="4" s="1"/>
  <c r="D114" i="4"/>
  <c r="T178" i="19"/>
  <c r="F191" i="19"/>
  <c r="F187" i="19"/>
  <c r="F183" i="19"/>
  <c r="F229" i="19"/>
  <c r="F192" i="19"/>
  <c r="F188" i="19"/>
  <c r="F185" i="19"/>
  <c r="F81" i="16"/>
  <c r="Q165" i="23"/>
  <c r="S217" i="18"/>
  <c r="S97" i="16"/>
  <c r="S95" i="16" s="1"/>
  <c r="C217" i="19"/>
  <c r="C80" i="16"/>
  <c r="C77" i="16"/>
  <c r="C76" i="16" s="1"/>
  <c r="B184" i="19"/>
  <c r="B217" i="18"/>
  <c r="B97" i="16"/>
  <c r="B95" i="16" s="1"/>
  <c r="W61" i="4"/>
  <c r="W134" i="4" s="1"/>
  <c r="R78" i="12"/>
  <c r="R71" i="12"/>
  <c r="R70" i="12" s="1"/>
  <c r="R253" i="15"/>
  <c r="Q233" i="15"/>
  <c r="Q71" i="12"/>
  <c r="Q70" i="12" s="1"/>
  <c r="Q76" i="12"/>
  <c r="O253" i="15"/>
  <c r="O78" i="12"/>
  <c r="O107" i="4" s="1"/>
  <c r="R89" i="16"/>
  <c r="V63" i="12"/>
  <c r="V98" i="12"/>
  <c r="V159" i="4" s="1"/>
  <c r="V86" i="12"/>
  <c r="V57" i="4"/>
  <c r="V132" i="4" s="1"/>
  <c r="N5" i="4"/>
  <c r="N3" i="4"/>
  <c r="U89" i="16"/>
  <c r="N253" i="15"/>
  <c r="N78" i="12"/>
  <c r="N107" i="4" s="1"/>
  <c r="H147" i="11"/>
  <c r="H123" i="11"/>
  <c r="H132" i="11"/>
  <c r="H126" i="11"/>
  <c r="H125" i="11"/>
  <c r="H122" i="11"/>
  <c r="H129" i="11"/>
  <c r="H56" i="8"/>
  <c r="H130" i="11"/>
  <c r="O98" i="12"/>
  <c r="O159" i="4" s="1"/>
  <c r="O63" i="12"/>
  <c r="O86" i="12"/>
  <c r="O57" i="4"/>
  <c r="O132" i="4" s="1"/>
  <c r="U130" i="11"/>
  <c r="U147" i="11"/>
  <c r="U123" i="11"/>
  <c r="U125" i="11"/>
  <c r="U129" i="11"/>
  <c r="U56" i="8"/>
  <c r="U132" i="11"/>
  <c r="U126" i="11"/>
  <c r="U122" i="11"/>
  <c r="U52" i="8"/>
  <c r="U51" i="8" s="1"/>
  <c r="P55" i="8"/>
  <c r="P52" i="8"/>
  <c r="P51" i="8" s="1"/>
  <c r="P136" i="11"/>
  <c r="D59" i="8"/>
  <c r="D52" i="4"/>
  <c r="B59" i="8"/>
  <c r="B52" i="4"/>
  <c r="Q59" i="8"/>
  <c r="Q52" i="4"/>
  <c r="P128" i="11"/>
  <c r="G53" i="7"/>
  <c r="O5" i="5"/>
  <c r="O48" i="5" s="1"/>
  <c r="N27" i="5"/>
  <c r="M27" i="5"/>
  <c r="D27" i="5"/>
  <c r="K48" i="5"/>
  <c r="K5" i="5"/>
  <c r="B27" i="5"/>
  <c r="O116" i="4"/>
  <c r="R153" i="23"/>
  <c r="R176" i="23"/>
  <c r="R179" i="23"/>
  <c r="R170" i="23"/>
  <c r="R172" i="23"/>
  <c r="R171" i="23"/>
  <c r="R62" i="20"/>
  <c r="Q74" i="24"/>
  <c r="Q171" i="4" s="1"/>
  <c r="Q69" i="4"/>
  <c r="Q142" i="4" s="1"/>
  <c r="K158" i="23"/>
  <c r="K157" i="23"/>
  <c r="K161" i="23"/>
  <c r="K155" i="23"/>
  <c r="K154" i="23"/>
  <c r="K151" i="23"/>
  <c r="K163" i="23"/>
  <c r="K61" i="20"/>
  <c r="I170" i="23"/>
  <c r="I176" i="23"/>
  <c r="I179" i="23"/>
  <c r="I172" i="23"/>
  <c r="I171" i="23"/>
  <c r="I62" i="20"/>
  <c r="H163" i="23"/>
  <c r="H161" i="23"/>
  <c r="H158" i="23"/>
  <c r="H154" i="23"/>
  <c r="H160" i="23"/>
  <c r="H155" i="23"/>
  <c r="H151" i="23"/>
  <c r="H61" i="20"/>
  <c r="H57" i="20"/>
  <c r="H56" i="20" s="1"/>
  <c r="W205" i="23"/>
  <c r="V65" i="4"/>
  <c r="V138" i="4" s="1"/>
  <c r="I229" i="19"/>
  <c r="I192" i="19"/>
  <c r="I188" i="19"/>
  <c r="I185" i="19"/>
  <c r="I191" i="19"/>
  <c r="I187" i="19"/>
  <c r="I183" i="19"/>
  <c r="I81" i="16"/>
  <c r="I77" i="16"/>
  <c r="I76" i="16" s="1"/>
  <c r="Q144" i="23"/>
  <c r="Q139" i="23"/>
  <c r="Q143" i="23"/>
  <c r="Q140" i="23"/>
  <c r="Q60" i="20"/>
  <c r="Q137" i="23"/>
  <c r="Q57" i="20"/>
  <c r="Q56" i="20" s="1"/>
  <c r="O157" i="23"/>
  <c r="T65" i="4"/>
  <c r="T138" i="4" s="1"/>
  <c r="L178" i="19"/>
  <c r="R217" i="19"/>
  <c r="R80" i="16"/>
  <c r="R77" i="16"/>
  <c r="R76" i="16" s="1"/>
  <c r="T141" i="23"/>
  <c r="H184" i="19"/>
  <c r="G191" i="19"/>
  <c r="G187" i="19"/>
  <c r="G183" i="19"/>
  <c r="G229" i="19"/>
  <c r="G192" i="19"/>
  <c r="G188" i="19"/>
  <c r="G81" i="16"/>
  <c r="G77" i="16"/>
  <c r="G76" i="16" s="1"/>
  <c r="G185" i="19"/>
  <c r="M65" i="4"/>
  <c r="M138" i="4" s="1"/>
  <c r="Q184" i="19"/>
  <c r="Q61" i="4"/>
  <c r="Q134" i="4" s="1"/>
  <c r="I233" i="15"/>
  <c r="I71" i="12"/>
  <c r="I70" i="12" s="1"/>
  <c r="I76" i="12"/>
  <c r="N76" i="12"/>
  <c r="N71" i="12"/>
  <c r="N70" i="12" s="1"/>
  <c r="N233" i="15"/>
  <c r="J89" i="16"/>
  <c r="W253" i="15"/>
  <c r="W78" i="12"/>
  <c r="W107" i="4" s="1"/>
  <c r="N63" i="12"/>
  <c r="N98" i="12"/>
  <c r="N159" i="4" s="1"/>
  <c r="N86" i="12"/>
  <c r="N57" i="4"/>
  <c r="N132" i="4" s="1"/>
  <c r="F5" i="4"/>
  <c r="F3" i="4"/>
  <c r="B61" i="4"/>
  <c r="B134" i="4" s="1"/>
  <c r="G55" i="8"/>
  <c r="G136" i="11"/>
  <c r="G52" i="8"/>
  <c r="G51" i="8" s="1"/>
  <c r="S96" i="12"/>
  <c r="S157" i="4" s="1"/>
  <c r="S55" i="4"/>
  <c r="S130" i="4" s="1"/>
  <c r="T55" i="7"/>
  <c r="S65" i="8"/>
  <c r="S154" i="4" s="1"/>
  <c r="S59" i="8"/>
  <c r="S52" i="4"/>
  <c r="G48" i="5"/>
  <c r="F48" i="5"/>
  <c r="E48" i="5"/>
  <c r="C48" i="5"/>
  <c r="C5" i="5"/>
  <c r="G74" i="24"/>
  <c r="G171" i="4" s="1"/>
  <c r="G116" i="4"/>
  <c r="F74" i="24"/>
  <c r="F171" i="4" s="1"/>
  <c r="F69" i="4"/>
  <c r="F142" i="4" s="1"/>
  <c r="J179" i="23"/>
  <c r="J170" i="23"/>
  <c r="J172" i="23"/>
  <c r="J176" i="23"/>
  <c r="J62" i="20"/>
  <c r="I74" i="24"/>
  <c r="I171" i="4" s="1"/>
  <c r="I69" i="4"/>
  <c r="I142" i="4" s="1"/>
  <c r="L154" i="23"/>
  <c r="L163" i="23"/>
  <c r="L155" i="23"/>
  <c r="L151" i="23"/>
  <c r="L161" i="23"/>
  <c r="L153" i="23"/>
  <c r="L61" i="20"/>
  <c r="L158" i="23"/>
  <c r="L157" i="23"/>
  <c r="T116" i="4"/>
  <c r="D143" i="23"/>
  <c r="D139" i="23"/>
  <c r="D140" i="23"/>
  <c r="D144" i="23"/>
  <c r="D60" i="20"/>
  <c r="D57" i="20"/>
  <c r="D56" i="20" s="1"/>
  <c r="D137" i="23"/>
  <c r="S143" i="23"/>
  <c r="S139" i="23"/>
  <c r="S60" i="20"/>
  <c r="S140" i="23"/>
  <c r="S137" i="23"/>
  <c r="S144" i="23"/>
  <c r="S141" i="23"/>
  <c r="S57" i="20"/>
  <c r="S56" i="20" s="1"/>
  <c r="R229" i="19"/>
  <c r="R192" i="19"/>
  <c r="R188" i="19"/>
  <c r="R185" i="19"/>
  <c r="R191" i="19"/>
  <c r="R187" i="19"/>
  <c r="R183" i="19"/>
  <c r="R81" i="16"/>
  <c r="M176" i="23"/>
  <c r="M172" i="23"/>
  <c r="M179" i="23"/>
  <c r="M170" i="23"/>
  <c r="M62" i="20"/>
  <c r="R113" i="4"/>
  <c r="U217" i="19"/>
  <c r="U80" i="16"/>
  <c r="U77" i="16"/>
  <c r="U76" i="16" s="1"/>
  <c r="Q65" i="4"/>
  <c r="Q138" i="4" s="1"/>
  <c r="J217" i="19"/>
  <c r="J80" i="16"/>
  <c r="J77" i="16"/>
  <c r="J76" i="16" s="1"/>
  <c r="R77" i="20"/>
  <c r="R168" i="4" s="1"/>
  <c r="D141" i="23"/>
  <c r="Q217" i="18"/>
  <c r="Q97" i="16"/>
  <c r="Q95" i="16" s="1"/>
  <c r="K217" i="18"/>
  <c r="K97" i="16"/>
  <c r="K95" i="16" s="1"/>
  <c r="V61" i="4"/>
  <c r="V134" i="4" s="1"/>
  <c r="K65" i="4"/>
  <c r="K138" i="4" s="1"/>
  <c r="S217" i="19"/>
  <c r="S80" i="16"/>
  <c r="S77" i="16"/>
  <c r="S76" i="16" s="1"/>
  <c r="E217" i="18"/>
  <c r="E97" i="16"/>
  <c r="E95" i="16" s="1"/>
  <c r="I184" i="19"/>
  <c r="J61" i="4"/>
  <c r="J134" i="4" s="1"/>
  <c r="G61" i="4"/>
  <c r="G134" i="4" s="1"/>
  <c r="E76" i="12"/>
  <c r="E233" i="15"/>
  <c r="E71" i="12"/>
  <c r="E70" i="12" s="1"/>
  <c r="M253" i="15"/>
  <c r="M78" i="12"/>
  <c r="M107" i="4" s="1"/>
  <c r="F63" i="12"/>
  <c r="F98" i="12"/>
  <c r="F159" i="4" s="1"/>
  <c r="F86" i="12"/>
  <c r="F57" i="4"/>
  <c r="F132" i="4" s="1"/>
  <c r="P89" i="16"/>
  <c r="T86" i="12"/>
  <c r="T63" i="12"/>
  <c r="T98" i="12"/>
  <c r="T159" i="4" s="1"/>
  <c r="T57" i="4"/>
  <c r="T132" i="4" s="1"/>
  <c r="F253" i="15"/>
  <c r="F78" i="12"/>
  <c r="F107" i="4" s="1"/>
  <c r="D61" i="4"/>
  <c r="D134" i="4" s="1"/>
  <c r="O233" i="15"/>
  <c r="O76" i="12"/>
  <c r="O71" i="12"/>
  <c r="O70" i="12" s="1"/>
  <c r="G98" i="12"/>
  <c r="G159" i="4" s="1"/>
  <c r="G63" i="12"/>
  <c r="G86" i="12"/>
  <c r="G57" i="4"/>
  <c r="G132" i="4" s="1"/>
  <c r="H55" i="8"/>
  <c r="H136" i="11"/>
  <c r="H52" i="8"/>
  <c r="H51" i="8" s="1"/>
  <c r="M130" i="11"/>
  <c r="M147" i="11"/>
  <c r="M123" i="11"/>
  <c r="M129" i="11"/>
  <c r="M132" i="11"/>
  <c r="M126" i="11"/>
  <c r="M122" i="11"/>
  <c r="M125" i="11"/>
  <c r="M56" i="8"/>
  <c r="P217" i="18"/>
  <c r="P97" i="16"/>
  <c r="P95" i="16" s="1"/>
  <c r="Q132" i="11"/>
  <c r="Q129" i="11"/>
  <c r="Q125" i="11"/>
  <c r="Q56" i="8"/>
  <c r="Q52" i="8"/>
  <c r="Q51" i="8" s="1"/>
  <c r="Q130" i="11"/>
  <c r="Q126" i="11"/>
  <c r="Q123" i="11"/>
  <c r="Q122" i="11"/>
  <c r="Q147" i="11"/>
  <c r="I59" i="8"/>
  <c r="I52" i="4"/>
  <c r="I54" i="7"/>
  <c r="I52" i="7"/>
  <c r="W55" i="7"/>
  <c r="B48" i="6"/>
  <c r="T74" i="24"/>
  <c r="T171" i="4" s="1"/>
  <c r="T69" i="4"/>
  <c r="T142" i="4" s="1"/>
  <c r="V116" i="4"/>
  <c r="O74" i="24"/>
  <c r="O171" i="4" s="1"/>
  <c r="O69" i="4"/>
  <c r="O142" i="4" s="1"/>
  <c r="R161" i="23"/>
  <c r="R154" i="23"/>
  <c r="R155" i="23"/>
  <c r="R151" i="23"/>
  <c r="R163" i="23"/>
  <c r="R158" i="23"/>
  <c r="R61" i="20"/>
  <c r="R57" i="20"/>
  <c r="R56" i="20" s="1"/>
  <c r="W74" i="24"/>
  <c r="W171" i="4" s="1"/>
  <c r="W69" i="4"/>
  <c r="W142" i="4" s="1"/>
  <c r="K74" i="24"/>
  <c r="K171" i="4" s="1"/>
  <c r="K69" i="4"/>
  <c r="K142" i="4" s="1"/>
  <c r="B172" i="23"/>
  <c r="B171" i="23"/>
  <c r="B176" i="23"/>
  <c r="B179" i="23"/>
  <c r="B170" i="23"/>
  <c r="B62" i="20"/>
  <c r="L116" i="4"/>
  <c r="B74" i="24"/>
  <c r="B171" i="4" s="1"/>
  <c r="B69" i="4"/>
  <c r="B142" i="4" s="1"/>
  <c r="O176" i="23"/>
  <c r="O170" i="23"/>
  <c r="O179" i="23"/>
  <c r="O62" i="20"/>
  <c r="O172" i="23"/>
  <c r="B160" i="23"/>
  <c r="J229" i="19"/>
  <c r="J192" i="19"/>
  <c r="J188" i="19"/>
  <c r="J185" i="19"/>
  <c r="J191" i="19"/>
  <c r="J187" i="19"/>
  <c r="J183" i="19"/>
  <c r="J81" i="16"/>
  <c r="O175" i="23"/>
  <c r="M217" i="19"/>
  <c r="M80" i="16"/>
  <c r="M77" i="16"/>
  <c r="M76" i="16" s="1"/>
  <c r="E163" i="23"/>
  <c r="E158" i="23"/>
  <c r="E154" i="23"/>
  <c r="E161" i="23"/>
  <c r="E151" i="23"/>
  <c r="E61" i="20"/>
  <c r="E57" i="20"/>
  <c r="E56" i="20" s="1"/>
  <c r="E155" i="23"/>
  <c r="L65" i="4"/>
  <c r="L138" i="4" s="1"/>
  <c r="B217" i="19"/>
  <c r="B80" i="16"/>
  <c r="B77" i="16"/>
  <c r="B76" i="16" s="1"/>
  <c r="O65" i="4"/>
  <c r="O138" i="4" s="1"/>
  <c r="W191" i="19"/>
  <c r="W187" i="19"/>
  <c r="W183" i="19"/>
  <c r="W229" i="19"/>
  <c r="W192" i="19"/>
  <c r="W188" i="19"/>
  <c r="W81" i="16"/>
  <c r="W77" i="16"/>
  <c r="W76" i="16" s="1"/>
  <c r="W185" i="19"/>
  <c r="N61" i="4"/>
  <c r="N134" i="4" s="1"/>
  <c r="G65" i="4"/>
  <c r="G138" i="4" s="1"/>
  <c r="V190" i="19"/>
  <c r="T217" i="18"/>
  <c r="T97" i="16"/>
  <c r="T95" i="16" s="1"/>
  <c r="D253" i="15"/>
  <c r="D78" i="12"/>
  <c r="D107" i="4" s="1"/>
  <c r="L86" i="12"/>
  <c r="L63" i="12"/>
  <c r="L98" i="12"/>
  <c r="L159" i="4" s="1"/>
  <c r="L57" i="4"/>
  <c r="L132" i="4" s="1"/>
  <c r="C75" i="12"/>
  <c r="C105" i="4"/>
  <c r="C117" i="11"/>
  <c r="E61" i="4"/>
  <c r="M71" i="12"/>
  <c r="M70" i="12" s="1"/>
  <c r="D128" i="11"/>
  <c r="T136" i="11"/>
  <c r="T52" i="8"/>
  <c r="T51" i="8" s="1"/>
  <c r="T55" i="8"/>
  <c r="K96" i="12"/>
  <c r="K157" i="4" s="1"/>
  <c r="K55" i="4"/>
  <c r="K130" i="4" s="1"/>
  <c r="F130" i="11"/>
  <c r="F126" i="11"/>
  <c r="F122" i="11"/>
  <c r="F147" i="11"/>
  <c r="F123" i="11"/>
  <c r="F125" i="11"/>
  <c r="F129" i="11"/>
  <c r="F132" i="11"/>
  <c r="F52" i="8"/>
  <c r="F51" i="8" s="1"/>
  <c r="F56" i="8"/>
  <c r="K59" i="8"/>
  <c r="K52" i="4"/>
  <c r="M53" i="7"/>
  <c r="B44" i="6"/>
  <c r="B47" i="6"/>
  <c r="O55" i="7"/>
  <c r="D5" i="7"/>
  <c r="D55" i="7" s="1"/>
  <c r="M54" i="7"/>
  <c r="U55" i="7"/>
  <c r="G45" i="6"/>
  <c r="P27" i="5"/>
  <c r="N116" i="4"/>
  <c r="S74" i="24"/>
  <c r="S171" i="4" s="1"/>
  <c r="S69" i="4"/>
  <c r="S142" i="4" s="1"/>
  <c r="J161" i="23"/>
  <c r="J158" i="23"/>
  <c r="J154" i="23"/>
  <c r="J163" i="23"/>
  <c r="J155" i="23"/>
  <c r="J151" i="23"/>
  <c r="J61" i="20"/>
  <c r="J57" i="20"/>
  <c r="J56" i="20" s="1"/>
  <c r="D116" i="4"/>
  <c r="P176" i="23"/>
  <c r="P170" i="23"/>
  <c r="P179" i="23"/>
  <c r="P172" i="23"/>
  <c r="P175" i="23"/>
  <c r="P62" i="20"/>
  <c r="I161" i="23"/>
  <c r="I163" i="23"/>
  <c r="I155" i="23"/>
  <c r="I151" i="23"/>
  <c r="I154" i="23"/>
  <c r="I153" i="23"/>
  <c r="I158" i="23"/>
  <c r="I61" i="20"/>
  <c r="W158" i="23"/>
  <c r="W155" i="23"/>
  <c r="W151" i="23"/>
  <c r="W161" i="23"/>
  <c r="W154" i="23"/>
  <c r="W163" i="23"/>
  <c r="W61" i="20"/>
  <c r="W57" i="20"/>
  <c r="W56" i="20" s="1"/>
  <c r="K143" i="23"/>
  <c r="K139" i="23"/>
  <c r="K60" i="20"/>
  <c r="K137" i="23"/>
  <c r="K144" i="23"/>
  <c r="K140" i="23"/>
  <c r="K57" i="20"/>
  <c r="K56" i="20" s="1"/>
  <c r="P157" i="23"/>
  <c r="B229" i="19"/>
  <c r="B192" i="19"/>
  <c r="B188" i="19"/>
  <c r="B185" i="19"/>
  <c r="B191" i="19"/>
  <c r="B187" i="19"/>
  <c r="B183" i="19"/>
  <c r="B81" i="16"/>
  <c r="M171" i="23"/>
  <c r="R132" i="23"/>
  <c r="E217" i="19"/>
  <c r="E80" i="16"/>
  <c r="E77" i="16"/>
  <c r="E76" i="16" s="1"/>
  <c r="P191" i="19"/>
  <c r="P187" i="19"/>
  <c r="P183" i="19"/>
  <c r="P229" i="19"/>
  <c r="P192" i="19"/>
  <c r="P188" i="19"/>
  <c r="P185" i="19"/>
  <c r="P81" i="16"/>
  <c r="P77" i="16"/>
  <c r="P76" i="16" s="1"/>
  <c r="E153" i="23"/>
  <c r="P190" i="19"/>
  <c r="Q190" i="19"/>
  <c r="W184" i="19"/>
  <c r="C217" i="18"/>
  <c r="C97" i="16"/>
  <c r="C95" i="16" s="1"/>
  <c r="F61" i="4"/>
  <c r="F134" i="4" s="1"/>
  <c r="N190" i="19"/>
  <c r="J217" i="18"/>
  <c r="J97" i="16"/>
  <c r="J95" i="16" s="1"/>
  <c r="I61" i="4"/>
  <c r="I134" i="4" s="1"/>
  <c r="W89" i="16"/>
  <c r="M61" i="4"/>
  <c r="G253" i="15"/>
  <c r="G78" i="12"/>
  <c r="G107" i="4" s="1"/>
  <c r="V233" i="15"/>
  <c r="V76" i="12"/>
  <c r="V71" i="12"/>
  <c r="V70" i="12" s="1"/>
  <c r="J96" i="12"/>
  <c r="J157" i="4" s="1"/>
  <c r="J55" i="4"/>
  <c r="J130" i="4" s="1"/>
  <c r="D86" i="12"/>
  <c r="D63" i="12"/>
  <c r="D98" i="12"/>
  <c r="D159" i="4" s="1"/>
  <c r="D57" i="4"/>
  <c r="D132" i="4" s="1"/>
  <c r="T61" i="4"/>
  <c r="T134" i="4" s="1"/>
  <c r="G233" i="15"/>
  <c r="G76" i="12"/>
  <c r="G71" i="12"/>
  <c r="G70" i="12" s="1"/>
  <c r="E130" i="11"/>
  <c r="E147" i="11"/>
  <c r="E123" i="11"/>
  <c r="E126" i="11"/>
  <c r="E122" i="11"/>
  <c r="E125" i="11"/>
  <c r="E129" i="11"/>
  <c r="E128" i="11"/>
  <c r="E132" i="11"/>
  <c r="E56" i="8"/>
  <c r="O55" i="8"/>
  <c r="O136" i="11"/>
  <c r="O52" i="8"/>
  <c r="O51" i="8" s="1"/>
  <c r="Q128" i="11"/>
  <c r="P59" i="8"/>
  <c r="P52" i="4"/>
  <c r="N99" i="4"/>
  <c r="W52" i="7"/>
  <c r="G52" i="7"/>
  <c r="J5" i="7"/>
  <c r="M55" i="7"/>
  <c r="H27" i="5"/>
  <c r="R27" i="5"/>
  <c r="B165" i="23" l="1"/>
  <c r="M113" i="4"/>
  <c r="M77" i="20"/>
  <c r="M168" i="4" s="1"/>
  <c r="G165" i="23"/>
  <c r="T114" i="4"/>
  <c r="T78" i="20"/>
  <c r="T169" i="4" s="1"/>
  <c r="N76" i="20"/>
  <c r="N167" i="4" s="1"/>
  <c r="C54" i="7"/>
  <c r="H132" i="23"/>
  <c r="E113" i="4"/>
  <c r="E77" i="20"/>
  <c r="E168" i="4" s="1"/>
  <c r="H113" i="4"/>
  <c r="H77" i="20"/>
  <c r="H168" i="4" s="1"/>
  <c r="P165" i="23"/>
  <c r="K165" i="23"/>
  <c r="K132" i="23"/>
  <c r="D109" i="4"/>
  <c r="D79" i="16"/>
  <c r="N178" i="19"/>
  <c r="T108" i="4"/>
  <c r="L100" i="16"/>
  <c r="L163" i="4" s="1"/>
  <c r="P55" i="7"/>
  <c r="P53" i="7"/>
  <c r="P52" i="7"/>
  <c r="P47" i="7" s="1"/>
  <c r="K75" i="12"/>
  <c r="K105" i="4"/>
  <c r="J73" i="12"/>
  <c r="J102" i="4" s="1"/>
  <c r="R105" i="4"/>
  <c r="R75" i="12"/>
  <c r="R104" i="4" s="1"/>
  <c r="C53" i="7"/>
  <c r="M96" i="12"/>
  <c r="M157" i="4" s="1"/>
  <c r="M55" i="4"/>
  <c r="M130" i="4" s="1"/>
  <c r="R55" i="4"/>
  <c r="R130" i="4" s="1"/>
  <c r="O47" i="7"/>
  <c r="E96" i="12"/>
  <c r="E157" i="4" s="1"/>
  <c r="E55" i="4"/>
  <c r="E130" i="4" s="1"/>
  <c r="U96" i="12"/>
  <c r="U157" i="4" s="1"/>
  <c r="U55" i="4"/>
  <c r="U130" i="4" s="1"/>
  <c r="C52" i="7"/>
  <c r="C47" i="7" s="1"/>
  <c r="V117" i="11"/>
  <c r="B54" i="8"/>
  <c r="B100" i="4"/>
  <c r="V99" i="4"/>
  <c r="V65" i="8"/>
  <c r="V154" i="4" s="1"/>
  <c r="C54" i="8"/>
  <c r="C100" i="4"/>
  <c r="H47" i="7"/>
  <c r="K100" i="4"/>
  <c r="K54" i="8"/>
  <c r="W47" i="7"/>
  <c r="U47" i="7"/>
  <c r="I47" i="7"/>
  <c r="V101" i="4"/>
  <c r="V67" i="8"/>
  <c r="V156" i="4" s="1"/>
  <c r="I65" i="8"/>
  <c r="I154" i="4" s="1"/>
  <c r="S47" i="7"/>
  <c r="J100" i="4"/>
  <c r="J54" i="8"/>
  <c r="K53" i="7"/>
  <c r="R53" i="7"/>
  <c r="Q117" i="11"/>
  <c r="V47" i="7"/>
  <c r="K54" i="7"/>
  <c r="L53" i="7"/>
  <c r="L52" i="7"/>
  <c r="Q47" i="7"/>
  <c r="K55" i="7"/>
  <c r="R55" i="7"/>
  <c r="R54" i="7"/>
  <c r="F47" i="7"/>
  <c r="E52" i="7"/>
  <c r="L54" i="7"/>
  <c r="E53" i="7"/>
  <c r="E54" i="7"/>
  <c r="G47" i="7"/>
  <c r="N55" i="7"/>
  <c r="N52" i="7"/>
  <c r="N53" i="7"/>
  <c r="G44" i="6"/>
  <c r="G42" i="6"/>
  <c r="G48" i="6"/>
  <c r="G43" i="6"/>
  <c r="P41" i="6"/>
  <c r="G46" i="6"/>
  <c r="B41" i="6"/>
  <c r="M47" i="7"/>
  <c r="H41" i="6"/>
  <c r="M41" i="6"/>
  <c r="N54" i="7"/>
  <c r="J41" i="6"/>
  <c r="G47" i="6"/>
  <c r="G41" i="6" s="1"/>
  <c r="Q41" i="6"/>
  <c r="I41" i="6"/>
  <c r="I114" i="4"/>
  <c r="I78" i="20"/>
  <c r="I169" i="4" s="1"/>
  <c r="E134" i="4"/>
  <c r="E51" i="4"/>
  <c r="W178" i="19"/>
  <c r="J178" i="19"/>
  <c r="H54" i="8"/>
  <c r="H100" i="4"/>
  <c r="M165" i="23"/>
  <c r="S132" i="23"/>
  <c r="I75" i="12"/>
  <c r="I105" i="4"/>
  <c r="N5" i="5"/>
  <c r="N48" i="5"/>
  <c r="M114" i="4"/>
  <c r="M78" i="20"/>
  <c r="M169" i="4" s="1"/>
  <c r="M59" i="20"/>
  <c r="Q178" i="19"/>
  <c r="G59" i="20"/>
  <c r="G114" i="4"/>
  <c r="G78" i="20"/>
  <c r="G169" i="4" s="1"/>
  <c r="S42" i="5"/>
  <c r="S46" i="5"/>
  <c r="S43" i="5"/>
  <c r="S45" i="5"/>
  <c r="S47" i="5"/>
  <c r="S44" i="5"/>
  <c r="W43" i="5"/>
  <c r="W42" i="5"/>
  <c r="W45" i="5"/>
  <c r="W46" i="5"/>
  <c r="W47" i="5"/>
  <c r="W44" i="5"/>
  <c r="J51" i="4"/>
  <c r="J129" i="4"/>
  <c r="L51" i="4"/>
  <c r="L129" i="4"/>
  <c r="U165" i="23"/>
  <c r="I59" i="20"/>
  <c r="I113" i="4"/>
  <c r="I77" i="20"/>
  <c r="I168" i="4" s="1"/>
  <c r="L132" i="23"/>
  <c r="Q5" i="5"/>
  <c r="P117" i="11"/>
  <c r="U134" i="4"/>
  <c r="U51" i="4"/>
  <c r="P146" i="23"/>
  <c r="V79" i="16"/>
  <c r="V109" i="4"/>
  <c r="F41" i="5"/>
  <c r="P115" i="4"/>
  <c r="P79" i="20"/>
  <c r="P170" i="4" s="1"/>
  <c r="L42" i="5"/>
  <c r="L43" i="5"/>
  <c r="L46" i="5"/>
  <c r="L47" i="5"/>
  <c r="L44" i="5"/>
  <c r="L45" i="5"/>
  <c r="H5" i="5"/>
  <c r="H48" i="5" s="1"/>
  <c r="E117" i="11"/>
  <c r="E79" i="16"/>
  <c r="E109" i="4"/>
  <c r="Q54" i="8"/>
  <c r="Q101" i="4"/>
  <c r="Q67" i="8"/>
  <c r="Q156" i="4" s="1"/>
  <c r="T96" i="12"/>
  <c r="T157" i="4" s="1"/>
  <c r="T55" i="4"/>
  <c r="T130" i="4" s="1"/>
  <c r="F96" i="12"/>
  <c r="F157" i="4" s="1"/>
  <c r="F55" i="4"/>
  <c r="D59" i="20"/>
  <c r="D113" i="4"/>
  <c r="D77" i="20"/>
  <c r="D168" i="4" s="1"/>
  <c r="C46" i="5"/>
  <c r="C47" i="5"/>
  <c r="C43" i="5"/>
  <c r="C45" i="5"/>
  <c r="C44" i="5"/>
  <c r="C42" i="5"/>
  <c r="C41" i="5" s="1"/>
  <c r="I165" i="23"/>
  <c r="R165" i="23"/>
  <c r="B5" i="5"/>
  <c r="P54" i="8"/>
  <c r="P100" i="4"/>
  <c r="W115" i="4"/>
  <c r="W79" i="20"/>
  <c r="W170" i="4" s="1"/>
  <c r="V146" i="23"/>
  <c r="S48" i="5"/>
  <c r="U104" i="4"/>
  <c r="U73" i="12"/>
  <c r="O178" i="19"/>
  <c r="C132" i="23"/>
  <c r="H165" i="23"/>
  <c r="U146" i="23"/>
  <c r="T132" i="23"/>
  <c r="V165" i="23"/>
  <c r="T47" i="7"/>
  <c r="T51" i="4"/>
  <c r="T129" i="4"/>
  <c r="H96" i="12"/>
  <c r="H157" i="4" s="1"/>
  <c r="H55" i="4"/>
  <c r="H130" i="4" s="1"/>
  <c r="V115" i="4"/>
  <c r="V79" i="20"/>
  <c r="V170" i="4" s="1"/>
  <c r="J53" i="7"/>
  <c r="J52" i="7"/>
  <c r="J54" i="7"/>
  <c r="E101" i="4"/>
  <c r="E67" i="8"/>
  <c r="E156" i="4" s="1"/>
  <c r="D96" i="12"/>
  <c r="D157" i="4" s="1"/>
  <c r="D55" i="4"/>
  <c r="D130" i="4" s="1"/>
  <c r="W114" i="4"/>
  <c r="W78" i="20"/>
  <c r="W169" i="4" s="1"/>
  <c r="P5" i="5"/>
  <c r="O115" i="4"/>
  <c r="O79" i="20"/>
  <c r="O170" i="4" s="1"/>
  <c r="R78" i="20"/>
  <c r="R169" i="4" s="1"/>
  <c r="R114" i="4"/>
  <c r="M101" i="4"/>
  <c r="M67" i="8"/>
  <c r="M156" i="4" s="1"/>
  <c r="G96" i="12"/>
  <c r="G157" i="4" s="1"/>
  <c r="G55" i="4"/>
  <c r="U79" i="16"/>
  <c r="U109" i="4"/>
  <c r="S129" i="4"/>
  <c r="S51" i="4"/>
  <c r="G178" i="19"/>
  <c r="Q129" i="4"/>
  <c r="Q51" i="4"/>
  <c r="D129" i="4"/>
  <c r="H101" i="4"/>
  <c r="H67" i="8"/>
  <c r="H156" i="4" s="1"/>
  <c r="W165" i="23"/>
  <c r="L48" i="5"/>
  <c r="B52" i="7"/>
  <c r="B53" i="7"/>
  <c r="B54" i="7"/>
  <c r="B59" i="20"/>
  <c r="B113" i="4"/>
  <c r="B77" i="20"/>
  <c r="B168" i="4" s="1"/>
  <c r="T5" i="5"/>
  <c r="T48" i="5" s="1"/>
  <c r="B55" i="7"/>
  <c r="W96" i="12"/>
  <c r="W157" i="4" s="1"/>
  <c r="W55" i="4"/>
  <c r="W59" i="20"/>
  <c r="C59" i="20"/>
  <c r="C113" i="4"/>
  <c r="C77" i="20"/>
  <c r="C168" i="4" s="1"/>
  <c r="K115" i="4"/>
  <c r="K79" i="20"/>
  <c r="K170" i="4" s="1"/>
  <c r="K79" i="16"/>
  <c r="K109" i="4"/>
  <c r="U59" i="20"/>
  <c r="U114" i="4"/>
  <c r="U78" i="20"/>
  <c r="U169" i="4" s="1"/>
  <c r="S114" i="4"/>
  <c r="S78" i="20"/>
  <c r="S169" i="4" s="1"/>
  <c r="B114" i="4"/>
  <c r="B78" i="20"/>
  <c r="B169" i="4" s="1"/>
  <c r="E41" i="5"/>
  <c r="G41" i="5"/>
  <c r="P129" i="4"/>
  <c r="K114" i="4"/>
  <c r="K78" i="20"/>
  <c r="K169" i="4" s="1"/>
  <c r="H110" i="4"/>
  <c r="H79" i="16"/>
  <c r="H102" i="16"/>
  <c r="H165" i="4" s="1"/>
  <c r="E115" i="4"/>
  <c r="E79" i="20"/>
  <c r="E170" i="4" s="1"/>
  <c r="P178" i="19"/>
  <c r="C73" i="12"/>
  <c r="C104" i="4"/>
  <c r="W79" i="16"/>
  <c r="W110" i="4"/>
  <c r="W102" i="16"/>
  <c r="W165" i="4" s="1"/>
  <c r="E59" i="20"/>
  <c r="E114" i="4"/>
  <c r="E78" i="20"/>
  <c r="E169" i="4" s="1"/>
  <c r="M79" i="16"/>
  <c r="M109" i="4"/>
  <c r="B115" i="4"/>
  <c r="B79" i="20"/>
  <c r="B170" i="4" s="1"/>
  <c r="I129" i="4"/>
  <c r="I51" i="4"/>
  <c r="R110" i="4"/>
  <c r="R102" i="16"/>
  <c r="R165" i="4" s="1"/>
  <c r="J115" i="4"/>
  <c r="J79" i="20"/>
  <c r="J170" i="4" s="1"/>
  <c r="N96" i="12"/>
  <c r="N157" i="4" s="1"/>
  <c r="N55" i="4"/>
  <c r="R79" i="16"/>
  <c r="R109" i="4"/>
  <c r="H59" i="20"/>
  <c r="H114" i="4"/>
  <c r="H78" i="20"/>
  <c r="H169" i="4" s="1"/>
  <c r="I115" i="4"/>
  <c r="I79" i="20"/>
  <c r="I170" i="4" s="1"/>
  <c r="K146" i="23"/>
  <c r="K46" i="5"/>
  <c r="K43" i="5"/>
  <c r="K45" i="5"/>
  <c r="K47" i="5"/>
  <c r="K44" i="5"/>
  <c r="K42" i="5"/>
  <c r="K41" i="5" s="1"/>
  <c r="U117" i="11"/>
  <c r="V96" i="12"/>
  <c r="V157" i="4" s="1"/>
  <c r="V55" i="4"/>
  <c r="Q75" i="12"/>
  <c r="Q105" i="4"/>
  <c r="F178" i="19"/>
  <c r="M146" i="23"/>
  <c r="V59" i="20"/>
  <c r="V114" i="4"/>
  <c r="V78" i="20"/>
  <c r="V169" i="4" s="1"/>
  <c r="U5" i="5"/>
  <c r="D54" i="8"/>
  <c r="D100" i="4"/>
  <c r="T117" i="11"/>
  <c r="M54" i="8"/>
  <c r="M100" i="4"/>
  <c r="D101" i="4"/>
  <c r="D67" i="8"/>
  <c r="D156" i="4" s="1"/>
  <c r="F79" i="16"/>
  <c r="F109" i="4"/>
  <c r="B132" i="23"/>
  <c r="J5" i="5"/>
  <c r="J48" i="5" s="1"/>
  <c r="P101" i="4"/>
  <c r="P67" i="8"/>
  <c r="P156" i="4" s="1"/>
  <c r="C129" i="4"/>
  <c r="C51" i="4"/>
  <c r="E54" i="8"/>
  <c r="E100" i="4"/>
  <c r="D75" i="12"/>
  <c r="D105" i="4"/>
  <c r="B79" i="16"/>
  <c r="B109" i="4"/>
  <c r="E75" i="12"/>
  <c r="E105" i="4"/>
  <c r="J79" i="16"/>
  <c r="J109" i="4"/>
  <c r="S59" i="20"/>
  <c r="S77" i="20"/>
  <c r="S168" i="4" s="1"/>
  <c r="S113" i="4"/>
  <c r="O42" i="5"/>
  <c r="O45" i="5"/>
  <c r="O46" i="5"/>
  <c r="O47" i="5"/>
  <c r="O44" i="5"/>
  <c r="O43" i="5"/>
  <c r="R107" i="4"/>
  <c r="R73" i="12"/>
  <c r="V102" i="16"/>
  <c r="V165" i="4" s="1"/>
  <c r="V110" i="4"/>
  <c r="B110" i="4"/>
  <c r="B102" i="16"/>
  <c r="B165" i="4" s="1"/>
  <c r="E146" i="23"/>
  <c r="O165" i="23"/>
  <c r="M117" i="11"/>
  <c r="R178" i="19"/>
  <c r="L146" i="23"/>
  <c r="F128" i="4"/>
  <c r="N75" i="12"/>
  <c r="N105" i="4"/>
  <c r="Q132" i="23"/>
  <c r="I110" i="4"/>
  <c r="I79" i="16"/>
  <c r="I102" i="16"/>
  <c r="I165" i="4" s="1"/>
  <c r="H146" i="23"/>
  <c r="H117" i="11"/>
  <c r="G146" i="23"/>
  <c r="W75" i="12"/>
  <c r="W105" i="4"/>
  <c r="D117" i="11"/>
  <c r="N102" i="16"/>
  <c r="N165" i="4" s="1"/>
  <c r="N110" i="4"/>
  <c r="I132" i="23"/>
  <c r="L59" i="20"/>
  <c r="L113" i="4"/>
  <c r="L77" i="20"/>
  <c r="L168" i="4" s="1"/>
  <c r="R129" i="4"/>
  <c r="W54" i="8"/>
  <c r="W100" i="4"/>
  <c r="O79" i="16"/>
  <c r="O110" i="4"/>
  <c r="O102" i="16"/>
  <c r="O165" i="4" s="1"/>
  <c r="O146" i="23"/>
  <c r="P114" i="4"/>
  <c r="P78" i="20"/>
  <c r="P169" i="4" s="1"/>
  <c r="P59" i="20"/>
  <c r="L54" i="8"/>
  <c r="L100" i="4"/>
  <c r="P96" i="12"/>
  <c r="P157" i="4" s="1"/>
  <c r="P55" i="4"/>
  <c r="P130" i="4" s="1"/>
  <c r="F75" i="12"/>
  <c r="F105" i="4"/>
  <c r="S79" i="16"/>
  <c r="S109" i="4"/>
  <c r="L114" i="4"/>
  <c r="L78" i="20"/>
  <c r="L169" i="4" s="1"/>
  <c r="T101" i="4"/>
  <c r="T67" i="8"/>
  <c r="T156" i="4" s="1"/>
  <c r="M104" i="4"/>
  <c r="M73" i="12"/>
  <c r="M102" i="4" s="1"/>
  <c r="M134" i="4"/>
  <c r="M51" i="4"/>
  <c r="B178" i="19"/>
  <c r="K59" i="20"/>
  <c r="K113" i="4"/>
  <c r="K77" i="20"/>
  <c r="K168" i="4" s="1"/>
  <c r="I146" i="23"/>
  <c r="J78" i="20"/>
  <c r="J169" i="4" s="1"/>
  <c r="J114" i="4"/>
  <c r="J59" i="20"/>
  <c r="D53" i="7"/>
  <c r="D54" i="7"/>
  <c r="D52" i="7"/>
  <c r="D47" i="7" s="1"/>
  <c r="K129" i="4"/>
  <c r="K51" i="4"/>
  <c r="F117" i="11"/>
  <c r="R146" i="23"/>
  <c r="R59" i="20"/>
  <c r="Q59" i="20"/>
  <c r="Q113" i="4"/>
  <c r="Q77" i="20"/>
  <c r="Q168" i="4" s="1"/>
  <c r="I178" i="19"/>
  <c r="R115" i="4"/>
  <c r="R79" i="20"/>
  <c r="R170" i="4" s="1"/>
  <c r="D5" i="5"/>
  <c r="D48" i="5" s="1"/>
  <c r="N128" i="4"/>
  <c r="C79" i="16"/>
  <c r="C109" i="4"/>
  <c r="V46" i="5"/>
  <c r="V42" i="5"/>
  <c r="V43" i="5"/>
  <c r="V44" i="5"/>
  <c r="V47" i="5"/>
  <c r="V45" i="5"/>
  <c r="U115" i="4"/>
  <c r="U79" i="20"/>
  <c r="U170" i="4" s="1"/>
  <c r="L104" i="4"/>
  <c r="L73" i="12"/>
  <c r="N79" i="16"/>
  <c r="N109" i="4"/>
  <c r="H115" i="4"/>
  <c r="H79" i="20"/>
  <c r="H170" i="4" s="1"/>
  <c r="Q114" i="4"/>
  <c r="Q78" i="20"/>
  <c r="Q169" i="4" s="1"/>
  <c r="B146" i="23"/>
  <c r="G75" i="12"/>
  <c r="G105" i="4"/>
  <c r="R5" i="5"/>
  <c r="O54" i="8"/>
  <c r="O100" i="4"/>
  <c r="V75" i="12"/>
  <c r="V105" i="4"/>
  <c r="P110" i="4"/>
  <c r="P79" i="16"/>
  <c r="P102" i="16"/>
  <c r="P165" i="4" s="1"/>
  <c r="W146" i="23"/>
  <c r="J146" i="23"/>
  <c r="F101" i="4"/>
  <c r="F67" i="8"/>
  <c r="F156" i="4" s="1"/>
  <c r="F54" i="8"/>
  <c r="T54" i="8"/>
  <c r="T100" i="4"/>
  <c r="L96" i="12"/>
  <c r="L157" i="4" s="1"/>
  <c r="L55" i="4"/>
  <c r="L130" i="4" s="1"/>
  <c r="J110" i="4"/>
  <c r="J102" i="16"/>
  <c r="J165" i="4" s="1"/>
  <c r="O75" i="12"/>
  <c r="O105" i="4"/>
  <c r="M115" i="4"/>
  <c r="M79" i="20"/>
  <c r="M170" i="4" s="1"/>
  <c r="D132" i="23"/>
  <c r="J165" i="23"/>
  <c r="G54" i="8"/>
  <c r="G100" i="4"/>
  <c r="G79" i="16"/>
  <c r="G110" i="4"/>
  <c r="G102" i="16"/>
  <c r="G165" i="4" s="1"/>
  <c r="M5" i="5"/>
  <c r="M48" i="5" s="1"/>
  <c r="B51" i="4"/>
  <c r="B129" i="4"/>
  <c r="U101" i="4"/>
  <c r="U67" i="8"/>
  <c r="U156" i="4" s="1"/>
  <c r="U54" i="8"/>
  <c r="O96" i="12"/>
  <c r="O157" i="4" s="1"/>
  <c r="O55" i="4"/>
  <c r="F102" i="16"/>
  <c r="F165" i="4" s="1"/>
  <c r="F110" i="4"/>
  <c r="Q110" i="4"/>
  <c r="Q79" i="16"/>
  <c r="Q102" i="16"/>
  <c r="Q165" i="4" s="1"/>
  <c r="I5" i="5"/>
  <c r="I48" i="5" s="1"/>
  <c r="W48" i="5"/>
  <c r="V128" i="4"/>
  <c r="H129" i="4"/>
  <c r="V178" i="19"/>
  <c r="O59" i="20"/>
  <c r="O114" i="4"/>
  <c r="O78" i="20"/>
  <c r="O169" i="4" s="1"/>
  <c r="G115" i="4"/>
  <c r="G79" i="20"/>
  <c r="G170" i="4" s="1"/>
  <c r="J55" i="7"/>
  <c r="H178" i="19"/>
  <c r="Q146" i="23"/>
  <c r="S146" i="23"/>
  <c r="T59" i="20"/>
  <c r="T113" i="4"/>
  <c r="T77" i="20"/>
  <c r="T168" i="4" s="1"/>
  <c r="D108" i="4" l="1"/>
  <c r="D100" i="16"/>
  <c r="D163" i="4" s="1"/>
  <c r="K73" i="12"/>
  <c r="K102" i="4" s="1"/>
  <c r="K104" i="4"/>
  <c r="L47" i="7"/>
  <c r="H51" i="4"/>
  <c r="R51" i="4"/>
  <c r="K47" i="7"/>
  <c r="K99" i="4"/>
  <c r="K65" i="8"/>
  <c r="K154" i="4" s="1"/>
  <c r="J99" i="4"/>
  <c r="J65" i="8"/>
  <c r="J154" i="4" s="1"/>
  <c r="C99" i="4"/>
  <c r="C65" i="8"/>
  <c r="C154" i="4" s="1"/>
  <c r="R47" i="7"/>
  <c r="B99" i="4"/>
  <c r="B65" i="8"/>
  <c r="B154" i="4" s="1"/>
  <c r="E47" i="7"/>
  <c r="N47" i="7"/>
  <c r="V41" i="5"/>
  <c r="S41" i="5"/>
  <c r="C102" i="4"/>
  <c r="O112" i="4"/>
  <c r="O76" i="20"/>
  <c r="O167" i="4" s="1"/>
  <c r="R42" i="5"/>
  <c r="R43" i="5"/>
  <c r="R45" i="5"/>
  <c r="R46" i="5"/>
  <c r="R47" i="5"/>
  <c r="R44" i="5"/>
  <c r="C108" i="4"/>
  <c r="C100" i="16"/>
  <c r="C163" i="4" s="1"/>
  <c r="J112" i="4"/>
  <c r="J76" i="20"/>
  <c r="J167" i="4" s="1"/>
  <c r="O108" i="4"/>
  <c r="O100" i="16"/>
  <c r="O163" i="4" s="1"/>
  <c r="L112" i="4"/>
  <c r="L76" i="20"/>
  <c r="L167" i="4" s="1"/>
  <c r="O41" i="5"/>
  <c r="M99" i="4"/>
  <c r="M65" i="8"/>
  <c r="M154" i="4" s="1"/>
  <c r="W108" i="4"/>
  <c r="W100" i="16"/>
  <c r="W163" i="4" s="1"/>
  <c r="P45" i="5"/>
  <c r="P43" i="5"/>
  <c r="P46" i="5"/>
  <c r="P42" i="5"/>
  <c r="P47" i="5"/>
  <c r="P44" i="5"/>
  <c r="Q99" i="4"/>
  <c r="Q65" i="8"/>
  <c r="Q154" i="4" s="1"/>
  <c r="I73" i="12"/>
  <c r="I104" i="4"/>
  <c r="H99" i="4"/>
  <c r="H65" i="8"/>
  <c r="T112" i="4"/>
  <c r="T76" i="20"/>
  <c r="T167" i="4" s="1"/>
  <c r="O104" i="4"/>
  <c r="O73" i="12"/>
  <c r="Q112" i="4"/>
  <c r="Q76" i="20"/>
  <c r="Q167" i="4" s="1"/>
  <c r="U99" i="4"/>
  <c r="U65" i="8"/>
  <c r="U154" i="4" s="1"/>
  <c r="R48" i="5"/>
  <c r="F73" i="12"/>
  <c r="F104" i="4"/>
  <c r="I108" i="4"/>
  <c r="I100" i="16"/>
  <c r="I163" i="4" s="1"/>
  <c r="R102" i="4"/>
  <c r="E104" i="4"/>
  <c r="E73" i="12"/>
  <c r="E99" i="4"/>
  <c r="E65" i="8"/>
  <c r="P51" i="4"/>
  <c r="U108" i="4"/>
  <c r="U100" i="16"/>
  <c r="J47" i="7"/>
  <c r="F130" i="4"/>
  <c r="F51" i="4"/>
  <c r="L41" i="5"/>
  <c r="V108" i="4"/>
  <c r="V100" i="16"/>
  <c r="V163" i="4" s="1"/>
  <c r="W41" i="5"/>
  <c r="M112" i="4"/>
  <c r="M76" i="20"/>
  <c r="M167" i="4" s="1"/>
  <c r="V112" i="4"/>
  <c r="V76" i="20"/>
  <c r="V167" i="4" s="1"/>
  <c r="M108" i="4"/>
  <c r="M100" i="16"/>
  <c r="M163" i="4" s="1"/>
  <c r="G130" i="4"/>
  <c r="G51" i="4"/>
  <c r="H43" i="5"/>
  <c r="H46" i="5"/>
  <c r="H42" i="5"/>
  <c r="H47" i="5"/>
  <c r="H44" i="5"/>
  <c r="H45" i="5"/>
  <c r="Q45" i="5"/>
  <c r="Q46" i="5"/>
  <c r="Q42" i="5"/>
  <c r="Q44" i="5"/>
  <c r="Q43" i="5"/>
  <c r="Q47" i="5"/>
  <c r="I44" i="5"/>
  <c r="I43" i="5"/>
  <c r="I47" i="5"/>
  <c r="I45" i="5"/>
  <c r="I46" i="5"/>
  <c r="I42" i="5"/>
  <c r="O130" i="4"/>
  <c r="O51" i="4"/>
  <c r="F99" i="4"/>
  <c r="F65" i="8"/>
  <c r="F154" i="4" s="1"/>
  <c r="D43" i="5"/>
  <c r="D44" i="5"/>
  <c r="D46" i="5"/>
  <c r="D47" i="5"/>
  <c r="D45" i="5"/>
  <c r="D42" i="5"/>
  <c r="B108" i="4"/>
  <c r="B100" i="16"/>
  <c r="R108" i="4"/>
  <c r="R100" i="16"/>
  <c r="R163" i="4" s="1"/>
  <c r="U112" i="4"/>
  <c r="U76" i="20"/>
  <c r="U167" i="4" s="1"/>
  <c r="C112" i="4"/>
  <c r="C76" i="20"/>
  <c r="C167" i="4" s="1"/>
  <c r="P99" i="4"/>
  <c r="P65" i="8"/>
  <c r="P154" i="4" s="1"/>
  <c r="Q48" i="5"/>
  <c r="G99" i="4"/>
  <c r="G65" i="8"/>
  <c r="G154" i="4" s="1"/>
  <c r="W99" i="4"/>
  <c r="W65" i="8"/>
  <c r="W154" i="4" s="1"/>
  <c r="F108" i="4"/>
  <c r="F100" i="16"/>
  <c r="F163" i="4" s="1"/>
  <c r="D99" i="4"/>
  <c r="D65" i="8"/>
  <c r="D154" i="4" s="1"/>
  <c r="H108" i="4"/>
  <c r="H100" i="16"/>
  <c r="H163" i="4" s="1"/>
  <c r="W112" i="4"/>
  <c r="W76" i="20"/>
  <c r="B47" i="7"/>
  <c r="T99" i="4"/>
  <c r="T65" i="8"/>
  <c r="T154" i="4" s="1"/>
  <c r="T45" i="5"/>
  <c r="T42" i="5"/>
  <c r="T43" i="5"/>
  <c r="T46" i="5"/>
  <c r="T47" i="5"/>
  <c r="T44" i="5"/>
  <c r="V73" i="12"/>
  <c r="V104" i="4"/>
  <c r="S112" i="4"/>
  <c r="S76" i="20"/>
  <c r="U45" i="5"/>
  <c r="U43" i="5"/>
  <c r="U46" i="5"/>
  <c r="U42" i="5"/>
  <c r="U47" i="5"/>
  <c r="U44" i="5"/>
  <c r="K108" i="4"/>
  <c r="K98" i="4" s="1"/>
  <c r="K153" i="4" s="1"/>
  <c r="K100" i="16"/>
  <c r="K163" i="4" s="1"/>
  <c r="B46" i="5"/>
  <c r="B44" i="5"/>
  <c r="B42" i="5"/>
  <c r="B43" i="5"/>
  <c r="B47" i="5"/>
  <c r="B45" i="5"/>
  <c r="E108" i="4"/>
  <c r="E100" i="16"/>
  <c r="M45" i="5"/>
  <c r="M43" i="5"/>
  <c r="M46" i="5"/>
  <c r="M42" i="5"/>
  <c r="M47" i="5"/>
  <c r="M44" i="5"/>
  <c r="P100" i="16"/>
  <c r="P163" i="4" s="1"/>
  <c r="P108" i="4"/>
  <c r="P76" i="20"/>
  <c r="P112" i="4"/>
  <c r="N108" i="4"/>
  <c r="N100" i="16"/>
  <c r="N163" i="4" s="1"/>
  <c r="R112" i="4"/>
  <c r="R76" i="20"/>
  <c r="R167" i="4" s="1"/>
  <c r="S108" i="4"/>
  <c r="S100" i="16"/>
  <c r="N73" i="12"/>
  <c r="N104" i="4"/>
  <c r="N130" i="4"/>
  <c r="N51" i="4"/>
  <c r="E112" i="4"/>
  <c r="E76" i="20"/>
  <c r="E167" i="4" s="1"/>
  <c r="Q108" i="4"/>
  <c r="Q100" i="16"/>
  <c r="Q163" i="4" s="1"/>
  <c r="G108" i="4"/>
  <c r="G100" i="16"/>
  <c r="G163" i="4" s="1"/>
  <c r="K112" i="4"/>
  <c r="K76" i="20"/>
  <c r="U48" i="5"/>
  <c r="Q73" i="12"/>
  <c r="Q104" i="4"/>
  <c r="B112" i="4"/>
  <c r="B76" i="20"/>
  <c r="B48" i="5"/>
  <c r="D112" i="4"/>
  <c r="D76" i="20"/>
  <c r="D167" i="4" s="1"/>
  <c r="N43" i="5"/>
  <c r="N44" i="5"/>
  <c r="N47" i="5"/>
  <c r="N45" i="5"/>
  <c r="N46" i="5"/>
  <c r="N42" i="5"/>
  <c r="O99" i="4"/>
  <c r="O65" i="8"/>
  <c r="G104" i="4"/>
  <c r="G73" i="12"/>
  <c r="L102" i="4"/>
  <c r="L99" i="4"/>
  <c r="L98" i="4" s="1"/>
  <c r="L153" i="4" s="1"/>
  <c r="L65" i="8"/>
  <c r="L154" i="4" s="1"/>
  <c r="W104" i="4"/>
  <c r="W73" i="12"/>
  <c r="J108" i="4"/>
  <c r="J98" i="4" s="1"/>
  <c r="J153" i="4" s="1"/>
  <c r="J100" i="16"/>
  <c r="J163" i="4" s="1"/>
  <c r="D104" i="4"/>
  <c r="D73" i="12"/>
  <c r="J45" i="5"/>
  <c r="J46" i="5"/>
  <c r="J47" i="5"/>
  <c r="J44" i="5"/>
  <c r="J42" i="5"/>
  <c r="J43" i="5"/>
  <c r="V130" i="4"/>
  <c r="V51" i="4"/>
  <c r="H112" i="4"/>
  <c r="H76" i="20"/>
  <c r="W130" i="4"/>
  <c r="W51" i="4"/>
  <c r="D51" i="4"/>
  <c r="P48" i="5"/>
  <c r="U102" i="4"/>
  <c r="I112" i="4"/>
  <c r="I76" i="20"/>
  <c r="I167" i="4" s="1"/>
  <c r="G112" i="4"/>
  <c r="G76" i="20"/>
  <c r="G167" i="4" s="1"/>
  <c r="T98" i="4" l="1"/>
  <c r="T153" i="4" s="1"/>
  <c r="H167" i="4"/>
  <c r="N41" i="5"/>
  <c r="Q102" i="4"/>
  <c r="Q98" i="4" s="1"/>
  <c r="P167" i="4"/>
  <c r="M41" i="5"/>
  <c r="W167" i="4"/>
  <c r="B163" i="4"/>
  <c r="Q41" i="5"/>
  <c r="H41" i="5"/>
  <c r="M98" i="4"/>
  <c r="W102" i="4"/>
  <c r="W98" i="4" s="1"/>
  <c r="G102" i="4"/>
  <c r="G98" i="4" s="1"/>
  <c r="E163" i="4"/>
  <c r="B98" i="4"/>
  <c r="R98" i="4"/>
  <c r="F102" i="4"/>
  <c r="F98" i="4" s="1"/>
  <c r="F153" i="4" s="1"/>
  <c r="N102" i="4"/>
  <c r="N98" i="4" s="1"/>
  <c r="N153" i="4" s="1"/>
  <c r="S167" i="4"/>
  <c r="T41" i="5"/>
  <c r="I41" i="5"/>
  <c r="H154" i="4"/>
  <c r="H98" i="4"/>
  <c r="P41" i="5"/>
  <c r="R41" i="5"/>
  <c r="C98" i="4"/>
  <c r="D102" i="4"/>
  <c r="D98" i="4" s="1"/>
  <c r="O154" i="4"/>
  <c r="B167" i="4"/>
  <c r="K167" i="4"/>
  <c r="S163" i="4"/>
  <c r="J41" i="5"/>
  <c r="S98" i="4"/>
  <c r="U41" i="5"/>
  <c r="E154" i="4"/>
  <c r="V102" i="4"/>
  <c r="V98" i="4" s="1"/>
  <c r="V153" i="4" s="1"/>
  <c r="U163" i="4"/>
  <c r="U98" i="4"/>
  <c r="O102" i="4"/>
  <c r="O98" i="4" s="1"/>
  <c r="O153" i="4" s="1"/>
  <c r="I102" i="4"/>
  <c r="I98" i="4" s="1"/>
  <c r="B41" i="5"/>
  <c r="P98" i="4"/>
  <c r="P153" i="4" s="1"/>
  <c r="D41" i="5"/>
  <c r="E102" i="4"/>
  <c r="E98" i="4" s="1"/>
  <c r="W153" i="4" l="1"/>
  <c r="G153" i="4"/>
  <c r="Q153" i="4"/>
  <c r="D153" i="4"/>
  <c r="M153" i="4"/>
  <c r="H153" i="4"/>
  <c r="I153" i="4"/>
  <c r="U153" i="4"/>
  <c r="E153" i="4"/>
  <c r="S153" i="4"/>
  <c r="C153" i="4"/>
  <c r="R153" i="4"/>
  <c r="B153" i="4"/>
</calcChain>
</file>

<file path=xl/sharedStrings.xml><?xml version="1.0" encoding="utf-8"?>
<sst xmlns="http://schemas.openxmlformats.org/spreadsheetml/2006/main" count="8364" uniqueCount="3249">
  <si>
    <t>JRC-IDEES-2021 - Integrated Database of the European Energy System</t>
  </si>
  <si>
    <t>Industrial sectors</t>
  </si>
  <si>
    <t>Prepared by JRC C.6</t>
  </si>
  <si>
    <t>v2021-1.00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</si>
  <si>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</si>
  <si>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</si>
  <si>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</si>
  <si>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</si>
  <si>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</si>
  <si>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</si>
  <si>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LU</t>
  </si>
  <si>
    <t>Luxembourg</t>
  </si>
  <si>
    <t>Click on the link to jump to the sheet</t>
  </si>
  <si>
    <t>Industrial sectors summary</t>
  </si>
  <si>
    <t>split of final energy consumption</t>
  </si>
  <si>
    <t>split of useful energy demand</t>
  </si>
  <si>
    <t>Iron and steel</t>
  </si>
  <si>
    <t>detailed split of final energy consumption</t>
  </si>
  <si>
    <t>detailed split of useful energy demand</t>
  </si>
  <si>
    <t>detailed split of CO2 emissions</t>
  </si>
  <si>
    <t>Non-ferrous metals</t>
  </si>
  <si>
    <t>Chemical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</si>
  <si>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</si>
  <si>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</si>
  <si>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</si>
  <si>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</si>
  <si>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</si>
  <si>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</si>
  <si>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</si>
  <si>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</si>
  <si>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Solids</t>
  </si>
  <si>
    <t>Liquids</t>
  </si>
  <si>
    <t>Refinery gas</t>
  </si>
  <si>
    <t>LPG</t>
  </si>
  <si>
    <t>Other liquids</t>
  </si>
  <si>
    <t>Gas</t>
  </si>
  <si>
    <t>Derived gases</t>
  </si>
  <si>
    <t>RES and wastes</t>
  </si>
  <si>
    <t>Electricity</t>
  </si>
  <si>
    <t>Hard coal and others</t>
  </si>
  <si>
    <t>Coke</t>
  </si>
  <si>
    <t>Integrated steelworks</t>
  </si>
  <si>
    <t>Electric arc</t>
  </si>
  <si>
    <t>Alumina production</t>
  </si>
  <si>
    <t>Aluminium - primary production</t>
  </si>
  <si>
    <t>Other non-ferrous metals</t>
  </si>
  <si>
    <t>Basic chemicals</t>
  </si>
  <si>
    <t>Other chemicals</t>
  </si>
  <si>
    <t>Pharmaceutical products etc.</t>
  </si>
  <si>
    <t>Cement</t>
  </si>
  <si>
    <t>Ceramics &amp; other NMM</t>
  </si>
  <si>
    <t>Glass production</t>
  </si>
  <si>
    <t>Pulp production</t>
  </si>
  <si>
    <t>Paper production</t>
  </si>
  <si>
    <t>Energy intensity (toe/physical output index)</t>
  </si>
  <si>
    <t>Value added (M€2015)</t>
  </si>
  <si>
    <t>Aluminium production</t>
  </si>
  <si>
    <t xml:space="preserve">Basic chemicals </t>
  </si>
  <si>
    <t xml:space="preserve">Glass production </t>
  </si>
  <si>
    <t xml:space="preserve">Paper production </t>
  </si>
  <si>
    <t>Printing and media reproduction</t>
  </si>
  <si>
    <t xml:space="preserve"> Food, beverages and tobacco</t>
  </si>
  <si>
    <t xml:space="preserve"> Transport equipment</t>
  </si>
  <si>
    <t xml:space="preserve"> Machinery equipment</t>
  </si>
  <si>
    <t xml:space="preserve"> Textiles and leather</t>
  </si>
  <si>
    <t xml:space="preserve"> Wood and wood products</t>
  </si>
  <si>
    <t xml:space="preserve"> Other industrial sectors</t>
  </si>
  <si>
    <t>Energy consumption (ktoe)</t>
  </si>
  <si>
    <t>by fuel (EUROSTAT DATA)</t>
  </si>
  <si>
    <t>Diesel oil (without biofuels)</t>
  </si>
  <si>
    <t>Fuel oil</t>
  </si>
  <si>
    <t>Gases</t>
  </si>
  <si>
    <t>Natural gas</t>
  </si>
  <si>
    <t>Biomass and waste</t>
  </si>
  <si>
    <t>Biogas</t>
  </si>
  <si>
    <t>Liquid biofuels</t>
  </si>
  <si>
    <t>Solar</t>
  </si>
  <si>
    <t>Geothermal</t>
  </si>
  <si>
    <t>Ambient heat</t>
  </si>
  <si>
    <t>Distributed steam</t>
  </si>
  <si>
    <t>by sector</t>
  </si>
  <si>
    <t>Aluminium - secondary production</t>
  </si>
  <si>
    <t>Non-energy use (ktoe)</t>
  </si>
  <si>
    <t>Diesel oil</t>
  </si>
  <si>
    <t>Naphtha</t>
  </si>
  <si>
    <t>CO2 emissions (kt CO2)</t>
  </si>
  <si>
    <t>Solvent use and other process emissions</t>
  </si>
  <si>
    <t>Value added intensity (toe / M€2015)</t>
  </si>
  <si>
    <t>Emission intensity (kt of CO2 / ktoe)</t>
  </si>
  <si>
    <t>Basic chemicals  (kt of CO2 / ktoe energy)</t>
  </si>
  <si>
    <t>Detailed split of energy consumption (ktoe)</t>
  </si>
  <si>
    <t>All industrial sectors</t>
  </si>
  <si>
    <t>Lighting</t>
  </si>
  <si>
    <t>Air compressors</t>
  </si>
  <si>
    <t>Motor drives</t>
  </si>
  <si>
    <t>Fans and pumps</t>
  </si>
  <si>
    <t>Low-enthalpy heat</t>
  </si>
  <si>
    <t>Solar and geothermal</t>
  </si>
  <si>
    <t>Steam processes</t>
  </si>
  <si>
    <t>Other processes</t>
  </si>
  <si>
    <t>Market shares of energy uses (%)</t>
  </si>
  <si>
    <t>Detailed split of useful energy demand (ktoe)</t>
  </si>
  <si>
    <t>Market shares of useful energy demand (%)</t>
  </si>
  <si>
    <t>Code</t>
  </si>
  <si>
    <t>Detailed split of CO2 emissions (kt of CO2)</t>
  </si>
  <si>
    <t>Other energy use related</t>
  </si>
  <si>
    <t>Process emissions</t>
  </si>
  <si>
    <t>Iron and Steel</t>
  </si>
  <si>
    <t>Non-Ferrous Metals</t>
  </si>
  <si>
    <t>Chemical and Petrochemical</t>
  </si>
  <si>
    <t>Non-Metallic Minerals</t>
  </si>
  <si>
    <t>Solvent use and other process</t>
  </si>
  <si>
    <t>PROCESS_EMI.ktCO2.LU.NSI.TOTAL</t>
  </si>
  <si>
    <t>Market shares of CO2 emissions (%)</t>
  </si>
  <si>
    <t>VA.Meuro2015.LU.ISI.BF_BOF</t>
  </si>
  <si>
    <t>VA.Meuro2015.LU.ISI.EAF</t>
  </si>
  <si>
    <t>Physical output (kt steel)</t>
  </si>
  <si>
    <t>OUTPUT.kt.LU.ISI.BF_BOF</t>
  </si>
  <si>
    <t>OUTPUT.kt.LU.ISI.EAF</t>
  </si>
  <si>
    <t>Installed capacity (kt steel production)</t>
  </si>
  <si>
    <t>CAP.kt.LU.ISI.BF_BOF</t>
  </si>
  <si>
    <t>CAP.kt.LU.ISI.EAF</t>
  </si>
  <si>
    <t>Capacity investment (kt steel production)</t>
  </si>
  <si>
    <t>NEWCAP.kt.LU.ISI.BF_BOF</t>
  </si>
  <si>
    <t>NEWCAP.kt.LU.ISI.EAF</t>
  </si>
  <si>
    <t>Decommissioned capacity (kt steel production)</t>
  </si>
  <si>
    <t>Idle capacity (kt steel production)</t>
  </si>
  <si>
    <t>FEC.ktoe.LU.ISI.TOTAL.TOTAL.TOTAL.TOTAL</t>
  </si>
  <si>
    <t>FEC.ktoe.LU.ISI.TOTAL.TOTAL.TOTAL.NONCOKE_SOLIDS</t>
  </si>
  <si>
    <t>FEC.ktoe.LU.ISI.TOTAL.TOTAL.TOTAL.COKE</t>
  </si>
  <si>
    <t>FEC.ktoe.LU.ISI.TOTAL.TOTAL.TOTAL.RFG</t>
  </si>
  <si>
    <t>FEC.ktoe.LU.ISI.TOTAL.TOTAL.TOTAL.LPG</t>
  </si>
  <si>
    <t>FEC.ktoe.LU.ISI.TOTAL.TOTAL.TOTAL.DIESEL</t>
  </si>
  <si>
    <t>FEC.ktoe.LU.ISI.TOTAL.TOTAL.TOTAL.RFO</t>
  </si>
  <si>
    <t>FEC.ktoe.LU.ISI.TOTAL.TOTAL.TOTAL.OTHER</t>
  </si>
  <si>
    <t>FEC.ktoe.LU.ISI.TOTAL.TOTAL.TOTAL.NG</t>
  </si>
  <si>
    <t>FEC.ktoe.LU.ISI.TOTAL.TOTAL.TOTAL.DERIVED</t>
  </si>
  <si>
    <t>FEC.ktoe.LU.ISI.TOTAL.TOTAL.TOTAL.BIOMASS_WASTE</t>
  </si>
  <si>
    <t>FEC.ktoe.LU.ISI.TOTAL.TOTAL.TOTAL.BIOGAS</t>
  </si>
  <si>
    <t>FEC.ktoe.LU.ISI.TOTAL.TOTAL.TOTAL.LIQBIO</t>
  </si>
  <si>
    <t>FEC.ktoe.LU.ISI.TOTAL.TOTAL.TOTAL.SOLAR</t>
  </si>
  <si>
    <t>FEC.ktoe.LU.ISI.TOTAL.TOTAL.TOTAL.GEO</t>
  </si>
  <si>
    <t>FEC.ktoe.LU.ISI.TOTAL.TOTAL.TOTAL.AMBIENT</t>
  </si>
  <si>
    <t>FEC.ktoe.LU.ISI.TOTAL.TOTAL.TOTAL.STEAM_DISTR</t>
  </si>
  <si>
    <t>FEC.ktoe.LU.ISI.TOTAL.TOTAL.TOTAL.ELEC</t>
  </si>
  <si>
    <t>by subsector (calibration output)</t>
  </si>
  <si>
    <t>energy use related</t>
  </si>
  <si>
    <t>process emissions</t>
  </si>
  <si>
    <t>Value added intensity (VA in €2015/t of output)</t>
  </si>
  <si>
    <t>Energy intensity (toe/t of output)</t>
  </si>
  <si>
    <t>Useful energy demand intensity (toe useful/t of output)</t>
  </si>
  <si>
    <t>Integrated steelworks (including process emissions)</t>
  </si>
  <si>
    <t>Electric arc (including process emissions)</t>
  </si>
  <si>
    <t>Detailed split of energy consumption by subsector (ktoe)</t>
  </si>
  <si>
    <t>FEC.ktoe.LU.ISI.BF_BOF.TOTAL.TOTAL.TOTAL</t>
  </si>
  <si>
    <t>FEC.ktoe.LU.ISI.BF_BOF.LIGHT.GENERIC.ELEC</t>
  </si>
  <si>
    <t>FEC.ktoe.LU.ISI.BF_BOF.AIRCOMP.GENERIC.ELEC</t>
  </si>
  <si>
    <t>FEC.ktoe.LU.ISI.BF_BOF.MOTOR.GENERIC.ELEC</t>
  </si>
  <si>
    <t>FEC.ktoe.LU.ISI.BF_BOF.FANS.GENERIC.ELEC</t>
  </si>
  <si>
    <t>FEC.ktoe.LU.ISI.BF_BOF.LOW_ENTH.TOTAL.TOTAL</t>
  </si>
  <si>
    <t>Diesel oil and liquid biofuels</t>
  </si>
  <si>
    <t>FEC.ktoe.LU.ISI.BF_BOF.LOW_ENTH.THERM.DIESEL_LIQBIO</t>
  </si>
  <si>
    <t>Natural gas and biogas</t>
  </si>
  <si>
    <t>FEC.ktoe.LU.ISI.BF_BOF.LOW_ENTH.THERM.NG_BIOGAS</t>
  </si>
  <si>
    <t>FEC.ktoe.LU.ISI.BF_BOF.LOW_ENTH.THERM.SOLAR_GEO</t>
  </si>
  <si>
    <t>FEC.ktoe.LU.ISI.BF_BOF.LOW_ENTH.HP.AMBIENT</t>
  </si>
  <si>
    <t>FEC.ktoe.LU.ISI.BF_BOF.LOW_ENTH.THERM.ELEC</t>
  </si>
  <si>
    <t>Steel: Sinter/Pellet-making</t>
  </si>
  <si>
    <t>FEC.ktoe.LU.ISI.BF_BOF.SINTERING.TOTAL.TOTAL</t>
  </si>
  <si>
    <t>FEC.ktoe.LU.ISI.BF_BOF.SINTERING.THERM.NONCOKE_SOLIDS</t>
  </si>
  <si>
    <t>FEC.ktoe.LU.ISI.BF_BOF.SINTERING.THERM.RFO</t>
  </si>
  <si>
    <t>FEC.ktoe.LU.ISI.BF_BOF.SINTERING.THERM.NG_BIOGAS</t>
  </si>
  <si>
    <t>FEC.ktoe.LU.ISI.BF_BOF.SINTERING.THERM.DERIVED</t>
  </si>
  <si>
    <t>FEC.ktoe.LU.ISI.BF_BOF.SINTERING.THERM.ELEC</t>
  </si>
  <si>
    <t>Steel: Blast /Basic oxygen furnace</t>
  </si>
  <si>
    <t>FEC.ktoe.LU.ISI.BF_BOF.BLAST_FURNACE.TOTAL.TOTAL</t>
  </si>
  <si>
    <t>FEC.ktoe.LU.ISI.BF_BOF.BLAST_FURNACE.THERM.NONCOKE_SOLIDS</t>
  </si>
  <si>
    <t>FEC.ktoe.LU.ISI.BF_BOF.BLAST_FURNACE.THERM.COKE</t>
  </si>
  <si>
    <t>FEC.ktoe.LU.ISI.BF_BOF.BLAST_FURNACE.THERM.RFO</t>
  </si>
  <si>
    <t>FEC.ktoe.LU.ISI.BF_BOF.BLAST_FURNACE.THERM.NG_BIOGAS</t>
  </si>
  <si>
    <t>FEC.ktoe.LU.ISI.BF_BOF.BLAST_FURNACE.THERM.DERIVED</t>
  </si>
  <si>
    <t>Steel: Furnaces, refining and rolling</t>
  </si>
  <si>
    <t>FEC.ktoe.LU.ISI.BF_BOF.REFINING.TOTAL.TOTAL</t>
  </si>
  <si>
    <t>Steel: Furnaces, refining and rolling - Thermal</t>
  </si>
  <si>
    <t>FEC.ktoe.LU.ISI.BF_BOF.REFINING.THERM.TOTAL</t>
  </si>
  <si>
    <t>FEC.ktoe.LU.ISI.BF_BOF.REFINING.THERM.LPG</t>
  </si>
  <si>
    <t>FEC.ktoe.LU.ISI.BF_BOF.REFINING.THERM.DIESEL_LIQBIO</t>
  </si>
  <si>
    <t>FEC.ktoe.LU.ISI.BF_BOF.REFINING.THERM.RFO</t>
  </si>
  <si>
    <t>FEC.ktoe.LU.ISI.BF_BOF.REFINING.THERM.NG_BIOGAS</t>
  </si>
  <si>
    <t>Steel: Furnaces, refining and rolling - Electric</t>
  </si>
  <si>
    <t>FEC.ktoe.LU.ISI.BF_BOF.REFINING.ELEC.ELEC</t>
  </si>
  <si>
    <t>Steel: Product finishing</t>
  </si>
  <si>
    <t>Steel: Product finishing - Thermal</t>
  </si>
  <si>
    <t>FEC.ktoe.LU.ISI.BF_BOF.FINISHING.THERM.TOTAL</t>
  </si>
  <si>
    <t>FEC.ktoe.LU.ISI.BF_BOF.FINISHING.THERM.LPG</t>
  </si>
  <si>
    <t>FEC.ktoe.LU.ISI.BF_BOF.FINISHING.THERM.DIESEL_LIQBIO</t>
  </si>
  <si>
    <t>FEC.ktoe.LU.ISI.BF_BOF.FINISHING.THERM.NG_BIOGAS</t>
  </si>
  <si>
    <t>Steel: Product finishing - Steam</t>
  </si>
  <si>
    <t>FEC.ktoe.LU.ISI.BF_BOF.FINISHING_STEAM.TOTAL.TOTAL</t>
  </si>
  <si>
    <t>FEC.ktoe.LU.ISI.BF_BOF.FINISHING_STEAM.STEAM.NONCOKE_SOLIDS</t>
  </si>
  <si>
    <t>FEC.ktoe.LU.ISI.BF_BOF.FINISHING_STEAM.STEAM.RFG</t>
  </si>
  <si>
    <t>FEC.ktoe.LU.ISI.BF_BOF.FINISHING_STEAM.STEAM.LPG</t>
  </si>
  <si>
    <t>FEC.ktoe.LU.ISI.BF_BOF.FINISHING_STEAM.STEAM.DIESEL_LIQBIO</t>
  </si>
  <si>
    <t>FEC.ktoe.LU.ISI.BF_BOF.FINISHING_STEAM.STEAM.RFO</t>
  </si>
  <si>
    <t>FEC.ktoe.LU.ISI.BF_BOF.FINISHING_STEAM.STEAM.OTHER</t>
  </si>
  <si>
    <t>FEC.ktoe.LU.ISI.BF_BOF.FINISHING_STEAM.STEAM.NG_BIOGAS</t>
  </si>
  <si>
    <t>FEC.ktoe.LU.ISI.BF_BOF.FINISHING_STEAM.STEAM.DERIVED</t>
  </si>
  <si>
    <t>FEC.ktoe.LU.ISI.BF_BOF.FINISHING_STEAM.STEAM.BIOMASS_WASTE</t>
  </si>
  <si>
    <t>FEC.ktoe.LU.ISI.BF_BOF.FINISHING_STEAM.STEAM.STEAM_DISTR</t>
  </si>
  <si>
    <t>Steel: Product finishing - Electric</t>
  </si>
  <si>
    <t>FEC.ktoe.LU.ISI.BF_BOF.FINISHING.ELEC.ELEC</t>
  </si>
  <si>
    <t>FEC.ktoe.LU.ISI.EAF.TOTAL.TOTAL.TOTAL</t>
  </si>
  <si>
    <t>FEC.ktoe.LU.ISI.EAF.LIGHT.GENERIC.ELEC</t>
  </si>
  <si>
    <t>FEC.ktoe.LU.ISI.EAF.AIRCOMP.GENERIC.ELEC</t>
  </si>
  <si>
    <t>FEC.ktoe.LU.ISI.EAF.MOTOR.GENERIC.ELEC</t>
  </si>
  <si>
    <t>FEC.ktoe.LU.ISI.EAF.FANS.GENERIC.ELEC</t>
  </si>
  <si>
    <t>FEC.ktoe.LU.ISI.EAF.LOW_ENTH.TOTAL.TOTAL</t>
  </si>
  <si>
    <t>FEC.ktoe.LU.ISI.EAF.LOW_ENTH.THERM.DIESEL_LIQBIO</t>
  </si>
  <si>
    <t>FEC.ktoe.LU.ISI.EAF.LOW_ENTH.THERM.NG_BIOGAS</t>
  </si>
  <si>
    <t>FEC.ktoe.LU.ISI.EAF.LOW_ENTH.THERM.SOLAR_GEO</t>
  </si>
  <si>
    <t>FEC.ktoe.LU.ISI.EAF.LOW_ENTH.HP.AMBIENT</t>
  </si>
  <si>
    <t>FEC.ktoe.LU.ISI.EAF.LOW_ENTH.THERM.ELEC</t>
  </si>
  <si>
    <t>Steel: Smelters</t>
  </si>
  <si>
    <t>FEC.ktoe.LU.ISI.EAF.SMELTING.TOTAL.TOTAL</t>
  </si>
  <si>
    <t>FEC.ktoe.LU.ISI.EAF.SMELTING.THERM.NONCOKE_SOLIDS</t>
  </si>
  <si>
    <t>FEC.ktoe.LU.ISI.EAF.SMELTING.THERM.RFO</t>
  </si>
  <si>
    <t>FEC.ktoe.LU.ISI.EAF.SMELTING.THERM.NG_BIOGAS</t>
  </si>
  <si>
    <t>FEC.ktoe.LU.ISI.EAF.SMELTING.THERM.DERIVED</t>
  </si>
  <si>
    <t>Steel: Electric arc</t>
  </si>
  <si>
    <t>FEC.ktoe.LU.ISI.EAF.ARC_FURNACE.ELEC.ELEC</t>
  </si>
  <si>
    <t>FEC.ktoe.LU.ISI.EAF.REFINING.TOTAL.TOTAL</t>
  </si>
  <si>
    <t>FEC.ktoe.LU.ISI.EAF.REFINING.THERM.TOTAL</t>
  </si>
  <si>
    <t>FEC.ktoe.LU.ISI.EAF.REFINING.THERM.LPG</t>
  </si>
  <si>
    <t>FEC.ktoe.LU.ISI.EAF.REFINING.THERM.DIESEL_LIQBIO</t>
  </si>
  <si>
    <t>FEC.ktoe.LU.ISI.EAF.REFINING.THERM.RFO</t>
  </si>
  <si>
    <t>FEC.ktoe.LU.ISI.EAF.REFINING.THERM.NG_BIOGAS</t>
  </si>
  <si>
    <t>FEC.ktoe.LU.ISI.EAF.REFINING.ELEC.ELEC</t>
  </si>
  <si>
    <t>FEC.ktoe.LU.ISI.EAF.FINISHING.THERM.TOTAL</t>
  </si>
  <si>
    <t>FEC.ktoe.LU.ISI.EAF.FINISHING.THERM.LPG</t>
  </si>
  <si>
    <t>FEC.ktoe.LU.ISI.EAF.FINISHING.THERM.DIESEL_LIQBIO</t>
  </si>
  <si>
    <t>FEC.ktoe.LU.ISI.EAF.FINISHING.THERM.NG_BIOGAS</t>
  </si>
  <si>
    <t>FEC.ktoe.LU.ISI.EAF.FINISHING_STEAM.TOTAL.TOTAL</t>
  </si>
  <si>
    <t>FEC.ktoe.LU.ISI.EAF.FINISHING_STEAM.STEAM.NONCOKE_SOLIDS</t>
  </si>
  <si>
    <t>FEC.ktoe.LU.ISI.EAF.FINISHING_STEAM.STEAM.RFG</t>
  </si>
  <si>
    <t>FEC.ktoe.LU.ISI.EAF.FINISHING_STEAM.STEAM.LPG</t>
  </si>
  <si>
    <t>FEC.ktoe.LU.ISI.EAF.FINISHING_STEAM.STEAM.DIESEL_LIQBIO</t>
  </si>
  <si>
    <t>FEC.ktoe.LU.ISI.EAF.FINISHING_STEAM.STEAM.RFO</t>
  </si>
  <si>
    <t>FEC.ktoe.LU.ISI.EAF.FINISHING_STEAM.STEAM.OTHER</t>
  </si>
  <si>
    <t>FEC.ktoe.LU.ISI.EAF.FINISHING_STEAM.STEAM.NG_BIOGAS</t>
  </si>
  <si>
    <t>FEC.ktoe.LU.ISI.EAF.FINISHING_STEAM.STEAM.DERIVED</t>
  </si>
  <si>
    <t>FEC.ktoe.LU.ISI.EAF.FINISHING_STEAM.STEAM.BIOMASS_WASTE</t>
  </si>
  <si>
    <t>FEC.ktoe.LU.ISI.EAF.FINISHING_STEAM.STEAM.STEAM_DISTR</t>
  </si>
  <si>
    <t>FEC.ktoe.LU.ISI.EAF.FINISHING.ELEC.ELEC</t>
  </si>
  <si>
    <t>Market shares of energy uses by subsector (%)</t>
  </si>
  <si>
    <t>Energy intensity (kgoe per t of output)</t>
  </si>
  <si>
    <t>Detailed split of useful energy demand by subsector (ktoe)</t>
  </si>
  <si>
    <t>UED.ktoe.LU.ISI.BF_BOF.TOTAL.TOTAL.TOTAL</t>
  </si>
  <si>
    <t>UED.ktoe.LU.ISI.BF_BOF.LIGHT.GENERIC.ELEC</t>
  </si>
  <si>
    <t>UED.ktoe.LU.ISI.BF_BOF.AIRCOMP.GENERIC.ELEC</t>
  </si>
  <si>
    <t>UED.ktoe.LU.ISI.BF_BOF.MOTOR.GENERIC.ELEC</t>
  </si>
  <si>
    <t>UED.ktoe.LU.ISI.BF_BOF.FANS.GENERIC.ELEC</t>
  </si>
  <si>
    <t>UED.ktoe.LU.ISI.BF_BOF.LOW_ENTH.TOTAL.TOTAL</t>
  </si>
  <si>
    <t>UED.ktoe.LU.ISI.BF_BOF.LOW_ENTH.THERM.DIESEL_LIQBIO</t>
  </si>
  <si>
    <t>UED.ktoe.LU.ISI.BF_BOF.LOW_ENTH.THERM.NG_BIOGAS</t>
  </si>
  <si>
    <t>UED.ktoe.LU.ISI.BF_BOF.LOW_ENTH.THERM.SOLAR_GEO</t>
  </si>
  <si>
    <t>UED.ktoe.LU.ISI.BF_BOF.LOW_ENTH.HP.AMBIENT</t>
  </si>
  <si>
    <t>UED.ktoe.LU.ISI.BF_BOF.LOW_ENTH.THERM.ELEC</t>
  </si>
  <si>
    <t>UED.ktoe.LU.ISI.BF_BOF.SINTERING.TOTAL.TOTAL</t>
  </si>
  <si>
    <t>UED.ktoe.LU.ISI.BF_BOF.SINTERING.THERM.NONCOKE_SOLIDS</t>
  </si>
  <si>
    <t>UED.ktoe.LU.ISI.BF_BOF.SINTERING.THERM.RFO</t>
  </si>
  <si>
    <t>UED.ktoe.LU.ISI.BF_BOF.SINTERING.THERM.NG_BIOGAS</t>
  </si>
  <si>
    <t>UED.ktoe.LU.ISI.BF_BOF.SINTERING.THERM.DERIVED</t>
  </si>
  <si>
    <t>UED.ktoe.LU.ISI.BF_BOF.SINTERING.THERM.ELEC</t>
  </si>
  <si>
    <t>UED.ktoe.LU.ISI.BF_BOF.BLAST_FURNACE.TOTAL.TOTAL</t>
  </si>
  <si>
    <t>UED.ktoe.LU.ISI.BF_BOF.BLAST_FURNACE.THERM.NONCOKE_SOLIDS</t>
  </si>
  <si>
    <t>UED.ktoe.LU.ISI.BF_BOF.BLAST_FURNACE.THERM.COKE</t>
  </si>
  <si>
    <t>UED.ktoe.LU.ISI.BF_BOF.BLAST_FURNACE.THERM.RFO</t>
  </si>
  <si>
    <t>UED.ktoe.LU.ISI.BF_BOF.BLAST_FURNACE.THERM.NG_BIOGAS</t>
  </si>
  <si>
    <t>UED.ktoe.LU.ISI.BF_BOF.BLAST_FURNACE.THERM.DERIVED</t>
  </si>
  <si>
    <t>UED.ktoe.LU.ISI.BF_BOF.REFINING.TOTAL.TOTAL</t>
  </si>
  <si>
    <t>UED.ktoe.LU.ISI.BF_BOF.REFINING.THERM.TOTAL</t>
  </si>
  <si>
    <t>UED.ktoe.LU.ISI.BF_BOF.REFINING.THERM.LPG</t>
  </si>
  <si>
    <t>UED.ktoe.LU.ISI.BF_BOF.REFINING.THERM.DIESEL_LIQBIO</t>
  </si>
  <si>
    <t>UED.ktoe.LU.ISI.BF_BOF.REFINING.THERM.RFO</t>
  </si>
  <si>
    <t>UED.ktoe.LU.ISI.BF_BOF.REFINING.THERM.NG_BIOGAS</t>
  </si>
  <si>
    <t>UED.ktoe.LU.ISI.BF_BOF.REFINING.ELEC.ELEC</t>
  </si>
  <si>
    <t>UED.ktoe.LU.ISI.BF_BOF.FINISHING.THERM.TOTAL</t>
  </si>
  <si>
    <t>UED.ktoe.LU.ISI.BF_BOF.FINISHING.THERM.LPG</t>
  </si>
  <si>
    <t>UED.ktoe.LU.ISI.BF_BOF.FINISHING.THERM.DIESEL_LIQBIO</t>
  </si>
  <si>
    <t>UED.ktoe.LU.ISI.BF_BOF.FINISHING.THERM.NG_BIOGAS</t>
  </si>
  <si>
    <t>UED.ktoe.LU.ISI.BF_BOF.FINISHING_STEAM.TOTAL.TOTAL</t>
  </si>
  <si>
    <t>UED.ktoe.LU.ISI.BF_BOF.FINISHING_STEAM.STEAM.NONCOKE_SOLIDS</t>
  </si>
  <si>
    <t>UED.ktoe.LU.ISI.BF_BOF.FINISHING_STEAM.STEAM.RFG</t>
  </si>
  <si>
    <t>UED.ktoe.LU.ISI.BF_BOF.FINISHING_STEAM.STEAM.LPG</t>
  </si>
  <si>
    <t>UED.ktoe.LU.ISI.BF_BOF.FINISHING_STEAM.STEAM.DIESEL_LIQBIO</t>
  </si>
  <si>
    <t>UED.ktoe.LU.ISI.BF_BOF.FINISHING_STEAM.STEAM.RFO</t>
  </si>
  <si>
    <t>UED.ktoe.LU.ISI.BF_BOF.FINISHING_STEAM.STEAM.OTHER</t>
  </si>
  <si>
    <t>UED.ktoe.LU.ISI.BF_BOF.FINISHING_STEAM.STEAM.NG_BIOGAS</t>
  </si>
  <si>
    <t>UED.ktoe.LU.ISI.BF_BOF.FINISHING_STEAM.STEAM.DERIVED</t>
  </si>
  <si>
    <t>UED.ktoe.LU.ISI.BF_BOF.FINISHING_STEAM.STEAM.BIOMASS_WASTE</t>
  </si>
  <si>
    <t>UED.ktoe.LU.ISI.BF_BOF.FINISHING_STEAM.STEAM.STEAM_DISTR</t>
  </si>
  <si>
    <t>UED.ktoe.LU.ISI.BF_BOF.FINISHING.ELEC.ELEC</t>
  </si>
  <si>
    <t>UED.ktoe.LU.ISI.EAF.TOTAL.TOTAL.TOTAL</t>
  </si>
  <si>
    <t>UED.ktoe.LU.ISI.EAF.LIGHT.GENERIC.ELEC</t>
  </si>
  <si>
    <t>UED.ktoe.LU.ISI.EAF.AIRCOMP.GENERIC.ELEC</t>
  </si>
  <si>
    <t>UED.ktoe.LU.ISI.EAF.MOTOR.GENERIC.ELEC</t>
  </si>
  <si>
    <t>UED.ktoe.LU.ISI.EAF.FANS.GENERIC.ELEC</t>
  </si>
  <si>
    <t>UED.ktoe.LU.ISI.EAF.LOW_ENTH.TOTAL.TOTAL</t>
  </si>
  <si>
    <t>UED.ktoe.LU.ISI.EAF.LOW_ENTH.THERM.DIESEL_LIQBIO</t>
  </si>
  <si>
    <t>UED.ktoe.LU.ISI.EAF.LOW_ENTH.THERM.NG_BIOGAS</t>
  </si>
  <si>
    <t>UED.ktoe.LU.ISI.EAF.LOW_ENTH.THERM.SOLAR_GEO</t>
  </si>
  <si>
    <t>UED.ktoe.LU.ISI.EAF.LOW_ENTH.HP.AMBIENT</t>
  </si>
  <si>
    <t>UED.ktoe.LU.ISI.EAF.LOW_ENTH.THERM.ELEC</t>
  </si>
  <si>
    <t>UED.ktoe.LU.ISI.EAF.SMELTING.TOTAL.TOTAL</t>
  </si>
  <si>
    <t>UED.ktoe.LU.ISI.EAF.SMELTING.THERM.NONCOKE_SOLIDS</t>
  </si>
  <si>
    <t>UED.ktoe.LU.ISI.EAF.SMELTING.THERM.RFO</t>
  </si>
  <si>
    <t>UED.ktoe.LU.ISI.EAF.SMELTING.THERM.NG_BIOGAS</t>
  </si>
  <si>
    <t>UED.ktoe.LU.ISI.EAF.SMELTING.THERM.DERIVED</t>
  </si>
  <si>
    <t>UED.ktoe.LU.ISI.EAF.ARC_FURNACE.ELEC.ELEC</t>
  </si>
  <si>
    <t>UED.ktoe.LU.ISI.EAF.REFINING.TOTAL.TOTAL</t>
  </si>
  <si>
    <t>UED.ktoe.LU.ISI.EAF.REFINING.THERM.TOTAL</t>
  </si>
  <si>
    <t>UED.ktoe.LU.ISI.EAF.REFINING.THERM.LPG</t>
  </si>
  <si>
    <t>UED.ktoe.LU.ISI.EAF.REFINING.THERM.DIESEL_LIQBIO</t>
  </si>
  <si>
    <t>UED.ktoe.LU.ISI.EAF.REFINING.THERM.RFO</t>
  </si>
  <si>
    <t>UED.ktoe.LU.ISI.EAF.REFINING.THERM.NG_BIOGAS</t>
  </si>
  <si>
    <t>UED.ktoe.LU.ISI.EAF.REFINING.ELEC.ELEC</t>
  </si>
  <si>
    <t>UED.ktoe.LU.ISI.EAF.FINISHING.THERM.TOTAL</t>
  </si>
  <si>
    <t>UED.ktoe.LU.ISI.EAF.FINISHING.THERM.LPG</t>
  </si>
  <si>
    <t>UED.ktoe.LU.ISI.EAF.FINISHING.THERM.DIESEL_LIQBIO</t>
  </si>
  <si>
    <t>UED.ktoe.LU.ISI.EAF.FINISHING.THERM.NG_BIOGAS</t>
  </si>
  <si>
    <t>UED.ktoe.LU.ISI.EAF.FINISHING_STEAM.TOTAL.TOTAL</t>
  </si>
  <si>
    <t>UED.ktoe.LU.ISI.EAF.FINISHING_STEAM.STEAM.NONCOKE_SOLIDS</t>
  </si>
  <si>
    <t>UED.ktoe.LU.ISI.EAF.FINISHING_STEAM.STEAM.RFG</t>
  </si>
  <si>
    <t>UED.ktoe.LU.ISI.EAF.FINISHING_STEAM.STEAM.LPG</t>
  </si>
  <si>
    <t>UED.ktoe.LU.ISI.EAF.FINISHING_STEAM.STEAM.DIESEL_LIQBIO</t>
  </si>
  <si>
    <t>UED.ktoe.LU.ISI.EAF.FINISHING_STEAM.STEAM.RFO</t>
  </si>
  <si>
    <t>UED.ktoe.LU.ISI.EAF.FINISHING_STEAM.STEAM.OTHER</t>
  </si>
  <si>
    <t>UED.ktoe.LU.ISI.EAF.FINISHING_STEAM.STEAM.NG_BIOGAS</t>
  </si>
  <si>
    <t>UED.ktoe.LU.ISI.EAF.FINISHING_STEAM.STEAM.DERIVED</t>
  </si>
  <si>
    <t>UED.ktoe.LU.ISI.EAF.FINISHING_STEAM.STEAM.BIOMASS_WASTE</t>
  </si>
  <si>
    <t>UED.ktoe.LU.ISI.EAF.FINISHING_STEAM.STEAM.STEAM_DISTR</t>
  </si>
  <si>
    <t>UED.ktoe.LU.ISI.EAF.FINISHING.ELEC.ELEC</t>
  </si>
  <si>
    <t>Market shares of useful energy demand by subsector (%)</t>
  </si>
  <si>
    <t>Ratio of useful energy demand to final energy consumption (system efficiency indicator)</t>
  </si>
  <si>
    <t>Detailed split of CO2 emissions by subsector (kt of CO2)</t>
  </si>
  <si>
    <t>FUEL_EMI.ktCO2.LU.ISI.BF_BOF.LIGHT.GENERIC.ELEC</t>
  </si>
  <si>
    <t>FUEL_EMI.ktCO2.LU.ISI.BF_BOF.AIRCOMP.GENERIC.ELEC</t>
  </si>
  <si>
    <t>FUEL_EMI.ktCO2.LU.ISI.BF_BOF.MOTOR.GENERIC.ELEC</t>
  </si>
  <si>
    <t>FUEL_EMI.ktCO2.LU.ISI.BF_BOF.FANS.GENERIC.ELEC</t>
  </si>
  <si>
    <t>FUEL_EMI.ktCO2.LU.ISI.BF_BOF.LOW_ENTH.TOTAL.TOTAL</t>
  </si>
  <si>
    <t>FUEL_EMI.ktCO2.LU.ISI.BF_BOF.LOW_ENTH.THERM.DIESEL_LIQBIO</t>
  </si>
  <si>
    <t>FUEL_EMI.ktCO2.LU.ISI.BF_BOF.LOW_ENTH.THERM.NG_BIOGAS</t>
  </si>
  <si>
    <t>FUEL_EMI.ktCO2.LU.ISI.BF_BOF.LOW_ENTH.THERM.SOLAR_GEO</t>
  </si>
  <si>
    <t>FUEL_EMI.ktCO2.LU.ISI.BF_BOF.LOW_ENTH.HP.AMBIENT</t>
  </si>
  <si>
    <t>FUEL_EMI.ktCO2.LU.ISI.BF_BOF.LOW_ENTH.THERM.ELEC</t>
  </si>
  <si>
    <t>FUEL_EMI.ktCO2.LU.ISI.BF_BOF.SINTERING.TOTAL.TOTAL</t>
  </si>
  <si>
    <t>FUEL_EMI.ktCO2.LU.ISI.BF_BOF.SINTERING.THERM.NONCOKE_SOLIDS</t>
  </si>
  <si>
    <t>FUEL_EMI.ktCO2.LU.ISI.BF_BOF.SINTERING.THERM.RFO</t>
  </si>
  <si>
    <t>FUEL_EMI.ktCO2.LU.ISI.BF_BOF.SINTERING.THERM.NG_BIOGAS</t>
  </si>
  <si>
    <t>FUEL_EMI.ktCO2.LU.ISI.BF_BOF.SINTERING.THERM.DERIVED</t>
  </si>
  <si>
    <t>FUEL_EMI.ktCO2.LU.ISI.BF_BOF.SINTERING.THERM.ELEC</t>
  </si>
  <si>
    <t>FUEL_EMI.ktCO2.LU.ISI.BF_BOF.BLAST_FURNACE.TOTAL.TOTAL</t>
  </si>
  <si>
    <t>FUEL_EMI.ktCO2.LU.ISI.BF_BOF.BLAST_FURNACE.THERM.NONCOKE_SOLIDS</t>
  </si>
  <si>
    <t>FUEL_EMI.ktCO2.LU.ISI.BF_BOF.BLAST_FURNACE.THERM.COKE</t>
  </si>
  <si>
    <t>FUEL_EMI.ktCO2.LU.ISI.BF_BOF.BLAST_FURNACE.THERM.RFO</t>
  </si>
  <si>
    <t>FUEL_EMI.ktCO2.LU.ISI.BF_BOF.BLAST_FURNACE.THERM.NG_BIOGAS</t>
  </si>
  <si>
    <t>FUEL_EMI.ktCO2.LU.ISI.BF_BOF.BLAST_FURNACE.THERM.DERIVED</t>
  </si>
  <si>
    <t>FUEL_EMI.ktCO2.LU.ISI.BF_BOF.REFINING.TOTAL.TOTAL</t>
  </si>
  <si>
    <t>FUEL_EMI.ktCO2.LU.ISI.BF_BOF.REFINING.THERM.TOTAL</t>
  </si>
  <si>
    <t>FUEL_EMI.ktCO2.LU.ISI.BF_BOF.REFINING.THERM.LPG</t>
  </si>
  <si>
    <t>FUEL_EMI.ktCO2.LU.ISI.BF_BOF.REFINING.THERM.DIESEL_LIQBIO</t>
  </si>
  <si>
    <t>FUEL_EMI.ktCO2.LU.ISI.BF_BOF.REFINING.THERM.RFO</t>
  </si>
  <si>
    <t>FUEL_EMI.ktCO2.LU.ISI.BF_BOF.REFINING.THERM.NG_BIOGAS</t>
  </si>
  <si>
    <t>FUEL_EMI.ktCO2.LU.ISI.BF_BOF.REFINING.ELEC.ELEC</t>
  </si>
  <si>
    <t>FUEL_EMI.ktCO2.LU.ISI.BF_BOF.FINISHING.THERM.TOTAL</t>
  </si>
  <si>
    <t>FUEL_EMI.ktCO2.LU.ISI.BF_BOF.FINISHING.THERM.LPG</t>
  </si>
  <si>
    <t>FUEL_EMI.ktCO2.LU.ISI.BF_BOF.FINISHING.THERM.DIESEL_LIQBIO</t>
  </si>
  <si>
    <t>FUEL_EMI.ktCO2.LU.ISI.BF_BOF.FINISHING.THERM.NG_BIOGAS</t>
  </si>
  <si>
    <t>FUEL_EMI.ktCO2.LU.ISI.BF_BOF.FINISHING_STEAM.TOTAL.TOTAL</t>
  </si>
  <si>
    <t>FUEL_EMI.ktCO2.LU.ISI.BF_BOF.FINISHING_STEAM.STEAM.NONCOKE_SOLIDS</t>
  </si>
  <si>
    <t>FUEL_EMI.ktCO2.LU.ISI.BF_BOF.FINISHING_STEAM.STEAM.RFG</t>
  </si>
  <si>
    <t>FUEL_EMI.ktCO2.LU.ISI.BF_BOF.FINISHING_STEAM.STEAM.LPG</t>
  </si>
  <si>
    <t>FUEL_EMI.ktCO2.LU.ISI.BF_BOF.FINISHING_STEAM.STEAM.DIESEL_LIQBIO</t>
  </si>
  <si>
    <t>FUEL_EMI.ktCO2.LU.ISI.BF_BOF.FINISHING_STEAM.STEAM.RFO</t>
  </si>
  <si>
    <t>FUEL_EMI.ktCO2.LU.ISI.BF_BOF.FINISHING_STEAM.STEAM.OTHER</t>
  </si>
  <si>
    <t>FUEL_EMI.ktCO2.LU.ISI.BF_BOF.FINISHING_STEAM.STEAM.NG_BIOGAS</t>
  </si>
  <si>
    <t>FUEL_EMI.ktCO2.LU.ISI.BF_BOF.FINISHING_STEAM.STEAM.DERIVED</t>
  </si>
  <si>
    <t>FUEL_EMI.ktCO2.LU.ISI.BF_BOF.FINISHING_STEAM.STEAM.BIOMASS_WASTE</t>
  </si>
  <si>
    <t>FUEL_EMI.ktCO2.LU.ISI.BF_BOF.FINISHING_STEAM.STEAM.STEAM_DISTR</t>
  </si>
  <si>
    <t>FUEL_EMI.ktCO2.LU.ISI.BF_BOF.FINISHING.ELEC.ELEC</t>
  </si>
  <si>
    <t>PROCESS_EMI.ktCO2.LU.ISI.BF_BOF</t>
  </si>
  <si>
    <t>FUEL_EMI.ktCO2.LU.ISI.EAF.LIGHT.GENERIC.ELEC</t>
  </si>
  <si>
    <t>FUEL_EMI.ktCO2.LU.ISI.EAF.AIRCOMP.GENERIC.ELEC</t>
  </si>
  <si>
    <t>FUEL_EMI.ktCO2.LU.ISI.EAF.MOTOR.GENERIC.ELEC</t>
  </si>
  <si>
    <t>FUEL_EMI.ktCO2.LU.ISI.EAF.FANS.GENERIC.ELEC</t>
  </si>
  <si>
    <t>FUEL_EMI.ktCO2.LU.ISI.EAF.LOW_ENTH.TOTAL.TOTAL</t>
  </si>
  <si>
    <t>FUEL_EMI.ktCO2.LU.ISI.EAF.LOW_ENTH.THERM.DIESEL_LIQBIO</t>
  </si>
  <si>
    <t>FUEL_EMI.ktCO2.LU.ISI.EAF.LOW_ENTH.THERM.NG_BIOGAS</t>
  </si>
  <si>
    <t>FUEL_EMI.ktCO2.LU.ISI.EAF.LOW_ENTH.THERM.SOLAR_GEO</t>
  </si>
  <si>
    <t>FUEL_EMI.ktCO2.LU.ISI.EAF.LOW_ENTH.HP.AMBIENT</t>
  </si>
  <si>
    <t>FUEL_EMI.ktCO2.LU.ISI.EAF.LOW_ENTH.THERM.ELEC</t>
  </si>
  <si>
    <t>FUEL_EMI.ktCO2.LU.ISI.EAF.SMELTING.TOTAL.TOTAL</t>
  </si>
  <si>
    <t>FUEL_EMI.ktCO2.LU.ISI.EAF.SMELTING.THERM.NONCOKE_SOLIDS</t>
  </si>
  <si>
    <t>FUEL_EMI.ktCO2.LU.ISI.EAF.SMELTING.THERM.RFO</t>
  </si>
  <si>
    <t>FUEL_EMI.ktCO2.LU.ISI.EAF.SMELTING.THERM.NG_BIOGAS</t>
  </si>
  <si>
    <t>FUEL_EMI.ktCO2.LU.ISI.EAF.SMELTING.THERM.DERIVED</t>
  </si>
  <si>
    <t>FUEL_EMI.ktCO2.LU.ISI.EAF.ARC_FURNACE.ELEC.ELEC</t>
  </si>
  <si>
    <t>FUEL_EMI.ktCO2.LU.ISI.EAF.REFINING.TOTAL.TOTAL</t>
  </si>
  <si>
    <t>FUEL_EMI.ktCO2.LU.ISI.EAF.REFINING.THERM.TOTAL</t>
  </si>
  <si>
    <t>FUEL_EMI.ktCO2.LU.ISI.EAF.REFINING.THERM.LPG</t>
  </si>
  <si>
    <t>FUEL_EMI.ktCO2.LU.ISI.EAF.REFINING.THERM.DIESEL_LIQBIO</t>
  </si>
  <si>
    <t>FUEL_EMI.ktCO2.LU.ISI.EAF.REFINING.THERM.RFO</t>
  </si>
  <si>
    <t>FUEL_EMI.ktCO2.LU.ISI.EAF.REFINING.THERM.NG_BIOGAS</t>
  </si>
  <si>
    <t>FUEL_EMI.ktCO2.LU.ISI.EAF.REFINING.ELEC.ELEC</t>
  </si>
  <si>
    <t>FUEL_EMI.ktCO2.LU.ISI.EAF.FINISHING.THERM.TOTAL</t>
  </si>
  <si>
    <t>FUEL_EMI.ktCO2.LU.ISI.EAF.FINISHING.THERM.LPG</t>
  </si>
  <si>
    <t>FUEL_EMI.ktCO2.LU.ISI.EAF.FINISHING.THERM.DIESEL_LIQBIO</t>
  </si>
  <si>
    <t>FUEL_EMI.ktCO2.LU.ISI.EAF.FINISHING.THERM.NG_BIOGAS</t>
  </si>
  <si>
    <t>FUEL_EMI.ktCO2.LU.ISI.EAF.FINISHING_STEAM.TOTAL.TOTAL</t>
  </si>
  <si>
    <t>FUEL_EMI.ktCO2.LU.ISI.EAF.FINISHING_STEAM.STEAM.NONCOKE_SOLIDS</t>
  </si>
  <si>
    <t>FUEL_EMI.ktCO2.LU.ISI.EAF.FINISHING_STEAM.STEAM.RFG</t>
  </si>
  <si>
    <t>FUEL_EMI.ktCO2.LU.ISI.EAF.FINISHING_STEAM.STEAM.LPG</t>
  </si>
  <si>
    <t>FUEL_EMI.ktCO2.LU.ISI.EAF.FINISHING_STEAM.STEAM.DIESEL_LIQBIO</t>
  </si>
  <si>
    <t>FUEL_EMI.ktCO2.LU.ISI.EAF.FINISHING_STEAM.STEAM.RFO</t>
  </si>
  <si>
    <t>FUEL_EMI.ktCO2.LU.ISI.EAF.FINISHING_STEAM.STEAM.OTHER</t>
  </si>
  <si>
    <t>FUEL_EMI.ktCO2.LU.ISI.EAF.FINISHING_STEAM.STEAM.NG_BIOGAS</t>
  </si>
  <si>
    <t>FUEL_EMI.ktCO2.LU.ISI.EAF.FINISHING_STEAM.STEAM.DERIVED</t>
  </si>
  <si>
    <t>FUEL_EMI.ktCO2.LU.ISI.EAF.FINISHING_STEAM.STEAM.BIOMASS_WASTE</t>
  </si>
  <si>
    <t>FUEL_EMI.ktCO2.LU.ISI.EAF.FINISHING_STEAM.STEAM.STEAM_DISTR</t>
  </si>
  <si>
    <t>FUEL_EMI.ktCO2.LU.ISI.EAF.FINISHING.ELEC.ELEC</t>
  </si>
  <si>
    <t>PROCESS_EMI.ktCO2.LU.ISI.EAF</t>
  </si>
  <si>
    <t>Market shares of CO2 emissions by subsector (%)</t>
  </si>
  <si>
    <t>Emission intensity (kt of CO2 per ktoe)</t>
  </si>
  <si>
    <t>Integrated steelworks (without process emissions)</t>
  </si>
  <si>
    <t>Electric arc (without process emissions)</t>
  </si>
  <si>
    <t>VA.Meuro2015.LU.NFM.ALUMINA</t>
  </si>
  <si>
    <t>VA.Meuro2015.LU.NFM.PRIM_ALU</t>
  </si>
  <si>
    <t>VA.Meuro2015.LU.NFM.SEC_ALU</t>
  </si>
  <si>
    <t>VA.Meuro2015.LU.NFM.OTHER_NFM</t>
  </si>
  <si>
    <t>Physical output (kt)</t>
  </si>
  <si>
    <t>Alumina production (kt)</t>
  </si>
  <si>
    <t>OUTPUT.kt.LU.NFM.ALUMINA</t>
  </si>
  <si>
    <t>Aluminium production (kt)</t>
  </si>
  <si>
    <t>OUTPUT.kt.LU.NFM.PRIM_ALU</t>
  </si>
  <si>
    <t>OUTPUT.kt.LU.NFM.SEC_ALU</t>
  </si>
  <si>
    <t>Other non-ferrous metals (kt lead eq.)</t>
  </si>
  <si>
    <t>OUTPUT.kt.LU.NFM.OTHER_NFM</t>
  </si>
  <si>
    <t>Installed capacity (kt production)</t>
  </si>
  <si>
    <t>CAP.kt.LU.NFM.ALUMINA</t>
  </si>
  <si>
    <t>CAP.kt.LU.NFM.PRIM_ALU</t>
  </si>
  <si>
    <t>CAP.kt.LU.NFM.SEC_ALU</t>
  </si>
  <si>
    <t>CAP.kt.LU.NFM.OTHER_NFM</t>
  </si>
  <si>
    <t>Capacity investment (kt production)</t>
  </si>
  <si>
    <t>NEWCAP.kt.LU.NFM.ALUMINA</t>
  </si>
  <si>
    <t>NEWCAP.kt.LU.NFM.PRIM_ALU</t>
  </si>
  <si>
    <t>NEWCAP.kt.LU.NFM.SEC_ALU</t>
  </si>
  <si>
    <t>NEWCAP.kt.LU.NFM.OTHER_NFM</t>
  </si>
  <si>
    <t>Decommissioned capacity (kt production)</t>
  </si>
  <si>
    <t>Idle capacity (kt production)</t>
  </si>
  <si>
    <t>FEC.ktoe.LU.NFM.TOTAL.TOTAL.TOTAL.TOTAL</t>
  </si>
  <si>
    <t>FEC.ktoe.LU.NFM.TOTAL.TOTAL.TOTAL.SOLIDS</t>
  </si>
  <si>
    <t>FEC.ktoe.LU.NFM.TOTAL.TOTAL.TOTAL.RFG</t>
  </si>
  <si>
    <t>FEC.ktoe.LU.NFM.TOTAL.TOTAL.TOTAL.LPG</t>
  </si>
  <si>
    <t>FEC.ktoe.LU.NFM.TOTAL.TOTAL.TOTAL.DIESEL</t>
  </si>
  <si>
    <t>FEC.ktoe.LU.NFM.TOTAL.TOTAL.TOTAL.RFO</t>
  </si>
  <si>
    <t>FEC.ktoe.LU.NFM.TOTAL.TOTAL.TOTAL.OTHER</t>
  </si>
  <si>
    <t>FEC.ktoe.LU.NFM.TOTAL.TOTAL.TOTAL.NG</t>
  </si>
  <si>
    <t>FEC.ktoe.LU.NFM.TOTAL.TOTAL.TOTAL.DERIVED</t>
  </si>
  <si>
    <t>FEC.ktoe.LU.NFM.TOTAL.TOTAL.TOTAL.BIOMASS_WASTE</t>
  </si>
  <si>
    <t>FEC.ktoe.LU.NFM.TOTAL.TOTAL.TOTAL.BIOGAS</t>
  </si>
  <si>
    <t>FEC.ktoe.LU.NFM.TOTAL.TOTAL.TOTAL.LIQBIO</t>
  </si>
  <si>
    <t>FEC.ktoe.LU.NFM.TOTAL.TOTAL.TOTAL.SOLAR</t>
  </si>
  <si>
    <t>FEC.ktoe.LU.NFM.TOTAL.TOTAL.TOTAL.GEO</t>
  </si>
  <si>
    <t>FEC.ktoe.LU.NFM.TOTAL.TOTAL.TOTAL.AMBIENT</t>
  </si>
  <si>
    <t>FEC.ktoe.LU.NFM.TOTAL.TOTAL.TOTAL.STEAM_DISTR</t>
  </si>
  <si>
    <t>FEC.ktoe.LU.NFM.TOTAL.TOTAL.TOTAL.ELEC</t>
  </si>
  <si>
    <t>FEC.ktoe.LU.NFM.ALUMINA.TOTAL.TOTAL.TOTAL</t>
  </si>
  <si>
    <t>FEC.ktoe.LU.NFM.ALUMINA.LIGHT.GENERIC.ELEC</t>
  </si>
  <si>
    <t>FEC.ktoe.LU.NFM.ALUMINA.AIRCOMP.GENERIC.ELEC</t>
  </si>
  <si>
    <t>FEC.ktoe.LU.NFM.ALUMINA.MOTOR.GENERIC.ELEC</t>
  </si>
  <si>
    <t>FEC.ktoe.LU.NFM.ALUMINA.FANS.GENERIC.ELEC</t>
  </si>
  <si>
    <t>FEC.ktoe.LU.NFM.ALUMINA.LOW_ENTH.TOTAL.TOTAL</t>
  </si>
  <si>
    <t>FEC.ktoe.LU.NFM.ALUMINA.LOW_ENTH.THERM.DIESEL_LIQBIO</t>
  </si>
  <si>
    <t>FEC.ktoe.LU.NFM.ALUMINA.LOW_ENTH.THERM.NG_BIOGAS</t>
  </si>
  <si>
    <t>FEC.ktoe.LU.NFM.ALUMINA.LOW_ENTH.THERM.SOLAR_GEO</t>
  </si>
  <si>
    <t>FEC.ktoe.LU.NFM.ALUMINA.LOW_ENTH.HP.AMBIENT</t>
  </si>
  <si>
    <t>FEC.ktoe.LU.NFM.ALUMINA.LOW_ENTH.THERM.ELEC</t>
  </si>
  <si>
    <t>Alumina production: High-enthalpy heat</t>
  </si>
  <si>
    <t>FEC.ktoe.LU.NFM.ALUMINA.A_PRODUCTION.TOTAL.TOTAL</t>
  </si>
  <si>
    <t>FEC.ktoe.LU.NFM.ALUMINA.A_PRODUCTION.STEAM.SOLIDS</t>
  </si>
  <si>
    <t>FEC.ktoe.LU.NFM.ALUMINA.A_PRODUCTION.STEAM.RFG</t>
  </si>
  <si>
    <t>FEC.ktoe.LU.NFM.ALUMINA.A_PRODUCTION.STEAM.LPG</t>
  </si>
  <si>
    <t>FEC.ktoe.LU.NFM.ALUMINA.A_PRODUCTION.STEAM.DIESEL_LIQBIO</t>
  </si>
  <si>
    <t>FEC.ktoe.LU.NFM.ALUMINA.A_PRODUCTION.STEAM.RFO</t>
  </si>
  <si>
    <t>FEC.ktoe.LU.NFM.ALUMINA.A_PRODUCTION.STEAM.OTHER</t>
  </si>
  <si>
    <t>FEC.ktoe.LU.NFM.ALUMINA.A_PRODUCTION.STEAM.NG_BIOGAS</t>
  </si>
  <si>
    <t>FEC.ktoe.LU.NFM.ALUMINA.A_PRODUCTION.STEAM.DERIVED</t>
  </si>
  <si>
    <t>FEC.ktoe.LU.NFM.ALUMINA.A_PRODUCTION.STEAM.BIOMASS_WASTE</t>
  </si>
  <si>
    <t>FEC.ktoe.LU.NFM.ALUMINA.A_PRODUCTION.STEAM.STEAM_DISTR</t>
  </si>
  <si>
    <t>Alumina production: Refining</t>
  </si>
  <si>
    <t>FEC.ktoe.LU.NFM.ALUMINA.A_REFINING.TOTAL.TOTAL</t>
  </si>
  <si>
    <t>FEC.ktoe.LU.NFM.ALUMINA.A_REFINING.THERM.LPG</t>
  </si>
  <si>
    <t>FEC.ktoe.LU.NFM.ALUMINA.A_REFINING.THERM.DIESEL_LIQBIO</t>
  </si>
  <si>
    <t>FEC.ktoe.LU.NFM.ALUMINA.A_REFINING.THERM.RFO</t>
  </si>
  <si>
    <t>FEC.ktoe.LU.NFM.ALUMINA.A_REFINING.THERM.NG_BIOGAS</t>
  </si>
  <si>
    <t>FEC.ktoe.LU.NFM.ALUMINA.A_REFINING.THERM.ELEC</t>
  </si>
  <si>
    <t>FEC.ktoe.LU.NFM.PRIM_ALU.TOTAL.TOTAL.TOTAL</t>
  </si>
  <si>
    <t>FEC.ktoe.LU.NFM.PRIM_ALU.LIGHT.GENERIC.ELEC</t>
  </si>
  <si>
    <t>FEC.ktoe.LU.NFM.PRIM_ALU.AIRCOMP.GENERIC.ELEC</t>
  </si>
  <si>
    <t>FEC.ktoe.LU.NFM.PRIM_ALU.MOTOR.GENERIC.ELEC</t>
  </si>
  <si>
    <t>FEC.ktoe.LU.NFM.PRIM_ALU.FANS.GENERIC.ELEC</t>
  </si>
  <si>
    <t>FEC.ktoe.LU.NFM.PRIM_ALU.LOW_ENTH.TOTAL.TOTAL</t>
  </si>
  <si>
    <t>FEC.ktoe.LU.NFM.PRIM_ALU.LOW_ENTH.THERM.DIESEL_LIQBIO</t>
  </si>
  <si>
    <t>FEC.ktoe.LU.NFM.PRIM_ALU.LOW_ENTH.THERM.NG_BIOGAS</t>
  </si>
  <si>
    <t>FEC.ktoe.LU.NFM.PRIM_ALU.LOW_ENTH.THERM.SOLAR_GEO</t>
  </si>
  <si>
    <t>FEC.ktoe.LU.NFM.PRIM_ALU.LOW_ENTH.HP.AMBIENT</t>
  </si>
  <si>
    <t>FEC.ktoe.LU.NFM.PRIM_ALU.LOW_ENTH.THERM.ELEC</t>
  </si>
  <si>
    <t>Aluminium electrolysis (smelting)</t>
  </si>
  <si>
    <t>FEC.ktoe.LU.NFM.PRIM_ALU.SMELTING.ELEC.ELEC</t>
  </si>
  <si>
    <t>Aluminium processing  (metallurgy e.g. cast house, reheating)</t>
  </si>
  <si>
    <t>FEC.ktoe.LU.NFM.PRIM_ALU.PROCESSING.TOTAL.TOTAL</t>
  </si>
  <si>
    <t>Aluminium processing - Thermal</t>
  </si>
  <si>
    <t>FEC.ktoe.LU.NFM.PRIM_ALU.PROCESSING.THERM.TOTAL</t>
  </si>
  <si>
    <t>FEC.ktoe.LU.NFM.PRIM_ALU.PROCESSING.THERM.LPG</t>
  </si>
  <si>
    <t>FEC.ktoe.LU.NFM.PRIM_ALU.PROCESSING.THERM.DIESEL_LIQBIO</t>
  </si>
  <si>
    <t>FEC.ktoe.LU.NFM.PRIM_ALU.PROCESSING.THERM.RFO</t>
  </si>
  <si>
    <t>FEC.ktoe.LU.NFM.PRIM_ALU.PROCESSING.THERM.NG_BIOGAS</t>
  </si>
  <si>
    <t>Aluminium processing - Electric</t>
  </si>
  <si>
    <t>FEC.ktoe.LU.NFM.PRIM_ALU.PROCESSING.ELEC.ELEC</t>
  </si>
  <si>
    <t>Aluminium finishing</t>
  </si>
  <si>
    <t>Aluminium finishing - Thermal</t>
  </si>
  <si>
    <t>FEC.ktoe.LU.NFM.PRIM_ALU.FINISHING.THERM.TOTAL</t>
  </si>
  <si>
    <t>FEC.ktoe.LU.NFM.PRIM_ALU.FINISHING.THERM.LPG</t>
  </si>
  <si>
    <t>FEC.ktoe.LU.NFM.PRIM_ALU.FINISHING.THERM.DIESEL_LIQBIO</t>
  </si>
  <si>
    <t>FEC.ktoe.LU.NFM.PRIM_ALU.FINISHING.THERM.NG_BIOGAS</t>
  </si>
  <si>
    <t>Aluminium finishing - Steam</t>
  </si>
  <si>
    <t>FEC.ktoe.LU.NFM.PRIM_ALU.FINISHING_STEAM.TOTAL.TOTAL</t>
  </si>
  <si>
    <t>FEC.ktoe.LU.NFM.PRIM_ALU.FINISHING_STEAM.STEAM.SOLIDS</t>
  </si>
  <si>
    <t>FEC.ktoe.LU.NFM.PRIM_ALU.FINISHING_STEAM.STEAM.RFG</t>
  </si>
  <si>
    <t>FEC.ktoe.LU.NFM.PRIM_ALU.FINISHING_STEAM.STEAM.LPG</t>
  </si>
  <si>
    <t>FEC.ktoe.LU.NFM.PRIM_ALU.FINISHING_STEAM.STEAM.DIESEL_LIQBIO</t>
  </si>
  <si>
    <t>FEC.ktoe.LU.NFM.PRIM_ALU.FINISHING_STEAM.STEAM.RFO</t>
  </si>
  <si>
    <t>FEC.ktoe.LU.NFM.PRIM_ALU.FINISHING_STEAM.STEAM.OTHER</t>
  </si>
  <si>
    <t>FEC.ktoe.LU.NFM.PRIM_ALU.FINISHING_STEAM.STEAM.NG_BIOGAS</t>
  </si>
  <si>
    <t>FEC.ktoe.LU.NFM.PRIM_ALU.FINISHING_STEAM.STEAM.DERIVED</t>
  </si>
  <si>
    <t>FEC.ktoe.LU.NFM.PRIM_ALU.FINISHING_STEAM.STEAM.BIOMASS_WASTE</t>
  </si>
  <si>
    <t>FEC.ktoe.LU.NFM.PRIM_ALU.FINISHING_STEAM.STEAM.STEAM_DISTR</t>
  </si>
  <si>
    <t>Aluminium finishing - Electric</t>
  </si>
  <si>
    <t>FEC.ktoe.LU.NFM.PRIM_ALU.FINISHING.ELEC.ELEC</t>
  </si>
  <si>
    <t>FEC.ktoe.LU.NFM.SEC_ALU.TOTAL.TOTAL.TOTAL</t>
  </si>
  <si>
    <t>FEC.ktoe.LU.NFM.SEC_ALU.LIGHT.GENERIC.ELEC</t>
  </si>
  <si>
    <t>FEC.ktoe.LU.NFM.SEC_ALU.AIRCOMP.GENERIC.ELEC</t>
  </si>
  <si>
    <t>FEC.ktoe.LU.NFM.SEC_ALU.MOTOR.GENERIC.ELEC</t>
  </si>
  <si>
    <t>FEC.ktoe.LU.NFM.SEC_ALU.FANS.GENERIC.ELEC</t>
  </si>
  <si>
    <t>FEC.ktoe.LU.NFM.SEC_ALU.LOW_ENTH.TOTAL.TOTAL</t>
  </si>
  <si>
    <t>FEC.ktoe.LU.NFM.SEC_ALU.LOW_ENTH.THERM.DIESEL_LIQBIO</t>
  </si>
  <si>
    <t>FEC.ktoe.LU.NFM.SEC_ALU.LOW_ENTH.THERM.NG_BIOGAS</t>
  </si>
  <si>
    <t>FEC.ktoe.LU.NFM.SEC_ALU.LOW_ENTH.THERM.SOLAR_GEO</t>
  </si>
  <si>
    <t>FEC.ktoe.LU.NFM.SEC_ALU.LOW_ENTH.HP.AMBIENT</t>
  </si>
  <si>
    <t>FEC.ktoe.LU.NFM.SEC_ALU.LOW_ENTH.THERM.ELEC</t>
  </si>
  <si>
    <t>Secondary aluminium (incl. pre-treatment, remelting)</t>
  </si>
  <si>
    <t>FEC.ktoe.LU.NFM.SEC_ALU.SEC_REMELTING.TOTAL.TOTAL</t>
  </si>
  <si>
    <t>Secondary aluminium - Thermal</t>
  </si>
  <si>
    <t>FEC.ktoe.LU.NFM.SEC_ALU.SEC_REMELTING.THERM.TOTAL</t>
  </si>
  <si>
    <t>FEC.ktoe.LU.NFM.SEC_ALU.SEC_REMELTING.THERM.LPG</t>
  </si>
  <si>
    <t>FEC.ktoe.LU.NFM.SEC_ALU.SEC_REMELTING.THERM.DIESEL_LIQBIO</t>
  </si>
  <si>
    <t>FEC.ktoe.LU.NFM.SEC_ALU.SEC_REMELTING.THERM.RFO</t>
  </si>
  <si>
    <t>FEC.ktoe.LU.NFM.SEC_ALU.SEC_REMELTING.THERM.NG_BIOGAS</t>
  </si>
  <si>
    <t>Secondary aluminium - Electric</t>
  </si>
  <si>
    <t>FEC.ktoe.LU.NFM.SEC_ALU.SEC_REMELTING.ELEC.ELEC</t>
  </si>
  <si>
    <t>FEC.ktoe.LU.NFM.SEC_ALU.SEC_PROCESSING.TOTAL.TOTAL</t>
  </si>
  <si>
    <t>FEC.ktoe.LU.NFM.SEC_ALU.SEC_PROCESSING.THERM.TOTAL</t>
  </si>
  <si>
    <t>FEC.ktoe.LU.NFM.SEC_ALU.SEC_PROCESSING.THERM.LPG</t>
  </si>
  <si>
    <t>FEC.ktoe.LU.NFM.SEC_ALU.SEC_PROCESSING.THERM.DIESEL_LIQBIO</t>
  </si>
  <si>
    <t>FEC.ktoe.LU.NFM.SEC_ALU.SEC_PROCESSING.THERM.RFO</t>
  </si>
  <si>
    <t>FEC.ktoe.LU.NFM.SEC_ALU.SEC_PROCESSING.THERM.NG_BIOGAS</t>
  </si>
  <si>
    <t>FEC.ktoe.LU.NFM.SEC_ALU.SEC_PROCESSING.ELEC.ELEC</t>
  </si>
  <si>
    <t>FEC.ktoe.LU.NFM.SEC_ALU.SEC_FINISHING.THERM.TOTAL</t>
  </si>
  <si>
    <t>FEC.ktoe.LU.NFM.SEC_ALU.SEC_FINISHING.THERM.LPG</t>
  </si>
  <si>
    <t>FEC.ktoe.LU.NFM.SEC_ALU.SEC_FINISHING.THERM.DIESEL_LIQBIO</t>
  </si>
  <si>
    <t>FEC.ktoe.LU.NFM.SEC_ALU.SEC_FINISHING.THERM.NG_BIOGAS</t>
  </si>
  <si>
    <t>FEC.ktoe.LU.NFM.SEC_ALU.SEC_FINISHING_STEAM.TOTAL.TOTAL</t>
  </si>
  <si>
    <t>FEC.ktoe.LU.NFM.SEC_ALU.SEC_FINISHING_STEAM.STEAM.SOLIDS</t>
  </si>
  <si>
    <t>FEC.ktoe.LU.NFM.SEC_ALU.SEC_FINISHING_STEAM.STEAM.RFG</t>
  </si>
  <si>
    <t>FEC.ktoe.LU.NFM.SEC_ALU.SEC_FINISHING_STEAM.STEAM.LPG</t>
  </si>
  <si>
    <t>FEC.ktoe.LU.NFM.SEC_ALU.SEC_FINISHING_STEAM.STEAM.DIESEL_LIQBIO</t>
  </si>
  <si>
    <t>FEC.ktoe.LU.NFM.SEC_ALU.SEC_FINISHING_STEAM.STEAM.RFO</t>
  </si>
  <si>
    <t>FEC.ktoe.LU.NFM.SEC_ALU.SEC_FINISHING_STEAM.STEAM.OTHER</t>
  </si>
  <si>
    <t>FEC.ktoe.LU.NFM.SEC_ALU.SEC_FINISHING_STEAM.STEAM.NG_BIOGAS</t>
  </si>
  <si>
    <t>FEC.ktoe.LU.NFM.SEC_ALU.SEC_FINISHING_STEAM.STEAM.DERIVED</t>
  </si>
  <si>
    <t>FEC.ktoe.LU.NFM.SEC_ALU.SEC_FINISHING_STEAM.STEAM.BIOMASS_WASTE</t>
  </si>
  <si>
    <t>FEC.ktoe.LU.NFM.SEC_ALU.SEC_FINISHING_STEAM.STEAM.STEAM_DISTR</t>
  </si>
  <si>
    <t>FEC.ktoe.LU.NFM.SEC_ALU.SEC_FINISHING.ELEC.ELEC</t>
  </si>
  <si>
    <t>FEC.ktoe.LU.NFM.OTHER_NFM.TOTAL.TOTAL.TOTAL</t>
  </si>
  <si>
    <t>FEC.ktoe.LU.NFM.OTHER_NFM.LIGHT.GENERIC.ELEC</t>
  </si>
  <si>
    <t>FEC.ktoe.LU.NFM.OTHER_NFM.AIRCOMP.GENERIC.ELEC</t>
  </si>
  <si>
    <t>FEC.ktoe.LU.NFM.OTHER_NFM.MOTOR.GENERIC.ELEC</t>
  </si>
  <si>
    <t>FEC.ktoe.LU.NFM.OTHER_NFM.FANS.GENERIC.ELEC</t>
  </si>
  <si>
    <t>FEC.ktoe.LU.NFM.OTHER_NFM.LOW_ENTH.TOTAL.TOTAL</t>
  </si>
  <si>
    <t>FEC.ktoe.LU.NFM.OTHER_NFM.LOW_ENTH.THERM.DIESEL_LIQBIO</t>
  </si>
  <si>
    <t>FEC.ktoe.LU.NFM.OTHER_NFM.LOW_ENTH.THERM.NG_BIOGAS</t>
  </si>
  <si>
    <t>FEC.ktoe.LU.NFM.OTHER_NFM.LOW_ENTH.THERM.SOLAR_GEO</t>
  </si>
  <si>
    <t>FEC.ktoe.LU.NFM.OTHER_NFM.LOW_ENTH.HP.AMBIENT</t>
  </si>
  <si>
    <t>FEC.ktoe.LU.NFM.OTHER_NFM.LOW_ENTH.THERM.ELEC</t>
  </si>
  <si>
    <t>Other Metals: production</t>
  </si>
  <si>
    <t>FEC.ktoe.LU.NFM.OTHER_NFM.OTH_PRODUCTION.TOTAL.TOTAL</t>
  </si>
  <si>
    <t>Metal production - Thermal</t>
  </si>
  <si>
    <t>FEC.ktoe.LU.NFM.OTHER_NFM.OTH_PRODUCTION.THERM.TOTAL</t>
  </si>
  <si>
    <t>FEC.ktoe.LU.NFM.OTHER_NFM.OTH_PRODUCTION.THERM.SOLIDS</t>
  </si>
  <si>
    <t>FEC.ktoe.LU.NFM.OTHER_NFM.OTH_PRODUCTION.THERM.LPG</t>
  </si>
  <si>
    <t>FEC.ktoe.LU.NFM.OTHER_NFM.OTH_PRODUCTION.THERM.DIESEL_LIQBIO</t>
  </si>
  <si>
    <t>FEC.ktoe.LU.NFM.OTHER_NFM.OTH_PRODUCTION.THERM.RFO</t>
  </si>
  <si>
    <t>FEC.ktoe.LU.NFM.OTHER_NFM.OTH_PRODUCTION.THERM.NG_BIOGAS</t>
  </si>
  <si>
    <t>Metal production - Electric</t>
  </si>
  <si>
    <t>FEC.ktoe.LU.NFM.OTHER_NFM.OTH_PRODUCTION.ELEC.ELEC</t>
  </si>
  <si>
    <t>Metal processing  (metallurgy e.g. cast house, reheating)</t>
  </si>
  <si>
    <t>FEC.ktoe.LU.NFM.OTHER_NFM.OTH_PROCESSING.TOTAL.TOTAL</t>
  </si>
  <si>
    <t>Metal processing - Thermal</t>
  </si>
  <si>
    <t>FEC.ktoe.LU.NFM.OTHER_NFM.OTH_PROCESSING.THERM.TOTAL</t>
  </si>
  <si>
    <t>FEC.ktoe.LU.NFM.OTHER_NFM.OTH_PROCESSING.THERM.LPG</t>
  </si>
  <si>
    <t>FEC.ktoe.LU.NFM.OTHER_NFM.OTH_PROCESSING.THERM.DIESEL_LIQBIO</t>
  </si>
  <si>
    <t>FEC.ktoe.LU.NFM.OTHER_NFM.OTH_PROCESSING.THERM.RFO</t>
  </si>
  <si>
    <t>FEC.ktoe.LU.NFM.OTHER_NFM.OTH_PROCESSING.THERM.NG_BIOGAS</t>
  </si>
  <si>
    <t>Metal processing - Electric</t>
  </si>
  <si>
    <t>FEC.ktoe.LU.NFM.OTHER_NFM.OTH_PROCESSING.ELEC.ELEC</t>
  </si>
  <si>
    <t>Metal finishing</t>
  </si>
  <si>
    <t>Metal finishing - Thermal</t>
  </si>
  <si>
    <t>FEC.ktoe.LU.NFM.OTHER_NFM.OTH_FINISHING.THERM.TOTAL</t>
  </si>
  <si>
    <t>FEC.ktoe.LU.NFM.OTHER_NFM.OTH_FINISHING.THERM.LPG</t>
  </si>
  <si>
    <t>FEC.ktoe.LU.NFM.OTHER_NFM.OTH_FINISHING.THERM.DIESEL_LIQBIO</t>
  </si>
  <si>
    <t>FEC.ktoe.LU.NFM.OTHER_NFM.OTH_FINISHING.THERM.NG_BIOGAS</t>
  </si>
  <si>
    <t>Metal finishing - Steam</t>
  </si>
  <si>
    <t>FEC.ktoe.LU.NFM.OTHER_NFM.OTH_FINISHING_STEAM.TOTAL.TOTAL</t>
  </si>
  <si>
    <t>FEC.ktoe.LU.NFM.OTHER_NFM.OTH_FINISHING_STEAM.STEAM.SOLIDS</t>
  </si>
  <si>
    <t>FEC.ktoe.LU.NFM.OTHER_NFM.OTH_FINISHING_STEAM.STEAM.RFG</t>
  </si>
  <si>
    <t>FEC.ktoe.LU.NFM.OTHER_NFM.OTH_FINISHING_STEAM.STEAM.LPG</t>
  </si>
  <si>
    <t>FEC.ktoe.LU.NFM.OTHER_NFM.OTH_FINISHING_STEAM.STEAM.DIESEL_LIQBIO</t>
  </si>
  <si>
    <t>FEC.ktoe.LU.NFM.OTHER_NFM.OTH_FINISHING_STEAM.STEAM.RFO</t>
  </si>
  <si>
    <t>FEC.ktoe.LU.NFM.OTHER_NFM.OTH_FINISHING_STEAM.STEAM.OTHER</t>
  </si>
  <si>
    <t>FEC.ktoe.LU.NFM.OTHER_NFM.OTH_FINISHING_STEAM.STEAM.NG_BIOGAS</t>
  </si>
  <si>
    <t>FEC.ktoe.LU.NFM.OTHER_NFM.OTH_FINISHING_STEAM.STEAM.DERIVED</t>
  </si>
  <si>
    <t>FEC.ktoe.LU.NFM.OTHER_NFM.OTH_FINISHING_STEAM.STEAM.BIOMASS_WASTE</t>
  </si>
  <si>
    <t>FEC.ktoe.LU.NFM.OTHER_NFM.OTH_FINISHING_STEAM.STEAM.STEAM_DISTR</t>
  </si>
  <si>
    <t>Metal finishing - Electric</t>
  </si>
  <si>
    <t>FEC.ktoe.LU.NFM.OTHER_NFM.OTH_FINISHING.ELEC.ELEC</t>
  </si>
  <si>
    <t>UED.ktoe.LU.NFM.ALUMINA.TOTAL.TOTAL.TOTAL</t>
  </si>
  <si>
    <t>UED.ktoe.LU.NFM.ALUMINA.LIGHT.GENERIC.ELEC</t>
  </si>
  <si>
    <t>UED.ktoe.LU.NFM.ALUMINA.AIRCOMP.GENERIC.ELEC</t>
  </si>
  <si>
    <t>UED.ktoe.LU.NFM.ALUMINA.MOTOR.GENERIC.ELEC</t>
  </si>
  <si>
    <t>UED.ktoe.LU.NFM.ALUMINA.FANS.GENERIC.ELEC</t>
  </si>
  <si>
    <t>UED.ktoe.LU.NFM.ALUMINA.LOW_ENTH.TOTAL.TOTAL</t>
  </si>
  <si>
    <t>UED.ktoe.LU.NFM.ALUMINA.LOW_ENTH.THERM.DIESEL_LIQBIO</t>
  </si>
  <si>
    <t>UED.ktoe.LU.NFM.ALUMINA.LOW_ENTH.THERM.NG_BIOGAS</t>
  </si>
  <si>
    <t>UED.ktoe.LU.NFM.ALUMINA.LOW_ENTH.THERM.SOLAR_GEO</t>
  </si>
  <si>
    <t>UED.ktoe.LU.NFM.ALUMINA.LOW_ENTH.HP.AMBIENT</t>
  </si>
  <si>
    <t>UED.ktoe.LU.NFM.ALUMINA.LOW_ENTH.THERM.ELEC</t>
  </si>
  <si>
    <t>UED.ktoe.LU.NFM.ALUMINA.A_PRODUCTION.TOTAL.TOTAL</t>
  </si>
  <si>
    <t>UED.ktoe.LU.NFM.ALUMINA.A_PRODUCTION.STEAM.SOLIDS</t>
  </si>
  <si>
    <t>UED.ktoe.LU.NFM.ALUMINA.A_PRODUCTION.STEAM.RFG</t>
  </si>
  <si>
    <t>UED.ktoe.LU.NFM.ALUMINA.A_PRODUCTION.STEAM.LPG</t>
  </si>
  <si>
    <t>UED.ktoe.LU.NFM.ALUMINA.A_PRODUCTION.STEAM.DIESEL_LIQBIO</t>
  </si>
  <si>
    <t>UED.ktoe.LU.NFM.ALUMINA.A_PRODUCTION.STEAM.RFO</t>
  </si>
  <si>
    <t>UED.ktoe.LU.NFM.ALUMINA.A_PRODUCTION.STEAM.OTHER</t>
  </si>
  <si>
    <t>UED.ktoe.LU.NFM.ALUMINA.A_PRODUCTION.STEAM.NG_BIOGAS</t>
  </si>
  <si>
    <t>UED.ktoe.LU.NFM.ALUMINA.A_PRODUCTION.STEAM.DERIVED</t>
  </si>
  <si>
    <t>UED.ktoe.LU.NFM.ALUMINA.A_PRODUCTION.STEAM.BIOMASS_WASTE</t>
  </si>
  <si>
    <t>UED.ktoe.LU.NFM.ALUMINA.A_PRODUCTION.STEAM.STEAM_DISTR</t>
  </si>
  <si>
    <t>UED.ktoe.LU.NFM.ALUMINA.A_REFINING.TOTAL.TOTAL</t>
  </si>
  <si>
    <t>UED.ktoe.LU.NFM.ALUMINA.A_REFINING.THERM.LPG</t>
  </si>
  <si>
    <t>UED.ktoe.LU.NFM.ALUMINA.A_REFINING.THERM.DIESEL_LIQBIO</t>
  </si>
  <si>
    <t>UED.ktoe.LU.NFM.ALUMINA.A_REFINING.THERM.RFO</t>
  </si>
  <si>
    <t>UED.ktoe.LU.NFM.ALUMINA.A_REFINING.THERM.NG_BIOGAS</t>
  </si>
  <si>
    <t>UED.ktoe.LU.NFM.ALUMINA.A_REFINING.THERM.ELEC</t>
  </si>
  <si>
    <t>UED.ktoe.LU.NFM.PRIM_ALU.TOTAL.TOTAL.TOTAL</t>
  </si>
  <si>
    <t>UED.ktoe.LU.NFM.PRIM_ALU.LIGHT.GENERIC.ELEC</t>
  </si>
  <si>
    <t>UED.ktoe.LU.NFM.PRIM_ALU.AIRCOMP.GENERIC.ELEC</t>
  </si>
  <si>
    <t>UED.ktoe.LU.NFM.PRIM_ALU.MOTOR.GENERIC.ELEC</t>
  </si>
  <si>
    <t>UED.ktoe.LU.NFM.PRIM_ALU.FANS.GENERIC.ELEC</t>
  </si>
  <si>
    <t>UED.ktoe.LU.NFM.PRIM_ALU.LOW_ENTH.TOTAL.TOTAL</t>
  </si>
  <si>
    <t>UED.ktoe.LU.NFM.PRIM_ALU.LOW_ENTH.THERM.DIESEL_LIQBIO</t>
  </si>
  <si>
    <t>UED.ktoe.LU.NFM.PRIM_ALU.LOW_ENTH.THERM.NG_BIOGAS</t>
  </si>
  <si>
    <t>UED.ktoe.LU.NFM.PRIM_ALU.LOW_ENTH.THERM.SOLAR_GEO</t>
  </si>
  <si>
    <t>UED.ktoe.LU.NFM.PRIM_ALU.LOW_ENTH.HP.AMBIENT</t>
  </si>
  <si>
    <t>UED.ktoe.LU.NFM.PRIM_ALU.LOW_ENTH.THERM.ELEC</t>
  </si>
  <si>
    <t>UED.ktoe.LU.NFM.PRIM_ALU.SMELTING.ELEC.ELEC</t>
  </si>
  <si>
    <t>UED.ktoe.LU.NFM.PRIM_ALU.PROCESSING.TOTAL.TOTAL</t>
  </si>
  <si>
    <t>UED.ktoe.LU.NFM.PRIM_ALU.PROCESSING.THERM.TOTAL</t>
  </si>
  <si>
    <t>UED.ktoe.LU.NFM.PRIM_ALU.PROCESSING.THERM.LPG</t>
  </si>
  <si>
    <t>UED.ktoe.LU.NFM.PRIM_ALU.PROCESSING.THERM.DIESEL_LIQBIO</t>
  </si>
  <si>
    <t>UED.ktoe.LU.NFM.PRIM_ALU.PROCESSING.THERM.RFO</t>
  </si>
  <si>
    <t>UED.ktoe.LU.NFM.PRIM_ALU.PROCESSING.THERM.NG_BIOGAS</t>
  </si>
  <si>
    <t>UED.ktoe.LU.NFM.PRIM_ALU.PROCESSING.ELEC.ELEC</t>
  </si>
  <si>
    <t>UED.ktoe.LU.NFM.PRIM_ALU.FINISHING.THERM.TOTAL</t>
  </si>
  <si>
    <t>UED.ktoe.LU.NFM.PRIM_ALU.FINISHING.THERM.LPG</t>
  </si>
  <si>
    <t>UED.ktoe.LU.NFM.PRIM_ALU.FINISHING.THERM.DIESEL_LIQBIO</t>
  </si>
  <si>
    <t>UED.ktoe.LU.NFM.PRIM_ALU.FINISHING.THERM.NG_BIOGAS</t>
  </si>
  <si>
    <t>UED.ktoe.LU.NFM.PRIM_ALU.FINISHING_STEAM.TOTAL.TOTAL</t>
  </si>
  <si>
    <t>UED.ktoe.LU.NFM.PRIM_ALU.FINISHING_STEAM.STEAM.SOLIDS</t>
  </si>
  <si>
    <t>UED.ktoe.LU.NFM.PRIM_ALU.FINISHING_STEAM.STEAM.RFG</t>
  </si>
  <si>
    <t>UED.ktoe.LU.NFM.PRIM_ALU.FINISHING_STEAM.STEAM.LPG</t>
  </si>
  <si>
    <t>UED.ktoe.LU.NFM.PRIM_ALU.FINISHING_STEAM.STEAM.DIESEL_LIQBIO</t>
  </si>
  <si>
    <t>UED.ktoe.LU.NFM.PRIM_ALU.FINISHING_STEAM.STEAM.RFO</t>
  </si>
  <si>
    <t>UED.ktoe.LU.NFM.PRIM_ALU.FINISHING_STEAM.STEAM.OTHER</t>
  </si>
  <si>
    <t>UED.ktoe.LU.NFM.PRIM_ALU.FINISHING_STEAM.STEAM.NG_BIOGAS</t>
  </si>
  <si>
    <t>UED.ktoe.LU.NFM.PRIM_ALU.FINISHING_STEAM.STEAM.DERIVED</t>
  </si>
  <si>
    <t>UED.ktoe.LU.NFM.PRIM_ALU.FINISHING_STEAM.STEAM.BIOMASS_WASTE</t>
  </si>
  <si>
    <t>UED.ktoe.LU.NFM.PRIM_ALU.FINISHING_STEAM.STEAM.STEAM_DISTR</t>
  </si>
  <si>
    <t>UED.ktoe.LU.NFM.PRIM_ALU.FINISHING.ELEC.ELEC</t>
  </si>
  <si>
    <t>UED.ktoe.LU.NFM.SEC_ALU.TOTAL.TOTAL.TOTAL</t>
  </si>
  <si>
    <t>UED.ktoe.LU.NFM.SEC_ALU.LIGHT.GENERIC.ELEC</t>
  </si>
  <si>
    <t>UED.ktoe.LU.NFM.SEC_ALU.AIRCOMP.GENERIC.ELEC</t>
  </si>
  <si>
    <t>UED.ktoe.LU.NFM.SEC_ALU.MOTOR.GENERIC.ELEC</t>
  </si>
  <si>
    <t>UED.ktoe.LU.NFM.SEC_ALU.FANS.GENERIC.ELEC</t>
  </si>
  <si>
    <t>UED.ktoe.LU.NFM.SEC_ALU.LOW_ENTH.TOTAL.TOTAL</t>
  </si>
  <si>
    <t>UED.ktoe.LU.NFM.SEC_ALU.LOW_ENTH.THERM.DIESEL_LIQBIO</t>
  </si>
  <si>
    <t>UED.ktoe.LU.NFM.SEC_ALU.LOW_ENTH.THERM.NG_BIOGAS</t>
  </si>
  <si>
    <t>UED.ktoe.LU.NFM.SEC_ALU.LOW_ENTH.THERM.SOLAR_GEO</t>
  </si>
  <si>
    <t>UED.ktoe.LU.NFM.SEC_ALU.LOW_ENTH.HP.AMBIENT</t>
  </si>
  <si>
    <t>UED.ktoe.LU.NFM.SEC_ALU.LOW_ENTH.THERM.ELEC</t>
  </si>
  <si>
    <t>UED.ktoe.LU.NFM.SEC_ALU.SEC_REMELTING.TOTAL.TOTAL</t>
  </si>
  <si>
    <t>UED.ktoe.LU.NFM.SEC_ALU.SEC_REMELTING.THERM.TOTAL</t>
  </si>
  <si>
    <t>UED.ktoe.LU.NFM.SEC_ALU.SEC_REMELTING.THERM.LPG</t>
  </si>
  <si>
    <t>UED.ktoe.LU.NFM.SEC_ALU.SEC_REMELTING.THERM.DIESEL_LIQBIO</t>
  </si>
  <si>
    <t>UED.ktoe.LU.NFM.SEC_ALU.SEC_REMELTING.THERM.RFO</t>
  </si>
  <si>
    <t>UED.ktoe.LU.NFM.SEC_ALU.SEC_REMELTING.THERM.NG_BIOGAS</t>
  </si>
  <si>
    <t>UED.ktoe.LU.NFM.SEC_ALU.SEC_REMELTING.ELEC.ELEC</t>
  </si>
  <si>
    <t>UED.ktoe.LU.NFM.SEC_ALU.SEC_PROCESSING.TOTAL.TOTAL</t>
  </si>
  <si>
    <t>UED.ktoe.LU.NFM.SEC_ALU.SEC_PROCESSING.THERM.TOTAL</t>
  </si>
  <si>
    <t>UED.ktoe.LU.NFM.SEC_ALU.SEC_PROCESSING.THERM.LPG</t>
  </si>
  <si>
    <t>UED.ktoe.LU.NFM.SEC_ALU.SEC_PROCESSING.THERM.DIESEL_LIQBIO</t>
  </si>
  <si>
    <t>UED.ktoe.LU.NFM.SEC_ALU.SEC_PROCESSING.THERM.RFO</t>
  </si>
  <si>
    <t>UED.ktoe.LU.NFM.SEC_ALU.SEC_PROCESSING.THERM.NG_BIOGAS</t>
  </si>
  <si>
    <t>UED.ktoe.LU.NFM.SEC_ALU.SEC_PROCESSING.ELEC.ELEC</t>
  </si>
  <si>
    <t>UED.ktoe.LU.NFM.SEC_ALU.SEC_FINISHING.THERM.TOTAL</t>
  </si>
  <si>
    <t>UED.ktoe.LU.NFM.SEC_ALU.SEC_FINISHING.THERM.LPG</t>
  </si>
  <si>
    <t>UED.ktoe.LU.NFM.SEC_ALU.SEC_FINISHING.THERM.DIESEL_LIQBIO</t>
  </si>
  <si>
    <t>UED.ktoe.LU.NFM.SEC_ALU.SEC_FINISHING.THERM.NG_BIOGAS</t>
  </si>
  <si>
    <t>UED.ktoe.LU.NFM.SEC_ALU.SEC_FINISHING_STEAM.TOTAL.TOTAL</t>
  </si>
  <si>
    <t>UED.ktoe.LU.NFM.SEC_ALU.SEC_FINISHING_STEAM.STEAM.SOLIDS</t>
  </si>
  <si>
    <t>UED.ktoe.LU.NFM.SEC_ALU.SEC_FINISHING_STEAM.STEAM.RFG</t>
  </si>
  <si>
    <t>UED.ktoe.LU.NFM.SEC_ALU.SEC_FINISHING_STEAM.STEAM.LPG</t>
  </si>
  <si>
    <t>UED.ktoe.LU.NFM.SEC_ALU.SEC_FINISHING_STEAM.STEAM.DIESEL_LIQBIO</t>
  </si>
  <si>
    <t>UED.ktoe.LU.NFM.SEC_ALU.SEC_FINISHING_STEAM.STEAM.RFO</t>
  </si>
  <si>
    <t>UED.ktoe.LU.NFM.SEC_ALU.SEC_FINISHING_STEAM.STEAM.OTHER</t>
  </si>
  <si>
    <t>UED.ktoe.LU.NFM.SEC_ALU.SEC_FINISHING_STEAM.STEAM.NG_BIOGAS</t>
  </si>
  <si>
    <t>UED.ktoe.LU.NFM.SEC_ALU.SEC_FINISHING_STEAM.STEAM.DERIVED</t>
  </si>
  <si>
    <t>UED.ktoe.LU.NFM.SEC_ALU.SEC_FINISHING_STEAM.STEAM.BIOMASS_WASTE</t>
  </si>
  <si>
    <t>UED.ktoe.LU.NFM.SEC_ALU.SEC_FINISHING_STEAM.STEAM.STEAM_DISTR</t>
  </si>
  <si>
    <t>UED.ktoe.LU.NFM.SEC_ALU.SEC_FINISHING.ELEC.ELEC</t>
  </si>
  <si>
    <t>UED.ktoe.LU.NFM.OTHER_NFM.TOTAL.TOTAL.TOTAL</t>
  </si>
  <si>
    <t>UED.ktoe.LU.NFM.OTHER_NFM.LIGHT.GENERIC.ELEC</t>
  </si>
  <si>
    <t>UED.ktoe.LU.NFM.OTHER_NFM.AIRCOMP.GENERIC.ELEC</t>
  </si>
  <si>
    <t>UED.ktoe.LU.NFM.OTHER_NFM.MOTOR.GENERIC.ELEC</t>
  </si>
  <si>
    <t>UED.ktoe.LU.NFM.OTHER_NFM.FANS.GENERIC.ELEC</t>
  </si>
  <si>
    <t>UED.ktoe.LU.NFM.OTHER_NFM.LOW_ENTH.TOTAL.TOTAL</t>
  </si>
  <si>
    <t>UED.ktoe.LU.NFM.OTHER_NFM.LOW_ENTH.THERM.DIESEL_LIQBIO</t>
  </si>
  <si>
    <t>UED.ktoe.LU.NFM.OTHER_NFM.LOW_ENTH.THERM.NG_BIOGAS</t>
  </si>
  <si>
    <t>UED.ktoe.LU.NFM.OTHER_NFM.LOW_ENTH.THERM.SOLAR_GEO</t>
  </si>
  <si>
    <t>UED.ktoe.LU.NFM.OTHER_NFM.LOW_ENTH.HP.AMBIENT</t>
  </si>
  <si>
    <t>UED.ktoe.LU.NFM.OTHER_NFM.LOW_ENTH.THERM.ELEC</t>
  </si>
  <si>
    <t>UED.ktoe.LU.NFM.OTHER_NFM.OTH_PRODUCTION.TOTAL.TOTAL</t>
  </si>
  <si>
    <t>UED.ktoe.LU.NFM.OTHER_NFM.OTH_PRODUCTION.THERM.TOTAL</t>
  </si>
  <si>
    <t>UED.ktoe.LU.NFM.OTHER_NFM.OTH_PRODUCTION.THERM.SOLIDS</t>
  </si>
  <si>
    <t>UED.ktoe.LU.NFM.OTHER_NFM.OTH_PRODUCTION.THERM.LPG</t>
  </si>
  <si>
    <t>UED.ktoe.LU.NFM.OTHER_NFM.OTH_PRODUCTION.THERM.DIESEL_LIQBIO</t>
  </si>
  <si>
    <t>UED.ktoe.LU.NFM.OTHER_NFM.OTH_PRODUCTION.THERM.RFO</t>
  </si>
  <si>
    <t>UED.ktoe.LU.NFM.OTHER_NFM.OTH_PRODUCTION.THERM.NG_BIOGAS</t>
  </si>
  <si>
    <t>UED.ktoe.LU.NFM.OTHER_NFM.OTH_PRODUCTION.ELEC.ELEC</t>
  </si>
  <si>
    <t>UED.ktoe.LU.NFM.OTHER_NFM.OTH_PROCESSING.TOTAL.TOTAL</t>
  </si>
  <si>
    <t>UED.ktoe.LU.NFM.OTHER_NFM.OTH_PROCESSING.THERM.TOTAL</t>
  </si>
  <si>
    <t>UED.ktoe.LU.NFM.OTHER_NFM.OTH_PROCESSING.THERM.LPG</t>
  </si>
  <si>
    <t>UED.ktoe.LU.NFM.OTHER_NFM.OTH_PROCESSING.THERM.DIESEL_LIQBIO</t>
  </si>
  <si>
    <t>UED.ktoe.LU.NFM.OTHER_NFM.OTH_PROCESSING.THERM.RFO</t>
  </si>
  <si>
    <t>UED.ktoe.LU.NFM.OTHER_NFM.OTH_PROCESSING.THERM.NG_BIOGAS</t>
  </si>
  <si>
    <t>UED.ktoe.LU.NFM.OTHER_NFM.OTH_PROCESSING.ELEC.ELEC</t>
  </si>
  <si>
    <t>UED.ktoe.LU.NFM.OTHER_NFM.OTH_FINISHING.THERM.TOTAL</t>
  </si>
  <si>
    <t>UED.ktoe.LU.NFM.OTHER_NFM.OTH_FINISHING.THERM.LPG</t>
  </si>
  <si>
    <t>UED.ktoe.LU.NFM.OTHER_NFM.OTH_FINISHING.THERM.DIESEL_LIQBIO</t>
  </si>
  <si>
    <t>UED.ktoe.LU.NFM.OTHER_NFM.OTH_FINISHING.THERM.NG_BIOGAS</t>
  </si>
  <si>
    <t>UED.ktoe.LU.NFM.OTHER_NFM.OTH_FINISHING_STEAM.TOTAL.TOTAL</t>
  </si>
  <si>
    <t>UED.ktoe.LU.NFM.OTHER_NFM.OTH_FINISHING_STEAM.STEAM.SOLIDS</t>
  </si>
  <si>
    <t>UED.ktoe.LU.NFM.OTHER_NFM.OTH_FINISHING_STEAM.STEAM.RFG</t>
  </si>
  <si>
    <t>UED.ktoe.LU.NFM.OTHER_NFM.OTH_FINISHING_STEAM.STEAM.LPG</t>
  </si>
  <si>
    <t>UED.ktoe.LU.NFM.OTHER_NFM.OTH_FINISHING_STEAM.STEAM.DIESEL_LIQBIO</t>
  </si>
  <si>
    <t>UED.ktoe.LU.NFM.OTHER_NFM.OTH_FINISHING_STEAM.STEAM.RFO</t>
  </si>
  <si>
    <t>UED.ktoe.LU.NFM.OTHER_NFM.OTH_FINISHING_STEAM.STEAM.OTHER</t>
  </si>
  <si>
    <t>UED.ktoe.LU.NFM.OTHER_NFM.OTH_FINISHING_STEAM.STEAM.NG_BIOGAS</t>
  </si>
  <si>
    <t>UED.ktoe.LU.NFM.OTHER_NFM.OTH_FINISHING_STEAM.STEAM.DERIVED</t>
  </si>
  <si>
    <t>UED.ktoe.LU.NFM.OTHER_NFM.OTH_FINISHING_STEAM.STEAM.BIOMASS_WASTE</t>
  </si>
  <si>
    <t>UED.ktoe.LU.NFM.OTHER_NFM.OTH_FINISHING_STEAM.STEAM.STEAM_DISTR</t>
  </si>
  <si>
    <t>UED.ktoe.LU.NFM.OTHER_NFM.OTH_FINISHING.ELEC.ELEC</t>
  </si>
  <si>
    <t>FUEL_EMI.ktCO2.LU.NFM.ALUMINA.TOTAL.TOTAL.TOTAL</t>
  </si>
  <si>
    <t>FUEL_EMI.ktCO2.LU.NFM.ALUMINA.LIGHT.GENERIC.ELEC</t>
  </si>
  <si>
    <t>FUEL_EMI.ktCO2.LU.NFM.ALUMINA.AIRCOMP.GENERIC.ELEC</t>
  </si>
  <si>
    <t>FUEL_EMI.ktCO2.LU.NFM.ALUMINA.MOTOR.GENERIC.ELEC</t>
  </si>
  <si>
    <t>FUEL_EMI.ktCO2.LU.NFM.ALUMINA.FANS.GENERIC.ELEC</t>
  </si>
  <si>
    <t>FUEL_EMI.ktCO2.LU.NFM.ALUMINA.LOW_ENTH.TOTAL.TOTAL</t>
  </si>
  <si>
    <t>FUEL_EMI.ktCO2.LU.NFM.ALUMINA.LOW_ENTH.THERM.DIESEL_LIQBIO</t>
  </si>
  <si>
    <t>FUEL_EMI.ktCO2.LU.NFM.ALUMINA.LOW_ENTH.THERM.NG_BIOGAS</t>
  </si>
  <si>
    <t>FUEL_EMI.ktCO2.LU.NFM.ALUMINA.LOW_ENTH.THERM.SOLAR_GEO</t>
  </si>
  <si>
    <t>FUEL_EMI.ktCO2.LU.NFM.ALUMINA.LOW_ENTH.HP.AMBIENT</t>
  </si>
  <si>
    <t>FUEL_EMI.ktCO2.LU.NFM.ALUMINA.LOW_ENTH.THERM.ELEC</t>
  </si>
  <si>
    <t>FUEL_EMI.ktCO2.LU.NFM.ALUMINA.A_PRODUCTION.TOTAL.TOTAL</t>
  </si>
  <si>
    <t>FUEL_EMI.ktCO2.LU.NFM.ALUMINA.A_PRODUCTION.STEAM.SOLIDS</t>
  </si>
  <si>
    <t>FUEL_EMI.ktCO2.LU.NFM.ALUMINA.A_PRODUCTION.STEAM.RFG</t>
  </si>
  <si>
    <t>FUEL_EMI.ktCO2.LU.NFM.ALUMINA.A_PRODUCTION.STEAM.LPG</t>
  </si>
  <si>
    <t>FUEL_EMI.ktCO2.LU.NFM.ALUMINA.A_PRODUCTION.STEAM.DIESEL_LIQBIO</t>
  </si>
  <si>
    <t>FUEL_EMI.ktCO2.LU.NFM.ALUMINA.A_PRODUCTION.STEAM.RFO</t>
  </si>
  <si>
    <t>FUEL_EMI.ktCO2.LU.NFM.ALUMINA.A_PRODUCTION.STEAM.OTHER</t>
  </si>
  <si>
    <t>FUEL_EMI.ktCO2.LU.NFM.ALUMINA.A_PRODUCTION.STEAM.NG_BIOGAS</t>
  </si>
  <si>
    <t>FUEL_EMI.ktCO2.LU.NFM.ALUMINA.A_PRODUCTION.STEAM.DERIVED</t>
  </si>
  <si>
    <t>FUEL_EMI.ktCO2.LU.NFM.ALUMINA.A_PRODUCTION.STEAM.BIOMASS_WASTE</t>
  </si>
  <si>
    <t>FUEL_EMI.ktCO2.LU.NFM.ALUMINA.A_PRODUCTION.STEAM.STEAM_DISTR</t>
  </si>
  <si>
    <t>FUEL_EMI.ktCO2.LU.NFM.ALUMINA.A_REFINING.TOTAL.TOTAL</t>
  </si>
  <si>
    <t>FUEL_EMI.ktCO2.LU.NFM.ALUMINA.A_REFINING.THERM.LPG</t>
  </si>
  <si>
    <t>FUEL_EMI.ktCO2.LU.NFM.ALUMINA.A_REFINING.THERM.DIESEL_LIQBIO</t>
  </si>
  <si>
    <t>FUEL_EMI.ktCO2.LU.NFM.ALUMINA.A_REFINING.THERM.RFO</t>
  </si>
  <si>
    <t>FUEL_EMI.ktCO2.LU.NFM.ALUMINA.A_REFINING.THERM.NG_BIOGAS</t>
  </si>
  <si>
    <t>FUEL_EMI.ktCO2.LU.NFM.ALUMINA.A_REFINING.THERM.ELEC</t>
  </si>
  <si>
    <t>FUEL_EMI.ktCO2.LU.NFM.PRIM_ALU.LIGHT.GENERIC.ELEC</t>
  </si>
  <si>
    <t>FUEL_EMI.ktCO2.LU.NFM.PRIM_ALU.AIRCOMP.GENERIC.ELEC</t>
  </si>
  <si>
    <t>FUEL_EMI.ktCO2.LU.NFM.PRIM_ALU.MOTOR.GENERIC.ELEC</t>
  </si>
  <si>
    <t>FUEL_EMI.ktCO2.LU.NFM.PRIM_ALU.FANS.GENERIC.ELEC</t>
  </si>
  <si>
    <t>FUEL_EMI.ktCO2.LU.NFM.PRIM_ALU.LOW_ENTH.TOTAL.TOTAL</t>
  </si>
  <si>
    <t>FUEL_EMI.ktCO2.LU.NFM.PRIM_ALU.LOW_ENTH.THERM.DIESEL_LIQBIO</t>
  </si>
  <si>
    <t>FUEL_EMI.ktCO2.LU.NFM.PRIM_ALU.LOW_ENTH.THERM.NG_BIOGAS</t>
  </si>
  <si>
    <t>FUEL_EMI.ktCO2.LU.NFM.PRIM_ALU.LOW_ENTH.THERM.SOLAR_GEO</t>
  </si>
  <si>
    <t>FUEL_EMI.ktCO2.LU.NFM.PRIM_ALU.LOW_ENTH.HP.AMBIENT</t>
  </si>
  <si>
    <t>FUEL_EMI.ktCO2.LU.NFM.PRIM_ALU.LOW_ENTH.THERM.ELEC</t>
  </si>
  <si>
    <t>FUEL_EMI.ktCO2.LU.NFM.PRIM_ALU.SMELTING.ELEC.ELEC</t>
  </si>
  <si>
    <t>FUEL_EMI.ktCO2.LU.NFM.PRIM_ALU.PROCESSING.TOTAL.TOTAL</t>
  </si>
  <si>
    <t>FUEL_EMI.ktCO2.LU.NFM.PRIM_ALU.PROCESSING.THERM.TOTAL</t>
  </si>
  <si>
    <t>FUEL_EMI.ktCO2.LU.NFM.PRIM_ALU.PROCESSING.THERM.LPG</t>
  </si>
  <si>
    <t>FUEL_EMI.ktCO2.LU.NFM.PRIM_ALU.PROCESSING.THERM.DIESEL_LIQBIO</t>
  </si>
  <si>
    <t>FUEL_EMI.ktCO2.LU.NFM.PRIM_ALU.PROCESSING.THERM.RFO</t>
  </si>
  <si>
    <t>FUEL_EMI.ktCO2.LU.NFM.PRIM_ALU.PROCESSING.THERM.NG_BIOGAS</t>
  </si>
  <si>
    <t>FUEL_EMI.ktCO2.LU.NFM.PRIM_ALU.PROCESSING.ELEC.ELEC</t>
  </si>
  <si>
    <t>FUEL_EMI.ktCO2.LU.NFM.PRIM_ALU.FINISHING.THERM.TOTAL</t>
  </si>
  <si>
    <t>FUEL_EMI.ktCO2.LU.NFM.PRIM_ALU.FINISHING.THERM.LPG</t>
  </si>
  <si>
    <t>FUEL_EMI.ktCO2.LU.NFM.PRIM_ALU.FINISHING.THERM.DIESEL_LIQBIO</t>
  </si>
  <si>
    <t>FUEL_EMI.ktCO2.LU.NFM.PRIM_ALU.FINISHING.THERM.NG_BIOGAS</t>
  </si>
  <si>
    <t>FUEL_EMI.ktCO2.LU.NFM.PRIM_ALU.FINISHING_STEAM.TOTAL.TOTAL</t>
  </si>
  <si>
    <t>FUEL_EMI.ktCO2.LU.NFM.PRIM_ALU.FINISHING_STEAM.STEAM.SOLIDS</t>
  </si>
  <si>
    <t>FUEL_EMI.ktCO2.LU.NFM.PRIM_ALU.FINISHING_STEAM.STEAM.RFG</t>
  </si>
  <si>
    <t>FUEL_EMI.ktCO2.LU.NFM.PRIM_ALU.FINISHING_STEAM.STEAM.LPG</t>
  </si>
  <si>
    <t>FUEL_EMI.ktCO2.LU.NFM.PRIM_ALU.FINISHING_STEAM.STEAM.DIESEL_LIQBIO</t>
  </si>
  <si>
    <t>FUEL_EMI.ktCO2.LU.NFM.PRIM_ALU.FINISHING_STEAM.STEAM.RFO</t>
  </si>
  <si>
    <t>FUEL_EMI.ktCO2.LU.NFM.PRIM_ALU.FINISHING_STEAM.STEAM.OTHER</t>
  </si>
  <si>
    <t>FUEL_EMI.ktCO2.LU.NFM.PRIM_ALU.FINISHING_STEAM.STEAM.NG_BIOGAS</t>
  </si>
  <si>
    <t>FUEL_EMI.ktCO2.LU.NFM.PRIM_ALU.FINISHING_STEAM.STEAM.DERIVED</t>
  </si>
  <si>
    <t>FUEL_EMI.ktCO2.LU.NFM.PRIM_ALU.FINISHING_STEAM.STEAM.BIOMASS_WASTE</t>
  </si>
  <si>
    <t>FUEL_EMI.ktCO2.LU.NFM.PRIM_ALU.FINISHING_STEAM.STEAM.STEAM_DISTR</t>
  </si>
  <si>
    <t>FUEL_EMI.ktCO2.LU.NFM.PRIM_ALU.FINISHING.ELEC.ELEC</t>
  </si>
  <si>
    <t>PROCESS_EMI.ktCO2.LU.NFM.PRIM_ALU</t>
  </si>
  <si>
    <t>FUEL_EMI.ktCO2.LU.NFM.SEC_ALU.TOTAL.TOTAL.TOTAL</t>
  </si>
  <si>
    <t>FUEL_EMI.ktCO2.LU.NFM.SEC_ALU.LIGHT.GENERIC.ELEC</t>
  </si>
  <si>
    <t>FUEL_EMI.ktCO2.LU.NFM.SEC_ALU.AIRCOMP.GENERIC.ELEC</t>
  </si>
  <si>
    <t>FUEL_EMI.ktCO2.LU.NFM.SEC_ALU.MOTOR.GENERIC.ELEC</t>
  </si>
  <si>
    <t>FUEL_EMI.ktCO2.LU.NFM.SEC_ALU.FANS.GENERIC.ELEC</t>
  </si>
  <si>
    <t>FUEL_EMI.ktCO2.LU.NFM.SEC_ALU.LOW_ENTH.TOTAL.TOTAL</t>
  </si>
  <si>
    <t>FUEL_EMI.ktCO2.LU.NFM.SEC_ALU.LOW_ENTH.THERM.DIESEL_LIQBIO</t>
  </si>
  <si>
    <t>FUEL_EMI.ktCO2.LU.NFM.SEC_ALU.LOW_ENTH.THERM.NG_BIOGAS</t>
  </si>
  <si>
    <t>FUEL_EMI.ktCO2.LU.NFM.SEC_ALU.LOW_ENTH.THERM.SOLAR_GEO</t>
  </si>
  <si>
    <t>FUEL_EMI.ktCO2.LU.NFM.SEC_ALU.LOW_ENTH.HP.AMBIENT</t>
  </si>
  <si>
    <t>FUEL_EMI.ktCO2.LU.NFM.SEC_ALU.LOW_ENTH.THERM.ELEC</t>
  </si>
  <si>
    <t>FUEL_EMI.ktCO2.LU.NFM.SEC_ALU.SEC_REMELTING.TOTAL.TOTAL</t>
  </si>
  <si>
    <t>FUEL_EMI.ktCO2.LU.NFM.SEC_ALU.SEC_REMELTING.THERM.TOTAL</t>
  </si>
  <si>
    <t>FUEL_EMI.ktCO2.LU.NFM.SEC_ALU.SEC_REMELTING.THERM.LPG</t>
  </si>
  <si>
    <t>FUEL_EMI.ktCO2.LU.NFM.SEC_ALU.SEC_REMELTING.THERM.DIESEL_LIQBIO</t>
  </si>
  <si>
    <t>FUEL_EMI.ktCO2.LU.NFM.SEC_ALU.SEC_REMELTING.THERM.RFO</t>
  </si>
  <si>
    <t>FUEL_EMI.ktCO2.LU.NFM.SEC_ALU.SEC_REMELTING.THERM.NG_BIOGAS</t>
  </si>
  <si>
    <t>FUEL_EMI.ktCO2.LU.NFM.SEC_ALU.SEC_REMELTING.ELEC.ELEC</t>
  </si>
  <si>
    <t>FUEL_EMI.ktCO2.LU.NFM.SEC_ALU.SEC_PROCESSING.TOTAL.TOTAL</t>
  </si>
  <si>
    <t>FUEL_EMI.ktCO2.LU.NFM.SEC_ALU.SEC_PROCESSING.THERM.TOTAL</t>
  </si>
  <si>
    <t>FUEL_EMI.ktCO2.LU.NFM.SEC_ALU.SEC_PROCESSING.THERM.LPG</t>
  </si>
  <si>
    <t>FUEL_EMI.ktCO2.LU.NFM.SEC_ALU.SEC_PROCESSING.THERM.DIESEL_LIQBIO</t>
  </si>
  <si>
    <t>FUEL_EMI.ktCO2.LU.NFM.SEC_ALU.SEC_PROCESSING.THERM.RFO</t>
  </si>
  <si>
    <t>FUEL_EMI.ktCO2.LU.NFM.SEC_ALU.SEC_PROCESSING.THERM.NG_BIOGAS</t>
  </si>
  <si>
    <t>FUEL_EMI.ktCO2.LU.NFM.SEC_ALU.SEC_PROCESSING.ELEC.ELEC</t>
  </si>
  <si>
    <t>FUEL_EMI.ktCO2.LU.NFM.SEC_ALU.SEC_FINISHING.THERM.TOTAL</t>
  </si>
  <si>
    <t>FUEL_EMI.ktCO2.LU.NFM.SEC_ALU.SEC_FINISHING.THERM.LPG</t>
  </si>
  <si>
    <t>FUEL_EMI.ktCO2.LU.NFM.SEC_ALU.SEC_FINISHING.THERM.DIESEL_LIQBIO</t>
  </si>
  <si>
    <t>FUEL_EMI.ktCO2.LU.NFM.SEC_ALU.SEC_FINISHING.THERM.NG_BIOGAS</t>
  </si>
  <si>
    <t>FUEL_EMI.ktCO2.LU.NFM.SEC_ALU.SEC_FINISHING_STEAM.TOTAL.TOTAL</t>
  </si>
  <si>
    <t>FUEL_EMI.ktCO2.LU.NFM.SEC_ALU.SEC_FINISHING_STEAM.STEAM.SOLIDS</t>
  </si>
  <si>
    <t>FUEL_EMI.ktCO2.LU.NFM.SEC_ALU.SEC_FINISHING_STEAM.STEAM.RFG</t>
  </si>
  <si>
    <t>FUEL_EMI.ktCO2.LU.NFM.SEC_ALU.SEC_FINISHING_STEAM.STEAM.LPG</t>
  </si>
  <si>
    <t>FUEL_EMI.ktCO2.LU.NFM.SEC_ALU.SEC_FINISHING_STEAM.STEAM.DIESEL_LIQBIO</t>
  </si>
  <si>
    <t>FUEL_EMI.ktCO2.LU.NFM.SEC_ALU.SEC_FINISHING_STEAM.STEAM.RFO</t>
  </si>
  <si>
    <t>FUEL_EMI.ktCO2.LU.NFM.SEC_ALU.SEC_FINISHING_STEAM.STEAM.OTHER</t>
  </si>
  <si>
    <t>FUEL_EMI.ktCO2.LU.NFM.SEC_ALU.SEC_FINISHING_STEAM.STEAM.NG_BIOGAS</t>
  </si>
  <si>
    <t>FUEL_EMI.ktCO2.LU.NFM.SEC_ALU.SEC_FINISHING_STEAM.STEAM.DERIVED</t>
  </si>
  <si>
    <t>FUEL_EMI.ktCO2.LU.NFM.SEC_ALU.SEC_FINISHING_STEAM.STEAM.BIOMASS_WASTE</t>
  </si>
  <si>
    <t>FUEL_EMI.ktCO2.LU.NFM.SEC_ALU.SEC_FINISHING_STEAM.STEAM.STEAM_DISTR</t>
  </si>
  <si>
    <t>FUEL_EMI.ktCO2.LU.NFM.SEC_ALU.SEC_FINISHING.ELEC.ELEC</t>
  </si>
  <si>
    <t>FUEL_EMI.ktCO2.LU.NFM.OTHER_NFM.LIGHT.GENERIC.ELEC</t>
  </si>
  <si>
    <t>FUEL_EMI.ktCO2.LU.NFM.OTHER_NFM.AIRCOMP.GENERIC.ELEC</t>
  </si>
  <si>
    <t>FUEL_EMI.ktCO2.LU.NFM.OTHER_NFM.MOTOR.GENERIC.ELEC</t>
  </si>
  <si>
    <t>FUEL_EMI.ktCO2.LU.NFM.OTHER_NFM.FANS.GENERIC.ELEC</t>
  </si>
  <si>
    <t>FUEL_EMI.ktCO2.LU.NFM.OTHER_NFM.LOW_ENTH.TOTAL.TOTAL</t>
  </si>
  <si>
    <t>FUEL_EMI.ktCO2.LU.NFM.OTHER_NFM.LOW_ENTH.THERM.DIESEL_LIQBIO</t>
  </si>
  <si>
    <t>FUEL_EMI.ktCO2.LU.NFM.OTHER_NFM.LOW_ENTH.THERM.NG_BIOGAS</t>
  </si>
  <si>
    <t>FUEL_EMI.ktCO2.LU.NFM.OTHER_NFM.LOW_ENTH.THERM.SOLAR_GEO</t>
  </si>
  <si>
    <t>FUEL_EMI.ktCO2.LU.NFM.OTHER_NFM.LOW_ENTH.HP.AMBIENT</t>
  </si>
  <si>
    <t>FUEL_EMI.ktCO2.LU.NFM.OTHER_NFM.LOW_ENTH.THERM.ELEC</t>
  </si>
  <si>
    <t>FUEL_EMI.ktCO2.LU.NFM.OTHER_NFM.OTH_PRODUCTION.TOTAL.TOTAL</t>
  </si>
  <si>
    <t>FUEL_EMI.ktCO2.LU.NFM.OTHER_NFM.OTH_PRODUCTION.THERM.TOTAL</t>
  </si>
  <si>
    <t>FUEL_EMI.ktCO2.LU.NFM.OTHER_NFM.OTH_PRODUCTION.THERM.SOLIDS</t>
  </si>
  <si>
    <t>FUEL_EMI.ktCO2.LU.NFM.OTHER_NFM.OTH_PRODUCTION.THERM.LPG</t>
  </si>
  <si>
    <t>FUEL_EMI.ktCO2.LU.NFM.OTHER_NFM.OTH_PRODUCTION.THERM.DIESEL_LIQBIO</t>
  </si>
  <si>
    <t>FUEL_EMI.ktCO2.LU.NFM.OTHER_NFM.OTH_PRODUCTION.THERM.RFO</t>
  </si>
  <si>
    <t>FUEL_EMI.ktCO2.LU.NFM.OTHER_NFM.OTH_PRODUCTION.THERM.NG_BIOGAS</t>
  </si>
  <si>
    <t>FUEL_EMI.ktCO2.LU.NFM.OTHER_NFM.OTH_PRODUCTION.ELEC.ELEC</t>
  </si>
  <si>
    <t>FUEL_EMI.ktCO2.LU.NFM.OTHER_NFM.OTH_PROCESSING.TOTAL.TOTAL</t>
  </si>
  <si>
    <t>FUEL_EMI.ktCO2.LU.NFM.OTHER_NFM.OTH_PROCESSING.THERM.TOTAL</t>
  </si>
  <si>
    <t>FUEL_EMI.ktCO2.LU.NFM.OTHER_NFM.OTH_PROCESSING.THERM.LPG</t>
  </si>
  <si>
    <t>FUEL_EMI.ktCO2.LU.NFM.OTHER_NFM.OTH_PROCESSING.THERM.DIESEL_LIQBIO</t>
  </si>
  <si>
    <t>FUEL_EMI.ktCO2.LU.NFM.OTHER_NFM.OTH_PROCESSING.THERM.RFO</t>
  </si>
  <si>
    <t>FUEL_EMI.ktCO2.LU.NFM.OTHER_NFM.OTH_PROCESSING.THERM.NG_BIOGAS</t>
  </si>
  <si>
    <t>FUEL_EMI.ktCO2.LU.NFM.OTHER_NFM.OTH_PROCESSING.ELEC.ELEC</t>
  </si>
  <si>
    <t>FUEL_EMI.ktCO2.LU.NFM.OTHER_NFM.OTH_FINISHING.THERM.TOTAL</t>
  </si>
  <si>
    <t>FUEL_EMI.ktCO2.LU.NFM.OTHER_NFM.OTH_FINISHING.THERM.LPG</t>
  </si>
  <si>
    <t>FUEL_EMI.ktCO2.LU.NFM.OTHER_NFM.OTH_FINISHING.THERM.DIESEL_LIQBIO</t>
  </si>
  <si>
    <t>FUEL_EMI.ktCO2.LU.NFM.OTHER_NFM.OTH_FINISHING.THERM.NG_BIOGAS</t>
  </si>
  <si>
    <t>FUEL_EMI.ktCO2.LU.NFM.OTHER_NFM.OTH_FINISHING_STEAM.TOTAL.TOTAL</t>
  </si>
  <si>
    <t>FUEL_EMI.ktCO2.LU.NFM.OTHER_NFM.OTH_FINISHING_STEAM.STEAM.SOLIDS</t>
  </si>
  <si>
    <t>FUEL_EMI.ktCO2.LU.NFM.OTHER_NFM.OTH_FINISHING_STEAM.STEAM.RFG</t>
  </si>
  <si>
    <t>FUEL_EMI.ktCO2.LU.NFM.OTHER_NFM.OTH_FINISHING_STEAM.STEAM.LPG</t>
  </si>
  <si>
    <t>FUEL_EMI.ktCO2.LU.NFM.OTHER_NFM.OTH_FINISHING_STEAM.STEAM.DIESEL_LIQBIO</t>
  </si>
  <si>
    <t>FUEL_EMI.ktCO2.LU.NFM.OTHER_NFM.OTH_FINISHING_STEAM.STEAM.RFO</t>
  </si>
  <si>
    <t>FUEL_EMI.ktCO2.LU.NFM.OTHER_NFM.OTH_FINISHING_STEAM.STEAM.OTHER</t>
  </si>
  <si>
    <t>FUEL_EMI.ktCO2.LU.NFM.OTHER_NFM.OTH_FINISHING_STEAM.STEAM.NG_BIOGAS</t>
  </si>
  <si>
    <t>FUEL_EMI.ktCO2.LU.NFM.OTHER_NFM.OTH_FINISHING_STEAM.STEAM.DERIVED</t>
  </si>
  <si>
    <t>FUEL_EMI.ktCO2.LU.NFM.OTHER_NFM.OTH_FINISHING_STEAM.STEAM.BIOMASS_WASTE</t>
  </si>
  <si>
    <t>FUEL_EMI.ktCO2.LU.NFM.OTHER_NFM.OTH_FINISHING_STEAM.STEAM.STEAM_DISTR</t>
  </si>
  <si>
    <t>FUEL_EMI.ktCO2.LU.NFM.OTHER_NFM.OTH_FINISHING.ELEC.ELEC</t>
  </si>
  <si>
    <t>PROCESS_EMI.ktCO2.LU.NFM.OTHER_NFM</t>
  </si>
  <si>
    <t>Aluminium - primary production (without process emissions)</t>
  </si>
  <si>
    <t>Other non-ferrous metals (without process emissions)</t>
  </si>
  <si>
    <t>Basic and other chemicals</t>
  </si>
  <si>
    <t>VA.Meuro2015.LU.CHI.BASIC_CHEM</t>
  </si>
  <si>
    <t>VA.Meuro2015.LU.CHI.OTHER_CHEM</t>
  </si>
  <si>
    <t>VA.Meuro2015.LU.CHI.PHARM</t>
  </si>
  <si>
    <t>Basic chemicals (kt ethylene eq.)</t>
  </si>
  <si>
    <t>OUTPUT.kt.LU.CHI.BASIC_CHEM</t>
  </si>
  <si>
    <t>Other chemicals (kt ethylene eq.)</t>
  </si>
  <si>
    <t>OUTPUT.kt.LU.CHI.OTHER_CHEM</t>
  </si>
  <si>
    <t>Pharmaceutical products etc. (kt ethylene eq.)</t>
  </si>
  <si>
    <t>OUTPUT.kt.LU.CHI.PHARM</t>
  </si>
  <si>
    <t>CAP.kt.LU.CHI.BASIC_CHEM</t>
  </si>
  <si>
    <t>CAP.kt.LU.CHI.OTHER_CHEM</t>
  </si>
  <si>
    <t>CAP.kt.LU.CHI.PHARM</t>
  </si>
  <si>
    <t>NEWCAP.kt.LU.CHI.BASIC_CHEM</t>
  </si>
  <si>
    <t>NEWCAP.kt.LU.CHI.OTHER_CHEM</t>
  </si>
  <si>
    <t>NEWCAP.kt.LU.CHI.PHARM</t>
  </si>
  <si>
    <t>FEC.ktoe.LU.CHI.TOTAL.TOTAL.TOTAL.TOTAL</t>
  </si>
  <si>
    <t>FEC.ktoe.LU.CHI.TOTAL.TOTAL.TOTAL.SOLIDS</t>
  </si>
  <si>
    <t>FEC.ktoe.LU.CHI.TOTAL.TOTAL.TOTAL.RFG</t>
  </si>
  <si>
    <t>FEC.ktoe.LU.CHI.TOTAL.TOTAL.TOTAL.LPG</t>
  </si>
  <si>
    <t>FEC.ktoe.LU.CHI.TOTAL.TOTAL.TOTAL.DIESEL</t>
  </si>
  <si>
    <t>FEC.ktoe.LU.CHI.TOTAL.TOTAL.TOTAL.RFO</t>
  </si>
  <si>
    <t>FEC.ktoe.LU.CHI.TOTAL.TOTAL.TOTAL.OTHER</t>
  </si>
  <si>
    <t>FEC.ktoe.LU.CHI.TOTAL.TOTAL.TOTAL.NG</t>
  </si>
  <si>
    <t>FEC.ktoe.LU.CHI.TOTAL.TOTAL.TOTAL.DERIVED</t>
  </si>
  <si>
    <t>FEC.ktoe.LU.CHI.TOTAL.TOTAL.TOTAL.BIOMASS_WASTE</t>
  </si>
  <si>
    <t>FEC.ktoe.LU.CHI.TOTAL.TOTAL.TOTAL.BIOGAS</t>
  </si>
  <si>
    <t>FEC.ktoe.LU.CHI.TOTAL.TOTAL.TOTAL.LIQBIO</t>
  </si>
  <si>
    <t>FEC.ktoe.LU.CHI.TOTAL.TOTAL.TOTAL.SOLAR</t>
  </si>
  <si>
    <t>FEC.ktoe.LU.CHI.TOTAL.TOTAL.TOTAL.GEO</t>
  </si>
  <si>
    <t>FEC.ktoe.LU.CHI.TOTAL.TOTAL.TOTAL.AMBIENT</t>
  </si>
  <si>
    <t>FEC.ktoe.LU.CHI.TOTAL.TOTAL.TOTAL.STEAM_DISTR</t>
  </si>
  <si>
    <t>FEC.ktoe.LU.CHI.TOTAL.TOTAL.TOTAL.ELEC</t>
  </si>
  <si>
    <t>Non-energy use in the Chemical industry (ktoe)</t>
  </si>
  <si>
    <t>NONENERGY.ktoe.LU.CHI.TOTAL.TOTAL.TOTAL.TOTAL</t>
  </si>
  <si>
    <t>NONENERGY.ktoe.LU.CHI.TOTAL.TOTAL.TOTAL.SOLIDS</t>
  </si>
  <si>
    <t>NONENERGY.ktoe.LU.CHI.TOTAL.TOTAL.TOTAL.RFG</t>
  </si>
  <si>
    <t>NONENERGY.ktoe.LU.CHI.TOTAL.TOTAL.TOTAL.LPG</t>
  </si>
  <si>
    <t>NONENERGY.ktoe.LU.CHI.TOTAL.TOTAL.TOTAL.DIESEL</t>
  </si>
  <si>
    <t>NONENERGY.ktoe.LU.CHI.TOTAL.TOTAL.TOTAL.RFO</t>
  </si>
  <si>
    <t>NONENERGY.ktoe.LU.CHI.TOTAL.TOTAL.TOTAL.OTHER</t>
  </si>
  <si>
    <t>NONENERGY.ktoe.LU.CHI.TOTAL.TOTAL.TOTAL.NAPHTHA</t>
  </si>
  <si>
    <t>NONENERGY.ktoe.LU.CHI.TOTAL.TOTAL.TOTAL.NG_BIOGAS</t>
  </si>
  <si>
    <t>NONENERGY.ktoe.LU.CHI.TOTAL.TOTAL.TOTAL.DERIVED</t>
  </si>
  <si>
    <t>NONENERGY.ktoe.LU.CHI.TOTAL.TOTAL.TOTAL.BIOMASS_WASTE</t>
  </si>
  <si>
    <t>Basic chemicals - non energy</t>
  </si>
  <si>
    <t>Basic chemicals - energy</t>
  </si>
  <si>
    <t>Emission intensity (kt of CO2 / ktoe energy)</t>
  </si>
  <si>
    <t>Basic chemicals (including process emissions)</t>
  </si>
  <si>
    <t>Other chemicals (including process emissions)</t>
  </si>
  <si>
    <t>FEC.ktoe.LU.CHI.BASIC_CHEM.LIGHT.GENERIC.ELEC</t>
  </si>
  <si>
    <t>FEC.ktoe.LU.CHI.BASIC_CHEM.AIRCOMP.GENERIC.ELEC</t>
  </si>
  <si>
    <t>FEC.ktoe.LU.CHI.BASIC_CHEM.MOTOR.GENERIC.ELEC</t>
  </si>
  <si>
    <t>FEC.ktoe.LU.CHI.BASIC_CHEM.FANS.GENERIC.ELEC</t>
  </si>
  <si>
    <t>FEC.ktoe.LU.CHI.BASIC_CHEM.LOW_ENTH.TOTAL.TOTAL</t>
  </si>
  <si>
    <t>FEC.ktoe.LU.CHI.BASIC_CHEM.LOW_ENTH.THERM.DIESEL_LIQBIO</t>
  </si>
  <si>
    <t>FEC.ktoe.LU.CHI.BASIC_CHEM.LOW_ENTH.THERM.NG_BIOGAS</t>
  </si>
  <si>
    <t>FEC.ktoe.LU.CHI.BASIC_CHEM.LOW_ENTH.THERM.SOLAR_GEO</t>
  </si>
  <si>
    <t>FEC.ktoe.LU.CHI.BASIC_CHEM.LOW_ENTH.HP.AMBIENT</t>
  </si>
  <si>
    <t>FEC.ktoe.LU.CHI.BASIC_CHEM.LOW_ENTH.THERM.ELEC</t>
  </si>
  <si>
    <t>Chemicals: Feedstock (energy used as raw material)</t>
  </si>
  <si>
    <t>Chemicals: Steam processing</t>
  </si>
  <si>
    <t>FEC.ktoe.LU.CHI.BASIC_CHEM.PROCESSING.TOTAL.TOTAL</t>
  </si>
  <si>
    <t>FEC.ktoe.LU.CHI.BASIC_CHEM.PROCESSING.STEAM.SOLIDS</t>
  </si>
  <si>
    <t>FEC.ktoe.LU.CHI.BASIC_CHEM.PROCESSING.STEAM.RFG</t>
  </si>
  <si>
    <t>FEC.ktoe.LU.CHI.BASIC_CHEM.PROCESSING.STEAM.LPG</t>
  </si>
  <si>
    <t>FEC.ktoe.LU.CHI.BASIC_CHEM.PROCESSING.STEAM.DIESEL_LIQBIO</t>
  </si>
  <si>
    <t>FEC.ktoe.LU.CHI.BASIC_CHEM.PROCESSING.STEAM.RFO</t>
  </si>
  <si>
    <t>FEC.ktoe.LU.CHI.BASIC_CHEM.PROCESSING.STEAM.OTHER</t>
  </si>
  <si>
    <t>FEC.ktoe.LU.CHI.BASIC_CHEM.PROCESSING.STEAM.NG_BIOGAS</t>
  </si>
  <si>
    <t>FEC.ktoe.LU.CHI.BASIC_CHEM.PROCESSING.STEAM.DERIVED</t>
  </si>
  <si>
    <t>FEC.ktoe.LU.CHI.BASIC_CHEM.PROCESSING.STEAM.BIOMASS_WASTE</t>
  </si>
  <si>
    <t>FEC.ktoe.LU.CHI.BASIC_CHEM.PROCESSING.STEAM.STEAM_DISTR</t>
  </si>
  <si>
    <t>Chemicals: Furnaces</t>
  </si>
  <si>
    <t>FEC.ktoe.LU.CHI.BASIC_CHEM.PROC_HEAT.TOTAL.TOTAL</t>
  </si>
  <si>
    <t>Chemicals: Furnaces - Thermal</t>
  </si>
  <si>
    <t>FEC.ktoe.LU.CHI.BASIC_CHEM.PROC_HEAT.THERM.TOTAL</t>
  </si>
  <si>
    <t>FEC.ktoe.LU.CHI.BASIC_CHEM.PROC_HEAT.THERM.SOLIDS</t>
  </si>
  <si>
    <t>FEC.ktoe.LU.CHI.BASIC_CHEM.PROC_HEAT.THERM.LPG</t>
  </si>
  <si>
    <t>FEC.ktoe.LU.CHI.BASIC_CHEM.PROC_HEAT.THERM.DIESEL_LIQBIO</t>
  </si>
  <si>
    <t>FEC.ktoe.LU.CHI.BASIC_CHEM.PROC_HEAT.THERM.RFO</t>
  </si>
  <si>
    <t>FEC.ktoe.LU.CHI.BASIC_CHEM.PROC_HEAT.THERM.NG_BIOGAS</t>
  </si>
  <si>
    <t>Chemicals: Furnaces - Electric</t>
  </si>
  <si>
    <t>FEC.ktoe.LU.CHI.BASIC_CHEM.PROC_HEAT.ELEC.ELEC</t>
  </si>
  <si>
    <t>Chemicals: Process cooling</t>
  </si>
  <si>
    <t>Chemicals: Process cooling - Natural gas and biogas</t>
  </si>
  <si>
    <t>FEC.ktoe.LU.CHI.BASIC_CHEM.PROC_COOL.THERM.NG_BIOGAS</t>
  </si>
  <si>
    <t>Chemicals: Process cooling - Steam</t>
  </si>
  <si>
    <t>FEC.ktoe.LU.CHI.BASIC_CHEM.PROC_COOL_STEAM.TOTAL.TOTAL</t>
  </si>
  <si>
    <t>FEC.ktoe.LU.CHI.BASIC_CHEM.PROC_COOL_STEAM.STEAM.SOLIDS</t>
  </si>
  <si>
    <t>FEC.ktoe.LU.CHI.BASIC_CHEM.PROC_COOL_STEAM.STEAM.RFG</t>
  </si>
  <si>
    <t>FEC.ktoe.LU.CHI.BASIC_CHEM.PROC_COOL_STEAM.STEAM.LPG</t>
  </si>
  <si>
    <t>FEC.ktoe.LU.CHI.BASIC_CHEM.PROC_COOL_STEAM.STEAM.DIESEL_LIQBIO</t>
  </si>
  <si>
    <t>FEC.ktoe.LU.CHI.BASIC_CHEM.PROC_COOL_STEAM.STEAM.RFO</t>
  </si>
  <si>
    <t>FEC.ktoe.LU.CHI.BASIC_CHEM.PROC_COOL_STEAM.STEAM.OTHER</t>
  </si>
  <si>
    <t>FEC.ktoe.LU.CHI.BASIC_CHEM.PROC_COOL_STEAM.STEAM.NG_BIOGAS</t>
  </si>
  <si>
    <t>FEC.ktoe.LU.CHI.BASIC_CHEM.PROC_COOL_STEAM.STEAM.DERIVED</t>
  </si>
  <si>
    <t>FEC.ktoe.LU.CHI.BASIC_CHEM.PROC_COOL_STEAM.STEAM.BIOMASS_WASTE</t>
  </si>
  <si>
    <t>FEC.ktoe.LU.CHI.BASIC_CHEM.PROC_COOL_STEAM.STEAM.STEAM_DISTR</t>
  </si>
  <si>
    <t>Chemicals: Process cooling - Electric</t>
  </si>
  <si>
    <t>FEC.ktoe.LU.CHI.BASIC_CHEM.PROC_COOL.ELEC.ELEC</t>
  </si>
  <si>
    <t>Chemicals: Generic electric process</t>
  </si>
  <si>
    <t>FEC.ktoe.LU.CHI.BASIC_CHEM.GENERIC.MECH.ELEC</t>
  </si>
  <si>
    <t>FEC.ktoe.LU.CHI.OTHER_CHEM.TOTAL.TOTAL.TOTAL</t>
  </si>
  <si>
    <t>FEC.ktoe.LU.CHI.OTHER_CHEM.LIGHT.GENERIC.ELEC</t>
  </si>
  <si>
    <t>FEC.ktoe.LU.CHI.OTHER_CHEM.AIRCOMP.GENERIC.ELEC</t>
  </si>
  <si>
    <t>FEC.ktoe.LU.CHI.OTHER_CHEM.MOTOR.GENERIC.ELEC</t>
  </si>
  <si>
    <t>FEC.ktoe.LU.CHI.OTHER_CHEM.FANS.GENERIC.ELEC</t>
  </si>
  <si>
    <t>FEC.ktoe.LU.CHI.OTHER_CHEM.LOW_ENTH.TOTAL.TOTAL</t>
  </si>
  <si>
    <t>FEC.ktoe.LU.CHI.OTHER_CHEM.LOW_ENTH.THERM.DIESEL_LIQBIO</t>
  </si>
  <si>
    <t>FEC.ktoe.LU.CHI.OTHER_CHEM.LOW_ENTH.THERM.NG_BIOGAS</t>
  </si>
  <si>
    <t>FEC.ktoe.LU.CHI.OTHER_CHEM.LOW_ENTH.THERM.SOLAR_GEO</t>
  </si>
  <si>
    <t>FEC.ktoe.LU.CHI.OTHER_CHEM.LOW_ENTH.HP.AMBIENT</t>
  </si>
  <si>
    <t>FEC.ktoe.LU.CHI.OTHER_CHEM.LOW_ENTH.THERM.ELEC</t>
  </si>
  <si>
    <t>Chemicals: High-enthalpy heat processing</t>
  </si>
  <si>
    <t>High-enthalpy heat processing - Steam</t>
  </si>
  <si>
    <t>FEC.ktoe.LU.CHI.OTHER_CHEM.PROCESSING_STEAM.TOTAL.TOTAL</t>
  </si>
  <si>
    <t>FEC.ktoe.LU.CHI.OTHER_CHEM.PROCESSING_STEAM.STEAM.SOLIDS</t>
  </si>
  <si>
    <t>FEC.ktoe.LU.CHI.OTHER_CHEM.PROCESSING_STEAM.STEAM.RFG</t>
  </si>
  <si>
    <t>FEC.ktoe.LU.CHI.OTHER_CHEM.PROCESSING_STEAM.STEAM.LPG</t>
  </si>
  <si>
    <t>FEC.ktoe.LU.CHI.OTHER_CHEM.PROCESSING_STEAM.STEAM.DIESEL_LIQBIO</t>
  </si>
  <si>
    <t>FEC.ktoe.LU.CHI.OTHER_CHEM.PROCESSING_STEAM.STEAM.RFO</t>
  </si>
  <si>
    <t>FEC.ktoe.LU.CHI.OTHER_CHEM.PROCESSING_STEAM.STEAM.OTHER</t>
  </si>
  <si>
    <t>FEC.ktoe.LU.CHI.OTHER_CHEM.PROCESSING_STEAM.STEAM.NG_BIOGAS</t>
  </si>
  <si>
    <t>FEC.ktoe.LU.CHI.OTHER_CHEM.PROCESSING_STEAM.STEAM.DERIVED</t>
  </si>
  <si>
    <t>FEC.ktoe.LU.CHI.OTHER_CHEM.PROCESSING_STEAM.STEAM.BIOMASS_WASTE</t>
  </si>
  <si>
    <t>FEC.ktoe.LU.CHI.OTHER_CHEM.PROCESSING_STEAM.STEAM.STEAM_DISTR</t>
  </si>
  <si>
    <t>High-enthalpy heat processing - Electric (microwave)</t>
  </si>
  <si>
    <t>FEC.ktoe.LU.CHI.OTHER_CHEM.PROCESSING.MICROW.ELEC</t>
  </si>
  <si>
    <t>FEC.ktoe.LU.CHI.OTHER_CHEM.PROC_HEAT.TOTAL.TOTAL</t>
  </si>
  <si>
    <t>FEC.ktoe.LU.CHI.OTHER_CHEM.PROC_HEAT.THERM.TOTAL</t>
  </si>
  <si>
    <t>FEC.ktoe.LU.CHI.OTHER_CHEM.PROC_HEAT.THERM.SOLIDS</t>
  </si>
  <si>
    <t>FEC.ktoe.LU.CHI.OTHER_CHEM.PROC_HEAT.THERM.LPG</t>
  </si>
  <si>
    <t>FEC.ktoe.LU.CHI.OTHER_CHEM.PROC_HEAT.THERM.DIESEL_LIQBIO</t>
  </si>
  <si>
    <t>FEC.ktoe.LU.CHI.OTHER_CHEM.PROC_HEAT.THERM.RFO</t>
  </si>
  <si>
    <t>FEC.ktoe.LU.CHI.OTHER_CHEM.PROC_HEAT.THERM.NG_BIOGAS</t>
  </si>
  <si>
    <t>FEC.ktoe.LU.CHI.OTHER_CHEM.PROC_HEAT.ELEC.ELEC</t>
  </si>
  <si>
    <t>FEC.ktoe.LU.CHI.OTHER_CHEM.PROC_COOL.THERM.NG_BIOGAS</t>
  </si>
  <si>
    <t>FEC.ktoe.LU.CHI.OTHER_CHEM.PROC_COOL_STEAM.TOTAL.TOTAL</t>
  </si>
  <si>
    <t>FEC.ktoe.LU.CHI.OTHER_CHEM.PROC_COOL_STEAM.STEAM.SOLIDS</t>
  </si>
  <si>
    <t>FEC.ktoe.LU.CHI.OTHER_CHEM.PROC_COOL_STEAM.STEAM.RFG</t>
  </si>
  <si>
    <t>FEC.ktoe.LU.CHI.OTHER_CHEM.PROC_COOL_STEAM.STEAM.LPG</t>
  </si>
  <si>
    <t>FEC.ktoe.LU.CHI.OTHER_CHEM.PROC_COOL_STEAM.STEAM.DIESEL_LIQBIO</t>
  </si>
  <si>
    <t>FEC.ktoe.LU.CHI.OTHER_CHEM.PROC_COOL_STEAM.STEAM.RFO</t>
  </si>
  <si>
    <t>FEC.ktoe.LU.CHI.OTHER_CHEM.PROC_COOL_STEAM.STEAM.OTHER</t>
  </si>
  <si>
    <t>FEC.ktoe.LU.CHI.OTHER_CHEM.PROC_COOL_STEAM.STEAM.NG_BIOGAS</t>
  </si>
  <si>
    <t>FEC.ktoe.LU.CHI.OTHER_CHEM.PROC_COOL_STEAM.STEAM.DERIVED</t>
  </si>
  <si>
    <t>FEC.ktoe.LU.CHI.OTHER_CHEM.PROC_COOL_STEAM.STEAM.BIOMASS_WASTE</t>
  </si>
  <si>
    <t>FEC.ktoe.LU.CHI.OTHER_CHEM.PROC_COOL_STEAM.STEAM.STEAM_DISTR</t>
  </si>
  <si>
    <t>FEC.ktoe.LU.CHI.OTHER_CHEM.PROC_COOL.ELEC.ELEC</t>
  </si>
  <si>
    <t>FEC.ktoe.LU.CHI.OTHER_CHEM.GENERIC.MECH.ELEC</t>
  </si>
  <si>
    <t>FEC.ktoe.LU.CHI.PHARM.TOTAL.TOTAL.TOTAL</t>
  </si>
  <si>
    <t>FEC.ktoe.LU.CHI.PHARM.LIGHT.GENERIC.ELEC</t>
  </si>
  <si>
    <t>FEC.ktoe.LU.CHI.PHARM.AIRCOMP.GENERIC.ELEC</t>
  </si>
  <si>
    <t>FEC.ktoe.LU.CHI.PHARM.MOTOR.GENERIC.ELEC</t>
  </si>
  <si>
    <t>FEC.ktoe.LU.CHI.PHARM.FANS.GENERIC.ELEC</t>
  </si>
  <si>
    <t>FEC.ktoe.LU.CHI.PHARM.LOW_ENTH.TOTAL.TOTAL</t>
  </si>
  <si>
    <t>FEC.ktoe.LU.CHI.PHARM.LOW_ENTH.THERM.DIESEL_LIQBIO</t>
  </si>
  <si>
    <t>FEC.ktoe.LU.CHI.PHARM.LOW_ENTH.THERM.NG_BIOGAS</t>
  </si>
  <si>
    <t>FEC.ktoe.LU.CHI.PHARM.LOW_ENTH.THERM.SOLAR_GEO</t>
  </si>
  <si>
    <t>FEC.ktoe.LU.CHI.PHARM.LOW_ENTH.HP.AMBIENT</t>
  </si>
  <si>
    <t>FEC.ktoe.LU.CHI.PHARM.LOW_ENTH.THERM.ELEC</t>
  </si>
  <si>
    <t>FEC.ktoe.LU.CHI.PHARM.PROCESSING_STEAM.TOTAL.TOTAL</t>
  </si>
  <si>
    <t>FEC.ktoe.LU.CHI.PHARM.PROCESSING_STEAM.STEAM.SOLIDS</t>
  </si>
  <si>
    <t>FEC.ktoe.LU.CHI.PHARM.PROCESSING_STEAM.STEAM.RFG</t>
  </si>
  <si>
    <t>FEC.ktoe.LU.CHI.PHARM.PROCESSING_STEAM.STEAM.LPG</t>
  </si>
  <si>
    <t>FEC.ktoe.LU.CHI.PHARM.PROCESSING_STEAM.STEAM.DIESEL_LIQBIO</t>
  </si>
  <si>
    <t>FEC.ktoe.LU.CHI.PHARM.PROCESSING_STEAM.STEAM.RFO</t>
  </si>
  <si>
    <t>FEC.ktoe.LU.CHI.PHARM.PROCESSING_STEAM.STEAM.OTHER</t>
  </si>
  <si>
    <t>FEC.ktoe.LU.CHI.PHARM.PROCESSING_STEAM.STEAM.NG_BIOGAS</t>
  </si>
  <si>
    <t>FEC.ktoe.LU.CHI.PHARM.PROCESSING_STEAM.STEAM.DERIVED</t>
  </si>
  <si>
    <t>FEC.ktoe.LU.CHI.PHARM.PROCESSING_STEAM.STEAM.BIOMASS_WASTE</t>
  </si>
  <si>
    <t>FEC.ktoe.LU.CHI.PHARM.PROCESSING_STEAM.STEAM.STEAM_DISTR</t>
  </si>
  <si>
    <t>FEC.ktoe.LU.CHI.PHARM.PROCESSING.MICROW.ELEC</t>
  </si>
  <si>
    <t>FEC.ktoe.LU.CHI.PHARM.PROC_HEAT.TOTAL.TOTAL</t>
  </si>
  <si>
    <t>FEC.ktoe.LU.CHI.PHARM.PROC_HEAT.THERM.TOTAL</t>
  </si>
  <si>
    <t>FEC.ktoe.LU.CHI.PHARM.PROC_HEAT.THERM.SOLIDS</t>
  </si>
  <si>
    <t>FEC.ktoe.LU.CHI.PHARM.PROC_HEAT.THERM.LPG</t>
  </si>
  <si>
    <t>FEC.ktoe.LU.CHI.PHARM.PROC_HEAT.THERM.DIESEL_LIQBIO</t>
  </si>
  <si>
    <t>FEC.ktoe.LU.CHI.PHARM.PROC_HEAT.THERM.RFO</t>
  </si>
  <si>
    <t>FEC.ktoe.LU.CHI.PHARM.PROC_HEAT.THERM.NG_BIOGAS</t>
  </si>
  <si>
    <t>FEC.ktoe.LU.CHI.PHARM.PROC_HEAT.ELEC.ELEC</t>
  </si>
  <si>
    <t>FEC.ktoe.LU.CHI.PHARM.PROC_COOL.THERM.NG_BIOGAS</t>
  </si>
  <si>
    <t>FEC.ktoe.LU.CHI.PHARM.PROC_COOL_STEAM.TOTAL.TOTAL</t>
  </si>
  <si>
    <t>FEC.ktoe.LU.CHI.PHARM.PROC_COOL_STEAM.STEAM.SOLIDS</t>
  </si>
  <si>
    <t>FEC.ktoe.LU.CHI.PHARM.PROC_COOL_STEAM.STEAM.RFG</t>
  </si>
  <si>
    <t>FEC.ktoe.LU.CHI.PHARM.PROC_COOL_STEAM.STEAM.LPG</t>
  </si>
  <si>
    <t>FEC.ktoe.LU.CHI.PHARM.PROC_COOL_STEAM.STEAM.DIESEL_LIQBIO</t>
  </si>
  <si>
    <t>FEC.ktoe.LU.CHI.PHARM.PROC_COOL_STEAM.STEAM.RFO</t>
  </si>
  <si>
    <t>FEC.ktoe.LU.CHI.PHARM.PROC_COOL_STEAM.STEAM.OTHER</t>
  </si>
  <si>
    <t>FEC.ktoe.LU.CHI.PHARM.PROC_COOL_STEAM.STEAM.NG_BIOGAS</t>
  </si>
  <si>
    <t>FEC.ktoe.LU.CHI.PHARM.PROC_COOL_STEAM.STEAM.DERIVED</t>
  </si>
  <si>
    <t>FEC.ktoe.LU.CHI.PHARM.PROC_COOL_STEAM.STEAM.BIOMASS_WASTE</t>
  </si>
  <si>
    <t>FEC.ktoe.LU.CHI.PHARM.PROC_COOL_STEAM.STEAM.STEAM_DISTR</t>
  </si>
  <si>
    <t>FEC.ktoe.LU.CHI.PHARM.PROC_COOL.ELEC.ELEC</t>
  </si>
  <si>
    <t>FEC.ktoe.LU.CHI.PHARM.GENERIC.MECH.ELEC</t>
  </si>
  <si>
    <t>Chemicals: Process cooling - Natural gas</t>
  </si>
  <si>
    <t>UED.ktoe.LU.CHI.BASIC_CHEM.LIGHT.GENERIC.ELEC</t>
  </si>
  <si>
    <t>UED.ktoe.LU.CHI.BASIC_CHEM.AIRCOMP.GENERIC.ELEC</t>
  </si>
  <si>
    <t>UED.ktoe.LU.CHI.BASIC_CHEM.MOTOR.GENERIC.ELEC</t>
  </si>
  <si>
    <t>UED.ktoe.LU.CHI.BASIC_CHEM.FANS.GENERIC.ELEC</t>
  </si>
  <si>
    <t>UED.ktoe.LU.CHI.BASIC_CHEM.LOW_ENTH.TOTAL.TOTAL</t>
  </si>
  <si>
    <t>UED.ktoe.LU.CHI.BASIC_CHEM.LOW_ENTH.THERM.DIESEL_LIQBIO</t>
  </si>
  <si>
    <t>UED.ktoe.LU.CHI.BASIC_CHEM.LOW_ENTH.THERM.NG_BIOGAS</t>
  </si>
  <si>
    <t>UED.ktoe.LU.CHI.BASIC_CHEM.LOW_ENTH.THERM.SOLAR_GEO</t>
  </si>
  <si>
    <t>UED.ktoe.LU.CHI.BASIC_CHEM.LOW_ENTH.HP.AMBIENT</t>
  </si>
  <si>
    <t>UED.ktoe.LU.CHI.BASIC_CHEM.LOW_ENTH.THERM.ELEC</t>
  </si>
  <si>
    <t>UED.ktoe.LU.CHI.BASIC_CHEM.PROCESSING.TOTAL.TOTAL</t>
  </si>
  <si>
    <t>UED.ktoe.LU.CHI.BASIC_CHEM.PROCESSING.STEAM.SOLIDS</t>
  </si>
  <si>
    <t>UED.ktoe.LU.CHI.BASIC_CHEM.PROCESSING.STEAM.RFG</t>
  </si>
  <si>
    <t>UED.ktoe.LU.CHI.BASIC_CHEM.PROCESSING.STEAM.LPG</t>
  </si>
  <si>
    <t>UED.ktoe.LU.CHI.BASIC_CHEM.PROCESSING.STEAM.DIESEL_LIQBIO</t>
  </si>
  <si>
    <t>UED.ktoe.LU.CHI.BASIC_CHEM.PROCESSING.STEAM.RFO</t>
  </si>
  <si>
    <t>UED.ktoe.LU.CHI.BASIC_CHEM.PROCESSING.STEAM.OTHER</t>
  </si>
  <si>
    <t>UED.ktoe.LU.CHI.BASIC_CHEM.PROCESSING.STEAM.NG_BIOGAS</t>
  </si>
  <si>
    <t>UED.ktoe.LU.CHI.BASIC_CHEM.PROCESSING.STEAM.DERIVED</t>
  </si>
  <si>
    <t>UED.ktoe.LU.CHI.BASIC_CHEM.PROCESSING.STEAM.BIOMASS_WASTE</t>
  </si>
  <si>
    <t>UED.ktoe.LU.CHI.BASIC_CHEM.PROCESSING.STEAM.STEAM_DISTR</t>
  </si>
  <si>
    <t>UED.ktoe.LU.CHI.BASIC_CHEM.PROC_HEAT.TOTAL.TOTAL</t>
  </si>
  <si>
    <t>UED.ktoe.LU.CHI.BASIC_CHEM.PROC_HEAT.THERM.TOTAL</t>
  </si>
  <si>
    <t>UED.ktoe.LU.CHI.BASIC_CHEM.PROC_HEAT.THERM.SOLIDS</t>
  </si>
  <si>
    <t>UED.ktoe.LU.CHI.BASIC_CHEM.PROC_HEAT.THERM.LPG</t>
  </si>
  <si>
    <t>UED.ktoe.LU.CHI.BASIC_CHEM.PROC_HEAT.THERM.DIESEL_LIQBIO</t>
  </si>
  <si>
    <t>UED.ktoe.LU.CHI.BASIC_CHEM.PROC_HEAT.THERM.RFO</t>
  </si>
  <si>
    <t>UED.ktoe.LU.CHI.BASIC_CHEM.PROC_HEAT.THERM.NG_BIOGAS</t>
  </si>
  <si>
    <t>UED.ktoe.LU.CHI.BASIC_CHEM.PROC_HEAT.ELEC.ELEC</t>
  </si>
  <si>
    <t>UED.ktoe.LU.CHI.BASIC_CHEM.PROC_COOL.THERM.NG_BIOGAS</t>
  </si>
  <si>
    <t>UED.ktoe.LU.CHI.BASIC_CHEM.PROC_COOL_STEAM.TOTAL.TOTAL</t>
  </si>
  <si>
    <t>UED.ktoe.LU.CHI.BASIC_CHEM.PROC_COOL_STEAM.STEAM.SOLIDS</t>
  </si>
  <si>
    <t>UED.ktoe.LU.CHI.BASIC_CHEM.PROC_COOL_STEAM.STEAM.RFG</t>
  </si>
  <si>
    <t>UED.ktoe.LU.CHI.BASIC_CHEM.PROC_COOL_STEAM.STEAM.LPG</t>
  </si>
  <si>
    <t>UED.ktoe.LU.CHI.BASIC_CHEM.PROC_COOL_STEAM.STEAM.DIESEL_LIQBIO</t>
  </si>
  <si>
    <t>UED.ktoe.LU.CHI.BASIC_CHEM.PROC_COOL_STEAM.STEAM.RFO</t>
  </si>
  <si>
    <t>UED.ktoe.LU.CHI.BASIC_CHEM.PROC_COOL_STEAM.STEAM.OTHER</t>
  </si>
  <si>
    <t>UED.ktoe.LU.CHI.BASIC_CHEM.PROC_COOL_STEAM.STEAM.NG_BIOGAS</t>
  </si>
  <si>
    <t>UED.ktoe.LU.CHI.BASIC_CHEM.PROC_COOL_STEAM.STEAM.DERIVED</t>
  </si>
  <si>
    <t>UED.ktoe.LU.CHI.BASIC_CHEM.PROC_COOL_STEAM.STEAM.BIOMASS_WASTE</t>
  </si>
  <si>
    <t>UED.ktoe.LU.CHI.BASIC_CHEM.PROC_COOL_STEAM.STEAM.STEAM_DISTR</t>
  </si>
  <si>
    <t>UED.ktoe.LU.CHI.BASIC_CHEM.PROC_COOL.ELEC.ELEC</t>
  </si>
  <si>
    <t>UED.ktoe.LU.CHI.BASIC_CHEM.GENERIC.MECH.ELEC</t>
  </si>
  <si>
    <t>UED.ktoe.LU.CHI.OTHER_CHEM.TOTAL.TOTAL.TOTAL</t>
  </si>
  <si>
    <t>UED.ktoe.LU.CHI.OTHER_CHEM.LIGHT.GENERIC.ELEC</t>
  </si>
  <si>
    <t>UED.ktoe.LU.CHI.OTHER_CHEM.AIRCOMP.GENERIC.ELEC</t>
  </si>
  <si>
    <t>UED.ktoe.LU.CHI.OTHER_CHEM.MOTOR.GENERIC.ELEC</t>
  </si>
  <si>
    <t>UED.ktoe.LU.CHI.OTHER_CHEM.FANS.GENERIC.ELEC</t>
  </si>
  <si>
    <t>UED.ktoe.LU.CHI.OTHER_CHEM.LOW_ENTH.TOTAL.TOTAL</t>
  </si>
  <si>
    <t>UED.ktoe.LU.CHI.OTHER_CHEM.LOW_ENTH.THERM.DIESEL_LIQBIO</t>
  </si>
  <si>
    <t>UED.ktoe.LU.CHI.OTHER_CHEM.LOW_ENTH.THERM.NG_BIOGAS</t>
  </si>
  <si>
    <t>UED.ktoe.LU.CHI.OTHER_CHEM.LOW_ENTH.THERM.SOLAR_GEO</t>
  </si>
  <si>
    <t>UED.ktoe.LU.CHI.OTHER_CHEM.LOW_ENTH.HP.AMBIENT</t>
  </si>
  <si>
    <t>UED.ktoe.LU.CHI.OTHER_CHEM.LOW_ENTH.THERM.ELEC</t>
  </si>
  <si>
    <t>UED.ktoe.LU.CHI.OTHER_CHEM.PROCESSING_STEAM.TOTAL.TOTAL</t>
  </si>
  <si>
    <t>UED.ktoe.LU.CHI.OTHER_CHEM.PROCESSING_STEAM.STEAM.SOLIDS</t>
  </si>
  <si>
    <t>UED.ktoe.LU.CHI.OTHER_CHEM.PROCESSING_STEAM.STEAM.RFG</t>
  </si>
  <si>
    <t>UED.ktoe.LU.CHI.OTHER_CHEM.PROCESSING_STEAM.STEAM.LPG</t>
  </si>
  <si>
    <t>UED.ktoe.LU.CHI.OTHER_CHEM.PROCESSING_STEAM.STEAM.DIESEL_LIQBIO</t>
  </si>
  <si>
    <t>UED.ktoe.LU.CHI.OTHER_CHEM.PROCESSING_STEAM.STEAM.RFO</t>
  </si>
  <si>
    <t>UED.ktoe.LU.CHI.OTHER_CHEM.PROCESSING_STEAM.STEAM.OTHER</t>
  </si>
  <si>
    <t>UED.ktoe.LU.CHI.OTHER_CHEM.PROCESSING_STEAM.STEAM.NG_BIOGAS</t>
  </si>
  <si>
    <t>UED.ktoe.LU.CHI.OTHER_CHEM.PROCESSING_STEAM.STEAM.DERIVED</t>
  </si>
  <si>
    <t>UED.ktoe.LU.CHI.OTHER_CHEM.PROCESSING_STEAM.STEAM.BIOMASS_WASTE</t>
  </si>
  <si>
    <t>UED.ktoe.LU.CHI.OTHER_CHEM.PROCESSING_STEAM.STEAM.STEAM_DISTR</t>
  </si>
  <si>
    <t>UED.ktoe.LU.CHI.OTHER_CHEM.PROCESSING.MICROW.ELEC</t>
  </si>
  <si>
    <t>UED.ktoe.LU.CHI.OTHER_CHEM.PROC_HEAT.TOTAL.TOTAL</t>
  </si>
  <si>
    <t>UED.ktoe.LU.CHI.OTHER_CHEM.PROC_HEAT.THERM.TOTAL</t>
  </si>
  <si>
    <t>UED.ktoe.LU.CHI.OTHER_CHEM.PROC_HEAT.THERM.SOLIDS</t>
  </si>
  <si>
    <t>UED.ktoe.LU.CHI.OTHER_CHEM.PROC_HEAT.THERM.LPG</t>
  </si>
  <si>
    <t>UED.ktoe.LU.CHI.OTHER_CHEM.PROC_HEAT.THERM.DIESEL_LIQBIO</t>
  </si>
  <si>
    <t>UED.ktoe.LU.CHI.OTHER_CHEM.PROC_HEAT.THERM.RFO</t>
  </si>
  <si>
    <t>UED.ktoe.LU.CHI.OTHER_CHEM.PROC_HEAT.THERM.NG_BIOGAS</t>
  </si>
  <si>
    <t>UED.ktoe.LU.CHI.OTHER_CHEM.PROC_HEAT.ELEC.ELEC</t>
  </si>
  <si>
    <t>UED.ktoe.LU.CHI.OTHER_CHEM.PROC_COOL.THERM.NG_BIOGAS</t>
  </si>
  <si>
    <t>UED.ktoe.LU.CHI.OTHER_CHEM.PROC_COOL_STEAM.TOTAL.TOTAL</t>
  </si>
  <si>
    <t>UED.ktoe.LU.CHI.OTHER_CHEM.PROC_COOL_STEAM.STEAM.SOLIDS</t>
  </si>
  <si>
    <t>UED.ktoe.LU.CHI.OTHER_CHEM.PROC_COOL_STEAM.STEAM.RFG</t>
  </si>
  <si>
    <t>UED.ktoe.LU.CHI.OTHER_CHEM.PROC_COOL_STEAM.STEAM.LPG</t>
  </si>
  <si>
    <t>UED.ktoe.LU.CHI.OTHER_CHEM.PROC_COOL_STEAM.STEAM.DIESEL_LIQBIO</t>
  </si>
  <si>
    <t>UED.ktoe.LU.CHI.OTHER_CHEM.PROC_COOL_STEAM.STEAM.RFO</t>
  </si>
  <si>
    <t>UED.ktoe.LU.CHI.OTHER_CHEM.PROC_COOL_STEAM.STEAM.OTHER</t>
  </si>
  <si>
    <t>UED.ktoe.LU.CHI.OTHER_CHEM.PROC_COOL_STEAM.STEAM.NG_BIOGAS</t>
  </si>
  <si>
    <t>UED.ktoe.LU.CHI.OTHER_CHEM.PROC_COOL_STEAM.STEAM.DERIVED</t>
  </si>
  <si>
    <t>UED.ktoe.LU.CHI.OTHER_CHEM.PROC_COOL_STEAM.STEAM.BIOMASS_WASTE</t>
  </si>
  <si>
    <t>UED.ktoe.LU.CHI.OTHER_CHEM.PROC_COOL_STEAM.STEAM.STEAM_DISTR</t>
  </si>
  <si>
    <t>UED.ktoe.LU.CHI.OTHER_CHEM.PROC_COOL.ELEC.ELEC</t>
  </si>
  <si>
    <t>UED.ktoe.LU.CHI.OTHER_CHEM.GENERIC.MECH.ELEC</t>
  </si>
  <si>
    <t>UED.ktoe.LU.CHI.PHARM.TOTAL.TOTAL.TOTAL</t>
  </si>
  <si>
    <t>UED.ktoe.LU.CHI.PHARM.LIGHT.GENERIC.ELEC</t>
  </si>
  <si>
    <t>UED.ktoe.LU.CHI.PHARM.AIRCOMP.GENERIC.ELEC</t>
  </si>
  <si>
    <t>UED.ktoe.LU.CHI.PHARM.MOTOR.GENERIC.ELEC</t>
  </si>
  <si>
    <t>UED.ktoe.LU.CHI.PHARM.FANS.GENERIC.ELEC</t>
  </si>
  <si>
    <t>UED.ktoe.LU.CHI.PHARM.LOW_ENTH.TOTAL.TOTAL</t>
  </si>
  <si>
    <t>UED.ktoe.LU.CHI.PHARM.LOW_ENTH.THERM.DIESEL_LIQBIO</t>
  </si>
  <si>
    <t>UED.ktoe.LU.CHI.PHARM.LOW_ENTH.THERM.NG_BIOGAS</t>
  </si>
  <si>
    <t>UED.ktoe.LU.CHI.PHARM.LOW_ENTH.THERM.SOLAR_GEO</t>
  </si>
  <si>
    <t>UED.ktoe.LU.CHI.PHARM.LOW_ENTH.HP.AMBIENT</t>
  </si>
  <si>
    <t>UED.ktoe.LU.CHI.PHARM.LOW_ENTH.THERM.ELEC</t>
  </si>
  <si>
    <t>UED.ktoe.LU.CHI.PHARM.PROCESSING_STEAM.TOTAL.TOTAL</t>
  </si>
  <si>
    <t>UED.ktoe.LU.CHI.PHARM.PROCESSING_STEAM.STEAM.SOLIDS</t>
  </si>
  <si>
    <t>UED.ktoe.LU.CHI.PHARM.PROCESSING_STEAM.STEAM.RFG</t>
  </si>
  <si>
    <t>UED.ktoe.LU.CHI.PHARM.PROCESSING_STEAM.STEAM.LPG</t>
  </si>
  <si>
    <t>UED.ktoe.LU.CHI.PHARM.PROCESSING_STEAM.STEAM.DIESEL_LIQBIO</t>
  </si>
  <si>
    <t>UED.ktoe.LU.CHI.PHARM.PROCESSING_STEAM.STEAM.RFO</t>
  </si>
  <si>
    <t>UED.ktoe.LU.CHI.PHARM.PROCESSING_STEAM.STEAM.OTHER</t>
  </si>
  <si>
    <t>UED.ktoe.LU.CHI.PHARM.PROCESSING_STEAM.STEAM.NG_BIOGAS</t>
  </si>
  <si>
    <t>UED.ktoe.LU.CHI.PHARM.PROCESSING_STEAM.STEAM.DERIVED</t>
  </si>
  <si>
    <t>UED.ktoe.LU.CHI.PHARM.PROCESSING_STEAM.STEAM.BIOMASS_WASTE</t>
  </si>
  <si>
    <t>UED.ktoe.LU.CHI.PHARM.PROCESSING_STEAM.STEAM.STEAM_DISTR</t>
  </si>
  <si>
    <t>UED.ktoe.LU.CHI.PHARM.PROCESSING.MICROW.ELEC</t>
  </si>
  <si>
    <t>UED.ktoe.LU.CHI.PHARM.PROC_HEAT.TOTAL.TOTAL</t>
  </si>
  <si>
    <t>UED.ktoe.LU.CHI.PHARM.PROC_HEAT.THERM.TOTAL</t>
  </si>
  <si>
    <t>UED.ktoe.LU.CHI.PHARM.PROC_HEAT.THERM.SOLIDS</t>
  </si>
  <si>
    <t>UED.ktoe.LU.CHI.PHARM.PROC_HEAT.THERM.LPG</t>
  </si>
  <si>
    <t>UED.ktoe.LU.CHI.PHARM.PROC_HEAT.THERM.DIESEL_LIQBIO</t>
  </si>
  <si>
    <t>UED.ktoe.LU.CHI.PHARM.PROC_HEAT.THERM.RFO</t>
  </si>
  <si>
    <t>UED.ktoe.LU.CHI.PHARM.PROC_HEAT.THERM.NG_BIOGAS</t>
  </si>
  <si>
    <t>UED.ktoe.LU.CHI.PHARM.PROC_HEAT.ELEC.ELEC</t>
  </si>
  <si>
    <t>UED.ktoe.LU.CHI.PHARM.PROC_COOL.THERM.NG_BIOGAS</t>
  </si>
  <si>
    <t>UED.ktoe.LU.CHI.PHARM.PROC_COOL_STEAM.TOTAL.TOTAL</t>
  </si>
  <si>
    <t>UED.ktoe.LU.CHI.PHARM.PROC_COOL_STEAM.STEAM.SOLIDS</t>
  </si>
  <si>
    <t>UED.ktoe.LU.CHI.PHARM.PROC_COOL_STEAM.STEAM.RFG</t>
  </si>
  <si>
    <t>UED.ktoe.LU.CHI.PHARM.PROC_COOL_STEAM.STEAM.LPG</t>
  </si>
  <si>
    <t>UED.ktoe.LU.CHI.PHARM.PROC_COOL_STEAM.STEAM.DIESEL_LIQBIO</t>
  </si>
  <si>
    <t>UED.ktoe.LU.CHI.PHARM.PROC_COOL_STEAM.STEAM.RFO</t>
  </si>
  <si>
    <t>UED.ktoe.LU.CHI.PHARM.PROC_COOL_STEAM.STEAM.OTHER</t>
  </si>
  <si>
    <t>UED.ktoe.LU.CHI.PHARM.PROC_COOL_STEAM.STEAM.NG_BIOGAS</t>
  </si>
  <si>
    <t>UED.ktoe.LU.CHI.PHARM.PROC_COOL_STEAM.STEAM.DERIVED</t>
  </si>
  <si>
    <t>UED.ktoe.LU.CHI.PHARM.PROC_COOL_STEAM.STEAM.BIOMASS_WASTE</t>
  </si>
  <si>
    <t>UED.ktoe.LU.CHI.PHARM.PROC_COOL_STEAM.STEAM.STEAM_DISTR</t>
  </si>
  <si>
    <t>UED.ktoe.LU.CHI.PHARM.PROC_COOL.ELEC.ELEC</t>
  </si>
  <si>
    <t>UED.ktoe.LU.CHI.PHARM.GENERIC.MECH.ELEC</t>
  </si>
  <si>
    <t>Basic chemicals (energy consumption)</t>
  </si>
  <si>
    <t>FUEL_EMI.ktCO2.LU.CHI.BASIC_CHEM.LIGHT.GENERIC.ELEC</t>
  </si>
  <si>
    <t>FUEL_EMI.ktCO2.LU.CHI.BASIC_CHEM.AIRCOMP.GENERIC.ELEC</t>
  </si>
  <si>
    <t>FUEL_EMI.ktCO2.LU.CHI.BASIC_CHEM.MOTOR.GENERIC.ELEC</t>
  </si>
  <si>
    <t>FUEL_EMI.ktCO2.LU.CHI.BASIC_CHEM.FANS.GENERIC.ELEC</t>
  </si>
  <si>
    <t>FUEL_EMI.ktCO2.LU.CHI.BASIC_CHEM.LOW_ENTH.TOTAL.TOTAL</t>
  </si>
  <si>
    <t>FUEL_EMI.ktCO2.LU.CHI.BASIC_CHEM.LOW_ENTH.THERM.DIESEL_LIQBIO</t>
  </si>
  <si>
    <t>FUEL_EMI.ktCO2.LU.CHI.BASIC_CHEM.LOW_ENTH.THERM.NG_BIOGAS</t>
  </si>
  <si>
    <t>FUEL_EMI.ktCO2.LU.CHI.BASIC_CHEM.LOW_ENTH.THERM.SOLAR_GEO</t>
  </si>
  <si>
    <t>FUEL_EMI.ktCO2.LU.CHI.BASIC_CHEM.LOW_ENTH.HP.AMBIENT</t>
  </si>
  <si>
    <t>FUEL_EMI.ktCO2.LU.CHI.BASIC_CHEM.LOW_ENTH.THERM.ELEC</t>
  </si>
  <si>
    <t>FUEL_EMI.ktCO2.LU.CHI.BASIC_CHEM.PROCESSING.TOTAL.TOTAL</t>
  </si>
  <si>
    <t>FUEL_EMI.ktCO2.LU.CHI.BASIC_CHEM.PROCESSING.STEAM.SOLIDS</t>
  </si>
  <si>
    <t>FUEL_EMI.ktCO2.LU.CHI.BASIC_CHEM.PROCESSING.STEAM.RFG</t>
  </si>
  <si>
    <t>FUEL_EMI.ktCO2.LU.CHI.BASIC_CHEM.PROCESSING.STEAM.LPG</t>
  </si>
  <si>
    <t>FUEL_EMI.ktCO2.LU.CHI.BASIC_CHEM.PROCESSING.STEAM.DIESEL_LIQBIO</t>
  </si>
  <si>
    <t>FUEL_EMI.ktCO2.LU.CHI.BASIC_CHEM.PROCESSING.STEAM.RFO</t>
  </si>
  <si>
    <t>FUEL_EMI.ktCO2.LU.CHI.BASIC_CHEM.PROCESSING.STEAM.OTHER</t>
  </si>
  <si>
    <t>FUEL_EMI.ktCO2.LU.CHI.BASIC_CHEM.PROCESSING.STEAM.NG_BIOGAS</t>
  </si>
  <si>
    <t>FUEL_EMI.ktCO2.LU.CHI.BASIC_CHEM.PROCESSING.STEAM.DERIVED</t>
  </si>
  <si>
    <t>FUEL_EMI.ktCO2.LU.CHI.BASIC_CHEM.PROCESSING.STEAM.BIOMASS_WASTE</t>
  </si>
  <si>
    <t>FUEL_EMI.ktCO2.LU.CHI.BASIC_CHEM.PROCESSING.STEAM.STEAM_DISTR</t>
  </si>
  <si>
    <t>FUEL_EMI.ktCO2.LU.CHI.BASIC_CHEM.PROC_HEAT.TOTAL.TOTAL</t>
  </si>
  <si>
    <t>FUEL_EMI.ktCO2.LU.CHI.BASIC_CHEM.PROC_HEAT.THERM.TOTAL</t>
  </si>
  <si>
    <t>FUEL_EMI.ktCO2.LU.CHI.BASIC_CHEM.PROC_HEAT.THERM.SOLIDS</t>
  </si>
  <si>
    <t>FUEL_EMI.ktCO2.LU.CHI.BASIC_CHEM.PROC_HEAT.THERM.LPG</t>
  </si>
  <si>
    <t>FUEL_EMI.ktCO2.LU.CHI.BASIC_CHEM.PROC_HEAT.THERM.DIESEL_LIQBIO</t>
  </si>
  <si>
    <t>FUEL_EMI.ktCO2.LU.CHI.BASIC_CHEM.PROC_HEAT.THERM.RFO</t>
  </si>
  <si>
    <t>FUEL_EMI.ktCO2.LU.CHI.BASIC_CHEM.PROC_HEAT.THERM.NG_BIOGAS</t>
  </si>
  <si>
    <t>FUEL_EMI.ktCO2.LU.CHI.BASIC_CHEM.PROC_HEAT.ELEC.ELEC</t>
  </si>
  <si>
    <t>FUEL_EMI.ktCO2.LU.CHI.BASIC_CHEM.PROC_COOL.THERM.NG_BIOGAS</t>
  </si>
  <si>
    <t>FUEL_EMI.ktCO2.LU.CHI.BASIC_CHEM.PROC_COOL_STEAM.TOTAL.TOTAL</t>
  </si>
  <si>
    <t>FUEL_EMI.ktCO2.LU.CHI.BASIC_CHEM.PROC_COOL_STEAM.STEAM.SOLIDS</t>
  </si>
  <si>
    <t>FUEL_EMI.ktCO2.LU.CHI.BASIC_CHEM.PROC_COOL_STEAM.STEAM.RFG</t>
  </si>
  <si>
    <t>FUEL_EMI.ktCO2.LU.CHI.BASIC_CHEM.PROC_COOL_STEAM.STEAM.LPG</t>
  </si>
  <si>
    <t>FUEL_EMI.ktCO2.LU.CHI.BASIC_CHEM.PROC_COOL_STEAM.STEAM.DIESEL_LIQBIO</t>
  </si>
  <si>
    <t>FUEL_EMI.ktCO2.LU.CHI.BASIC_CHEM.PROC_COOL_STEAM.STEAM.RFO</t>
  </si>
  <si>
    <t>FUEL_EMI.ktCO2.LU.CHI.BASIC_CHEM.PROC_COOL_STEAM.STEAM.OTHER</t>
  </si>
  <si>
    <t>FUEL_EMI.ktCO2.LU.CHI.BASIC_CHEM.PROC_COOL_STEAM.STEAM.NG_BIOGAS</t>
  </si>
  <si>
    <t>FUEL_EMI.ktCO2.LU.CHI.BASIC_CHEM.PROC_COOL_STEAM.STEAM.DERIVED</t>
  </si>
  <si>
    <t>FUEL_EMI.ktCO2.LU.CHI.BASIC_CHEM.PROC_COOL_STEAM.STEAM.BIOMASS_WASTE</t>
  </si>
  <si>
    <t>FUEL_EMI.ktCO2.LU.CHI.BASIC_CHEM.PROC_COOL_STEAM.STEAM.STEAM_DISTR</t>
  </si>
  <si>
    <t>FUEL_EMI.ktCO2.LU.CHI.BASIC_CHEM.PROC_COOL.ELEC.ELEC</t>
  </si>
  <si>
    <t>FUEL_EMI.ktCO2.LU.CHI.BASIC_CHEM.GENERIC.MECH.ELEC</t>
  </si>
  <si>
    <t>PROCESS_EMI.ktCO2.LU.CHI.BASIC_CHEM</t>
  </si>
  <si>
    <t>FUEL_EMI.ktCO2.LU.CHI.OTHER_CHEM.LIGHT.GENERIC.ELEC</t>
  </si>
  <si>
    <t>FUEL_EMI.ktCO2.LU.CHI.OTHER_CHEM.AIRCOMP.GENERIC.ELEC</t>
  </si>
  <si>
    <t>FUEL_EMI.ktCO2.LU.CHI.OTHER_CHEM.MOTOR.GENERIC.ELEC</t>
  </si>
  <si>
    <t>FUEL_EMI.ktCO2.LU.CHI.OTHER_CHEM.FANS.GENERIC.ELEC</t>
  </si>
  <si>
    <t>FUEL_EMI.ktCO2.LU.CHI.OTHER_CHEM.LOW_ENTH.TOTAL.TOTAL</t>
  </si>
  <si>
    <t>FUEL_EMI.ktCO2.LU.CHI.OTHER_CHEM.LOW_ENTH.THERM.DIESEL_LIQBIO</t>
  </si>
  <si>
    <t>FUEL_EMI.ktCO2.LU.CHI.OTHER_CHEM.LOW_ENTH.THERM.NG_BIOGAS</t>
  </si>
  <si>
    <t>FUEL_EMI.ktCO2.LU.CHI.OTHER_CHEM.LOW_ENTH.THERM.SOLAR_GEO</t>
  </si>
  <si>
    <t>FUEL_EMI.ktCO2.LU.CHI.OTHER_CHEM.LOW_ENTH.HP.AMBIENT</t>
  </si>
  <si>
    <t>FUEL_EMI.ktCO2.LU.CHI.OTHER_CHEM.LOW_ENTH.THERM.ELEC</t>
  </si>
  <si>
    <t>FUEL_EMI.ktCO2.LU.CHI.OTHER_CHEM.PROCESSING_STEAM.TOTAL.TOTAL</t>
  </si>
  <si>
    <t>FUEL_EMI.ktCO2.LU.CHI.OTHER_CHEM.PROCESSING_STEAM.STEAM.SOLIDS</t>
  </si>
  <si>
    <t>FUEL_EMI.ktCO2.LU.CHI.OTHER_CHEM.PROCESSING_STEAM.STEAM.RFG</t>
  </si>
  <si>
    <t>FUEL_EMI.ktCO2.LU.CHI.OTHER_CHEM.PROCESSING_STEAM.STEAM.LPG</t>
  </si>
  <si>
    <t>FUEL_EMI.ktCO2.LU.CHI.OTHER_CHEM.PROCESSING_STEAM.STEAM.DIESEL_LIQBIO</t>
  </si>
  <si>
    <t>FUEL_EMI.ktCO2.LU.CHI.OTHER_CHEM.PROCESSING_STEAM.STEAM.RFO</t>
  </si>
  <si>
    <t>FUEL_EMI.ktCO2.LU.CHI.OTHER_CHEM.PROCESSING_STEAM.STEAM.OTHER</t>
  </si>
  <si>
    <t>FUEL_EMI.ktCO2.LU.CHI.OTHER_CHEM.PROCESSING_STEAM.STEAM.NG_BIOGAS</t>
  </si>
  <si>
    <t>FUEL_EMI.ktCO2.LU.CHI.OTHER_CHEM.PROCESSING_STEAM.STEAM.DERIVED</t>
  </si>
  <si>
    <t>FUEL_EMI.ktCO2.LU.CHI.OTHER_CHEM.PROCESSING_STEAM.STEAM.BIOMASS_WASTE</t>
  </si>
  <si>
    <t>FUEL_EMI.ktCO2.LU.CHI.OTHER_CHEM.PROCESSING_STEAM.STEAM.STEAM_DISTR</t>
  </si>
  <si>
    <t>FUEL_EMI.ktCO2.LU.CHI.OTHER_CHEM.PROCESSING.MICROW.ELEC</t>
  </si>
  <si>
    <t>FUEL_EMI.ktCO2.LU.CHI.OTHER_CHEM.PROC_HEAT.TOTAL.TOTAL</t>
  </si>
  <si>
    <t>FUEL_EMI.ktCO2.LU.CHI.OTHER_CHEM.PROC_HEAT.THERM.TOTAL</t>
  </si>
  <si>
    <t>FUEL_EMI.ktCO2.LU.CHI.OTHER_CHEM.PROC_HEAT.THERM.SOLIDS</t>
  </si>
  <si>
    <t>FUEL_EMI.ktCO2.LU.CHI.OTHER_CHEM.PROC_HEAT.THERM.LPG</t>
  </si>
  <si>
    <t>FUEL_EMI.ktCO2.LU.CHI.OTHER_CHEM.PROC_HEAT.THERM.DIESEL_LIQBIO</t>
  </si>
  <si>
    <t>FUEL_EMI.ktCO2.LU.CHI.OTHER_CHEM.PROC_HEAT.THERM.RFO</t>
  </si>
  <si>
    <t>FUEL_EMI.ktCO2.LU.CHI.OTHER_CHEM.PROC_HEAT.THERM.NG_BIOGAS</t>
  </si>
  <si>
    <t>FUEL_EMI.ktCO2.LU.CHI.OTHER_CHEM.PROC_HEAT.ELEC.ELEC</t>
  </si>
  <si>
    <t>FUEL_EMI.ktCO2.LU.CHI.OTHER_CHEM.PROC_COOL.THERM.NG_BIOGAS</t>
  </si>
  <si>
    <t>FUEL_EMI.ktCO2.LU.CHI.OTHER_CHEM.PROC_COOL_STEAM.TOTAL.TOTAL</t>
  </si>
  <si>
    <t>FUEL_EMI.ktCO2.LU.CHI.OTHER_CHEM.PROC_COOL_STEAM.STEAM.SOLIDS</t>
  </si>
  <si>
    <t>FUEL_EMI.ktCO2.LU.CHI.OTHER_CHEM.PROC_COOL_STEAM.STEAM.RFG</t>
  </si>
  <si>
    <t>FUEL_EMI.ktCO2.LU.CHI.OTHER_CHEM.PROC_COOL_STEAM.STEAM.LPG</t>
  </si>
  <si>
    <t>FUEL_EMI.ktCO2.LU.CHI.OTHER_CHEM.PROC_COOL_STEAM.STEAM.DIESEL_LIQBIO</t>
  </si>
  <si>
    <t>FUEL_EMI.ktCO2.LU.CHI.OTHER_CHEM.PROC_COOL_STEAM.STEAM.RFO</t>
  </si>
  <si>
    <t>FUEL_EMI.ktCO2.LU.CHI.OTHER_CHEM.PROC_COOL_STEAM.STEAM.OTHER</t>
  </si>
  <si>
    <t>FUEL_EMI.ktCO2.LU.CHI.OTHER_CHEM.PROC_COOL_STEAM.STEAM.NG_BIOGAS</t>
  </si>
  <si>
    <t>FUEL_EMI.ktCO2.LU.CHI.OTHER_CHEM.PROC_COOL_STEAM.STEAM.DERIVED</t>
  </si>
  <si>
    <t>FUEL_EMI.ktCO2.LU.CHI.OTHER_CHEM.PROC_COOL_STEAM.STEAM.BIOMASS_WASTE</t>
  </si>
  <si>
    <t>FUEL_EMI.ktCO2.LU.CHI.OTHER_CHEM.PROC_COOL_STEAM.STEAM.STEAM_DISTR</t>
  </si>
  <si>
    <t>FUEL_EMI.ktCO2.LU.CHI.OTHER_CHEM.PROC_COOL.ELEC.ELEC</t>
  </si>
  <si>
    <t>FUEL_EMI.ktCO2.LU.CHI.OTHER_CHEM.GENERIC.MECH.ELEC</t>
  </si>
  <si>
    <t>PROCESS_EMI.ktCO2.LU.CHI.OTHER_CHEM</t>
  </si>
  <si>
    <t>FUEL_EMI.ktCO2.LU.CHI.PHARM.TOTAL.TOTAL.TOTAL</t>
  </si>
  <si>
    <t>FUEL_EMI.ktCO2.LU.CHI.PHARM.LIGHT.GENERIC.ELEC</t>
  </si>
  <si>
    <t>FUEL_EMI.ktCO2.LU.CHI.PHARM.AIRCOMP.GENERIC.ELEC</t>
  </si>
  <si>
    <t>FUEL_EMI.ktCO2.LU.CHI.PHARM.MOTOR.GENERIC.ELEC</t>
  </si>
  <si>
    <t>FUEL_EMI.ktCO2.LU.CHI.PHARM.FANS.GENERIC.ELEC</t>
  </si>
  <si>
    <t>FUEL_EMI.ktCO2.LU.CHI.PHARM.LOW_ENTH.TOTAL.TOTAL</t>
  </si>
  <si>
    <t>FUEL_EMI.ktCO2.LU.CHI.PHARM.LOW_ENTH.THERM.DIESEL_LIQBIO</t>
  </si>
  <si>
    <t>FUEL_EMI.ktCO2.LU.CHI.PHARM.LOW_ENTH.THERM.NG_BIOGAS</t>
  </si>
  <si>
    <t>FUEL_EMI.ktCO2.LU.CHI.PHARM.LOW_ENTH.THERM.SOLAR_GEO</t>
  </si>
  <si>
    <t>FUEL_EMI.ktCO2.LU.CHI.PHARM.LOW_ENTH.HP.AMBIENT</t>
  </si>
  <si>
    <t>FUEL_EMI.ktCO2.LU.CHI.PHARM.LOW_ENTH.THERM.ELEC</t>
  </si>
  <si>
    <t>FUEL_EMI.ktCO2.LU.CHI.PHARM.PROCESSING_STEAM.TOTAL.TOTAL</t>
  </si>
  <si>
    <t>FUEL_EMI.ktCO2.LU.CHI.PHARM.PROCESSING_STEAM.STEAM.SOLIDS</t>
  </si>
  <si>
    <t>FUEL_EMI.ktCO2.LU.CHI.PHARM.PROCESSING_STEAM.STEAM.RFG</t>
  </si>
  <si>
    <t>FUEL_EMI.ktCO2.LU.CHI.PHARM.PROCESSING_STEAM.STEAM.LPG</t>
  </si>
  <si>
    <t>FUEL_EMI.ktCO2.LU.CHI.PHARM.PROCESSING_STEAM.STEAM.DIESEL_LIQBIO</t>
  </si>
  <si>
    <t>FUEL_EMI.ktCO2.LU.CHI.PHARM.PROCESSING_STEAM.STEAM.RFO</t>
  </si>
  <si>
    <t>FUEL_EMI.ktCO2.LU.CHI.PHARM.PROCESSING_STEAM.STEAM.OTHER</t>
  </si>
  <si>
    <t>FUEL_EMI.ktCO2.LU.CHI.PHARM.PROCESSING_STEAM.STEAM.NG_BIOGAS</t>
  </si>
  <si>
    <t>FUEL_EMI.ktCO2.LU.CHI.PHARM.PROCESSING_STEAM.STEAM.DERIVED</t>
  </si>
  <si>
    <t>FUEL_EMI.ktCO2.LU.CHI.PHARM.PROCESSING_STEAM.STEAM.BIOMASS_WASTE</t>
  </si>
  <si>
    <t>FUEL_EMI.ktCO2.LU.CHI.PHARM.PROCESSING_STEAM.STEAM.STEAM_DISTR</t>
  </si>
  <si>
    <t>FUEL_EMI.ktCO2.LU.CHI.PHARM.PROCESSING.MICROW.ELEC</t>
  </si>
  <si>
    <t>FUEL_EMI.ktCO2.LU.CHI.PHARM.PROC_HEAT.TOTAL.TOTAL</t>
  </si>
  <si>
    <t>FUEL_EMI.ktCO2.LU.CHI.PHARM.PROC_HEAT.THERM.TOTAL</t>
  </si>
  <si>
    <t>FUEL_EMI.ktCO2.LU.CHI.PHARM.PROC_HEAT.THERM.SOLIDS</t>
  </si>
  <si>
    <t>FUEL_EMI.ktCO2.LU.CHI.PHARM.PROC_HEAT.THERM.LPG</t>
  </si>
  <si>
    <t>FUEL_EMI.ktCO2.LU.CHI.PHARM.PROC_HEAT.THERM.DIESEL_LIQBIO</t>
  </si>
  <si>
    <t>FUEL_EMI.ktCO2.LU.CHI.PHARM.PROC_HEAT.THERM.RFO</t>
  </si>
  <si>
    <t>FUEL_EMI.ktCO2.LU.CHI.PHARM.PROC_HEAT.THERM.NG_BIOGAS</t>
  </si>
  <si>
    <t>FUEL_EMI.ktCO2.LU.CHI.PHARM.PROC_HEAT.ELEC.ELEC</t>
  </si>
  <si>
    <t>FUEL_EMI.ktCO2.LU.CHI.PHARM.PROC_COOL.THERM.NG_BIOGAS</t>
  </si>
  <si>
    <t>FUEL_EMI.ktCO2.LU.CHI.PHARM.PROC_COOL_STEAM.TOTAL.TOTAL</t>
  </si>
  <si>
    <t>FUEL_EMI.ktCO2.LU.CHI.PHARM.PROC_COOL_STEAM.STEAM.SOLIDS</t>
  </si>
  <si>
    <t>FUEL_EMI.ktCO2.LU.CHI.PHARM.PROC_COOL_STEAM.STEAM.RFG</t>
  </si>
  <si>
    <t>FUEL_EMI.ktCO2.LU.CHI.PHARM.PROC_COOL_STEAM.STEAM.LPG</t>
  </si>
  <si>
    <t>FUEL_EMI.ktCO2.LU.CHI.PHARM.PROC_COOL_STEAM.STEAM.DIESEL_LIQBIO</t>
  </si>
  <si>
    <t>FUEL_EMI.ktCO2.LU.CHI.PHARM.PROC_COOL_STEAM.STEAM.RFO</t>
  </si>
  <si>
    <t>FUEL_EMI.ktCO2.LU.CHI.PHARM.PROC_COOL_STEAM.STEAM.OTHER</t>
  </si>
  <si>
    <t>FUEL_EMI.ktCO2.LU.CHI.PHARM.PROC_COOL_STEAM.STEAM.NG_BIOGAS</t>
  </si>
  <si>
    <t>FUEL_EMI.ktCO2.LU.CHI.PHARM.PROC_COOL_STEAM.STEAM.DERIVED</t>
  </si>
  <si>
    <t>FUEL_EMI.ktCO2.LU.CHI.PHARM.PROC_COOL_STEAM.STEAM.BIOMASS_WASTE</t>
  </si>
  <si>
    <t>FUEL_EMI.ktCO2.LU.CHI.PHARM.PROC_COOL_STEAM.STEAM.STEAM_DISTR</t>
  </si>
  <si>
    <t>FUEL_EMI.ktCO2.LU.CHI.PHARM.PROC_COOL.ELEC.ELEC</t>
  </si>
  <si>
    <t>FUEL_EMI.ktCO2.LU.CHI.PHARM.GENERIC.MECH.ELEC</t>
  </si>
  <si>
    <t>Basic chemicals (over energy consumption, without process emissions)</t>
  </si>
  <si>
    <t>Other chemicals (without process emissions)</t>
  </si>
  <si>
    <t>VA.Meuro2015.LU.NMM.CEM</t>
  </si>
  <si>
    <t>VA.Meuro2015.LU.NMM.CER</t>
  </si>
  <si>
    <t>VA.Meuro2015.LU.NMM.GLASS</t>
  </si>
  <si>
    <t>Cement (kt)</t>
  </si>
  <si>
    <t>OUTPUT.kt.LU.NMM.CEM</t>
  </si>
  <si>
    <t>Ceramics &amp; other NMM (kt bricks eq.)</t>
  </si>
  <si>
    <t>OUTPUT.kt.LU.NMM.CER</t>
  </si>
  <si>
    <t>Glass production  (kt)</t>
  </si>
  <si>
    <t>OUTPUT.kt.LU.NMM.GLASS</t>
  </si>
  <si>
    <t>CAP.kt.LU.NMM.CEM</t>
  </si>
  <si>
    <t>CAP.kt.LU.NMM.CER</t>
  </si>
  <si>
    <t>CAP.kt.LU.NMM.GLASS</t>
  </si>
  <si>
    <t>NEWCAP.kt.LU.NMM.CEM</t>
  </si>
  <si>
    <t>NEWCAP.kt.LU.NMM.CER</t>
  </si>
  <si>
    <t>NEWCAP.kt.LU.NMM.GLASS</t>
  </si>
  <si>
    <t>FEC.ktoe.LU.NMM.TOTAL.TOTAL.TOTAL.TOTAL</t>
  </si>
  <si>
    <t>FEC.ktoe.LU.NMM.TOTAL.TOTAL.TOTAL.SOLIDS</t>
  </si>
  <si>
    <t>FEC.ktoe.LU.NMM.TOTAL.TOTAL.TOTAL.RFG</t>
  </si>
  <si>
    <t>FEC.ktoe.LU.NMM.TOTAL.TOTAL.TOTAL.LPG</t>
  </si>
  <si>
    <t>FEC.ktoe.LU.NMM.TOTAL.TOTAL.TOTAL.DIESEL</t>
  </si>
  <si>
    <t>FEC.ktoe.LU.NMM.TOTAL.TOTAL.TOTAL.RFO</t>
  </si>
  <si>
    <t>FEC.ktoe.LU.NMM.TOTAL.TOTAL.TOTAL.OTHER</t>
  </si>
  <si>
    <t>FEC.ktoe.LU.NMM.TOTAL.TOTAL.TOTAL.NG</t>
  </si>
  <si>
    <t>FEC.ktoe.LU.NMM.TOTAL.TOTAL.TOTAL.DERIVED</t>
  </si>
  <si>
    <t>FEC.ktoe.LU.NMM.TOTAL.TOTAL.TOTAL.BIOMASS_WASTE</t>
  </si>
  <si>
    <t>FEC.ktoe.LU.NMM.TOTAL.TOTAL.TOTAL.BIOGAS</t>
  </si>
  <si>
    <t>FEC.ktoe.LU.NMM.TOTAL.TOTAL.TOTAL.LIQBIO</t>
  </si>
  <si>
    <t>FEC.ktoe.LU.NMM.TOTAL.TOTAL.TOTAL.SOLAR</t>
  </si>
  <si>
    <t>FEC.ktoe.LU.NMM.TOTAL.TOTAL.TOTAL.GEO</t>
  </si>
  <si>
    <t>FEC.ktoe.LU.NMM.TOTAL.TOTAL.TOTAL.AMBIENT</t>
  </si>
  <si>
    <t>FEC.ktoe.LU.NMM.TOTAL.TOTAL.TOTAL.STEAM_DISTR</t>
  </si>
  <si>
    <t>FEC.ktoe.LU.NMM.TOTAL.TOTAL.TOTAL.ELEC</t>
  </si>
  <si>
    <t>Cement (including process emissions)</t>
  </si>
  <si>
    <t>Ceramics &amp; other NMM (including process emissions)</t>
  </si>
  <si>
    <t>Glass production (including process emissions)</t>
  </si>
  <si>
    <t>FEC.ktoe.LU.NMM.CEM.TOTAL.TOTAL.TOTAL</t>
  </si>
  <si>
    <t>FEC.ktoe.LU.NMM.CEM.LIGHT.GENERIC.ELEC</t>
  </si>
  <si>
    <t>FEC.ktoe.LU.NMM.CEM.AIRCOMP.GENERIC.ELEC</t>
  </si>
  <si>
    <t>FEC.ktoe.LU.NMM.CEM.MOTOR.GENERIC.ELEC</t>
  </si>
  <si>
    <t>FEC.ktoe.LU.NMM.CEM.FANS.GENERIC.ELEC</t>
  </si>
  <si>
    <t>FEC.ktoe.LU.NMM.CEM.LOW_ENTH.TOTAL.TOTAL</t>
  </si>
  <si>
    <t>FEC.ktoe.LU.NMM.CEM.LOW_ENTH.THERM.DIESEL_LIQBIO</t>
  </si>
  <si>
    <t>FEC.ktoe.LU.NMM.CEM.LOW_ENTH.THERM.NG_BIOGAS</t>
  </si>
  <si>
    <t>FEC.ktoe.LU.NMM.CEM.LOW_ENTH.THERM.SOLAR_GEO</t>
  </si>
  <si>
    <t>FEC.ktoe.LU.NMM.CEM.LOW_ENTH.HP.AMBIENT</t>
  </si>
  <si>
    <t>FEC.ktoe.LU.NMM.CEM.LOW_ENTH.THERM.ELEC</t>
  </si>
  <si>
    <t>Cement: Grinding, milling of raw material</t>
  </si>
  <si>
    <t>FEC.ktoe.LU.NMM.CEM.GRINDING_RAW.MECH.ELEC</t>
  </si>
  <si>
    <t>Cement: Pre-heating and pre-calcination</t>
  </si>
  <si>
    <t>FEC.ktoe.LU.NMM.CEM.PREHEAT.TOTAL.TOTAL</t>
  </si>
  <si>
    <t>FEC.ktoe.LU.NMM.CEM.PREHEAT.THERM.SOLIDS</t>
  </si>
  <si>
    <t>FEC.ktoe.LU.NMM.CEM.PREHEAT.THERM.LPG</t>
  </si>
  <si>
    <t>FEC.ktoe.LU.NMM.CEM.PREHEAT.THERM.DIESEL_LIQBIO</t>
  </si>
  <si>
    <t>FEC.ktoe.LU.NMM.CEM.PREHEAT.THERM.RFO</t>
  </si>
  <si>
    <t>FEC.ktoe.LU.NMM.CEM.PREHEAT.THERM.OTHER</t>
  </si>
  <si>
    <t>FEC.ktoe.LU.NMM.CEM.PREHEAT.THERM.NG_BIOGAS</t>
  </si>
  <si>
    <t>FEC.ktoe.LU.NMM.CEM.PREHEAT.THERM.BIOMASS_WASTE</t>
  </si>
  <si>
    <t>Cement: Clinker production (kilns)</t>
  </si>
  <si>
    <t>FEC.ktoe.LU.NMM.CEM.KILN.TOTAL.TOTAL</t>
  </si>
  <si>
    <t>FEC.ktoe.LU.NMM.CEM.KILN.THERM.SOLIDS</t>
  </si>
  <si>
    <t>FEC.ktoe.LU.NMM.CEM.KILN.THERM.LPG</t>
  </si>
  <si>
    <t>FEC.ktoe.LU.NMM.CEM.KILN.THERM.DIESEL_LIQBIO</t>
  </si>
  <si>
    <t>FEC.ktoe.LU.NMM.CEM.KILN.THERM.RFO</t>
  </si>
  <si>
    <t>FEC.ktoe.LU.NMM.CEM.KILN.THERM.OTHER</t>
  </si>
  <si>
    <t>FEC.ktoe.LU.NMM.CEM.KILN.THERM.NG_BIOGAS</t>
  </si>
  <si>
    <t>FEC.ktoe.LU.NMM.CEM.KILN.THERM.BIOMASS_WASTE</t>
  </si>
  <si>
    <t>Cement: Grinding, packaging and precasting</t>
  </si>
  <si>
    <t>Cement: Grinding, packaging and precasting (electricity)</t>
  </si>
  <si>
    <t>FEC.ktoe.LU.NMM.CEM.PRECAST.MECH.ELEC</t>
  </si>
  <si>
    <t>Cement: Precasting - Steam</t>
  </si>
  <si>
    <t>FEC.ktoe.LU.NMM.CEM.PRECAST_STEAM.TOTAL.TOTAL</t>
  </si>
  <si>
    <t>FEC.ktoe.LU.NMM.CEM.PRECAST_STEAM.STEAM.SOLIDS</t>
  </si>
  <si>
    <t>FEC.ktoe.LU.NMM.CEM.PRECAST_STEAM.STEAM.RFG</t>
  </si>
  <si>
    <t>FEC.ktoe.LU.NMM.CEM.PRECAST_STEAM.STEAM.LPG</t>
  </si>
  <si>
    <t>FEC.ktoe.LU.NMM.CEM.PRECAST_STEAM.STEAM.DIESEL_LIQBIO</t>
  </si>
  <si>
    <t>FEC.ktoe.LU.NMM.CEM.PRECAST_STEAM.STEAM.RFO</t>
  </si>
  <si>
    <t>FEC.ktoe.LU.NMM.CEM.PRECAST_STEAM.STEAM.OTHER</t>
  </si>
  <si>
    <t>FEC.ktoe.LU.NMM.CEM.PRECAST_STEAM.STEAM.NG_BIOGAS</t>
  </si>
  <si>
    <t>FEC.ktoe.LU.NMM.CEM.PRECAST_STEAM.STEAM.DERIVED</t>
  </si>
  <si>
    <t>FEC.ktoe.LU.NMM.CEM.PRECAST_STEAM.STEAM.BIOMASS_WASTE</t>
  </si>
  <si>
    <t>FEC.ktoe.LU.NMM.CEM.PRECAST_STEAM.STEAM.STEAM_DISTR</t>
  </si>
  <si>
    <t>FEC.ktoe.LU.NMM.CER.TOTAL.TOTAL.TOTAL</t>
  </si>
  <si>
    <t>FEC.ktoe.LU.NMM.CER.LIGHT.GENERIC.ELEC</t>
  </si>
  <si>
    <t>FEC.ktoe.LU.NMM.CER.AIRCOMP.GENERIC.ELEC</t>
  </si>
  <si>
    <t>FEC.ktoe.LU.NMM.CER.MOTOR.GENERIC.ELEC</t>
  </si>
  <si>
    <t>FEC.ktoe.LU.NMM.CER.FANS.GENERIC.ELEC</t>
  </si>
  <si>
    <t>FEC.ktoe.LU.NMM.CER.LOW_ENTH.TOTAL.TOTAL</t>
  </si>
  <si>
    <t>FEC.ktoe.LU.NMM.CER.LOW_ENTH.THERM.DIESEL_LIQBIO</t>
  </si>
  <si>
    <t>FEC.ktoe.LU.NMM.CER.LOW_ENTH.THERM.NG_BIOGAS</t>
  </si>
  <si>
    <t>FEC.ktoe.LU.NMM.CER.LOW_ENTH.THERM.SOLAR_GEO</t>
  </si>
  <si>
    <t>FEC.ktoe.LU.NMM.CER.LOW_ENTH.HP.AMBIENT</t>
  </si>
  <si>
    <t>FEC.ktoe.LU.NMM.CER.LOW_ENTH.THERM.ELEC</t>
  </si>
  <si>
    <t>Ceramics: Mixing of raw material</t>
  </si>
  <si>
    <t>FEC.ktoe.LU.NMM.CER.MIXING.MECH.ELEC</t>
  </si>
  <si>
    <t>Ceramics: Drying and sintering of raw material</t>
  </si>
  <si>
    <t>Ceramics: Thermal drying and sintering</t>
  </si>
  <si>
    <t>FEC.ktoe.LU.NMM.CER.DRYING.TOTAL.TOTAL</t>
  </si>
  <si>
    <t>FEC.ktoe.LU.NMM.CER.DRYING.THERM.SOLIDS</t>
  </si>
  <si>
    <t>FEC.ktoe.LU.NMM.CER.DRYING.THERM.LPG</t>
  </si>
  <si>
    <t>FEC.ktoe.LU.NMM.CER.DRYING.THERM.DIESEL_LIQBIO</t>
  </si>
  <si>
    <t>FEC.ktoe.LU.NMM.CER.DRYING.THERM.RFO</t>
  </si>
  <si>
    <t>FEC.ktoe.LU.NMM.CER.DRYING.THERM.NG_BIOGAS</t>
  </si>
  <si>
    <t>Ceramics: Steam drying and sintering</t>
  </si>
  <si>
    <t>FEC.ktoe.LU.NMM.CER.DRYING_STEAM.TOTAL.TOTAL</t>
  </si>
  <si>
    <t>FEC.ktoe.LU.NMM.CER.DRYING_STEAM.STEAM.SOLIDS</t>
  </si>
  <si>
    <t>FEC.ktoe.LU.NMM.CER.DRYING_STEAM.STEAM.RFG</t>
  </si>
  <si>
    <t>FEC.ktoe.LU.NMM.CER.DRYING_STEAM.STEAM.LPG</t>
  </si>
  <si>
    <t>FEC.ktoe.LU.NMM.CER.DRYING_STEAM.STEAM.DIESEL_LIQBIO</t>
  </si>
  <si>
    <t>FEC.ktoe.LU.NMM.CER.DRYING_STEAM.STEAM.RFO</t>
  </si>
  <si>
    <t>FEC.ktoe.LU.NMM.CER.DRYING_STEAM.STEAM.OTHER</t>
  </si>
  <si>
    <t>FEC.ktoe.LU.NMM.CER.DRYING_STEAM.STEAM.NG_BIOGAS</t>
  </si>
  <si>
    <t>FEC.ktoe.LU.NMM.CER.DRYING_STEAM.STEAM.DERIVED</t>
  </si>
  <si>
    <t>FEC.ktoe.LU.NMM.CER.DRYING_STEAM.STEAM.BIOMASS_WASTE</t>
  </si>
  <si>
    <t>FEC.ktoe.LU.NMM.CER.DRYING_STEAM.STEAM.STEAM_DISTR</t>
  </si>
  <si>
    <t>Ceramics: Microwave drying and sintering</t>
  </si>
  <si>
    <t>FEC.ktoe.LU.NMM.CER.DRYING_MICROW.MICROW.ELEC</t>
  </si>
  <si>
    <t>Ceramics: Primary production process</t>
  </si>
  <si>
    <t>Ceramics: Thermal kiln</t>
  </si>
  <si>
    <t>FEC.ktoe.LU.NMM.CER.KILN_THERM.TOTAL.TOTAL</t>
  </si>
  <si>
    <t>FEC.ktoe.LU.NMM.CER.KILN_THERM.THERM.SOLIDS</t>
  </si>
  <si>
    <t>FEC.ktoe.LU.NMM.CER.KILN_THERM.THERM.LPG</t>
  </si>
  <si>
    <t>FEC.ktoe.LU.NMM.CER.KILN_THERM.THERM.DIESEL_LIQBIO</t>
  </si>
  <si>
    <t>FEC.ktoe.LU.NMM.CER.KILN_THERM.THERM.RFO</t>
  </si>
  <si>
    <t>FEC.ktoe.LU.NMM.CER.KILN_THERM.THERM.OTHER</t>
  </si>
  <si>
    <t>FEC.ktoe.LU.NMM.CER.KILN_THERM.THERM.NG_BIOGAS</t>
  </si>
  <si>
    <t>FEC.ktoe.LU.NMM.CER.KILN_THERM.THERM.BIOMASS_WASTE</t>
  </si>
  <si>
    <t>Ceramics: Electric kiln</t>
  </si>
  <si>
    <t>FEC.ktoe.LU.NMM.CER.KILN_ELEC.ELEC.ELEC</t>
  </si>
  <si>
    <t>Ceramics: Product finishing</t>
  </si>
  <si>
    <t>Ceramics: Thermal furnace</t>
  </si>
  <si>
    <t>FEC.ktoe.LU.NMM.CER.FINISHING.TOTAL.TOTAL</t>
  </si>
  <si>
    <t>FEC.ktoe.LU.NMM.CER.FINISHING.THERM.SOLIDS</t>
  </si>
  <si>
    <t>FEC.ktoe.LU.NMM.CER.FINISHING.THERM.LPG</t>
  </si>
  <si>
    <t>FEC.ktoe.LU.NMM.CER.FINISHING.THERM.DIESEL_LIQBIO</t>
  </si>
  <si>
    <t>FEC.ktoe.LU.NMM.CER.FINISHING.THERM.RFO</t>
  </si>
  <si>
    <t>FEC.ktoe.LU.NMM.CER.FINISHING.THERM.NG_BIOGAS</t>
  </si>
  <si>
    <t>Ceramics: Electric furnace</t>
  </si>
  <si>
    <t>FEC.ktoe.LU.NMM.CER.FINISHING_ELEC.ELEC.ELEC</t>
  </si>
  <si>
    <t>FEC.ktoe.LU.NMM.GLASS.TOTAL.TOTAL.TOTAL</t>
  </si>
  <si>
    <t>FEC.ktoe.LU.NMM.GLASS.LIGHT.GENERIC.ELEC</t>
  </si>
  <si>
    <t>FEC.ktoe.LU.NMM.GLASS.AIRCOMP.GENERIC.ELEC</t>
  </si>
  <si>
    <t>FEC.ktoe.LU.NMM.GLASS.MOTOR.GENERIC.ELEC</t>
  </si>
  <si>
    <t>FEC.ktoe.LU.NMM.GLASS.FANS.GENERIC.ELEC</t>
  </si>
  <si>
    <t>FEC.ktoe.LU.NMM.GLASS.LOW_ENTH.TOTAL.TOTAL</t>
  </si>
  <si>
    <t>FEC.ktoe.LU.NMM.GLASS.LOW_ENTH.THERM.DIESEL_LIQBIO</t>
  </si>
  <si>
    <t>FEC.ktoe.LU.NMM.GLASS.LOW_ENTH.THERM.NG_BIOGAS</t>
  </si>
  <si>
    <t>FEC.ktoe.LU.NMM.GLASS.LOW_ENTH.THERM.SOLAR_GEO</t>
  </si>
  <si>
    <t>FEC.ktoe.LU.NMM.GLASS.LOW_ENTH.HP.AMBIENT</t>
  </si>
  <si>
    <t>FEC.ktoe.LU.NMM.GLASS.LOW_ENTH.THERM.ELEC</t>
  </si>
  <si>
    <t>Glass: Melting tank</t>
  </si>
  <si>
    <t>Glass: Thermal melting tank</t>
  </si>
  <si>
    <t>FEC.ktoe.LU.NMM.GLASS.MELTING.TOTAL.TOTAL</t>
  </si>
  <si>
    <t>FEC.ktoe.LU.NMM.GLASS.MELTING.THERM.SOLIDS</t>
  </si>
  <si>
    <t>FEC.ktoe.LU.NMM.GLASS.MELTING.THERM.LPG</t>
  </si>
  <si>
    <t>FEC.ktoe.LU.NMM.GLASS.MELTING.THERM.DIESEL_LIQBIO</t>
  </si>
  <si>
    <t>FEC.ktoe.LU.NMM.GLASS.MELTING.THERM.RFO</t>
  </si>
  <si>
    <t>FEC.ktoe.LU.NMM.GLASS.MELTING.THERM.NG_BIOGAS</t>
  </si>
  <si>
    <t>Glass: Electric melting tank</t>
  </si>
  <si>
    <t>FEC.ktoe.LU.NMM.GLASS.MELTING_ELEC.ELEC.ELEC</t>
  </si>
  <si>
    <t>Glass: Forming</t>
  </si>
  <si>
    <t>FEC.ktoe.LU.NMM.GLASS.FORMING.ELEC.ELEC</t>
  </si>
  <si>
    <t>Glass: Annealing</t>
  </si>
  <si>
    <t>Glass: Annealing - thermal</t>
  </si>
  <si>
    <t>FEC.ktoe.LU.NMM.GLASS.ANNEALING.TOTAL.TOTAL</t>
  </si>
  <si>
    <t>FEC.ktoe.LU.NMM.GLASS.ANNEALING.THERM.SOLIDS</t>
  </si>
  <si>
    <t>FEC.ktoe.LU.NMM.GLASS.ANNEALING.THERM.LPG</t>
  </si>
  <si>
    <t>FEC.ktoe.LU.NMM.GLASS.ANNEALING.THERM.DIESEL_LIQBIO</t>
  </si>
  <si>
    <t>FEC.ktoe.LU.NMM.GLASS.ANNEALING.THERM.RFO</t>
  </si>
  <si>
    <t>FEC.ktoe.LU.NMM.GLASS.ANNEALING.THERM.NG_BIOGAS</t>
  </si>
  <si>
    <t>Glass: Annealing - electric</t>
  </si>
  <si>
    <t>FEC.ktoe.LU.NMM.GLASS.ANNEALING_ELEC.ELEC.ELEC</t>
  </si>
  <si>
    <t>Glass: Finishing processes</t>
  </si>
  <si>
    <t>FEC.ktoe.LU.NMM.GLASS.FINISHING.ELEC.ELEC</t>
  </si>
  <si>
    <t>Cement: Grinding, packaging - electric</t>
  </si>
  <si>
    <t>Cement: Precasting - steam</t>
  </si>
  <si>
    <t>UED.ktoe.LU.NMM.CEM.TOTAL.TOTAL.TOTAL</t>
  </si>
  <si>
    <t>UED.ktoe.LU.NMM.CEM.LIGHT.GENERIC.ELEC</t>
  </si>
  <si>
    <t>UED.ktoe.LU.NMM.CEM.AIRCOMP.GENERIC.ELEC</t>
  </si>
  <si>
    <t>UED.ktoe.LU.NMM.CEM.MOTOR.GENERIC.ELEC</t>
  </si>
  <si>
    <t>UED.ktoe.LU.NMM.CEM.FANS.GENERIC.ELEC</t>
  </si>
  <si>
    <t>UED.ktoe.LU.NMM.CEM.LOW_ENTH.TOTAL.TOTAL</t>
  </si>
  <si>
    <t>UED.ktoe.LU.NMM.CEM.LOW_ENTH.THERM.DIESEL_LIQBIO</t>
  </si>
  <si>
    <t>UED.ktoe.LU.NMM.CEM.LOW_ENTH.THERM.NG_BIOGAS</t>
  </si>
  <si>
    <t>UED.ktoe.LU.NMM.CEM.LOW_ENTH.THERM.SOLAR_GEO</t>
  </si>
  <si>
    <t>UED.ktoe.LU.NMM.CEM.LOW_ENTH.HP.AMBIENT</t>
  </si>
  <si>
    <t>UED.ktoe.LU.NMM.CEM.LOW_ENTH.THERM.ELEC</t>
  </si>
  <si>
    <t>UED.ktoe.LU.NMM.CEM.GRINDING_RAW.MECH.ELEC</t>
  </si>
  <si>
    <t>UED.ktoe.LU.NMM.CEM.PREHEAT.TOTAL.TOTAL</t>
  </si>
  <si>
    <t>UED.ktoe.LU.NMM.CEM.PREHEAT.THERM.SOLIDS</t>
  </si>
  <si>
    <t>UED.ktoe.LU.NMM.CEM.PREHEAT.THERM.LPG</t>
  </si>
  <si>
    <t>UED.ktoe.LU.NMM.CEM.PREHEAT.THERM.DIESEL_LIQBIO</t>
  </si>
  <si>
    <t>UED.ktoe.LU.NMM.CEM.PREHEAT.THERM.RFO</t>
  </si>
  <si>
    <t>UED.ktoe.LU.NMM.CEM.PREHEAT.THERM.OTHER</t>
  </si>
  <si>
    <t>UED.ktoe.LU.NMM.CEM.PREHEAT.THERM.NG_BIOGAS</t>
  </si>
  <si>
    <t>UED.ktoe.LU.NMM.CEM.PREHEAT.THERM.BIOMASS_WASTE</t>
  </si>
  <si>
    <t>UED.ktoe.LU.NMM.CEM.KILN.TOTAL.TOTAL</t>
  </si>
  <si>
    <t>UED.ktoe.LU.NMM.CEM.KILN.THERM.SOLIDS</t>
  </si>
  <si>
    <t>UED.ktoe.LU.NMM.CEM.KILN.THERM.LPG</t>
  </si>
  <si>
    <t>UED.ktoe.LU.NMM.CEM.KILN.THERM.DIESEL_LIQBIO</t>
  </si>
  <si>
    <t>UED.ktoe.LU.NMM.CEM.KILN.THERM.RFO</t>
  </si>
  <si>
    <t>UED.ktoe.LU.NMM.CEM.KILN.THERM.OTHER</t>
  </si>
  <si>
    <t>UED.ktoe.LU.NMM.CEM.KILN.THERM.NG_BIOGAS</t>
  </si>
  <si>
    <t>UED.ktoe.LU.NMM.CEM.KILN.THERM.BIOMASS_WASTE</t>
  </si>
  <si>
    <t>UED.ktoe.LU.NMM.CEM.PRECAST.MECH.ELEC</t>
  </si>
  <si>
    <t>UED.ktoe.LU.NMM.CEM.PRECAST_STEAM.TOTAL.TOTAL</t>
  </si>
  <si>
    <t>UED.ktoe.LU.NMM.CEM.PRECAST_STEAM.STEAM.SOLIDS</t>
  </si>
  <si>
    <t>UED.ktoe.LU.NMM.CEM.PRECAST_STEAM.STEAM.RFG</t>
  </si>
  <si>
    <t>UED.ktoe.LU.NMM.CEM.PRECAST_STEAM.STEAM.LPG</t>
  </si>
  <si>
    <t>UED.ktoe.LU.NMM.CEM.PRECAST_STEAM.STEAM.DIESEL_LIQBIO</t>
  </si>
  <si>
    <t>UED.ktoe.LU.NMM.CEM.PRECAST_STEAM.STEAM.RFO</t>
  </si>
  <si>
    <t>UED.ktoe.LU.NMM.CEM.PRECAST_STEAM.STEAM.OTHER</t>
  </si>
  <si>
    <t>UED.ktoe.LU.NMM.CEM.PRECAST_STEAM.STEAM.NG_BIOGAS</t>
  </si>
  <si>
    <t>UED.ktoe.LU.NMM.CEM.PRECAST_STEAM.STEAM.DERIVED</t>
  </si>
  <si>
    <t>UED.ktoe.LU.NMM.CEM.PRECAST_STEAM.STEAM.BIOMASS_WASTE</t>
  </si>
  <si>
    <t>UED.ktoe.LU.NMM.CEM.PRECAST_STEAM.STEAM.STEAM_DISTR</t>
  </si>
  <si>
    <t>UED.ktoe.LU.NMM.CER.TOTAL.TOTAL.TOTAL</t>
  </si>
  <si>
    <t>UED.ktoe.LU.NMM.CER.LIGHT.GENERIC.ELEC</t>
  </si>
  <si>
    <t>UED.ktoe.LU.NMM.CER.AIRCOMP.GENERIC.ELEC</t>
  </si>
  <si>
    <t>UED.ktoe.LU.NMM.CER.MOTOR.GENERIC.ELEC</t>
  </si>
  <si>
    <t>UED.ktoe.LU.NMM.CER.FANS.GENERIC.ELEC</t>
  </si>
  <si>
    <t>UED.ktoe.LU.NMM.CER.LOW_ENTH.TOTAL.TOTAL</t>
  </si>
  <si>
    <t>UED.ktoe.LU.NMM.CER.LOW_ENTH.THERM.DIESEL_LIQBIO</t>
  </si>
  <si>
    <t>UED.ktoe.LU.NMM.CER.LOW_ENTH.THERM.NG_BIOGAS</t>
  </si>
  <si>
    <t>UED.ktoe.LU.NMM.CER.LOW_ENTH.THERM.SOLAR_GEO</t>
  </si>
  <si>
    <t>UED.ktoe.LU.NMM.CER.LOW_ENTH.HP.AMBIENT</t>
  </si>
  <si>
    <t>UED.ktoe.LU.NMM.CER.LOW_ENTH.THERM.ELEC</t>
  </si>
  <si>
    <t>UED.ktoe.LU.NMM.CER.MIXING.MECH.ELEC</t>
  </si>
  <si>
    <t>UED.ktoe.LU.NMM.CER.DRYING.TOTAL.TOTAL</t>
  </si>
  <si>
    <t>UED.ktoe.LU.NMM.CER.DRYING.THERM.SOLIDS</t>
  </si>
  <si>
    <t>UED.ktoe.LU.NMM.CER.DRYING.THERM.LPG</t>
  </si>
  <si>
    <t>UED.ktoe.LU.NMM.CER.DRYING.THERM.DIESEL_LIQBIO</t>
  </si>
  <si>
    <t>UED.ktoe.LU.NMM.CER.DRYING.THERM.RFO</t>
  </si>
  <si>
    <t>UED.ktoe.LU.NMM.CER.DRYING.THERM.NG_BIOGAS</t>
  </si>
  <si>
    <t>UED.ktoe.LU.NMM.CER.DRYING_STEAM.TOTAL.TOTAL</t>
  </si>
  <si>
    <t>UED.ktoe.LU.NMM.CER.DRYING_STEAM.STEAM.SOLIDS</t>
  </si>
  <si>
    <t>UED.ktoe.LU.NMM.CER.DRYING_STEAM.STEAM.RFG</t>
  </si>
  <si>
    <t>UED.ktoe.LU.NMM.CER.DRYING_STEAM.STEAM.LPG</t>
  </si>
  <si>
    <t>UED.ktoe.LU.NMM.CER.DRYING_STEAM.STEAM.DIESEL_LIQBIO</t>
  </si>
  <si>
    <t>UED.ktoe.LU.NMM.CER.DRYING_STEAM.STEAM.RFO</t>
  </si>
  <si>
    <t>UED.ktoe.LU.NMM.CER.DRYING_STEAM.STEAM.OTHER</t>
  </si>
  <si>
    <t>UED.ktoe.LU.NMM.CER.DRYING_STEAM.STEAM.NG_BIOGAS</t>
  </si>
  <si>
    <t>UED.ktoe.LU.NMM.CER.DRYING_STEAM.STEAM.DERIVED</t>
  </si>
  <si>
    <t>UED.ktoe.LU.NMM.CER.DRYING_STEAM.STEAM.BIOMASS_WASTE</t>
  </si>
  <si>
    <t>UED.ktoe.LU.NMM.CER.DRYING_STEAM.STEAM.STEAM_DISTR</t>
  </si>
  <si>
    <t>UED.ktoe.LU.NMM.CER.DRYING_MICROW.MICROW.ELEC</t>
  </si>
  <si>
    <t>UED.ktoe.LU.NMM.CER.KILN_THERM.TOTAL.TOTAL</t>
  </si>
  <si>
    <t>UED.ktoe.LU.NMM.CER.KILN_THERM.THERM.SOLIDS</t>
  </si>
  <si>
    <t>UED.ktoe.LU.NMM.CER.KILN_THERM.THERM.LPG</t>
  </si>
  <si>
    <t>UED.ktoe.LU.NMM.CER.KILN_THERM.THERM.DIESEL_LIQBIO</t>
  </si>
  <si>
    <t>UED.ktoe.LU.NMM.CER.KILN_THERM.THERM.RFO</t>
  </si>
  <si>
    <t>UED.ktoe.LU.NMM.CER.KILN_THERM.THERM.OTHER</t>
  </si>
  <si>
    <t>UED.ktoe.LU.NMM.CER.KILN_THERM.THERM.NG_BIOGAS</t>
  </si>
  <si>
    <t>UED.ktoe.LU.NMM.CER.KILN_THERM.THERM.BIOMASS_WASTE</t>
  </si>
  <si>
    <t>UED.ktoe.LU.NMM.CER.KILN_ELEC.ELEC.ELEC</t>
  </si>
  <si>
    <t>UED.ktoe.LU.NMM.CER.FINISHING.TOTAL.TOTAL</t>
  </si>
  <si>
    <t>UED.ktoe.LU.NMM.CER.FINISHING.THERM.SOLIDS</t>
  </si>
  <si>
    <t>UED.ktoe.LU.NMM.CER.FINISHING.THERM.LPG</t>
  </si>
  <si>
    <t>UED.ktoe.LU.NMM.CER.FINISHING.THERM.DIESEL_LIQBIO</t>
  </si>
  <si>
    <t>UED.ktoe.LU.NMM.CER.FINISHING.THERM.RFO</t>
  </si>
  <si>
    <t>UED.ktoe.LU.NMM.CER.FINISHING.THERM.NG_BIOGAS</t>
  </si>
  <si>
    <t>UED.ktoe.LU.NMM.CER.FINISHING_ELEC.ELEC.ELEC</t>
  </si>
  <si>
    <t>UED.ktoe.LU.NMM.GLASS.TOTAL.TOTAL.TOTAL</t>
  </si>
  <si>
    <t>UED.ktoe.LU.NMM.GLASS.LIGHT.GENERIC.ELEC</t>
  </si>
  <si>
    <t>UED.ktoe.LU.NMM.GLASS.AIRCOMP.GENERIC.ELEC</t>
  </si>
  <si>
    <t>UED.ktoe.LU.NMM.GLASS.MOTOR.GENERIC.ELEC</t>
  </si>
  <si>
    <t>UED.ktoe.LU.NMM.GLASS.FANS.GENERIC.ELEC</t>
  </si>
  <si>
    <t>UED.ktoe.LU.NMM.GLASS.LOW_ENTH.TOTAL.TOTAL</t>
  </si>
  <si>
    <t>UED.ktoe.LU.NMM.GLASS.LOW_ENTH.THERM.DIESEL_LIQBIO</t>
  </si>
  <si>
    <t>UED.ktoe.LU.NMM.GLASS.LOW_ENTH.THERM.NG_BIOGAS</t>
  </si>
  <si>
    <t>UED.ktoe.LU.NMM.GLASS.LOW_ENTH.THERM.SOLAR_GEO</t>
  </si>
  <si>
    <t>UED.ktoe.LU.NMM.GLASS.LOW_ENTH.HP.AMBIENT</t>
  </si>
  <si>
    <t>UED.ktoe.LU.NMM.GLASS.LOW_ENTH.THERM.ELEC</t>
  </si>
  <si>
    <t>UED.ktoe.LU.NMM.GLASS.MELTING.TOTAL.TOTAL</t>
  </si>
  <si>
    <t>UED.ktoe.LU.NMM.GLASS.MELTING.THERM.SOLIDS</t>
  </si>
  <si>
    <t>UED.ktoe.LU.NMM.GLASS.MELTING.THERM.LPG</t>
  </si>
  <si>
    <t>UED.ktoe.LU.NMM.GLASS.MELTING.THERM.DIESEL_LIQBIO</t>
  </si>
  <si>
    <t>UED.ktoe.LU.NMM.GLASS.MELTING.THERM.RFO</t>
  </si>
  <si>
    <t>UED.ktoe.LU.NMM.GLASS.MELTING.THERM.NG_BIOGAS</t>
  </si>
  <si>
    <t>UED.ktoe.LU.NMM.GLASS.MELTING_ELEC.ELEC.ELEC</t>
  </si>
  <si>
    <t>UED.ktoe.LU.NMM.GLASS.FORMING.ELEC.ELEC</t>
  </si>
  <si>
    <t>UED.ktoe.LU.NMM.GLASS.ANNEALING.TOTAL.TOTAL</t>
  </si>
  <si>
    <t>UED.ktoe.LU.NMM.GLASS.ANNEALING.THERM.SOLIDS</t>
  </si>
  <si>
    <t>UED.ktoe.LU.NMM.GLASS.ANNEALING.THERM.LPG</t>
  </si>
  <si>
    <t>UED.ktoe.LU.NMM.GLASS.ANNEALING.THERM.DIESEL_LIQBIO</t>
  </si>
  <si>
    <t>UED.ktoe.LU.NMM.GLASS.ANNEALING.THERM.RFO</t>
  </si>
  <si>
    <t>UED.ktoe.LU.NMM.GLASS.ANNEALING.THERM.NG_BIOGAS</t>
  </si>
  <si>
    <t>UED.ktoe.LU.NMM.GLASS.ANNEALING_ELEC.ELEC.ELEC</t>
  </si>
  <si>
    <t>UED.ktoe.LU.NMM.GLASS.FINISHING.ELEC.ELEC</t>
  </si>
  <si>
    <t>FUEL_EMI.ktCO2.LU.NMM.CEM.LIGHT.GENERIC.ELEC</t>
  </si>
  <si>
    <t>FUEL_EMI.ktCO2.LU.NMM.CEM.AIRCOMP.GENERIC.ELEC</t>
  </si>
  <si>
    <t>FUEL_EMI.ktCO2.LU.NMM.CEM.MOTOR.GENERIC.ELEC</t>
  </si>
  <si>
    <t>FUEL_EMI.ktCO2.LU.NMM.CEM.FANS.GENERIC.ELEC</t>
  </si>
  <si>
    <t>FUEL_EMI.ktCO2.LU.NMM.CEM.LOW_ENTH.TOTAL.TOTAL</t>
  </si>
  <si>
    <t>FUEL_EMI.ktCO2.LU.NMM.CEM.LOW_ENTH.THERM.DIESEL_LIQBIO</t>
  </si>
  <si>
    <t>FUEL_EMI.ktCO2.LU.NMM.CEM.LOW_ENTH.THERM.NG_BIOGAS</t>
  </si>
  <si>
    <t>FUEL_EMI.ktCO2.LU.NMM.CEM.LOW_ENTH.THERM.SOLAR_GEO</t>
  </si>
  <si>
    <t>FUEL_EMI.ktCO2.LU.NMM.CEM.LOW_ENTH.HP.AMBIENT</t>
  </si>
  <si>
    <t>FUEL_EMI.ktCO2.LU.NMM.CEM.LOW_ENTH.THERM.ELEC</t>
  </si>
  <si>
    <t>FUEL_EMI.ktCO2.LU.NMM.CEM.GRINDING_RAW.MECH.ELEC</t>
  </si>
  <si>
    <t>FUEL_EMI.ktCO2.LU.NMM.CEM.PREHEAT.TOTAL.TOTAL</t>
  </si>
  <si>
    <t>FUEL_EMI.ktCO2.LU.NMM.CEM.PREHEAT.THERM.SOLIDS</t>
  </si>
  <si>
    <t>FUEL_EMI.ktCO2.LU.NMM.CEM.PREHEAT.THERM.LPG</t>
  </si>
  <si>
    <t>FUEL_EMI.ktCO2.LU.NMM.CEM.PREHEAT.THERM.DIESEL_LIQBIO</t>
  </si>
  <si>
    <t>FUEL_EMI.ktCO2.LU.NMM.CEM.PREHEAT.THERM.RFO</t>
  </si>
  <si>
    <t>FUEL_EMI.ktCO2.LU.NMM.CEM.PREHEAT.THERM.OTHER</t>
  </si>
  <si>
    <t>FUEL_EMI.ktCO2.LU.NMM.CEM.PREHEAT.THERM.NG_BIOGAS</t>
  </si>
  <si>
    <t>FUEL_EMI.ktCO2.LU.NMM.CEM.PREHEAT.THERM.BIOMASS_WASTE</t>
  </si>
  <si>
    <t>FUEL_EMI.ktCO2.LU.NMM.CEM.KILN.TOTAL.TOTAL</t>
  </si>
  <si>
    <t>FUEL_EMI.ktCO2.LU.NMM.CEM.KILN.THERM.SOLIDS</t>
  </si>
  <si>
    <t>FUEL_EMI.ktCO2.LU.NMM.CEM.KILN.THERM.LPG</t>
  </si>
  <si>
    <t>FUEL_EMI.ktCO2.LU.NMM.CEM.KILN.THERM.DIESEL_LIQBIO</t>
  </si>
  <si>
    <t>FUEL_EMI.ktCO2.LU.NMM.CEM.KILN.THERM.RFO</t>
  </si>
  <si>
    <t>FUEL_EMI.ktCO2.LU.NMM.CEM.KILN.THERM.OTHER</t>
  </si>
  <si>
    <t>FUEL_EMI.ktCO2.LU.NMM.CEM.KILN.THERM.NG_BIOGAS</t>
  </si>
  <si>
    <t>FUEL_EMI.ktCO2.LU.NMM.CEM.KILN.THERM.BIOMASS_WASTE</t>
  </si>
  <si>
    <t>FUEL_EMI.ktCO2.LU.NMM.CEM.PRECAST.MECH.ELEC</t>
  </si>
  <si>
    <t>FUEL_EMI.ktCO2.LU.NMM.CEM.PRECAST_STEAM.TOTAL.TOTAL</t>
  </si>
  <si>
    <t>FUEL_EMI.ktCO2.LU.NMM.CEM.PRECAST_STEAM.STEAM.SOLIDS</t>
  </si>
  <si>
    <t>FUEL_EMI.ktCO2.LU.NMM.CEM.PRECAST_STEAM.STEAM.RFG</t>
  </si>
  <si>
    <t>FUEL_EMI.ktCO2.LU.NMM.CEM.PRECAST_STEAM.STEAM.LPG</t>
  </si>
  <si>
    <t>FUEL_EMI.ktCO2.LU.NMM.CEM.PRECAST_STEAM.STEAM.DIESEL_LIQBIO</t>
  </si>
  <si>
    <t>FUEL_EMI.ktCO2.LU.NMM.CEM.PRECAST_STEAM.STEAM.RFO</t>
  </si>
  <si>
    <t>FUEL_EMI.ktCO2.LU.NMM.CEM.PRECAST_STEAM.STEAM.OTHER</t>
  </si>
  <si>
    <t>FUEL_EMI.ktCO2.LU.NMM.CEM.PRECAST_STEAM.STEAM.NG_BIOGAS</t>
  </si>
  <si>
    <t>FUEL_EMI.ktCO2.LU.NMM.CEM.PRECAST_STEAM.STEAM.DERIVED</t>
  </si>
  <si>
    <t>FUEL_EMI.ktCO2.LU.NMM.CEM.PRECAST_STEAM.STEAM.BIOMASS_WASTE</t>
  </si>
  <si>
    <t>FUEL_EMI.ktCO2.LU.NMM.CEM.PRECAST_STEAM.STEAM.STEAM_DISTR</t>
  </si>
  <si>
    <t>PROCESS_EMI.ktCO2.LU.NMM.CEM</t>
  </si>
  <si>
    <t>FUEL_EMI.ktCO2.LU.NMM.CER.LIGHT.GENERIC.ELEC</t>
  </si>
  <si>
    <t>FUEL_EMI.ktCO2.LU.NMM.CER.AIRCOMP.GENERIC.ELEC</t>
  </si>
  <si>
    <t>FUEL_EMI.ktCO2.LU.NMM.CER.MOTOR.GENERIC.ELEC</t>
  </si>
  <si>
    <t>FUEL_EMI.ktCO2.LU.NMM.CER.FANS.GENERIC.ELEC</t>
  </si>
  <si>
    <t>FUEL_EMI.ktCO2.LU.NMM.CER.LOW_ENTH.TOTAL.TOTAL</t>
  </si>
  <si>
    <t>FUEL_EMI.ktCO2.LU.NMM.CER.LOW_ENTH.THERM.DIESEL_LIQBIO</t>
  </si>
  <si>
    <t>FUEL_EMI.ktCO2.LU.NMM.CER.LOW_ENTH.THERM.NG_BIOGAS</t>
  </si>
  <si>
    <t>FUEL_EMI.ktCO2.LU.NMM.CER.LOW_ENTH.THERM.SOLAR_GEO</t>
  </si>
  <si>
    <t>FUEL_EMI.ktCO2.LU.NMM.CER.LOW_ENTH.HP.AMBIENT</t>
  </si>
  <si>
    <t>FUEL_EMI.ktCO2.LU.NMM.CER.LOW_ENTH.THERM.ELEC</t>
  </si>
  <si>
    <t>FUEL_EMI.ktCO2.LU.NMM.CER.MIXING.MECH.ELEC</t>
  </si>
  <si>
    <t>FUEL_EMI.ktCO2.LU.NMM.CER.DRYING.TOTAL.TOTAL</t>
  </si>
  <si>
    <t>FUEL_EMI.ktCO2.LU.NMM.CER.DRYING.THERM.SOLIDS</t>
  </si>
  <si>
    <t>FUEL_EMI.ktCO2.LU.NMM.CER.DRYING.THERM.LPG</t>
  </si>
  <si>
    <t>FUEL_EMI.ktCO2.LU.NMM.CER.DRYING.THERM.DIESEL_LIQBIO</t>
  </si>
  <si>
    <t>FUEL_EMI.ktCO2.LU.NMM.CER.DRYING.THERM.RFO</t>
  </si>
  <si>
    <t>FUEL_EMI.ktCO2.LU.NMM.CER.DRYING.THERM.NG_BIOGAS</t>
  </si>
  <si>
    <t>FUEL_EMI.ktCO2.LU.NMM.CER.DRYING_STEAM.TOTAL.TOTAL</t>
  </si>
  <si>
    <t>FUEL_EMI.ktCO2.LU.NMM.CER.DRYING_STEAM.STEAM.SOLIDS</t>
  </si>
  <si>
    <t>FUEL_EMI.ktCO2.LU.NMM.CER.DRYING_STEAM.STEAM.RFG</t>
  </si>
  <si>
    <t>FUEL_EMI.ktCO2.LU.NMM.CER.DRYING_STEAM.STEAM.LPG</t>
  </si>
  <si>
    <t>FUEL_EMI.ktCO2.LU.NMM.CER.DRYING_STEAM.STEAM.DIESEL_LIQBIO</t>
  </si>
  <si>
    <t>FUEL_EMI.ktCO2.LU.NMM.CER.DRYING_STEAM.STEAM.RFO</t>
  </si>
  <si>
    <t>FUEL_EMI.ktCO2.LU.NMM.CER.DRYING_STEAM.STEAM.OTHER</t>
  </si>
  <si>
    <t>FUEL_EMI.ktCO2.LU.NMM.CER.DRYING_STEAM.STEAM.NG_BIOGAS</t>
  </si>
  <si>
    <t>FUEL_EMI.ktCO2.LU.NMM.CER.DRYING_STEAM.STEAM.DERIVED</t>
  </si>
  <si>
    <t>FUEL_EMI.ktCO2.LU.NMM.CER.DRYING_STEAM.STEAM.BIOMASS_WASTE</t>
  </si>
  <si>
    <t>FUEL_EMI.ktCO2.LU.NMM.CER.DRYING_STEAM.STEAM.STEAM_DISTR</t>
  </si>
  <si>
    <t>FUEL_EMI.ktCO2.LU.NMM.CER.DRYING_MICROW.MICROW.ELEC</t>
  </si>
  <si>
    <t>FUEL_EMI.ktCO2.LU.NMM.CER.KILN_THERM.TOTAL.TOTAL</t>
  </si>
  <si>
    <t>FUEL_EMI.ktCO2.LU.NMM.CER.KILN_THERM.THERM.SOLIDS</t>
  </si>
  <si>
    <t>FUEL_EMI.ktCO2.LU.NMM.CER.KILN_THERM.THERM.LPG</t>
  </si>
  <si>
    <t>FUEL_EMI.ktCO2.LU.NMM.CER.KILN_THERM.THERM.DIESEL_LIQBIO</t>
  </si>
  <si>
    <t>FUEL_EMI.ktCO2.LU.NMM.CER.KILN_THERM.THERM.RFO</t>
  </si>
  <si>
    <t>FUEL_EMI.ktCO2.LU.NMM.CER.KILN_THERM.THERM.OTHER</t>
  </si>
  <si>
    <t>FUEL_EMI.ktCO2.LU.NMM.CER.KILN_THERM.THERM.NG_BIOGAS</t>
  </si>
  <si>
    <t>FUEL_EMI.ktCO2.LU.NMM.CER.KILN_THERM.THERM.BIOMASS_WASTE</t>
  </si>
  <si>
    <t>FUEL_EMI.ktCO2.LU.NMM.CER.KILN_ELEC.ELEC.ELEC</t>
  </si>
  <si>
    <t>FUEL_EMI.ktCO2.LU.NMM.CER.FINISHING.TOTAL.TOTAL</t>
  </si>
  <si>
    <t>FUEL_EMI.ktCO2.LU.NMM.CER.FINISHING.THERM.SOLIDS</t>
  </si>
  <si>
    <t>FUEL_EMI.ktCO2.LU.NMM.CER.FINISHING.THERM.LPG</t>
  </si>
  <si>
    <t>FUEL_EMI.ktCO2.LU.NMM.CER.FINISHING.THERM.DIESEL_LIQBIO</t>
  </si>
  <si>
    <t>FUEL_EMI.ktCO2.LU.NMM.CER.FINISHING.THERM.RFO</t>
  </si>
  <si>
    <t>FUEL_EMI.ktCO2.LU.NMM.CER.FINISHING.THERM.NG_BIOGAS</t>
  </si>
  <si>
    <t>FUEL_EMI.ktCO2.LU.NMM.CER.FINISHING_ELEC.ELEC.ELEC</t>
  </si>
  <si>
    <t>PROCESS_EMI.ktCO2.LU.NMM.CER</t>
  </si>
  <si>
    <t>FUEL_EMI.ktCO2.LU.NMM.GLASS.LIGHT.GENERIC.ELEC</t>
  </si>
  <si>
    <t>FUEL_EMI.ktCO2.LU.NMM.GLASS.AIRCOMP.GENERIC.ELEC</t>
  </si>
  <si>
    <t>FUEL_EMI.ktCO2.LU.NMM.GLASS.MOTOR.GENERIC.ELEC</t>
  </si>
  <si>
    <t>FUEL_EMI.ktCO2.LU.NMM.GLASS.FANS.GENERIC.ELEC</t>
  </si>
  <si>
    <t>FUEL_EMI.ktCO2.LU.NMM.GLASS.LOW_ENTH.TOTAL.TOTAL</t>
  </si>
  <si>
    <t>FUEL_EMI.ktCO2.LU.NMM.GLASS.LOW_ENTH.THERM.DIESEL_LIQBIO</t>
  </si>
  <si>
    <t>FUEL_EMI.ktCO2.LU.NMM.GLASS.LOW_ENTH.THERM.NG_BIOGAS</t>
  </si>
  <si>
    <t>FUEL_EMI.ktCO2.LU.NMM.GLASS.LOW_ENTH.THERM.SOLAR_GEO</t>
  </si>
  <si>
    <t>FUEL_EMI.ktCO2.LU.NMM.GLASS.LOW_ENTH.HP.AMBIENT</t>
  </si>
  <si>
    <t>FUEL_EMI.ktCO2.LU.NMM.GLASS.LOW_ENTH.THERM.ELEC</t>
  </si>
  <si>
    <t>FUEL_EMI.ktCO2.LU.NMM.GLASS.MELTING.TOTAL.TOTAL</t>
  </si>
  <si>
    <t>FUEL_EMI.ktCO2.LU.NMM.GLASS.MELTING.THERM.SOLIDS</t>
  </si>
  <si>
    <t>FUEL_EMI.ktCO2.LU.NMM.GLASS.MELTING.THERM.LPG</t>
  </si>
  <si>
    <t>FUEL_EMI.ktCO2.LU.NMM.GLASS.MELTING.THERM.DIESEL_LIQBIO</t>
  </si>
  <si>
    <t>FUEL_EMI.ktCO2.LU.NMM.GLASS.MELTING.THERM.RFO</t>
  </si>
  <si>
    <t>FUEL_EMI.ktCO2.LU.NMM.GLASS.MELTING.THERM.NG_BIOGAS</t>
  </si>
  <si>
    <t>FUEL_EMI.ktCO2.LU.NMM.GLASS.MELTING_ELEC.ELEC.ELEC</t>
  </si>
  <si>
    <t>FUEL_EMI.ktCO2.LU.NMM.GLASS.FORMING.ELEC.ELEC</t>
  </si>
  <si>
    <t>FUEL_EMI.ktCO2.LU.NMM.GLASS.ANNEALING.TOTAL.TOTAL</t>
  </si>
  <si>
    <t>FUEL_EMI.ktCO2.LU.NMM.GLASS.ANNEALING.THERM.SOLIDS</t>
  </si>
  <si>
    <t>FUEL_EMI.ktCO2.LU.NMM.GLASS.ANNEALING.THERM.LPG</t>
  </si>
  <si>
    <t>FUEL_EMI.ktCO2.LU.NMM.GLASS.ANNEALING.THERM.DIESEL_LIQBIO</t>
  </si>
  <si>
    <t>FUEL_EMI.ktCO2.LU.NMM.GLASS.ANNEALING.THERM.RFO</t>
  </si>
  <si>
    <t>FUEL_EMI.ktCO2.LU.NMM.GLASS.ANNEALING.THERM.NG_BIOGAS</t>
  </si>
  <si>
    <t>FUEL_EMI.ktCO2.LU.NMM.GLASS.ANNEALING_ELEC.ELEC.ELEC</t>
  </si>
  <si>
    <t>FUEL_EMI.ktCO2.LU.NMM.GLASS.FINISHING.ELEC.ELEC</t>
  </si>
  <si>
    <t>PROCESS_EMI.ktCO2.LU.NMM.GLASS</t>
  </si>
  <si>
    <t>Cement (without process emissions)</t>
  </si>
  <si>
    <t>Cement: Grinding, packaging</t>
  </si>
  <si>
    <t>Ceramics &amp; other NMM (without process emissions)</t>
  </si>
  <si>
    <t>Glass production (without process emissions)</t>
  </si>
  <si>
    <t>Paper and paper products</t>
  </si>
  <si>
    <t>VA.Meuro2015.LU.PPA.PULP</t>
  </si>
  <si>
    <t>VA.Meuro2015.LU.PPA.PAPER</t>
  </si>
  <si>
    <t>VA.Meuro2015.LU.PPA.PRINT</t>
  </si>
  <si>
    <t>Pulp production (kt)</t>
  </si>
  <si>
    <t>OUTPUT.kt.LU.PPA.PULP</t>
  </si>
  <si>
    <t>Paper production  (kt)</t>
  </si>
  <si>
    <t>OUTPUT.kt.LU.PPA.PAPER</t>
  </si>
  <si>
    <t>Printing and media reproduction (kt paper eq.)</t>
  </si>
  <si>
    <t>OUTPUT.kt.LU.PPA.PRINT</t>
  </si>
  <si>
    <t>CAP.kt.LU.PPA.PULP</t>
  </si>
  <si>
    <t>CAP.kt.LU.PPA.PAPER</t>
  </si>
  <si>
    <t>CAP.kt.LU.PPA.PRINT</t>
  </si>
  <si>
    <t>NEWCAP.kt.LU.PPA.PULP</t>
  </si>
  <si>
    <t>NEWCAP.kt.LU.PPA.PAPER</t>
  </si>
  <si>
    <t>NEWCAP.kt.LU.PPA.PRINT</t>
  </si>
  <si>
    <t>FEC.ktoe.LU.PPA.TOTAL.TOTAL.TOTAL.TOTAL</t>
  </si>
  <si>
    <t>FEC.ktoe.LU.PPA.TOTAL.TOTAL.TOTAL.SOLIDS</t>
  </si>
  <si>
    <t>FEC.ktoe.LU.PPA.TOTAL.TOTAL.TOTAL.RFG</t>
  </si>
  <si>
    <t>FEC.ktoe.LU.PPA.TOTAL.TOTAL.TOTAL.LPG</t>
  </si>
  <si>
    <t>FEC.ktoe.LU.PPA.TOTAL.TOTAL.TOTAL.DIESEL</t>
  </si>
  <si>
    <t>FEC.ktoe.LU.PPA.TOTAL.TOTAL.TOTAL.RFO</t>
  </si>
  <si>
    <t>FEC.ktoe.LU.PPA.TOTAL.TOTAL.TOTAL.OTHER</t>
  </si>
  <si>
    <t>FEC.ktoe.LU.PPA.TOTAL.TOTAL.TOTAL.NG</t>
  </si>
  <si>
    <t>FEC.ktoe.LU.PPA.TOTAL.TOTAL.TOTAL.DERIVED</t>
  </si>
  <si>
    <t>FEC.ktoe.LU.PPA.TOTAL.TOTAL.TOTAL.BIOMASS_WASTE</t>
  </si>
  <si>
    <t>FEC.ktoe.LU.PPA.TOTAL.TOTAL.TOTAL.BIOGAS</t>
  </si>
  <si>
    <t>FEC.ktoe.LU.PPA.TOTAL.TOTAL.TOTAL.LIQBIO</t>
  </si>
  <si>
    <t>FEC.ktoe.LU.PPA.TOTAL.TOTAL.TOTAL.SOLAR</t>
  </si>
  <si>
    <t>FEC.ktoe.LU.PPA.TOTAL.TOTAL.TOTAL.GEO</t>
  </si>
  <si>
    <t>FEC.ktoe.LU.PPA.TOTAL.TOTAL.TOTAL.AMBIENT</t>
  </si>
  <si>
    <t>FEC.ktoe.LU.PPA.TOTAL.TOTAL.TOTAL.STEAM_DISTR</t>
  </si>
  <si>
    <t>FEC.ktoe.LU.PPA.TOTAL.TOTAL.TOTAL.ELEC</t>
  </si>
  <si>
    <t>FEC.ktoe.LU.PPA.PULP.TOTAL.TOTAL.TOTAL</t>
  </si>
  <si>
    <t>FEC.ktoe.LU.PPA.PULP.LIGHT.GENERIC.ELEC</t>
  </si>
  <si>
    <t>FEC.ktoe.LU.PPA.PULP.AIRCOMP.GENERIC.ELEC</t>
  </si>
  <si>
    <t>FEC.ktoe.LU.PPA.PULP.MOTOR.GENERIC.ELEC</t>
  </si>
  <si>
    <t>FEC.ktoe.LU.PPA.PULP.FANS.GENERIC.ELEC</t>
  </si>
  <si>
    <t>FEC.ktoe.LU.PPA.PULP.LOW_ENTH.TOTAL.TOTAL</t>
  </si>
  <si>
    <t>FEC.ktoe.LU.PPA.PULP.LOW_ENTH.THERM.DIESEL_LIQBIO</t>
  </si>
  <si>
    <t>FEC.ktoe.LU.PPA.PULP.LOW_ENTH.THERM.NG_BIOGAS</t>
  </si>
  <si>
    <t>FEC.ktoe.LU.PPA.PULP.LOW_ENTH.THERM.SOLAR_GEO</t>
  </si>
  <si>
    <t>FEC.ktoe.LU.PPA.PULP.LOW_ENTH.HP.AMBIENT</t>
  </si>
  <si>
    <t>FEC.ktoe.LU.PPA.PULP.LOW_ENTH.THERM.ELEC</t>
  </si>
  <si>
    <t>Pulp: Wood preparation, grinding</t>
  </si>
  <si>
    <t>FEC.ktoe.LU.PPA.PULP.PREPARATION.MECH.ELEC</t>
  </si>
  <si>
    <t>Pulp: Pulping</t>
  </si>
  <si>
    <t>Pulp: Pulping thermal</t>
  </si>
  <si>
    <t>FEC.ktoe.LU.PPA.PULP.PULPING.TOTAL.TOTAL</t>
  </si>
  <si>
    <t>FEC.ktoe.LU.PPA.PULP.PULPING.STEAM.SOLIDS</t>
  </si>
  <si>
    <t>FEC.ktoe.LU.PPA.PULP.PULPING.STEAM.RFG</t>
  </si>
  <si>
    <t>FEC.ktoe.LU.PPA.PULP.PULPING.STEAM.LPG</t>
  </si>
  <si>
    <t>FEC.ktoe.LU.PPA.PULP.PULPING.STEAM.DIESEL_LIQBIO</t>
  </si>
  <si>
    <t>FEC.ktoe.LU.PPA.PULP.PULPING.STEAM.RFO</t>
  </si>
  <si>
    <t>FEC.ktoe.LU.PPA.PULP.PULPING.STEAM.OTHER</t>
  </si>
  <si>
    <t>FEC.ktoe.LU.PPA.PULP.PULPING.STEAM.NG_BIOGAS</t>
  </si>
  <si>
    <t>FEC.ktoe.LU.PPA.PULP.PULPING.STEAM.DERIVED</t>
  </si>
  <si>
    <t>FEC.ktoe.LU.PPA.PULP.PULPING.STEAM.BIOMASS_WASTE</t>
  </si>
  <si>
    <t>FEC.ktoe.LU.PPA.PULP.PULPING.STEAM.STEAM_DISTR</t>
  </si>
  <si>
    <t>Pulp: Pulping electric</t>
  </si>
  <si>
    <t>FEC.ktoe.LU.PPA.PULP.PULPING_MECH.MECH.ELEC</t>
  </si>
  <si>
    <t>Pulp: Cleaning</t>
  </si>
  <si>
    <t>FEC.ktoe.LU.PPA.PULP.BLEACHING.THERM.ELEC</t>
  </si>
  <si>
    <t>FEC.ktoe.LU.PPA.PAPER.TOTAL.TOTAL.TOTAL</t>
  </si>
  <si>
    <t>FEC.ktoe.LU.PPA.PAPER.LIGHT.GENERIC.ELEC</t>
  </si>
  <si>
    <t>FEC.ktoe.LU.PPA.PAPER.AIRCOMP.GENERIC.ELEC</t>
  </si>
  <si>
    <t>FEC.ktoe.LU.PPA.PAPER.MOTOR.GENERIC.ELEC</t>
  </si>
  <si>
    <t>FEC.ktoe.LU.PPA.PAPER.FANS.GENERIC.ELEC</t>
  </si>
  <si>
    <t>FEC.ktoe.LU.PPA.PAPER.LOW_ENTH.TOTAL.TOTAL</t>
  </si>
  <si>
    <t>FEC.ktoe.LU.PPA.PAPER.LOW_ENTH.THERM.DIESEL_LIQBIO</t>
  </si>
  <si>
    <t>FEC.ktoe.LU.PPA.PAPER.LOW_ENTH.THERM.NG_BIOGAS</t>
  </si>
  <si>
    <t>FEC.ktoe.LU.PPA.PAPER.LOW_ENTH.THERM.SOLAR_GEO</t>
  </si>
  <si>
    <t>FEC.ktoe.LU.PPA.PAPER.LOW_ENTH.HP.AMBIENT</t>
  </si>
  <si>
    <t>FEC.ktoe.LU.PPA.PAPER.LOW_ENTH.THERM.ELEC</t>
  </si>
  <si>
    <t>Paper: Stock preparation</t>
  </si>
  <si>
    <t>Paper: Stock preparation - Thermal</t>
  </si>
  <si>
    <t>FEC.ktoe.LU.PPA.PAPER.PREPARATION.TOTAL.TOTAL</t>
  </si>
  <si>
    <t>FEC.ktoe.LU.PPA.PAPER.PREPARATION.THERM.SOLIDS</t>
  </si>
  <si>
    <t>FEC.ktoe.LU.PPA.PAPER.PREPARATION.THERM.RFG</t>
  </si>
  <si>
    <t>FEC.ktoe.LU.PPA.PAPER.PREPARATION.THERM.LPG</t>
  </si>
  <si>
    <t>FEC.ktoe.LU.PPA.PAPER.PREPARATION.THERM.DIESEL_LIQBIO</t>
  </si>
  <si>
    <t>FEC.ktoe.LU.PPA.PAPER.PREPARATION.THERM.RFO</t>
  </si>
  <si>
    <t>FEC.ktoe.LU.PPA.PAPER.PREPARATION.THERM.OTHER</t>
  </si>
  <si>
    <t>FEC.ktoe.LU.PPA.PAPER.PREPARATION.THERM.NG_BIOGAS</t>
  </si>
  <si>
    <t>FEC.ktoe.LU.PPA.PAPER.PREPARATION.THERM.DERIVED</t>
  </si>
  <si>
    <t>FEC.ktoe.LU.PPA.PAPER.PREPARATION.THERM.BIOMASS_WASTE</t>
  </si>
  <si>
    <t>FEC.ktoe.LU.PPA.PAPER.PREPARATION.THERM.STEAM_DISTR</t>
  </si>
  <si>
    <t>Paper: Stock preparation - Mechanical</t>
  </si>
  <si>
    <t>FEC.ktoe.LU.PPA.PAPER.PREPARATION_ELEC.MECH.ELEC</t>
  </si>
  <si>
    <t>Paper: Paper machine</t>
  </si>
  <si>
    <t>Paper: Paper machine - Steam use</t>
  </si>
  <si>
    <t>FEC.ktoe.LU.PPA.PAPER.PAPER_MACHINE.TOTAL.TOTAL</t>
  </si>
  <si>
    <t>FEC.ktoe.LU.PPA.PAPER.PAPER_MACHINE.STEAM.SOLIDS</t>
  </si>
  <si>
    <t>FEC.ktoe.LU.PPA.PAPER.PAPER_MACHINE.STEAM.RFG</t>
  </si>
  <si>
    <t>FEC.ktoe.LU.PPA.PAPER.PAPER_MACHINE.STEAM.LPG</t>
  </si>
  <si>
    <t>FEC.ktoe.LU.PPA.PAPER.PAPER_MACHINE.STEAM.DIESEL_LIQBIO</t>
  </si>
  <si>
    <t>FEC.ktoe.LU.PPA.PAPER.PAPER_MACHINE.STEAM.RFO</t>
  </si>
  <si>
    <t>FEC.ktoe.LU.PPA.PAPER.PAPER_MACHINE.STEAM.OTHER</t>
  </si>
  <si>
    <t>FEC.ktoe.LU.PPA.PAPER.PAPER_MACHINE.STEAM.NG_BIOGAS</t>
  </si>
  <si>
    <t>FEC.ktoe.LU.PPA.PAPER.PAPER_MACHINE.STEAM.DERIVED</t>
  </si>
  <si>
    <t>FEC.ktoe.LU.PPA.PAPER.PAPER_MACHINE.STEAM.BIOMASS_WASTE</t>
  </si>
  <si>
    <t>FEC.ktoe.LU.PPA.PAPER.PAPER_MACHINE.STEAM.STEAM_DISTR</t>
  </si>
  <si>
    <t>Paper: Paper machine - Electricity</t>
  </si>
  <si>
    <t>FEC.ktoe.LU.PPA.PAPER.PAPER_MACHINE_ELEC.ELEC.ELEC</t>
  </si>
  <si>
    <t>Paper: Product finishing</t>
  </si>
  <si>
    <t>Paper: Product finishing - Steam use</t>
  </si>
  <si>
    <t>FEC.ktoe.LU.PPA.PAPER.FINISHING.TOTAL.TOTAL</t>
  </si>
  <si>
    <t>FEC.ktoe.LU.PPA.PAPER.FINISHING.STEAM.SOLIDS</t>
  </si>
  <si>
    <t>FEC.ktoe.LU.PPA.PAPER.FINISHING.STEAM.RFG</t>
  </si>
  <si>
    <t>FEC.ktoe.LU.PPA.PAPER.FINISHING.STEAM.LPG</t>
  </si>
  <si>
    <t>FEC.ktoe.LU.PPA.PAPER.FINISHING.STEAM.DIESEL_LIQBIO</t>
  </si>
  <si>
    <t>FEC.ktoe.LU.PPA.PAPER.FINISHING.STEAM.RFO</t>
  </si>
  <si>
    <t>FEC.ktoe.LU.PPA.PAPER.FINISHING.STEAM.OTHER</t>
  </si>
  <si>
    <t>FEC.ktoe.LU.PPA.PAPER.FINISHING.STEAM.NG_BIOGAS</t>
  </si>
  <si>
    <t>FEC.ktoe.LU.PPA.PAPER.FINISHING.STEAM.DERIVED</t>
  </si>
  <si>
    <t>FEC.ktoe.LU.PPA.PAPER.FINISHING.STEAM.BIOMASS_WASTE</t>
  </si>
  <si>
    <t>FEC.ktoe.LU.PPA.PAPER.FINISHING.STEAM.STEAM_DISTR</t>
  </si>
  <si>
    <t>Paper: Product finishing - Electricity</t>
  </si>
  <si>
    <t>FEC.ktoe.LU.PPA.PAPER.FINISHING_ELEC.ELEC.ELEC</t>
  </si>
  <si>
    <t>FEC.ktoe.LU.PPA.PRINT.TOTAL.TOTAL.TOTAL</t>
  </si>
  <si>
    <t>FEC.ktoe.LU.PPA.PRINT.LIGHT.GENERIC.ELEC</t>
  </si>
  <si>
    <t>FEC.ktoe.LU.PPA.PRINT.AIRCOMP.GENERIC.ELEC</t>
  </si>
  <si>
    <t>FEC.ktoe.LU.PPA.PRINT.MOTOR.GENERIC.ELEC</t>
  </si>
  <si>
    <t>FEC.ktoe.LU.PPA.PRINT.FANS.GENERIC.ELEC</t>
  </si>
  <si>
    <t>FEC.ktoe.LU.PPA.PRINT.LOW_ENTH.TOTAL.TOTAL</t>
  </si>
  <si>
    <t>FEC.ktoe.LU.PPA.PRINT.LOW_ENTH.THERM.DIESEL_LIQBIO</t>
  </si>
  <si>
    <t>FEC.ktoe.LU.PPA.PRINT.LOW_ENTH.THERM.NG_BIOGAS</t>
  </si>
  <si>
    <t>FEC.ktoe.LU.PPA.PRINT.LOW_ENTH.THERM.SOLAR_GEO</t>
  </si>
  <si>
    <t>FEC.ktoe.LU.PPA.PRINT.LOW_ENTH.HP.AMBIENT</t>
  </si>
  <si>
    <t>FEC.ktoe.LU.PPA.PRINT.LOW_ENTH.THERM.ELEC</t>
  </si>
  <si>
    <t>Printing and publishing</t>
  </si>
  <si>
    <t>FEC.ktoe.LU.PPA.PRINT.PRINTING.MECH.ELEC</t>
  </si>
  <si>
    <t>UED.ktoe.LU.PPA.PULP.TOTAL.TOTAL.TOTAL</t>
  </si>
  <si>
    <t>UED.ktoe.LU.PPA.PULP.LIGHT.GENERIC.ELEC</t>
  </si>
  <si>
    <t>UED.ktoe.LU.PPA.PULP.AIRCOMP.GENERIC.ELEC</t>
  </si>
  <si>
    <t>UED.ktoe.LU.PPA.PULP.MOTOR.GENERIC.ELEC</t>
  </si>
  <si>
    <t>UED.ktoe.LU.PPA.PULP.FANS.GENERIC.ELEC</t>
  </si>
  <si>
    <t>UED.ktoe.LU.PPA.PULP.LOW_ENTH.TOTAL.TOTAL</t>
  </si>
  <si>
    <t>UED.ktoe.LU.PPA.PULP.LOW_ENTH.THERM.DIESEL_LIQBIO</t>
  </si>
  <si>
    <t>UED.ktoe.LU.PPA.PULP.LOW_ENTH.THERM.NG_BIOGAS</t>
  </si>
  <si>
    <t>UED.ktoe.LU.PPA.PULP.LOW_ENTH.THERM.SOLAR_GEO</t>
  </si>
  <si>
    <t>UED.ktoe.LU.PPA.PULP.LOW_ENTH.HP.AMBIENT</t>
  </si>
  <si>
    <t>UED.ktoe.LU.PPA.PULP.LOW_ENTH.THERM.ELEC</t>
  </si>
  <si>
    <t>UED.ktoe.LU.PPA.PULP.PREPARATION.MECH.ELEC</t>
  </si>
  <si>
    <t>UED.ktoe.LU.PPA.PULP.PULPING.TOTAL.TOTAL</t>
  </si>
  <si>
    <t>UED.ktoe.LU.PPA.PULP.PULPING.STEAM.SOLIDS</t>
  </si>
  <si>
    <t>UED.ktoe.LU.PPA.PULP.PULPING.STEAM.RFG</t>
  </si>
  <si>
    <t>UED.ktoe.LU.PPA.PULP.PULPING.STEAM.LPG</t>
  </si>
  <si>
    <t>UED.ktoe.LU.PPA.PULP.PULPING.STEAM.DIESEL_LIQBIO</t>
  </si>
  <si>
    <t>UED.ktoe.LU.PPA.PULP.PULPING.STEAM.RFO</t>
  </si>
  <si>
    <t>UED.ktoe.LU.PPA.PULP.PULPING.STEAM.OTHER</t>
  </si>
  <si>
    <t>UED.ktoe.LU.PPA.PULP.PULPING.STEAM.NG_BIOGAS</t>
  </si>
  <si>
    <t>UED.ktoe.LU.PPA.PULP.PULPING.STEAM.DERIVED</t>
  </si>
  <si>
    <t>UED.ktoe.LU.PPA.PULP.PULPING.STEAM.BIOMASS_WASTE</t>
  </si>
  <si>
    <t>UED.ktoe.LU.PPA.PULP.PULPING.STEAM.STEAM_DISTR</t>
  </si>
  <si>
    <t>UED.ktoe.LU.PPA.PULP.PULPING_MECH.MECH.ELEC</t>
  </si>
  <si>
    <t>UED.ktoe.LU.PPA.PULP.BLEACHING.THERM.ELEC</t>
  </si>
  <si>
    <t>UED.ktoe.LU.PPA.PAPER.TOTAL.TOTAL.TOTAL</t>
  </si>
  <si>
    <t>UED.ktoe.LU.PPA.PAPER.LIGHT.GENERIC.ELEC</t>
  </si>
  <si>
    <t>UED.ktoe.LU.PPA.PAPER.AIRCOMP.GENERIC.ELEC</t>
  </si>
  <si>
    <t>UED.ktoe.LU.PPA.PAPER.MOTOR.GENERIC.ELEC</t>
  </si>
  <si>
    <t>UED.ktoe.LU.PPA.PAPER.FANS.GENERIC.ELEC</t>
  </si>
  <si>
    <t>UED.ktoe.LU.PPA.PAPER.LOW_ENTH.TOTAL.TOTAL</t>
  </si>
  <si>
    <t>UED.ktoe.LU.PPA.PAPER.LOW_ENTH.THERM.DIESEL_LIQBIO</t>
  </si>
  <si>
    <t>UED.ktoe.LU.PPA.PAPER.LOW_ENTH.THERM.NG_BIOGAS</t>
  </si>
  <si>
    <t>UED.ktoe.LU.PPA.PAPER.LOW_ENTH.THERM.SOLAR_GEO</t>
  </si>
  <si>
    <t>UED.ktoe.LU.PPA.PAPER.LOW_ENTH.HP.AMBIENT</t>
  </si>
  <si>
    <t>UED.ktoe.LU.PPA.PAPER.LOW_ENTH.THERM.ELEC</t>
  </si>
  <si>
    <t>UED.ktoe.LU.PPA.PAPER.PREPARATION.TOTAL.TOTAL</t>
  </si>
  <si>
    <t>UED.ktoe.LU.PPA.PAPER.PREPARATION.THERM.SOLIDS</t>
  </si>
  <si>
    <t>UED.ktoe.LU.PPA.PAPER.PREPARATION.THERM.RFG</t>
  </si>
  <si>
    <t>UED.ktoe.LU.PPA.PAPER.PREPARATION.THERM.LPG</t>
  </si>
  <si>
    <t>UED.ktoe.LU.PPA.PAPER.PREPARATION.THERM.DIESEL_LIQBIO</t>
  </si>
  <si>
    <t>UED.ktoe.LU.PPA.PAPER.PREPARATION.THERM.RFO</t>
  </si>
  <si>
    <t>UED.ktoe.LU.PPA.PAPER.PREPARATION.THERM.OTHER</t>
  </si>
  <si>
    <t>UED.ktoe.LU.PPA.PAPER.PREPARATION.THERM.NG_BIOGAS</t>
  </si>
  <si>
    <t>UED.ktoe.LU.PPA.PAPER.PREPARATION.THERM.DERIVED</t>
  </si>
  <si>
    <t>UED.ktoe.LU.PPA.PAPER.PREPARATION.THERM.BIOMASS_WASTE</t>
  </si>
  <si>
    <t>UED.ktoe.LU.PPA.PAPER.PREPARATION.THERM.STEAM_DISTR</t>
  </si>
  <si>
    <t>UED.ktoe.LU.PPA.PAPER.PREPARATION_ELEC.MECH.ELEC</t>
  </si>
  <si>
    <t>UED.ktoe.LU.PPA.PAPER.PAPER_MACHINE.TOTAL.TOTAL</t>
  </si>
  <si>
    <t>UED.ktoe.LU.PPA.PAPER.PAPER_MACHINE.STEAM.SOLIDS</t>
  </si>
  <si>
    <t>UED.ktoe.LU.PPA.PAPER.PAPER_MACHINE.STEAM.RFG</t>
  </si>
  <si>
    <t>UED.ktoe.LU.PPA.PAPER.PAPER_MACHINE.STEAM.LPG</t>
  </si>
  <si>
    <t>UED.ktoe.LU.PPA.PAPER.PAPER_MACHINE.STEAM.DIESEL_LIQBIO</t>
  </si>
  <si>
    <t>UED.ktoe.LU.PPA.PAPER.PAPER_MACHINE.STEAM.RFO</t>
  </si>
  <si>
    <t>UED.ktoe.LU.PPA.PAPER.PAPER_MACHINE.STEAM.OTHER</t>
  </si>
  <si>
    <t>UED.ktoe.LU.PPA.PAPER.PAPER_MACHINE.STEAM.NG_BIOGAS</t>
  </si>
  <si>
    <t>UED.ktoe.LU.PPA.PAPER.PAPER_MACHINE.STEAM.DERIVED</t>
  </si>
  <si>
    <t>UED.ktoe.LU.PPA.PAPER.PAPER_MACHINE.STEAM.BIOMASS_WASTE</t>
  </si>
  <si>
    <t>UED.ktoe.LU.PPA.PAPER.PAPER_MACHINE.STEAM.STEAM_DISTR</t>
  </si>
  <si>
    <t>UED.ktoe.LU.PPA.PAPER.PAPER_MACHINE_ELEC.ELEC.ELEC</t>
  </si>
  <si>
    <t>UED.ktoe.LU.PPA.PAPER.FINISHING.TOTAL.TOTAL</t>
  </si>
  <si>
    <t>UED.ktoe.LU.PPA.PAPER.FINISHING.STEAM.SOLIDS</t>
  </si>
  <si>
    <t>UED.ktoe.LU.PPA.PAPER.FINISHING.STEAM.RFG</t>
  </si>
  <si>
    <t>UED.ktoe.LU.PPA.PAPER.FINISHING.STEAM.LPG</t>
  </si>
  <si>
    <t>UED.ktoe.LU.PPA.PAPER.FINISHING.STEAM.DIESEL_LIQBIO</t>
  </si>
  <si>
    <t>UED.ktoe.LU.PPA.PAPER.FINISHING.STEAM.RFO</t>
  </si>
  <si>
    <t>UED.ktoe.LU.PPA.PAPER.FINISHING.STEAM.OTHER</t>
  </si>
  <si>
    <t>UED.ktoe.LU.PPA.PAPER.FINISHING.STEAM.NG_BIOGAS</t>
  </si>
  <si>
    <t>UED.ktoe.LU.PPA.PAPER.FINISHING.STEAM.DERIVED</t>
  </si>
  <si>
    <t>UED.ktoe.LU.PPA.PAPER.FINISHING.STEAM.BIOMASS_WASTE</t>
  </si>
  <si>
    <t>UED.ktoe.LU.PPA.PAPER.FINISHING.STEAM.STEAM_DISTR</t>
  </si>
  <si>
    <t>UED.ktoe.LU.PPA.PAPER.FINISHING_ELEC.ELEC.ELEC</t>
  </si>
  <si>
    <t>UED.ktoe.LU.PPA.PRINT.TOTAL.TOTAL.TOTAL</t>
  </si>
  <si>
    <t>UED.ktoe.LU.PPA.PRINT.LIGHT.GENERIC.ELEC</t>
  </si>
  <si>
    <t>UED.ktoe.LU.PPA.PRINT.AIRCOMP.GENERIC.ELEC</t>
  </si>
  <si>
    <t>UED.ktoe.LU.PPA.PRINT.MOTOR.GENERIC.ELEC</t>
  </si>
  <si>
    <t>UED.ktoe.LU.PPA.PRINT.FANS.GENERIC.ELEC</t>
  </si>
  <si>
    <t>UED.ktoe.LU.PPA.PRINT.LOW_ENTH.TOTAL.TOTAL</t>
  </si>
  <si>
    <t>UED.ktoe.LU.PPA.PRINT.LOW_ENTH.THERM.DIESEL_LIQBIO</t>
  </si>
  <si>
    <t>UED.ktoe.LU.PPA.PRINT.LOW_ENTH.THERM.NG_BIOGAS</t>
  </si>
  <si>
    <t>UED.ktoe.LU.PPA.PRINT.LOW_ENTH.THERM.SOLAR_GEO</t>
  </si>
  <si>
    <t>UED.ktoe.LU.PPA.PRINT.LOW_ENTH.HP.AMBIENT</t>
  </si>
  <si>
    <t>UED.ktoe.LU.PPA.PRINT.LOW_ENTH.THERM.ELEC</t>
  </si>
  <si>
    <t>UED.ktoe.LU.PPA.PRINT.PRINTING.MECH.ELEC</t>
  </si>
  <si>
    <t>FUEL_EMI.ktCO2.LU.PPA.PULP.TOTAL.TOTAL.TOTAL</t>
  </si>
  <si>
    <t>FUEL_EMI.ktCO2.LU.PPA.PULP.LIGHT.GENERIC.ELEC</t>
  </si>
  <si>
    <t>FUEL_EMI.ktCO2.LU.PPA.PULP.AIRCOMP.GENERIC.ELEC</t>
  </si>
  <si>
    <t>FUEL_EMI.ktCO2.LU.PPA.PULP.MOTOR.GENERIC.ELEC</t>
  </si>
  <si>
    <t>FUEL_EMI.ktCO2.LU.PPA.PULP.FANS.GENERIC.ELEC</t>
  </si>
  <si>
    <t>FUEL_EMI.ktCO2.LU.PPA.PULP.LOW_ENTH.TOTAL.TOTAL</t>
  </si>
  <si>
    <t>FUEL_EMI.ktCO2.LU.PPA.PULP.LOW_ENTH.THERM.DIESEL_LIQBIO</t>
  </si>
  <si>
    <t>FUEL_EMI.ktCO2.LU.PPA.PULP.LOW_ENTH.THERM.NG_BIOGAS</t>
  </si>
  <si>
    <t>FUEL_EMI.ktCO2.LU.PPA.PULP.LOW_ENTH.THERM.SOLAR_GEO</t>
  </si>
  <si>
    <t>FUEL_EMI.ktCO2.LU.PPA.PULP.LOW_ENTH.HP.AMBIENT</t>
  </si>
  <si>
    <t>FUEL_EMI.ktCO2.LU.PPA.PULP.LOW_ENTH.THERM.ELEC</t>
  </si>
  <si>
    <t>FUEL_EMI.ktCO2.LU.PPA.PULP.PREPARATION.MECH.ELEC</t>
  </si>
  <si>
    <t>FUEL_EMI.ktCO2.LU.PPA.PULP.PULPING.TOTAL.TOTAL</t>
  </si>
  <si>
    <t>FUEL_EMI.ktCO2.LU.PPA.PULP.PULPING.STEAM.SOLIDS</t>
  </si>
  <si>
    <t>FUEL_EMI.ktCO2.LU.PPA.PULP.PULPING.STEAM.RFG</t>
  </si>
  <si>
    <t>FUEL_EMI.ktCO2.LU.PPA.PULP.PULPING.STEAM.LPG</t>
  </si>
  <si>
    <t>FUEL_EMI.ktCO2.LU.PPA.PULP.PULPING.STEAM.DIESEL_LIQBIO</t>
  </si>
  <si>
    <t>FUEL_EMI.ktCO2.LU.PPA.PULP.PULPING.STEAM.RFO</t>
  </si>
  <si>
    <t>FUEL_EMI.ktCO2.LU.PPA.PULP.PULPING.STEAM.OTHER</t>
  </si>
  <si>
    <t>FUEL_EMI.ktCO2.LU.PPA.PULP.PULPING.STEAM.NG_BIOGAS</t>
  </si>
  <si>
    <t>FUEL_EMI.ktCO2.LU.PPA.PULP.PULPING.STEAM.DERIVED</t>
  </si>
  <si>
    <t>FUEL_EMI.ktCO2.LU.PPA.PULP.PULPING.STEAM.BIOMASS_WASTE</t>
  </si>
  <si>
    <t>FUEL_EMI.ktCO2.LU.PPA.PULP.PULPING.STEAM.STEAM_DISTR</t>
  </si>
  <si>
    <t>FUEL_EMI.ktCO2.LU.PPA.PULP.PULPING_MECH.MECH.ELEC</t>
  </si>
  <si>
    <t>FUEL_EMI.ktCO2.LU.PPA.PULP.BLEACHING.THERM.ELEC</t>
  </si>
  <si>
    <t>FUEL_EMI.ktCO2.LU.PPA.PAPER.TOTAL.TOTAL.TOTAL</t>
  </si>
  <si>
    <t>FUEL_EMI.ktCO2.LU.PPA.PAPER.LIGHT.GENERIC.ELEC</t>
  </si>
  <si>
    <t>FUEL_EMI.ktCO2.LU.PPA.PAPER.AIRCOMP.GENERIC.ELEC</t>
  </si>
  <si>
    <t>FUEL_EMI.ktCO2.LU.PPA.PAPER.MOTOR.GENERIC.ELEC</t>
  </si>
  <si>
    <t>FUEL_EMI.ktCO2.LU.PPA.PAPER.FANS.GENERIC.ELEC</t>
  </si>
  <si>
    <t>FUEL_EMI.ktCO2.LU.PPA.PAPER.LOW_ENTH.TOTAL.TOTAL</t>
  </si>
  <si>
    <t>FUEL_EMI.ktCO2.LU.PPA.PAPER.LOW_ENTH.THERM.DIESEL_LIQBIO</t>
  </si>
  <si>
    <t>FUEL_EMI.ktCO2.LU.PPA.PAPER.LOW_ENTH.THERM.NG_BIOGAS</t>
  </si>
  <si>
    <t>FUEL_EMI.ktCO2.LU.PPA.PAPER.LOW_ENTH.THERM.SOLAR_GEO</t>
  </si>
  <si>
    <t>FUEL_EMI.ktCO2.LU.PPA.PAPER.LOW_ENTH.HP.AMBIENT</t>
  </si>
  <si>
    <t>FUEL_EMI.ktCO2.LU.PPA.PAPER.LOW_ENTH.THERM.ELEC</t>
  </si>
  <si>
    <t>FUEL_EMI.ktCO2.LU.PPA.PAPER.PREPARATION.TOTAL.TOTAL</t>
  </si>
  <si>
    <t>FUEL_EMI.ktCO2.LU.PPA.PAPER.PREPARATION.THERM.SOLIDS</t>
  </si>
  <si>
    <t>FUEL_EMI.ktCO2.LU.PPA.PAPER.PREPARATION.THERM.RFG</t>
  </si>
  <si>
    <t>FUEL_EMI.ktCO2.LU.PPA.PAPER.PREPARATION.THERM.LPG</t>
  </si>
  <si>
    <t>FUEL_EMI.ktCO2.LU.PPA.PAPER.PREPARATION.THERM.DIESEL_LIQBIO</t>
  </si>
  <si>
    <t>FUEL_EMI.ktCO2.LU.PPA.PAPER.PREPARATION.THERM.RFO</t>
  </si>
  <si>
    <t>FUEL_EMI.ktCO2.LU.PPA.PAPER.PREPARATION.THERM.OTHER</t>
  </si>
  <si>
    <t>FUEL_EMI.ktCO2.LU.PPA.PAPER.PREPARATION.THERM.NG_BIOGAS</t>
  </si>
  <si>
    <t>FUEL_EMI.ktCO2.LU.PPA.PAPER.PREPARATION.THERM.DERIVED</t>
  </si>
  <si>
    <t>FUEL_EMI.ktCO2.LU.PPA.PAPER.PREPARATION.THERM.BIOMASS_WASTE</t>
  </si>
  <si>
    <t>FUEL_EMI.ktCO2.LU.PPA.PAPER.PREPARATION.THERM.STEAM_DISTR</t>
  </si>
  <si>
    <t>FUEL_EMI.ktCO2.LU.PPA.PAPER.PREPARATION_ELEC.MECH.ELEC</t>
  </si>
  <si>
    <t>FUEL_EMI.ktCO2.LU.PPA.PAPER.PAPER_MACHINE.TOTAL.TOTAL</t>
  </si>
  <si>
    <t>FUEL_EMI.ktCO2.LU.PPA.PAPER.PAPER_MACHINE.STEAM.SOLIDS</t>
  </si>
  <si>
    <t>FUEL_EMI.ktCO2.LU.PPA.PAPER.PAPER_MACHINE.STEAM.RFG</t>
  </si>
  <si>
    <t>FUEL_EMI.ktCO2.LU.PPA.PAPER.PAPER_MACHINE.STEAM.LPG</t>
  </si>
  <si>
    <t>FUEL_EMI.ktCO2.LU.PPA.PAPER.PAPER_MACHINE.STEAM.DIESEL_LIQBIO</t>
  </si>
  <si>
    <t>FUEL_EMI.ktCO2.LU.PPA.PAPER.PAPER_MACHINE.STEAM.RFO</t>
  </si>
  <si>
    <t>FUEL_EMI.ktCO2.LU.PPA.PAPER.PAPER_MACHINE.STEAM.OTHER</t>
  </si>
  <si>
    <t>FUEL_EMI.ktCO2.LU.PPA.PAPER.PAPER_MACHINE.STEAM.NG_BIOGAS</t>
  </si>
  <si>
    <t>FUEL_EMI.ktCO2.LU.PPA.PAPER.PAPER_MACHINE.STEAM.DERIVED</t>
  </si>
  <si>
    <t>FUEL_EMI.ktCO2.LU.PPA.PAPER.PAPER_MACHINE.STEAM.BIOMASS_WASTE</t>
  </si>
  <si>
    <t>FUEL_EMI.ktCO2.LU.PPA.PAPER.PAPER_MACHINE.STEAM.STEAM_DISTR</t>
  </si>
  <si>
    <t>FUEL_EMI.ktCO2.LU.PPA.PAPER.PAPER_MACHINE_ELEC.ELEC.ELEC</t>
  </si>
  <si>
    <t>FUEL_EMI.ktCO2.LU.PPA.PAPER.FINISHING.TOTAL.TOTAL</t>
  </si>
  <si>
    <t>FUEL_EMI.ktCO2.LU.PPA.PAPER.FINISHING.STEAM.SOLIDS</t>
  </si>
  <si>
    <t>FUEL_EMI.ktCO2.LU.PPA.PAPER.FINISHING.STEAM.RFG</t>
  </si>
  <si>
    <t>FUEL_EMI.ktCO2.LU.PPA.PAPER.FINISHING.STEAM.LPG</t>
  </si>
  <si>
    <t>FUEL_EMI.ktCO2.LU.PPA.PAPER.FINISHING.STEAM.DIESEL_LIQBIO</t>
  </si>
  <si>
    <t>FUEL_EMI.ktCO2.LU.PPA.PAPER.FINISHING.STEAM.RFO</t>
  </si>
  <si>
    <t>FUEL_EMI.ktCO2.LU.PPA.PAPER.FINISHING.STEAM.OTHER</t>
  </si>
  <si>
    <t>FUEL_EMI.ktCO2.LU.PPA.PAPER.FINISHING.STEAM.NG_BIOGAS</t>
  </si>
  <si>
    <t>FUEL_EMI.ktCO2.LU.PPA.PAPER.FINISHING.STEAM.DERIVED</t>
  </si>
  <si>
    <t>FUEL_EMI.ktCO2.LU.PPA.PAPER.FINISHING.STEAM.BIOMASS_WASTE</t>
  </si>
  <si>
    <t>FUEL_EMI.ktCO2.LU.PPA.PAPER.FINISHING.STEAM.STEAM_DISTR</t>
  </si>
  <si>
    <t>FUEL_EMI.ktCO2.LU.PPA.PAPER.FINISHING_ELEC.ELEC.ELEC</t>
  </si>
  <si>
    <t>FUEL_EMI.ktCO2.LU.PPA.PRINT.TOTAL.TOTAL.TOTAL</t>
  </si>
  <si>
    <t>FUEL_EMI.ktCO2.LU.PPA.PRINT.LIGHT.GENERIC.ELEC</t>
  </si>
  <si>
    <t>FUEL_EMI.ktCO2.LU.PPA.PRINT.AIRCOMP.GENERIC.ELEC</t>
  </si>
  <si>
    <t>FUEL_EMI.ktCO2.LU.PPA.PRINT.MOTOR.GENERIC.ELEC</t>
  </si>
  <si>
    <t>FUEL_EMI.ktCO2.LU.PPA.PRINT.FANS.GENERIC.ELEC</t>
  </si>
  <si>
    <t>FUEL_EMI.ktCO2.LU.PPA.PRINT.LOW_ENTH.TOTAL.TOTAL</t>
  </si>
  <si>
    <t>FUEL_EMI.ktCO2.LU.PPA.PRINT.LOW_ENTH.THERM.DIESEL_LIQBIO</t>
  </si>
  <si>
    <t>FUEL_EMI.ktCO2.LU.PPA.PRINT.LOW_ENTH.THERM.NG_BIOGAS</t>
  </si>
  <si>
    <t>FUEL_EMI.ktCO2.LU.PPA.PRINT.LOW_ENTH.THERM.SOLAR_GEO</t>
  </si>
  <si>
    <t>FUEL_EMI.ktCO2.LU.PPA.PRINT.LOW_ENTH.HP.AMBIENT</t>
  </si>
  <si>
    <t>FUEL_EMI.ktCO2.LU.PPA.PRINT.LOW_ENTH.THERM.ELEC</t>
  </si>
  <si>
    <t>FUEL_EMI.ktCO2.LU.PPA.PRINT.PRINTING.MECH.ELEC</t>
  </si>
  <si>
    <t>VA.Meuro2015.LU.FBT.FBT</t>
  </si>
  <si>
    <t>Physical output (index)</t>
  </si>
  <si>
    <t>OUTPUT.index.LU.FBT.FBT</t>
  </si>
  <si>
    <t>Installed capacity (production index)</t>
  </si>
  <si>
    <t>CAP.index.LU.FBT.FBT</t>
  </si>
  <si>
    <t>Capacity investment (production index)</t>
  </si>
  <si>
    <t>NEWCAP.index.LU.FBT.FBT</t>
  </si>
  <si>
    <t>Decommissioned capacity (production index)</t>
  </si>
  <si>
    <t>Idle capacity (production index)</t>
  </si>
  <si>
    <t>FEC.ktoe.LU.FBT.FBT.TOTAL.TOTAL.TOTAL</t>
  </si>
  <si>
    <t>FEC.ktoe.LU.FBT.FBT.TOTAL.TOTAL.SOLIDS</t>
  </si>
  <si>
    <t>FEC.ktoe.LU.FBT.FBT.TOTAL.TOTAL.RFG</t>
  </si>
  <si>
    <t>FEC.ktoe.LU.FBT.FBT.TOTAL.TOTAL.LPG</t>
  </si>
  <si>
    <t>FEC.ktoe.LU.FBT.FBT.TOTAL.TOTAL.DIESEL</t>
  </si>
  <si>
    <t>FEC.ktoe.LU.FBT.FBT.TOTAL.TOTAL.RFO</t>
  </si>
  <si>
    <t>FEC.ktoe.LU.FBT.FBT.TOTAL.TOTAL.OTHER</t>
  </si>
  <si>
    <t>FEC.ktoe.LU.FBT.FBT.TOTAL.TOTAL.NG</t>
  </si>
  <si>
    <t>FEC.ktoe.LU.FBT.FBT.TOTAL.TOTAL.DERIVED</t>
  </si>
  <si>
    <t>FEC.ktoe.LU.FBT.FBT.TOTAL.TOTAL.BIOMASS_WASTE</t>
  </si>
  <si>
    <t>FEC.ktoe.LU.FBT.FBT.TOTAL.TOTAL.BIOGAS</t>
  </si>
  <si>
    <t>FEC.ktoe.LU.FBT.FBT.TOTAL.TOTAL.LIQBIO</t>
  </si>
  <si>
    <t>FEC.ktoe.LU.FBT.FBT.TOTAL.TOTAL.SOLAR</t>
  </si>
  <si>
    <t>FEC.ktoe.LU.FBT.FBT.TOTAL.TOTAL.GEO</t>
  </si>
  <si>
    <t>FEC.ktoe.LU.FBT.FBT.TOTAL.TOTAL.AMBIENT</t>
  </si>
  <si>
    <t>FEC.ktoe.LU.FBT.FBT.TOTAL.TOTAL.STEAM_DISTR</t>
  </si>
  <si>
    <t>FEC.ktoe.LU.FBT.FBT.TOTAL.TOTAL.ELEC</t>
  </si>
  <si>
    <t>Energy intensity (toe / physical output index)</t>
  </si>
  <si>
    <t>Useful energy demand intensity (toe useful / physical output index)</t>
  </si>
  <si>
    <t>FEC.ktoe.LU.FBT.FBT.LIGHT.GENERIC.ELEC</t>
  </si>
  <si>
    <t>FEC.ktoe.LU.FBT.FBT.AIRCOMP.GENERIC.ELEC</t>
  </si>
  <si>
    <t>FEC.ktoe.LU.FBT.FBT.MOTOR.GENERIC.ELEC</t>
  </si>
  <si>
    <t>FEC.ktoe.LU.FBT.FBT.FANS.GENERIC.ELEC</t>
  </si>
  <si>
    <t>FEC.ktoe.LU.FBT.FBT.LOW_ENTH.TOTAL.TOTAL</t>
  </si>
  <si>
    <t>FEC.ktoe.LU.FBT.FBT.LOW_ENTH.THERM.DIESEL_LIQBIO</t>
  </si>
  <si>
    <t>FEC.ktoe.LU.FBT.FBT.LOW_ENTH.THERM.NG_BIOGAS</t>
  </si>
  <si>
    <t>FEC.ktoe.LU.FBT.FBT.LOW_ENTH.THERM.SOLAR_GEO</t>
  </si>
  <si>
    <t>FEC.ktoe.LU.FBT.FBT.LOW_ENTH.HP.AMBIENT</t>
  </si>
  <si>
    <t>FEC.ktoe.LU.FBT.FBT.LOW_ENTH.THERM.ELEC</t>
  </si>
  <si>
    <t>Food: Oven (direct heat)</t>
  </si>
  <si>
    <t>Food: Direct Heat - Thermal</t>
  </si>
  <si>
    <t>FEC.ktoe.LU.FBT.FBT.OVEN.THERM.TOTAL</t>
  </si>
  <si>
    <t>FEC.ktoe.LU.FBT.FBT.OVEN.THERM.SOLIDS</t>
  </si>
  <si>
    <t>FEC.ktoe.LU.FBT.FBT.OVEN.THERM.LPG</t>
  </si>
  <si>
    <t>FEC.ktoe.LU.FBT.FBT.OVEN.THERM.DIESEL_LIQBIO</t>
  </si>
  <si>
    <t>FEC.ktoe.LU.FBT.FBT.OVEN.THERM.RFO</t>
  </si>
  <si>
    <t>FEC.ktoe.LU.FBT.FBT.OVEN.THERM.NG_BIOGAS</t>
  </si>
  <si>
    <t>Food: Direct Heat - Electric</t>
  </si>
  <si>
    <t>FEC.ktoe.LU.FBT.FBT.OVEN.ELEC.ELEC</t>
  </si>
  <si>
    <t>Food: Direct Heat - Microwave</t>
  </si>
  <si>
    <t>FEC.ktoe.LU.FBT.FBT.OVEN_MICROW.MICROW.ELEC</t>
  </si>
  <si>
    <t>Food: Specific process heat</t>
  </si>
  <si>
    <t>Food: Process Heat - Thermal</t>
  </si>
  <si>
    <t>FEC.ktoe.LU.FBT.FBT.PROC_HEAT.THERM.TOTAL</t>
  </si>
  <si>
    <t>FEC.ktoe.LU.FBT.FBT.PROC_HEAT.THERM.SOLIDS</t>
  </si>
  <si>
    <t>FEC.ktoe.LU.FBT.FBT.PROC_HEAT.THERM.LPG</t>
  </si>
  <si>
    <t>FEC.ktoe.LU.FBT.FBT.PROC_HEAT.THERM.DIESEL_LIQBIO</t>
  </si>
  <si>
    <t>FEC.ktoe.LU.FBT.FBT.PROC_HEAT.THERM.RFO</t>
  </si>
  <si>
    <t>FEC.ktoe.LU.FBT.FBT.PROC_HEAT.THERM.NG_BIOGAS</t>
  </si>
  <si>
    <t>Food: Process Heat - Electric</t>
  </si>
  <si>
    <t>FEC.ktoe.LU.FBT.FBT.PROC_HEAT.ELEC.ELEC</t>
  </si>
  <si>
    <t>Food: Process Heat - Microwave</t>
  </si>
  <si>
    <t>FEC.ktoe.LU.FBT.FBT.PROC_HEAT_MICROW.MICROW.ELEC</t>
  </si>
  <si>
    <t>Food: Steam processing</t>
  </si>
  <si>
    <t>FEC.ktoe.LU.FBT.FBT.PROCESSING.TOTAL.TOTAL</t>
  </si>
  <si>
    <t>FEC.ktoe.LU.FBT.FBT.PROCESSING.STEAM.SOLIDS</t>
  </si>
  <si>
    <t>FEC.ktoe.LU.FBT.FBT.PROCESSING.STEAM.RFG</t>
  </si>
  <si>
    <t>FEC.ktoe.LU.FBT.FBT.PROCESSING.STEAM.LPG</t>
  </si>
  <si>
    <t>FEC.ktoe.LU.FBT.FBT.PROCESSING.STEAM.DIESEL_LIQBIO</t>
  </si>
  <si>
    <t>FEC.ktoe.LU.FBT.FBT.PROCESSING.STEAM.RFO</t>
  </si>
  <si>
    <t>FEC.ktoe.LU.FBT.FBT.PROCESSING.STEAM.OTHER</t>
  </si>
  <si>
    <t>FEC.ktoe.LU.FBT.FBT.PROCESSING.STEAM.NG_BIOGAS</t>
  </si>
  <si>
    <t>FEC.ktoe.LU.FBT.FBT.PROCESSING.STEAM.DERIVED</t>
  </si>
  <si>
    <t>FEC.ktoe.LU.FBT.FBT.PROCESSING.STEAM.BIOMASS_WASTE</t>
  </si>
  <si>
    <t>FEC.ktoe.LU.FBT.FBT.PROCESSING.STEAM.STEAM_DISTR</t>
  </si>
  <si>
    <t>Food: Drying</t>
  </si>
  <si>
    <t>Food: Thermal drying</t>
  </si>
  <si>
    <t>FEC.ktoe.LU.FBT.FBT.DRYING.TOTAL.TOTAL</t>
  </si>
  <si>
    <t>FEC.ktoe.LU.FBT.FBT.DRYING.THERM.SOLIDS</t>
  </si>
  <si>
    <t>FEC.ktoe.LU.FBT.FBT.DRYING.THERM.LPG</t>
  </si>
  <si>
    <t>FEC.ktoe.LU.FBT.FBT.DRYING.THERM.DIESEL_LIQBIO</t>
  </si>
  <si>
    <t>FEC.ktoe.LU.FBT.FBT.DRYING.THERM.RFO</t>
  </si>
  <si>
    <t>FEC.ktoe.LU.FBT.FBT.DRYING.THERM.NG_BIOGAS</t>
  </si>
  <si>
    <t>Food: Steam drying</t>
  </si>
  <si>
    <t>FEC.ktoe.LU.FBT.FBT.DRYING_STEAM.TOTAL.TOTAL</t>
  </si>
  <si>
    <t>FEC.ktoe.LU.FBT.FBT.DRYING_STEAM.STEAM.SOLIDS</t>
  </si>
  <si>
    <t>FEC.ktoe.LU.FBT.FBT.DRYING_STEAM.STEAM.RFG</t>
  </si>
  <si>
    <t>FEC.ktoe.LU.FBT.FBT.DRYING_STEAM.STEAM.LPG</t>
  </si>
  <si>
    <t>FEC.ktoe.LU.FBT.FBT.DRYING_STEAM.STEAM.DIESEL_LIQBIO</t>
  </si>
  <si>
    <t>FEC.ktoe.LU.FBT.FBT.DRYING_STEAM.STEAM.RFO</t>
  </si>
  <si>
    <t>FEC.ktoe.LU.FBT.FBT.DRYING_STEAM.STEAM.OTHER</t>
  </si>
  <si>
    <t>FEC.ktoe.LU.FBT.FBT.DRYING_STEAM.STEAM.NG_BIOGAS</t>
  </si>
  <si>
    <t>FEC.ktoe.LU.FBT.FBT.DRYING_STEAM.STEAM.DERIVED</t>
  </si>
  <si>
    <t>FEC.ktoe.LU.FBT.FBT.DRYING_STEAM.STEAM.BIOMASS_WASTE</t>
  </si>
  <si>
    <t>FEC.ktoe.LU.FBT.FBT.DRYING_STEAM.STEAM.STEAM_DISTR</t>
  </si>
  <si>
    <t>Food: Electric drying</t>
  </si>
  <si>
    <t>FEC.ktoe.LU.FBT.FBT.DRYING_ELEC.ELEC.ELEC</t>
  </si>
  <si>
    <t>Food: Freeze drying</t>
  </si>
  <si>
    <t>FEC.ktoe.LU.FBT.FBT.DRYING_FREEZE.FREEZE_DRY.ELEC</t>
  </si>
  <si>
    <t>Food: Microwave drying</t>
  </si>
  <si>
    <t>FEC.ktoe.LU.FBT.FBT.DRYING_MICROW.MICROW.ELEC</t>
  </si>
  <si>
    <t>Food: Process cooling and refrigeration</t>
  </si>
  <si>
    <t>Food: Thermal cooling</t>
  </si>
  <si>
    <t>FEC.ktoe.LU.FBT.FBT.PROC_COOL_THERM.THERM.NG_BIOGAS</t>
  </si>
  <si>
    <t>Food: Steam cooling</t>
  </si>
  <si>
    <t>FEC.ktoe.LU.FBT.FBT.PROC_COOL.TOTAL.TOTAL</t>
  </si>
  <si>
    <t>FEC.ktoe.LU.FBT.FBT.PROC_COOL.STEAM.SOLIDS</t>
  </si>
  <si>
    <t>FEC.ktoe.LU.FBT.FBT.PROC_COOL.STEAM.RFG</t>
  </si>
  <si>
    <t>FEC.ktoe.LU.FBT.FBT.PROC_COOL.STEAM.LPG</t>
  </si>
  <si>
    <t>FEC.ktoe.LU.FBT.FBT.PROC_COOL.STEAM.DIESEL_LIQBIO</t>
  </si>
  <si>
    <t>FEC.ktoe.LU.FBT.FBT.PROC_COOL.STEAM.RFO</t>
  </si>
  <si>
    <t>FEC.ktoe.LU.FBT.FBT.PROC_COOL.STEAM.OTHER</t>
  </si>
  <si>
    <t>FEC.ktoe.LU.FBT.FBT.PROC_COOL.STEAM.NG_BIOGAS</t>
  </si>
  <si>
    <t>FEC.ktoe.LU.FBT.FBT.PROC_COOL.STEAM.DERIVED</t>
  </si>
  <si>
    <t>FEC.ktoe.LU.FBT.FBT.PROC_COOL.STEAM.BIOMASS_WASTE</t>
  </si>
  <si>
    <t>FEC.ktoe.LU.FBT.FBT.PROC_COOL.STEAM.STEAM_DISTR</t>
  </si>
  <si>
    <t>Food: Electric cooling</t>
  </si>
  <si>
    <t>FEC.ktoe.LU.FBT.FBT.PROC_COOL_ELEC.ELEC.ELEC</t>
  </si>
  <si>
    <t>Food: Electric machinery</t>
  </si>
  <si>
    <t>FEC.ktoe.LU.FBT.FBT.GENERIC.MECH.ELEC</t>
  </si>
  <si>
    <t>UED.ktoe.LU.FBT.FBT.TOTAL.TOTAL.TOTAL</t>
  </si>
  <si>
    <t>UED.ktoe.LU.FBT.FBT.LIGHT.GENERIC.ELEC</t>
  </si>
  <si>
    <t>UED.ktoe.LU.FBT.FBT.AIRCOMP.GENERIC.ELEC</t>
  </si>
  <si>
    <t>UED.ktoe.LU.FBT.FBT.MOTOR.GENERIC.ELEC</t>
  </si>
  <si>
    <t>UED.ktoe.LU.FBT.FBT.FANS.GENERIC.ELEC</t>
  </si>
  <si>
    <t>UED.ktoe.LU.FBT.FBT.LOW_ENTH.TOTAL.TOTAL</t>
  </si>
  <si>
    <t>UED.ktoe.LU.FBT.FBT.LOW_ENTH.THERM.DIESEL_LIQBIO</t>
  </si>
  <si>
    <t>UED.ktoe.LU.FBT.FBT.LOW_ENTH.THERM.NG_BIOGAS</t>
  </si>
  <si>
    <t>UED.ktoe.LU.FBT.FBT.LOW_ENTH.THERM.SOLAR_GEO</t>
  </si>
  <si>
    <t>UED.ktoe.LU.FBT.FBT.LOW_ENTH.HP.AMBIENT</t>
  </si>
  <si>
    <t>UED.ktoe.LU.FBT.FBT.LOW_ENTH.THERM.ELEC</t>
  </si>
  <si>
    <t>UED.ktoe.LU.FBT.FBT.OVEN.THERM.TOTAL</t>
  </si>
  <si>
    <t>UED.ktoe.LU.FBT.FBT.OVEN.THERM.SOLIDS</t>
  </si>
  <si>
    <t>UED.ktoe.LU.FBT.FBT.OVEN.THERM.LPG</t>
  </si>
  <si>
    <t>UED.ktoe.LU.FBT.FBT.OVEN.THERM.DIESEL_LIQBIO</t>
  </si>
  <si>
    <t>UED.ktoe.LU.FBT.FBT.OVEN.THERM.RFO</t>
  </si>
  <si>
    <t>UED.ktoe.LU.FBT.FBT.OVEN.THERM.NG_BIOGAS</t>
  </si>
  <si>
    <t>UED.ktoe.LU.FBT.FBT.OVEN.ELEC.ELEC</t>
  </si>
  <si>
    <t>UED.ktoe.LU.FBT.FBT.OVEN_MICROW.MICROW.ELEC</t>
  </si>
  <si>
    <t>UED.ktoe.LU.FBT.FBT.PROC_HEAT.THERM.TOTAL</t>
  </si>
  <si>
    <t>UED.ktoe.LU.FBT.FBT.PROC_HEAT.THERM.SOLIDS</t>
  </si>
  <si>
    <t>UED.ktoe.LU.FBT.FBT.PROC_HEAT.THERM.LPG</t>
  </si>
  <si>
    <t>UED.ktoe.LU.FBT.FBT.PROC_HEAT.THERM.DIESEL_LIQBIO</t>
  </si>
  <si>
    <t>UED.ktoe.LU.FBT.FBT.PROC_HEAT.THERM.RFO</t>
  </si>
  <si>
    <t>UED.ktoe.LU.FBT.FBT.PROC_HEAT.THERM.NG_BIOGAS</t>
  </si>
  <si>
    <t>UED.ktoe.LU.FBT.FBT.PROC_HEAT.ELEC.ELEC</t>
  </si>
  <si>
    <t>UED.ktoe.LU.FBT.FBT.PROC_HEAT_MICROW.MICROW.ELEC</t>
  </si>
  <si>
    <t>UED.ktoe.LU.FBT.FBT.PROCESSING.TOTAL.TOTAL</t>
  </si>
  <si>
    <t>UED.ktoe.LU.FBT.FBT.PROCESSING.STEAM.SOLIDS</t>
  </si>
  <si>
    <t>UED.ktoe.LU.FBT.FBT.PROCESSING.STEAM.RFG</t>
  </si>
  <si>
    <t>UED.ktoe.LU.FBT.FBT.PROCESSING.STEAM.LPG</t>
  </si>
  <si>
    <t>UED.ktoe.LU.FBT.FBT.PROCESSING.STEAM.DIESEL_LIQBIO</t>
  </si>
  <si>
    <t>UED.ktoe.LU.FBT.FBT.PROCESSING.STEAM.RFO</t>
  </si>
  <si>
    <t>UED.ktoe.LU.FBT.FBT.PROCESSING.STEAM.OTHER</t>
  </si>
  <si>
    <t>UED.ktoe.LU.FBT.FBT.PROCESSING.STEAM.NG_BIOGAS</t>
  </si>
  <si>
    <t>UED.ktoe.LU.FBT.FBT.PROCESSING.STEAM.DERIVED</t>
  </si>
  <si>
    <t>UED.ktoe.LU.FBT.FBT.PROCESSING.STEAM.BIOMASS_WASTE</t>
  </si>
  <si>
    <t>UED.ktoe.LU.FBT.FBT.PROCESSING.STEAM.STEAM_DISTR</t>
  </si>
  <si>
    <t>UED.ktoe.LU.FBT.FBT.DRYING.TOTAL.TOTAL</t>
  </si>
  <si>
    <t>UED.ktoe.LU.FBT.FBT.DRYING.THERM.SOLIDS</t>
  </si>
  <si>
    <t>UED.ktoe.LU.FBT.FBT.DRYING.THERM.LPG</t>
  </si>
  <si>
    <t>UED.ktoe.LU.FBT.FBT.DRYING.THERM.DIESEL_LIQBIO</t>
  </si>
  <si>
    <t>UED.ktoe.LU.FBT.FBT.DRYING.THERM.RFO</t>
  </si>
  <si>
    <t>UED.ktoe.LU.FBT.FBT.DRYING.THERM.NG_BIOGAS</t>
  </si>
  <si>
    <t>UED.ktoe.LU.FBT.FBT.DRYING_STEAM.TOTAL.TOTAL</t>
  </si>
  <si>
    <t>UED.ktoe.LU.FBT.FBT.DRYING_STEAM.STEAM.SOLIDS</t>
  </si>
  <si>
    <t>UED.ktoe.LU.FBT.FBT.DRYING_STEAM.STEAM.RFG</t>
  </si>
  <si>
    <t>UED.ktoe.LU.FBT.FBT.DRYING_STEAM.STEAM.LPG</t>
  </si>
  <si>
    <t>UED.ktoe.LU.FBT.FBT.DRYING_STEAM.STEAM.DIESEL_LIQBIO</t>
  </si>
  <si>
    <t>UED.ktoe.LU.FBT.FBT.DRYING_STEAM.STEAM.RFO</t>
  </si>
  <si>
    <t>UED.ktoe.LU.FBT.FBT.DRYING_STEAM.STEAM.OTHER</t>
  </si>
  <si>
    <t>UED.ktoe.LU.FBT.FBT.DRYING_STEAM.STEAM.NG_BIOGAS</t>
  </si>
  <si>
    <t>UED.ktoe.LU.FBT.FBT.DRYING_STEAM.STEAM.DERIVED</t>
  </si>
  <si>
    <t>UED.ktoe.LU.FBT.FBT.DRYING_STEAM.STEAM.BIOMASS_WASTE</t>
  </si>
  <si>
    <t>UED.ktoe.LU.FBT.FBT.DRYING_STEAM.STEAM.STEAM_DISTR</t>
  </si>
  <si>
    <t>UED.ktoe.LU.FBT.FBT.DRYING_ELEC.ELEC.ELEC</t>
  </si>
  <si>
    <t>UED.ktoe.LU.FBT.FBT.DRYING_FREEZE.FREEZE_DRY.ELEC</t>
  </si>
  <si>
    <t>UED.ktoe.LU.FBT.FBT.DRYING_MICROW.MICROW.ELEC</t>
  </si>
  <si>
    <t>UED.ktoe.LU.FBT.FBT.PROC_COOL_THERM.THERM.NG_BIOGAS</t>
  </si>
  <si>
    <t>UED.ktoe.LU.FBT.FBT.PROC_COOL.TOTAL.TOTAL</t>
  </si>
  <si>
    <t>UED.ktoe.LU.FBT.FBT.PROC_COOL.STEAM.SOLIDS</t>
  </si>
  <si>
    <t>UED.ktoe.LU.FBT.FBT.PROC_COOL.STEAM.RFG</t>
  </si>
  <si>
    <t>UED.ktoe.LU.FBT.FBT.PROC_COOL.STEAM.LPG</t>
  </si>
  <si>
    <t>UED.ktoe.LU.FBT.FBT.PROC_COOL.STEAM.DIESEL_LIQBIO</t>
  </si>
  <si>
    <t>UED.ktoe.LU.FBT.FBT.PROC_COOL.STEAM.RFO</t>
  </si>
  <si>
    <t>UED.ktoe.LU.FBT.FBT.PROC_COOL.STEAM.OTHER</t>
  </si>
  <si>
    <t>UED.ktoe.LU.FBT.FBT.PROC_COOL.STEAM.NG_BIOGAS</t>
  </si>
  <si>
    <t>UED.ktoe.LU.FBT.FBT.PROC_COOL.STEAM.DERIVED</t>
  </si>
  <si>
    <t>UED.ktoe.LU.FBT.FBT.PROC_COOL.STEAM.BIOMASS_WASTE</t>
  </si>
  <si>
    <t>UED.ktoe.LU.FBT.FBT.PROC_COOL.STEAM.STEAM_DISTR</t>
  </si>
  <si>
    <t>UED.ktoe.LU.FBT.FBT.PROC_COOL_ELEC.ELEC.ELEC</t>
  </si>
  <si>
    <t>UED.ktoe.LU.FBT.FBT.GENERIC.MECH.ELEC</t>
  </si>
  <si>
    <t>FUEL_EMI.ktCO2.LU.FBT.FBT.TOTAL.TOTAL.TOTAL</t>
  </si>
  <si>
    <t>FUEL_EMI.ktCO2.LU.FBT.FBT.LIGHT.GENERIC.ELEC</t>
  </si>
  <si>
    <t>FUEL_EMI.ktCO2.LU.FBT.FBT.AIRCOMP.GENERIC.ELEC</t>
  </si>
  <si>
    <t>FUEL_EMI.ktCO2.LU.FBT.FBT.MOTOR.GENERIC.ELEC</t>
  </si>
  <si>
    <t>FUEL_EMI.ktCO2.LU.FBT.FBT.FANS.GENERIC.ELEC</t>
  </si>
  <si>
    <t>FUEL_EMI.ktCO2.LU.FBT.FBT.LOW_ENTH.TOTAL.TOTAL</t>
  </si>
  <si>
    <t>FUEL_EMI.ktCO2.LU.FBT.FBT.LOW_ENTH.THERM.DIESEL_LIQBIO</t>
  </si>
  <si>
    <t>FUEL_EMI.ktCO2.LU.FBT.FBT.LOW_ENTH.THERM.NG_BIOGAS</t>
  </si>
  <si>
    <t>FUEL_EMI.ktCO2.LU.FBT.FBT.LOW_ENTH.THERM.SOLAR_GEO</t>
  </si>
  <si>
    <t>FUEL_EMI.ktCO2.LU.FBT.FBT.LOW_ENTH.HP.AMBIENT</t>
  </si>
  <si>
    <t>FUEL_EMI.ktCO2.LU.FBT.FBT.LOW_ENTH.THERM.ELEC</t>
  </si>
  <si>
    <t>FUEL_EMI.ktCO2.LU.FBT.FBT.OVEN.THERM.TOTAL</t>
  </si>
  <si>
    <t>FUEL_EMI.ktCO2.LU.FBT.FBT.OVEN.THERM.SOLIDS</t>
  </si>
  <si>
    <t>FUEL_EMI.ktCO2.LU.FBT.FBT.OVEN.THERM.LPG</t>
  </si>
  <si>
    <t>FUEL_EMI.ktCO2.LU.FBT.FBT.OVEN.THERM.DIESEL_LIQBIO</t>
  </si>
  <si>
    <t>FUEL_EMI.ktCO2.LU.FBT.FBT.OVEN.THERM.RFO</t>
  </si>
  <si>
    <t>FUEL_EMI.ktCO2.LU.FBT.FBT.OVEN.THERM.NG_BIOGAS</t>
  </si>
  <si>
    <t>FUEL_EMI.ktCO2.LU.FBT.FBT.OVEN.ELEC.ELEC</t>
  </si>
  <si>
    <t>FUEL_EMI.ktCO2.LU.FBT.FBT.OVEN_MICROW.MICROW.ELEC</t>
  </si>
  <si>
    <t>FUEL_EMI.ktCO2.LU.FBT.FBT.PROC_HEAT.THERM.TOTAL</t>
  </si>
  <si>
    <t>FUEL_EMI.ktCO2.LU.FBT.FBT.PROC_HEAT.THERM.SOLIDS</t>
  </si>
  <si>
    <t>FUEL_EMI.ktCO2.LU.FBT.FBT.PROC_HEAT.THERM.LPG</t>
  </si>
  <si>
    <t>FUEL_EMI.ktCO2.LU.FBT.FBT.PROC_HEAT.THERM.DIESEL_LIQBIO</t>
  </si>
  <si>
    <t>FUEL_EMI.ktCO2.LU.FBT.FBT.PROC_HEAT.THERM.RFO</t>
  </si>
  <si>
    <t>FUEL_EMI.ktCO2.LU.FBT.FBT.PROC_HEAT.THERM.NG_BIOGAS</t>
  </si>
  <si>
    <t>FUEL_EMI.ktCO2.LU.FBT.FBT.PROC_HEAT.ELEC.ELEC</t>
  </si>
  <si>
    <t>FUEL_EMI.ktCO2.LU.FBT.FBT.PROC_HEAT_MICROW.MICROW.ELEC</t>
  </si>
  <si>
    <t>FUEL_EMI.ktCO2.LU.FBT.FBT.PROCESSING.TOTAL.TOTAL</t>
  </si>
  <si>
    <t>FUEL_EMI.ktCO2.LU.FBT.FBT.PROCESSING.STEAM.SOLIDS</t>
  </si>
  <si>
    <t>FUEL_EMI.ktCO2.LU.FBT.FBT.PROCESSING.STEAM.RFG</t>
  </si>
  <si>
    <t>FUEL_EMI.ktCO2.LU.FBT.FBT.PROCESSING.STEAM.LPG</t>
  </si>
  <si>
    <t>FUEL_EMI.ktCO2.LU.FBT.FBT.PROCESSING.STEAM.DIESEL_LIQBIO</t>
  </si>
  <si>
    <t>FUEL_EMI.ktCO2.LU.FBT.FBT.PROCESSING.STEAM.RFO</t>
  </si>
  <si>
    <t>FUEL_EMI.ktCO2.LU.FBT.FBT.PROCESSING.STEAM.OTHER</t>
  </si>
  <si>
    <t>FUEL_EMI.ktCO2.LU.FBT.FBT.PROCESSING.STEAM.NG_BIOGAS</t>
  </si>
  <si>
    <t>FUEL_EMI.ktCO2.LU.FBT.FBT.PROCESSING.STEAM.DERIVED</t>
  </si>
  <si>
    <t>FUEL_EMI.ktCO2.LU.FBT.FBT.PROCESSING.STEAM.BIOMASS_WASTE</t>
  </si>
  <si>
    <t>FUEL_EMI.ktCO2.LU.FBT.FBT.PROCESSING.STEAM.STEAM_DISTR</t>
  </si>
  <si>
    <t>FUEL_EMI.ktCO2.LU.FBT.FBT.DRYING.TOTAL.TOTAL</t>
  </si>
  <si>
    <t>FUEL_EMI.ktCO2.LU.FBT.FBT.DRYING.THERM.SOLIDS</t>
  </si>
  <si>
    <t>FUEL_EMI.ktCO2.LU.FBT.FBT.DRYING.THERM.LPG</t>
  </si>
  <si>
    <t>FUEL_EMI.ktCO2.LU.FBT.FBT.DRYING.THERM.DIESEL_LIQBIO</t>
  </si>
  <si>
    <t>FUEL_EMI.ktCO2.LU.FBT.FBT.DRYING.THERM.RFO</t>
  </si>
  <si>
    <t>FUEL_EMI.ktCO2.LU.FBT.FBT.DRYING.THERM.NG_BIOGAS</t>
  </si>
  <si>
    <t>FUEL_EMI.ktCO2.LU.FBT.FBT.DRYING_STEAM.TOTAL.TOTAL</t>
  </si>
  <si>
    <t>FUEL_EMI.ktCO2.LU.FBT.FBT.DRYING_STEAM.STEAM.SOLIDS</t>
  </si>
  <si>
    <t>FUEL_EMI.ktCO2.LU.FBT.FBT.DRYING_STEAM.STEAM.RFG</t>
  </si>
  <si>
    <t>FUEL_EMI.ktCO2.LU.FBT.FBT.DRYING_STEAM.STEAM.LPG</t>
  </si>
  <si>
    <t>FUEL_EMI.ktCO2.LU.FBT.FBT.DRYING_STEAM.STEAM.DIESEL_LIQBIO</t>
  </si>
  <si>
    <t>FUEL_EMI.ktCO2.LU.FBT.FBT.DRYING_STEAM.STEAM.RFO</t>
  </si>
  <si>
    <t>FUEL_EMI.ktCO2.LU.FBT.FBT.DRYING_STEAM.STEAM.OTHER</t>
  </si>
  <si>
    <t>FUEL_EMI.ktCO2.LU.FBT.FBT.DRYING_STEAM.STEAM.NG_BIOGAS</t>
  </si>
  <si>
    <t>FUEL_EMI.ktCO2.LU.FBT.FBT.DRYING_STEAM.STEAM.DERIVED</t>
  </si>
  <si>
    <t>FUEL_EMI.ktCO2.LU.FBT.FBT.DRYING_STEAM.STEAM.BIOMASS_WASTE</t>
  </si>
  <si>
    <t>FUEL_EMI.ktCO2.LU.FBT.FBT.DRYING_STEAM.STEAM.STEAM_DISTR</t>
  </si>
  <si>
    <t>FUEL_EMI.ktCO2.LU.FBT.FBT.DRYING_ELEC.ELEC.ELEC</t>
  </si>
  <si>
    <t>FUEL_EMI.ktCO2.LU.FBT.FBT.DRYING_FREEZE.FREEZE_DRY.ELEC</t>
  </si>
  <si>
    <t>FUEL_EMI.ktCO2.LU.FBT.FBT.DRYING_MICROW.MICROW.ELEC</t>
  </si>
  <si>
    <t>FUEL_EMI.ktCO2.LU.FBT.FBT.PROC_COOL_THERM.THERM.NG_BIOGAS</t>
  </si>
  <si>
    <t>FUEL_EMI.ktCO2.LU.FBT.FBT.PROC_COOL.TOTAL.TOTAL</t>
  </si>
  <si>
    <t>FUEL_EMI.ktCO2.LU.FBT.FBT.PROC_COOL.STEAM.SOLIDS</t>
  </si>
  <si>
    <t>FUEL_EMI.ktCO2.LU.FBT.FBT.PROC_COOL.STEAM.RFG</t>
  </si>
  <si>
    <t>FUEL_EMI.ktCO2.LU.FBT.FBT.PROC_COOL.STEAM.LPG</t>
  </si>
  <si>
    <t>FUEL_EMI.ktCO2.LU.FBT.FBT.PROC_COOL.STEAM.DIESEL_LIQBIO</t>
  </si>
  <si>
    <t>FUEL_EMI.ktCO2.LU.FBT.FBT.PROC_COOL.STEAM.RFO</t>
  </si>
  <si>
    <t>FUEL_EMI.ktCO2.LU.FBT.FBT.PROC_COOL.STEAM.OTHER</t>
  </si>
  <si>
    <t>FUEL_EMI.ktCO2.LU.FBT.FBT.PROC_COOL.STEAM.NG_BIOGAS</t>
  </si>
  <si>
    <t>FUEL_EMI.ktCO2.LU.FBT.FBT.PROC_COOL.STEAM.DERIVED</t>
  </si>
  <si>
    <t>FUEL_EMI.ktCO2.LU.FBT.FBT.PROC_COOL.STEAM.BIOMASS_WASTE</t>
  </si>
  <si>
    <t>FUEL_EMI.ktCO2.LU.FBT.FBT.PROC_COOL.STEAM.STEAM_DISTR</t>
  </si>
  <si>
    <t>FUEL_EMI.ktCO2.LU.FBT.FBT.PROC_COOL_ELEC.ELEC.ELEC</t>
  </si>
  <si>
    <t>FUEL_EMI.ktCO2.LU.FBT.FBT.GENERIC.MECH.ELEC</t>
  </si>
  <si>
    <t>VA.Meuro2015.LU.TRE.TRE</t>
  </si>
  <si>
    <t>OUTPUT.index.LU.TRE.TRE</t>
  </si>
  <si>
    <t>CAP.index.LU.TRE.TRE</t>
  </si>
  <si>
    <t>NEWCAP.index.LU.TRE.TRE</t>
  </si>
  <si>
    <t>FEC.ktoe.LU.TRE.TRE.TOTAL.TOTAL.TOTAL</t>
  </si>
  <si>
    <t>FEC.ktoe.LU.TRE.TRE.TOTAL.TOTAL.SOLIDS</t>
  </si>
  <si>
    <t>FEC.ktoe.LU.TRE.TRE.TOTAL.TOTAL.RFG</t>
  </si>
  <si>
    <t>FEC.ktoe.LU.TRE.TRE.TOTAL.TOTAL.LPG</t>
  </si>
  <si>
    <t>FEC.ktoe.LU.TRE.TRE.TOTAL.TOTAL.DIESEL</t>
  </si>
  <si>
    <t>FEC.ktoe.LU.TRE.TRE.TOTAL.TOTAL.RFO</t>
  </si>
  <si>
    <t>FEC.ktoe.LU.TRE.TRE.TOTAL.TOTAL.OTHER</t>
  </si>
  <si>
    <t>FEC.ktoe.LU.TRE.TRE.TOTAL.TOTAL.NG</t>
  </si>
  <si>
    <t>FEC.ktoe.LU.TRE.TRE.TOTAL.TOTAL.DERIVED</t>
  </si>
  <si>
    <t>FEC.ktoe.LU.TRE.TRE.TOTAL.TOTAL.BIOMASS_WASTE</t>
  </si>
  <si>
    <t>FEC.ktoe.LU.TRE.TRE.TOTAL.TOTAL.BIOGAS</t>
  </si>
  <si>
    <t>FEC.ktoe.LU.TRE.TRE.TOTAL.TOTAL.LIQBIO</t>
  </si>
  <si>
    <t>FEC.ktoe.LU.TRE.TRE.TOTAL.TOTAL.SOLAR</t>
  </si>
  <si>
    <t>FEC.ktoe.LU.TRE.TRE.TOTAL.TOTAL.GEO</t>
  </si>
  <si>
    <t>FEC.ktoe.LU.TRE.TRE.TOTAL.TOTAL.AMBIENT</t>
  </si>
  <si>
    <t>FEC.ktoe.LU.TRE.TRE.TOTAL.TOTAL.STEAM_DISTR</t>
  </si>
  <si>
    <t>FEC.ktoe.LU.TRE.TRE.TOTAL.TOTAL.ELEC</t>
  </si>
  <si>
    <t>FEC.ktoe.LU.TRE.TRE.LIGHT.GENERIC.ELEC</t>
  </si>
  <si>
    <t>FEC.ktoe.LU.TRE.TRE.AIRCOMP.GENERIC.ELEC</t>
  </si>
  <si>
    <t>FEC.ktoe.LU.TRE.TRE.MOTOR.GENERIC.ELEC</t>
  </si>
  <si>
    <t>FEC.ktoe.LU.TRE.TRE.FANS.GENERIC.ELEC</t>
  </si>
  <si>
    <t>FEC.ktoe.LU.TRE.TRE.LOW_ENTH.TOTAL.TOTAL</t>
  </si>
  <si>
    <t>FEC.ktoe.LU.TRE.TRE.LOW_ENTH.THERM.DIESEL_LIQBIO</t>
  </si>
  <si>
    <t>FEC.ktoe.LU.TRE.TRE.LOW_ENTH.THERM.NG_BIOGAS</t>
  </si>
  <si>
    <t>FEC.ktoe.LU.TRE.TRE.LOW_ENTH.THERM.SOLAR_GEO</t>
  </si>
  <si>
    <t>FEC.ktoe.LU.TRE.TRE.LOW_ENTH.HP.AMBIENT</t>
  </si>
  <si>
    <t>FEC.ktoe.LU.TRE.TRE.LOW_ENTH.THERM.ELEC</t>
  </si>
  <si>
    <t>Trans. Eq.: Foundries</t>
  </si>
  <si>
    <t>Trans. Eq.: Thermal Foundries</t>
  </si>
  <si>
    <t>FEC.ktoe.LU.TRE.TRE.FOUNDRY.THERM.TOTAL</t>
  </si>
  <si>
    <t>FEC.ktoe.LU.TRE.TRE.FOUNDRY.THERM.SOLIDS</t>
  </si>
  <si>
    <t>FEC.ktoe.LU.TRE.TRE.FOUNDRY.THERM.LPG</t>
  </si>
  <si>
    <t>FEC.ktoe.LU.TRE.TRE.FOUNDRY.THERM.DIESEL_LIQBIO</t>
  </si>
  <si>
    <t>FEC.ktoe.LU.TRE.TRE.FOUNDRY.THERM.RFO</t>
  </si>
  <si>
    <t>FEC.ktoe.LU.TRE.TRE.FOUNDRY.THERM.NG_BIOGAS</t>
  </si>
  <si>
    <t>Trans. Eq.: Electric Foundries</t>
  </si>
  <si>
    <t>FEC.ktoe.LU.TRE.TRE.FOUNDRY.ELEC.ELEC</t>
  </si>
  <si>
    <t>Trans. Eq.: Connection techniques</t>
  </si>
  <si>
    <t>Trans. Eq.: Thermal connection</t>
  </si>
  <si>
    <t>FEC.ktoe.LU.TRE.TRE.CONNECTION_THERM.THERM.NG_BIOGAS</t>
  </si>
  <si>
    <t>Trans. Eq.: Electric connection</t>
  </si>
  <si>
    <t>FEC.ktoe.LU.TRE.TRE.CONNECTION_ELEC.ELEC.ELEC</t>
  </si>
  <si>
    <t>Trans. Eq.: Heat treatment</t>
  </si>
  <si>
    <t>Trans. Eq.: Heat treatment - Thermal</t>
  </si>
  <si>
    <t>FEC.ktoe.LU.TRE.TRE.HEAT_TREAT.THERM.TOTAL</t>
  </si>
  <si>
    <t>FEC.ktoe.LU.TRE.TRE.HEAT_TREAT.THERM.SOLIDS</t>
  </si>
  <si>
    <t>FEC.ktoe.LU.TRE.TRE.HEAT_TREAT.THERM.LPG</t>
  </si>
  <si>
    <t>FEC.ktoe.LU.TRE.TRE.HEAT_TREAT.THERM.DIESEL_LIQBIO</t>
  </si>
  <si>
    <t>FEC.ktoe.LU.TRE.TRE.HEAT_TREAT.THERM.RFO</t>
  </si>
  <si>
    <t>FEC.ktoe.LU.TRE.TRE.HEAT_TREAT.THERM.NG_BIOGAS</t>
  </si>
  <si>
    <t>Trans. Eq.: Heat treatment - Electric</t>
  </si>
  <si>
    <t>FEC.ktoe.LU.TRE.TRE.HEAT_TREAT.ELEC.ELEC</t>
  </si>
  <si>
    <t>Trans. Eq.: Steam processing</t>
  </si>
  <si>
    <t>FEC.ktoe.LU.TRE.TRE.PROCESSING.TOTAL.TOTAL</t>
  </si>
  <si>
    <t>FEC.ktoe.LU.TRE.TRE.PROCESSING.STEAM.SOLIDS</t>
  </si>
  <si>
    <t>FEC.ktoe.LU.TRE.TRE.PROCESSING.STEAM.RFG</t>
  </si>
  <si>
    <t>FEC.ktoe.LU.TRE.TRE.PROCESSING.STEAM.LPG</t>
  </si>
  <si>
    <t>FEC.ktoe.LU.TRE.TRE.PROCESSING.STEAM.DIESEL_LIQBIO</t>
  </si>
  <si>
    <t>FEC.ktoe.LU.TRE.TRE.PROCESSING.STEAM.RFO</t>
  </si>
  <si>
    <t>FEC.ktoe.LU.TRE.TRE.PROCESSING.STEAM.OTHER</t>
  </si>
  <si>
    <t>FEC.ktoe.LU.TRE.TRE.PROCESSING.STEAM.NG_BIOGAS</t>
  </si>
  <si>
    <t>FEC.ktoe.LU.TRE.TRE.PROCESSING.STEAM.DERIVED</t>
  </si>
  <si>
    <t>FEC.ktoe.LU.TRE.TRE.PROCESSING.STEAM.BIOMASS_WASTE</t>
  </si>
  <si>
    <t>FEC.ktoe.LU.TRE.TRE.PROCESSING.STEAM.STEAM_DISTR</t>
  </si>
  <si>
    <t>Trans. Eq.: General machinery</t>
  </si>
  <si>
    <t>FEC.ktoe.LU.TRE.TRE.GENERIC.MECH.ELEC</t>
  </si>
  <si>
    <t>Trans. Eq.: Product finishing</t>
  </si>
  <si>
    <t>FEC.ktoe.LU.TRE.TRE.FINISHING.THERM.ELEC</t>
  </si>
  <si>
    <t>UED.ktoe.LU.TRE.TRE.TOTAL.TOTAL.TOTAL</t>
  </si>
  <si>
    <t>UED.ktoe.LU.TRE.TRE.LIGHT.GENERIC.ELEC</t>
  </si>
  <si>
    <t>UED.ktoe.LU.TRE.TRE.AIRCOMP.GENERIC.ELEC</t>
  </si>
  <si>
    <t>UED.ktoe.LU.TRE.TRE.MOTOR.GENERIC.ELEC</t>
  </si>
  <si>
    <t>UED.ktoe.LU.TRE.TRE.FANS.GENERIC.ELEC</t>
  </si>
  <si>
    <t>UED.ktoe.LU.TRE.TRE.LOW_ENTH.TOTAL.TOTAL</t>
  </si>
  <si>
    <t>UED.ktoe.LU.TRE.TRE.LOW_ENTH.THERM.DIESEL_LIQBIO</t>
  </si>
  <si>
    <t>UED.ktoe.LU.TRE.TRE.LOW_ENTH.THERM.NG_BIOGAS</t>
  </si>
  <si>
    <t>UED.ktoe.LU.TRE.TRE.LOW_ENTH.THERM.SOLAR_GEO</t>
  </si>
  <si>
    <t>UED.ktoe.LU.TRE.TRE.LOW_ENTH.HP.AMBIENT</t>
  </si>
  <si>
    <t>UED.ktoe.LU.TRE.TRE.LOW_ENTH.THERM.ELEC</t>
  </si>
  <si>
    <t>UED.ktoe.LU.TRE.TRE.FOUNDRY.THERM.TOTAL</t>
  </si>
  <si>
    <t>UED.ktoe.LU.TRE.TRE.FOUNDRY.THERM.SOLIDS</t>
  </si>
  <si>
    <t>UED.ktoe.LU.TRE.TRE.FOUNDRY.THERM.LPG</t>
  </si>
  <si>
    <t>UED.ktoe.LU.TRE.TRE.FOUNDRY.THERM.DIESEL_LIQBIO</t>
  </si>
  <si>
    <t>UED.ktoe.LU.TRE.TRE.FOUNDRY.THERM.RFO</t>
  </si>
  <si>
    <t>UED.ktoe.LU.TRE.TRE.FOUNDRY.THERM.NG_BIOGAS</t>
  </si>
  <si>
    <t>UED.ktoe.LU.TRE.TRE.FOUNDRY.ELEC.ELEC</t>
  </si>
  <si>
    <t>UED.ktoe.LU.TRE.TRE.CONNECTION_THERM.THERM.NG_BIOGAS</t>
  </si>
  <si>
    <t>UED.ktoe.LU.TRE.TRE.CONNECTION_ELEC.ELEC.ELEC</t>
  </si>
  <si>
    <t>UED.ktoe.LU.TRE.TRE.HEAT_TREAT.THERM.TOTAL</t>
  </si>
  <si>
    <t>UED.ktoe.LU.TRE.TRE.HEAT_TREAT.THERM.SOLIDS</t>
  </si>
  <si>
    <t>UED.ktoe.LU.TRE.TRE.HEAT_TREAT.THERM.LPG</t>
  </si>
  <si>
    <t>UED.ktoe.LU.TRE.TRE.HEAT_TREAT.THERM.DIESEL_LIQBIO</t>
  </si>
  <si>
    <t>UED.ktoe.LU.TRE.TRE.HEAT_TREAT.THERM.RFO</t>
  </si>
  <si>
    <t>UED.ktoe.LU.TRE.TRE.HEAT_TREAT.THERM.NG_BIOGAS</t>
  </si>
  <si>
    <t>UED.ktoe.LU.TRE.TRE.HEAT_TREAT.ELEC.ELEC</t>
  </si>
  <si>
    <t>UED.ktoe.LU.TRE.TRE.PROCESSING.TOTAL.TOTAL</t>
  </si>
  <si>
    <t>UED.ktoe.LU.TRE.TRE.PROCESSING.STEAM.SOLIDS</t>
  </si>
  <si>
    <t>UED.ktoe.LU.TRE.TRE.PROCESSING.STEAM.RFG</t>
  </si>
  <si>
    <t>UED.ktoe.LU.TRE.TRE.PROCESSING.STEAM.LPG</t>
  </si>
  <si>
    <t>UED.ktoe.LU.TRE.TRE.PROCESSING.STEAM.DIESEL_LIQBIO</t>
  </si>
  <si>
    <t>UED.ktoe.LU.TRE.TRE.PROCESSING.STEAM.RFO</t>
  </si>
  <si>
    <t>UED.ktoe.LU.TRE.TRE.PROCESSING.STEAM.OTHER</t>
  </si>
  <si>
    <t>UED.ktoe.LU.TRE.TRE.PROCESSING.STEAM.NG_BIOGAS</t>
  </si>
  <si>
    <t>UED.ktoe.LU.TRE.TRE.PROCESSING.STEAM.DERIVED</t>
  </si>
  <si>
    <t>UED.ktoe.LU.TRE.TRE.PROCESSING.STEAM.BIOMASS_WASTE</t>
  </si>
  <si>
    <t>UED.ktoe.LU.TRE.TRE.PROCESSING.STEAM.STEAM_DISTR</t>
  </si>
  <si>
    <t>UED.ktoe.LU.TRE.TRE.GENERIC.MECH.ELEC</t>
  </si>
  <si>
    <t>UED.ktoe.LU.TRE.TRE.FINISHING.THERM.ELEC</t>
  </si>
  <si>
    <t>FUEL_EMI.ktCO2.LU.TRE.TRE.TOTAL.TOTAL.TOTAL</t>
  </si>
  <si>
    <t>FUEL_EMI.ktCO2.LU.TRE.TRE.LIGHT.GENERIC.ELEC</t>
  </si>
  <si>
    <t>FUEL_EMI.ktCO2.LU.TRE.TRE.AIRCOMP.GENERIC.ELEC</t>
  </si>
  <si>
    <t>FUEL_EMI.ktCO2.LU.TRE.TRE.MOTOR.GENERIC.ELEC</t>
  </si>
  <si>
    <t>FUEL_EMI.ktCO2.LU.TRE.TRE.FANS.GENERIC.ELEC</t>
  </si>
  <si>
    <t>FUEL_EMI.ktCO2.LU.TRE.TRE.LOW_ENTH.TOTAL.TOTAL</t>
  </si>
  <si>
    <t>FUEL_EMI.ktCO2.LU.TRE.TRE.LOW_ENTH.THERM.DIESEL_LIQBIO</t>
  </si>
  <si>
    <t>FUEL_EMI.ktCO2.LU.TRE.TRE.LOW_ENTH.THERM.NG_BIOGAS</t>
  </si>
  <si>
    <t>FUEL_EMI.ktCO2.LU.TRE.TRE.LOW_ENTH.THERM.SOLAR_GEO</t>
  </si>
  <si>
    <t>FUEL_EMI.ktCO2.LU.TRE.TRE.LOW_ENTH.HP.AMBIENT</t>
  </si>
  <si>
    <t>FUEL_EMI.ktCO2.LU.TRE.TRE.LOW_ENTH.THERM.ELEC</t>
  </si>
  <si>
    <t>FUEL_EMI.ktCO2.LU.TRE.TRE.FOUNDRY.THERM.TOTAL</t>
  </si>
  <si>
    <t>FUEL_EMI.ktCO2.LU.TRE.TRE.FOUNDRY.THERM.SOLIDS</t>
  </si>
  <si>
    <t>FUEL_EMI.ktCO2.LU.TRE.TRE.FOUNDRY.THERM.LPG</t>
  </si>
  <si>
    <t>FUEL_EMI.ktCO2.LU.TRE.TRE.FOUNDRY.THERM.DIESEL_LIQBIO</t>
  </si>
  <si>
    <t>FUEL_EMI.ktCO2.LU.TRE.TRE.FOUNDRY.THERM.RFO</t>
  </si>
  <si>
    <t>FUEL_EMI.ktCO2.LU.TRE.TRE.FOUNDRY.THERM.NG_BIOGAS</t>
  </si>
  <si>
    <t>FUEL_EMI.ktCO2.LU.TRE.TRE.FOUNDRY.ELEC.ELEC</t>
  </si>
  <si>
    <t>FUEL_EMI.ktCO2.LU.TRE.TRE.CONNECTION_THERM.THERM.NG_BIOGAS</t>
  </si>
  <si>
    <t>FUEL_EMI.ktCO2.LU.TRE.TRE.CONNECTION_ELEC.ELEC.ELEC</t>
  </si>
  <si>
    <t>FUEL_EMI.ktCO2.LU.TRE.TRE.HEAT_TREAT.THERM.TOTAL</t>
  </si>
  <si>
    <t>FUEL_EMI.ktCO2.LU.TRE.TRE.HEAT_TREAT.THERM.SOLIDS</t>
  </si>
  <si>
    <t>FUEL_EMI.ktCO2.LU.TRE.TRE.HEAT_TREAT.THERM.LPG</t>
  </si>
  <si>
    <t>FUEL_EMI.ktCO2.LU.TRE.TRE.HEAT_TREAT.THERM.DIESEL_LIQBIO</t>
  </si>
  <si>
    <t>FUEL_EMI.ktCO2.LU.TRE.TRE.HEAT_TREAT.THERM.RFO</t>
  </si>
  <si>
    <t>FUEL_EMI.ktCO2.LU.TRE.TRE.HEAT_TREAT.THERM.NG_BIOGAS</t>
  </si>
  <si>
    <t>FUEL_EMI.ktCO2.LU.TRE.TRE.HEAT_TREAT.ELEC.ELEC</t>
  </si>
  <si>
    <t>FUEL_EMI.ktCO2.LU.TRE.TRE.PROCESSING.TOTAL.TOTAL</t>
  </si>
  <si>
    <t>FUEL_EMI.ktCO2.LU.TRE.TRE.PROCESSING.STEAM.SOLIDS</t>
  </si>
  <si>
    <t>FUEL_EMI.ktCO2.LU.TRE.TRE.PROCESSING.STEAM.RFG</t>
  </si>
  <si>
    <t>FUEL_EMI.ktCO2.LU.TRE.TRE.PROCESSING.STEAM.LPG</t>
  </si>
  <si>
    <t>FUEL_EMI.ktCO2.LU.TRE.TRE.PROCESSING.STEAM.DIESEL_LIQBIO</t>
  </si>
  <si>
    <t>FUEL_EMI.ktCO2.LU.TRE.TRE.PROCESSING.STEAM.RFO</t>
  </si>
  <si>
    <t>FUEL_EMI.ktCO2.LU.TRE.TRE.PROCESSING.STEAM.OTHER</t>
  </si>
  <si>
    <t>FUEL_EMI.ktCO2.LU.TRE.TRE.PROCESSING.STEAM.NG_BIOGAS</t>
  </si>
  <si>
    <t>FUEL_EMI.ktCO2.LU.TRE.TRE.PROCESSING.STEAM.DERIVED</t>
  </si>
  <si>
    <t>FUEL_EMI.ktCO2.LU.TRE.TRE.PROCESSING.STEAM.BIOMASS_WASTE</t>
  </si>
  <si>
    <t>FUEL_EMI.ktCO2.LU.TRE.TRE.PROCESSING.STEAM.STEAM_DISTR</t>
  </si>
  <si>
    <t>FUEL_EMI.ktCO2.LU.TRE.TRE.GENERIC.MECH.ELEC</t>
  </si>
  <si>
    <t>FUEL_EMI.ktCO2.LU.TRE.TRE.FINISHING.THERM.ELEC</t>
  </si>
  <si>
    <t>VA.Meuro2015.LU.MAE.MAE</t>
  </si>
  <si>
    <t>OUTPUT.index.LU.MAE.MAE</t>
  </si>
  <si>
    <t>CAP.index.LU.MAE.MAE</t>
  </si>
  <si>
    <t>NEWCAP.index.LU.MAE.MAE</t>
  </si>
  <si>
    <t>FEC.ktoe.LU.MAE.MAE.TOTAL.TOTAL.TOTAL</t>
  </si>
  <si>
    <t>FEC.ktoe.LU.MAE.MAE.TOTAL.TOTAL.SOLIDS</t>
  </si>
  <si>
    <t>FEC.ktoe.LU.MAE.MAE.TOTAL.TOTAL.RFG</t>
  </si>
  <si>
    <t>FEC.ktoe.LU.MAE.MAE.TOTAL.TOTAL.LPG</t>
  </si>
  <si>
    <t>FEC.ktoe.LU.MAE.MAE.TOTAL.TOTAL.DIESEL</t>
  </si>
  <si>
    <t>FEC.ktoe.LU.MAE.MAE.TOTAL.TOTAL.RFO</t>
  </si>
  <si>
    <t>FEC.ktoe.LU.MAE.MAE.TOTAL.TOTAL.OTHER</t>
  </si>
  <si>
    <t>FEC.ktoe.LU.MAE.MAE.TOTAL.TOTAL.NG</t>
  </si>
  <si>
    <t>FEC.ktoe.LU.MAE.MAE.TOTAL.TOTAL.DERIVED</t>
  </si>
  <si>
    <t>FEC.ktoe.LU.MAE.MAE.TOTAL.TOTAL.BIOMASS_WASTE</t>
  </si>
  <si>
    <t>FEC.ktoe.LU.MAE.MAE.TOTAL.TOTAL.BIOGAS</t>
  </si>
  <si>
    <t>FEC.ktoe.LU.MAE.MAE.TOTAL.TOTAL.LIQBIO</t>
  </si>
  <si>
    <t>FEC.ktoe.LU.MAE.MAE.TOTAL.TOTAL.SOLAR</t>
  </si>
  <si>
    <t>FEC.ktoe.LU.MAE.MAE.TOTAL.TOTAL.GEO</t>
  </si>
  <si>
    <t>FEC.ktoe.LU.MAE.MAE.TOTAL.TOTAL.AMBIENT</t>
  </si>
  <si>
    <t>FEC.ktoe.LU.MAE.MAE.TOTAL.TOTAL.STEAM_DISTR</t>
  </si>
  <si>
    <t>FEC.ktoe.LU.MAE.MAE.TOTAL.TOTAL.ELEC</t>
  </si>
  <si>
    <t>FEC.ktoe.LU.MAE.MAE.LIGHT.GENERIC.ELEC</t>
  </si>
  <si>
    <t>FEC.ktoe.LU.MAE.MAE.AIRCOMP.GENERIC.ELEC</t>
  </si>
  <si>
    <t>FEC.ktoe.LU.MAE.MAE.MOTOR.GENERIC.ELEC</t>
  </si>
  <si>
    <t>FEC.ktoe.LU.MAE.MAE.FANS.GENERIC.ELEC</t>
  </si>
  <si>
    <t>FEC.ktoe.LU.MAE.MAE.LOW_ENTH.TOTAL.TOTAL</t>
  </si>
  <si>
    <t>FEC.ktoe.LU.MAE.MAE.LOW_ENTH.THERM.DIESEL_LIQBIO</t>
  </si>
  <si>
    <t>FEC.ktoe.LU.MAE.MAE.LOW_ENTH.THERM.NG_BIOGAS</t>
  </si>
  <si>
    <t>FEC.ktoe.LU.MAE.MAE.LOW_ENTH.THERM.SOLAR_GEO</t>
  </si>
  <si>
    <t>FEC.ktoe.LU.MAE.MAE.LOW_ENTH.HP.AMBIENT</t>
  </si>
  <si>
    <t>FEC.ktoe.LU.MAE.MAE.LOW_ENTH.THERM.ELEC</t>
  </si>
  <si>
    <t>Mach. Eq.: Foundries</t>
  </si>
  <si>
    <t>Mach. Eq.: Thermal Foundries</t>
  </si>
  <si>
    <t>FEC.ktoe.LU.MAE.MAE.FOUNDRY.THERM.TOTAL</t>
  </si>
  <si>
    <t>FEC.ktoe.LU.MAE.MAE.FOUNDRY.THERM.SOLIDS</t>
  </si>
  <si>
    <t>FEC.ktoe.LU.MAE.MAE.FOUNDRY.THERM.LPG</t>
  </si>
  <si>
    <t>FEC.ktoe.LU.MAE.MAE.FOUNDRY.THERM.DIESEL_LIQBIO</t>
  </si>
  <si>
    <t>FEC.ktoe.LU.MAE.MAE.FOUNDRY.THERM.RFO</t>
  </si>
  <si>
    <t>FEC.ktoe.LU.MAE.MAE.FOUNDRY.THERM.NG_BIOGAS</t>
  </si>
  <si>
    <t>Mach. Eq.: Electric Foundries</t>
  </si>
  <si>
    <t>FEC.ktoe.LU.MAE.MAE.FOUNDRY.ELEC.ELEC</t>
  </si>
  <si>
    <t>Mach. Eq.: Connection techniques</t>
  </si>
  <si>
    <t>Mach. Eq.: Thermal connection</t>
  </si>
  <si>
    <t>FEC.ktoe.LU.MAE.MAE.CONNECTION_THERM.THERM.NG_BIOGAS</t>
  </si>
  <si>
    <t>Mach. Eq.: Electric connection</t>
  </si>
  <si>
    <t>FEC.ktoe.LU.MAE.MAE.CONNECTION_ELEC.ELEC.ELEC</t>
  </si>
  <si>
    <t>Mach. Eq.: Heat treatment</t>
  </si>
  <si>
    <t>Mach. Eq.: Heat treatment - Thermal</t>
  </si>
  <si>
    <t>FEC.ktoe.LU.MAE.MAE.HEAT_TREAT.THERM.TOTAL</t>
  </si>
  <si>
    <t>FEC.ktoe.LU.MAE.MAE.HEAT_TREAT.THERM.SOLIDS</t>
  </si>
  <si>
    <t>FEC.ktoe.LU.MAE.MAE.HEAT_TREAT.THERM.LPG</t>
  </si>
  <si>
    <t>FEC.ktoe.LU.MAE.MAE.HEAT_TREAT.THERM.DIESEL_LIQBIO</t>
  </si>
  <si>
    <t>FEC.ktoe.LU.MAE.MAE.HEAT_TREAT.THERM.RFO</t>
  </si>
  <si>
    <t>FEC.ktoe.LU.MAE.MAE.HEAT_TREAT.THERM.NG_BIOGAS</t>
  </si>
  <si>
    <t>Mach. Eq.: Heat treatment - Electric</t>
  </si>
  <si>
    <t>FEC.ktoe.LU.MAE.MAE.HEAT_TREAT.ELEC.ELEC</t>
  </si>
  <si>
    <t>Mach. Eq.: Steam processing</t>
  </si>
  <si>
    <t>FEC.ktoe.LU.MAE.MAE.PROCESSING.TOTAL.TOTAL</t>
  </si>
  <si>
    <t>FEC.ktoe.LU.MAE.MAE.PROCESSING.STEAM.SOLIDS</t>
  </si>
  <si>
    <t>FEC.ktoe.LU.MAE.MAE.PROCESSING.STEAM.RFG</t>
  </si>
  <si>
    <t>FEC.ktoe.LU.MAE.MAE.PROCESSING.STEAM.LPG</t>
  </si>
  <si>
    <t>FEC.ktoe.LU.MAE.MAE.PROCESSING.STEAM.DIESEL_LIQBIO</t>
  </si>
  <si>
    <t>FEC.ktoe.LU.MAE.MAE.PROCESSING.STEAM.RFO</t>
  </si>
  <si>
    <t>FEC.ktoe.LU.MAE.MAE.PROCESSING.STEAM.OTHER</t>
  </si>
  <si>
    <t>FEC.ktoe.LU.MAE.MAE.PROCESSING.STEAM.NG_BIOGAS</t>
  </si>
  <si>
    <t>FEC.ktoe.LU.MAE.MAE.PROCESSING.STEAM.DERIVED</t>
  </si>
  <si>
    <t>FEC.ktoe.LU.MAE.MAE.PROCESSING.STEAM.BIOMASS_WASTE</t>
  </si>
  <si>
    <t>FEC.ktoe.LU.MAE.MAE.PROCESSING.STEAM.STEAM_DISTR</t>
  </si>
  <si>
    <t>Mach. Eq.: General machinery</t>
  </si>
  <si>
    <t>FEC.ktoe.LU.MAE.MAE.GENERIC.MECH.ELEC</t>
  </si>
  <si>
    <t>Mach. Eq.: Product finishing</t>
  </si>
  <si>
    <t>FEC.ktoe.LU.MAE.MAE.FINISHING.THERM.ELEC</t>
  </si>
  <si>
    <t>UED.ktoe.LU.MAE.MAE.TOTAL.TOTAL.TOTAL</t>
  </si>
  <si>
    <t>UED.ktoe.LU.MAE.MAE.LIGHT.GENERIC.ELEC</t>
  </si>
  <si>
    <t>UED.ktoe.LU.MAE.MAE.AIRCOMP.GENERIC.ELEC</t>
  </si>
  <si>
    <t>UED.ktoe.LU.MAE.MAE.MOTOR.GENERIC.ELEC</t>
  </si>
  <si>
    <t>UED.ktoe.LU.MAE.MAE.FANS.GENERIC.ELEC</t>
  </si>
  <si>
    <t>UED.ktoe.LU.MAE.MAE.LOW_ENTH.TOTAL.TOTAL</t>
  </si>
  <si>
    <t>UED.ktoe.LU.MAE.MAE.LOW_ENTH.THERM.DIESEL_LIQBIO</t>
  </si>
  <si>
    <t>UED.ktoe.LU.MAE.MAE.LOW_ENTH.THERM.NG_BIOGAS</t>
  </si>
  <si>
    <t>UED.ktoe.LU.MAE.MAE.LOW_ENTH.THERM.SOLAR_GEO</t>
  </si>
  <si>
    <t>UED.ktoe.LU.MAE.MAE.LOW_ENTH.HP.AMBIENT</t>
  </si>
  <si>
    <t>UED.ktoe.LU.MAE.MAE.LOW_ENTH.THERM.ELEC</t>
  </si>
  <si>
    <t>UED.ktoe.LU.MAE.MAE.FOUNDRY.THERM.TOTAL</t>
  </si>
  <si>
    <t>UED.ktoe.LU.MAE.MAE.FOUNDRY.THERM.SOLIDS</t>
  </si>
  <si>
    <t>UED.ktoe.LU.MAE.MAE.FOUNDRY.THERM.LPG</t>
  </si>
  <si>
    <t>UED.ktoe.LU.MAE.MAE.FOUNDRY.THERM.DIESEL_LIQBIO</t>
  </si>
  <si>
    <t>UED.ktoe.LU.MAE.MAE.FOUNDRY.THERM.RFO</t>
  </si>
  <si>
    <t>UED.ktoe.LU.MAE.MAE.FOUNDRY.THERM.NG_BIOGAS</t>
  </si>
  <si>
    <t>UED.ktoe.LU.MAE.MAE.FOUNDRY.ELEC.ELEC</t>
  </si>
  <si>
    <t>UED.ktoe.LU.MAE.MAE.CONNECTION_THERM.THERM.NG_BIOGAS</t>
  </si>
  <si>
    <t>UED.ktoe.LU.MAE.MAE.CONNECTION_ELEC.ELEC.ELEC</t>
  </si>
  <si>
    <t>UED.ktoe.LU.MAE.MAE.HEAT_TREAT.THERM.TOTAL</t>
  </si>
  <si>
    <t>UED.ktoe.LU.MAE.MAE.HEAT_TREAT.THERM.SOLIDS</t>
  </si>
  <si>
    <t>UED.ktoe.LU.MAE.MAE.HEAT_TREAT.THERM.LPG</t>
  </si>
  <si>
    <t>UED.ktoe.LU.MAE.MAE.HEAT_TREAT.THERM.DIESEL_LIQBIO</t>
  </si>
  <si>
    <t>UED.ktoe.LU.MAE.MAE.HEAT_TREAT.THERM.RFO</t>
  </si>
  <si>
    <t>UED.ktoe.LU.MAE.MAE.HEAT_TREAT.THERM.NG_BIOGAS</t>
  </si>
  <si>
    <t>UED.ktoe.LU.MAE.MAE.HEAT_TREAT.ELEC.ELEC</t>
  </si>
  <si>
    <t>UED.ktoe.LU.MAE.MAE.PROCESSING.TOTAL.TOTAL</t>
  </si>
  <si>
    <t>UED.ktoe.LU.MAE.MAE.PROCESSING.STEAM.SOLIDS</t>
  </si>
  <si>
    <t>UED.ktoe.LU.MAE.MAE.PROCESSING.STEAM.RFG</t>
  </si>
  <si>
    <t>UED.ktoe.LU.MAE.MAE.PROCESSING.STEAM.LPG</t>
  </si>
  <si>
    <t>UED.ktoe.LU.MAE.MAE.PROCESSING.STEAM.DIESEL_LIQBIO</t>
  </si>
  <si>
    <t>UED.ktoe.LU.MAE.MAE.PROCESSING.STEAM.RFO</t>
  </si>
  <si>
    <t>UED.ktoe.LU.MAE.MAE.PROCESSING.STEAM.OTHER</t>
  </si>
  <si>
    <t>UED.ktoe.LU.MAE.MAE.PROCESSING.STEAM.NG_BIOGAS</t>
  </si>
  <si>
    <t>UED.ktoe.LU.MAE.MAE.PROCESSING.STEAM.DERIVED</t>
  </si>
  <si>
    <t>UED.ktoe.LU.MAE.MAE.PROCESSING.STEAM.BIOMASS_WASTE</t>
  </si>
  <si>
    <t>UED.ktoe.LU.MAE.MAE.PROCESSING.STEAM.STEAM_DISTR</t>
  </si>
  <si>
    <t>UED.ktoe.LU.MAE.MAE.GENERIC.MECH.ELEC</t>
  </si>
  <si>
    <t>UED.ktoe.LU.MAE.MAE.FINISHING.THERM.ELEC</t>
  </si>
  <si>
    <t>FUEL_EMI.ktCO2.LU.MAE.MAE.TOTAL.TOTAL.TOTAL</t>
  </si>
  <si>
    <t>FUEL_EMI.ktCO2.LU.MAE.MAE.LIGHT.GENERIC.ELEC</t>
  </si>
  <si>
    <t>FUEL_EMI.ktCO2.LU.MAE.MAE.AIRCOMP.GENERIC.ELEC</t>
  </si>
  <si>
    <t>FUEL_EMI.ktCO2.LU.MAE.MAE.MOTOR.GENERIC.ELEC</t>
  </si>
  <si>
    <t>FUEL_EMI.ktCO2.LU.MAE.MAE.FANS.GENERIC.ELEC</t>
  </si>
  <si>
    <t>FUEL_EMI.ktCO2.LU.MAE.MAE.LOW_ENTH.TOTAL.TOTAL</t>
  </si>
  <si>
    <t>FUEL_EMI.ktCO2.LU.MAE.MAE.LOW_ENTH.THERM.DIESEL_LIQBIO</t>
  </si>
  <si>
    <t>FUEL_EMI.ktCO2.LU.MAE.MAE.LOW_ENTH.THERM.NG_BIOGAS</t>
  </si>
  <si>
    <t>FUEL_EMI.ktCO2.LU.MAE.MAE.LOW_ENTH.THERM.SOLAR_GEO</t>
  </si>
  <si>
    <t>FUEL_EMI.ktCO2.LU.MAE.MAE.LOW_ENTH.HP.AMBIENT</t>
  </si>
  <si>
    <t>FUEL_EMI.ktCO2.LU.MAE.MAE.LOW_ENTH.THERM.ELEC</t>
  </si>
  <si>
    <t>FUEL_EMI.ktCO2.LU.MAE.MAE.FOUNDRY.THERM.TOTAL</t>
  </si>
  <si>
    <t>FUEL_EMI.ktCO2.LU.MAE.MAE.FOUNDRY.THERM.SOLIDS</t>
  </si>
  <si>
    <t>FUEL_EMI.ktCO2.LU.MAE.MAE.FOUNDRY.THERM.LPG</t>
  </si>
  <si>
    <t>FUEL_EMI.ktCO2.LU.MAE.MAE.FOUNDRY.THERM.DIESEL_LIQBIO</t>
  </si>
  <si>
    <t>FUEL_EMI.ktCO2.LU.MAE.MAE.FOUNDRY.THERM.RFO</t>
  </si>
  <si>
    <t>FUEL_EMI.ktCO2.LU.MAE.MAE.FOUNDRY.THERM.NG_BIOGAS</t>
  </si>
  <si>
    <t>FUEL_EMI.ktCO2.LU.MAE.MAE.FOUNDRY.ELEC.ELEC</t>
  </si>
  <si>
    <t>FUEL_EMI.ktCO2.LU.MAE.MAE.CONNECTION_THERM.THERM.NG_BIOGAS</t>
  </si>
  <si>
    <t>FUEL_EMI.ktCO2.LU.MAE.MAE.CONNECTION_ELEC.ELEC.ELEC</t>
  </si>
  <si>
    <t>FUEL_EMI.ktCO2.LU.MAE.MAE.HEAT_TREAT.THERM.TOTAL</t>
  </si>
  <si>
    <t>FUEL_EMI.ktCO2.LU.MAE.MAE.HEAT_TREAT.THERM.SOLIDS</t>
  </si>
  <si>
    <t>FUEL_EMI.ktCO2.LU.MAE.MAE.HEAT_TREAT.THERM.LPG</t>
  </si>
  <si>
    <t>FUEL_EMI.ktCO2.LU.MAE.MAE.HEAT_TREAT.THERM.DIESEL_LIQBIO</t>
  </si>
  <si>
    <t>FUEL_EMI.ktCO2.LU.MAE.MAE.HEAT_TREAT.THERM.RFO</t>
  </si>
  <si>
    <t>FUEL_EMI.ktCO2.LU.MAE.MAE.HEAT_TREAT.THERM.NG_BIOGAS</t>
  </si>
  <si>
    <t>FUEL_EMI.ktCO2.LU.MAE.MAE.HEAT_TREAT.ELEC.ELEC</t>
  </si>
  <si>
    <t>FUEL_EMI.ktCO2.LU.MAE.MAE.PROCESSING.TOTAL.TOTAL</t>
  </si>
  <si>
    <t>FUEL_EMI.ktCO2.LU.MAE.MAE.PROCESSING.STEAM.SOLIDS</t>
  </si>
  <si>
    <t>FUEL_EMI.ktCO2.LU.MAE.MAE.PROCESSING.STEAM.RFG</t>
  </si>
  <si>
    <t>FUEL_EMI.ktCO2.LU.MAE.MAE.PROCESSING.STEAM.LPG</t>
  </si>
  <si>
    <t>FUEL_EMI.ktCO2.LU.MAE.MAE.PROCESSING.STEAM.DIESEL_LIQBIO</t>
  </si>
  <si>
    <t>FUEL_EMI.ktCO2.LU.MAE.MAE.PROCESSING.STEAM.RFO</t>
  </si>
  <si>
    <t>FUEL_EMI.ktCO2.LU.MAE.MAE.PROCESSING.STEAM.OTHER</t>
  </si>
  <si>
    <t>FUEL_EMI.ktCO2.LU.MAE.MAE.PROCESSING.STEAM.NG_BIOGAS</t>
  </si>
  <si>
    <t>FUEL_EMI.ktCO2.LU.MAE.MAE.PROCESSING.STEAM.DERIVED</t>
  </si>
  <si>
    <t>FUEL_EMI.ktCO2.LU.MAE.MAE.PROCESSING.STEAM.BIOMASS_WASTE</t>
  </si>
  <si>
    <t>FUEL_EMI.ktCO2.LU.MAE.MAE.PROCESSING.STEAM.STEAM_DISTR</t>
  </si>
  <si>
    <t>FUEL_EMI.ktCO2.LU.MAE.MAE.GENERIC.MECH.ELEC</t>
  </si>
  <si>
    <t>FUEL_EMI.ktCO2.LU.MAE.MAE.FINISHING.THERM.ELEC</t>
  </si>
  <si>
    <t>VA.Meuro2015.LU.TEL.TEL</t>
  </si>
  <si>
    <t>OUTPUT.index.LU.TEL.TEL</t>
  </si>
  <si>
    <t>CAP.index.LU.TEL.TEL</t>
  </si>
  <si>
    <t>NEWCAP.index.LU.TEL.TEL</t>
  </si>
  <si>
    <t>FEC.ktoe.LU.TEL.TEL.TOTAL.TOTAL.TOTAL</t>
  </si>
  <si>
    <t>FEC.ktoe.LU.TEL.TEL.TOTAL.TOTAL.SOLIDS</t>
  </si>
  <si>
    <t>FEC.ktoe.LU.TEL.TEL.TOTAL.TOTAL.RFG</t>
  </si>
  <si>
    <t>FEC.ktoe.LU.TEL.TEL.TOTAL.TOTAL.LPG</t>
  </si>
  <si>
    <t>FEC.ktoe.LU.TEL.TEL.TOTAL.TOTAL.DIESEL</t>
  </si>
  <si>
    <t>FEC.ktoe.LU.TEL.TEL.TOTAL.TOTAL.RFO</t>
  </si>
  <si>
    <t>FEC.ktoe.LU.TEL.TEL.TOTAL.TOTAL.OTHER</t>
  </si>
  <si>
    <t>FEC.ktoe.LU.TEL.TEL.TOTAL.TOTAL.NG</t>
  </si>
  <si>
    <t>FEC.ktoe.LU.TEL.TEL.TOTAL.TOTAL.DERIVED</t>
  </si>
  <si>
    <t>FEC.ktoe.LU.TEL.TEL.TOTAL.TOTAL.BIOMASS_WASTE</t>
  </si>
  <si>
    <t>FEC.ktoe.LU.TEL.TEL.TOTAL.TOTAL.BIOGAS</t>
  </si>
  <si>
    <t>FEC.ktoe.LU.TEL.TEL.TOTAL.TOTAL.LIQBIO</t>
  </si>
  <si>
    <t>FEC.ktoe.LU.TEL.TEL.TOTAL.TOTAL.SOLAR</t>
  </si>
  <si>
    <t>FEC.ktoe.LU.TEL.TEL.TOTAL.TOTAL.GEO</t>
  </si>
  <si>
    <t>FEC.ktoe.LU.TEL.TEL.TOTAL.TOTAL.AMBIENT</t>
  </si>
  <si>
    <t>FEC.ktoe.LU.TEL.TEL.TOTAL.TOTAL.STEAM_DISTR</t>
  </si>
  <si>
    <t>FEC.ktoe.LU.TEL.TEL.TOTAL.TOTAL.ELEC</t>
  </si>
  <si>
    <t>FEC.ktoe.LU.TEL.TEL.LIGHT.GENERIC.ELEC</t>
  </si>
  <si>
    <t>FEC.ktoe.LU.TEL.TEL.AIRCOMP.GENERIC.ELEC</t>
  </si>
  <si>
    <t>FEC.ktoe.LU.TEL.TEL.MOTOR.GENERIC.ELEC</t>
  </si>
  <si>
    <t>FEC.ktoe.LU.TEL.TEL.FANS.GENERIC.ELEC</t>
  </si>
  <si>
    <t>FEC.ktoe.LU.TEL.TEL.LOW_ENTH.TOTAL.TOTAL</t>
  </si>
  <si>
    <t>FEC.ktoe.LU.TEL.TEL.LOW_ENTH.THERM.DIESEL_LIQBIO</t>
  </si>
  <si>
    <t>FEC.ktoe.LU.TEL.TEL.LOW_ENTH.THERM.NG_BIOGAS</t>
  </si>
  <si>
    <t>FEC.ktoe.LU.TEL.TEL.LOW_ENTH.THERM.SOLAR_GEO</t>
  </si>
  <si>
    <t>FEC.ktoe.LU.TEL.TEL.LOW_ENTH.HP.AMBIENT</t>
  </si>
  <si>
    <t>FEC.ktoe.LU.TEL.TEL.LOW_ENTH.THERM.ELEC</t>
  </si>
  <si>
    <t>Textiles: Pretreatment with steam</t>
  </si>
  <si>
    <t>FEC.ktoe.LU.TEL.TEL.PRETREAT.TOTAL.TOTAL</t>
  </si>
  <si>
    <t>FEC.ktoe.LU.TEL.TEL.PRETREAT.STEAM.SOLIDS</t>
  </si>
  <si>
    <t>FEC.ktoe.LU.TEL.TEL.PRETREAT.STEAM.RFG</t>
  </si>
  <si>
    <t>FEC.ktoe.LU.TEL.TEL.PRETREAT.STEAM.LPG</t>
  </si>
  <si>
    <t>FEC.ktoe.LU.TEL.TEL.PRETREAT.STEAM.DIESEL_LIQBIO</t>
  </si>
  <si>
    <t>FEC.ktoe.LU.TEL.TEL.PRETREAT.STEAM.RFO</t>
  </si>
  <si>
    <t>FEC.ktoe.LU.TEL.TEL.PRETREAT.STEAM.OTHER</t>
  </si>
  <si>
    <t>FEC.ktoe.LU.TEL.TEL.PRETREAT.STEAM.NG_BIOGAS</t>
  </si>
  <si>
    <t>FEC.ktoe.LU.TEL.TEL.PRETREAT.STEAM.DERIVED</t>
  </si>
  <si>
    <t>FEC.ktoe.LU.TEL.TEL.PRETREAT.STEAM.BIOMASS_WASTE</t>
  </si>
  <si>
    <t>FEC.ktoe.LU.TEL.TEL.PRETREAT.STEAM.STEAM_DISTR</t>
  </si>
  <si>
    <t>Textiles: Wet processing with steam</t>
  </si>
  <si>
    <t>FEC.ktoe.LU.TEL.TEL.PROCESSING.TOTAL.TOTAL</t>
  </si>
  <si>
    <t>FEC.ktoe.LU.TEL.TEL.PROCESSING.STEAM.SOLIDS</t>
  </si>
  <si>
    <t>FEC.ktoe.LU.TEL.TEL.PROCESSING.STEAM.RFG</t>
  </si>
  <si>
    <t>FEC.ktoe.LU.TEL.TEL.PROCESSING.STEAM.LPG</t>
  </si>
  <si>
    <t>FEC.ktoe.LU.TEL.TEL.PROCESSING.STEAM.DIESEL_LIQBIO</t>
  </si>
  <si>
    <t>FEC.ktoe.LU.TEL.TEL.PROCESSING.STEAM.RFO</t>
  </si>
  <si>
    <t>FEC.ktoe.LU.TEL.TEL.PROCESSING.STEAM.OTHER</t>
  </si>
  <si>
    <t>FEC.ktoe.LU.TEL.TEL.PROCESSING.STEAM.NG_BIOGAS</t>
  </si>
  <si>
    <t>FEC.ktoe.LU.TEL.TEL.PROCESSING.STEAM.DERIVED</t>
  </si>
  <si>
    <t>FEC.ktoe.LU.TEL.TEL.PROCESSING.STEAM.BIOMASS_WASTE</t>
  </si>
  <si>
    <t>FEC.ktoe.LU.TEL.TEL.PROCESSING.STEAM.STEAM_DISTR</t>
  </si>
  <si>
    <t>Textiles: Electric general machinery</t>
  </si>
  <si>
    <t>FEC.ktoe.LU.TEL.TEL.GENERIC.MECH.ELEC</t>
  </si>
  <si>
    <t>Textiles: Drying</t>
  </si>
  <si>
    <t>Textiles: Thermal drying</t>
  </si>
  <si>
    <t>FEC.ktoe.LU.TEL.TEL.DRYING.TOTAL.TOTAL</t>
  </si>
  <si>
    <t>FEC.ktoe.LU.TEL.TEL.DRYING.THERM.SOLIDS</t>
  </si>
  <si>
    <t>FEC.ktoe.LU.TEL.TEL.DRYING.THERM.LPG</t>
  </si>
  <si>
    <t>FEC.ktoe.LU.TEL.TEL.DRYING.THERM.DIESEL_LIQBIO</t>
  </si>
  <si>
    <t>FEC.ktoe.LU.TEL.TEL.DRYING.THERM.RFO</t>
  </si>
  <si>
    <t>FEC.ktoe.LU.TEL.TEL.DRYING.THERM.NG_BIOGAS</t>
  </si>
  <si>
    <t>Textiles: Steam drying</t>
  </si>
  <si>
    <t>FEC.ktoe.LU.TEL.TEL.DRYING_STEAM.TOTAL.TOTAL</t>
  </si>
  <si>
    <t>FEC.ktoe.LU.TEL.TEL.DRYING_STEAM.STEAM.SOLIDS</t>
  </si>
  <si>
    <t>FEC.ktoe.LU.TEL.TEL.DRYING_STEAM.STEAM.RFG</t>
  </si>
  <si>
    <t>FEC.ktoe.LU.TEL.TEL.DRYING_STEAM.STEAM.LPG</t>
  </si>
  <si>
    <t>FEC.ktoe.LU.TEL.TEL.DRYING_STEAM.STEAM.DIESEL_LIQBIO</t>
  </si>
  <si>
    <t>FEC.ktoe.LU.TEL.TEL.DRYING_STEAM.STEAM.RFO</t>
  </si>
  <si>
    <t>FEC.ktoe.LU.TEL.TEL.DRYING_STEAM.STEAM.OTHER</t>
  </si>
  <si>
    <t>FEC.ktoe.LU.TEL.TEL.DRYING_STEAM.STEAM.NG_BIOGAS</t>
  </si>
  <si>
    <t>FEC.ktoe.LU.TEL.TEL.DRYING_STEAM.STEAM.DERIVED</t>
  </si>
  <si>
    <t>FEC.ktoe.LU.TEL.TEL.DRYING_STEAM.STEAM.BIOMASS_WASTE</t>
  </si>
  <si>
    <t>FEC.ktoe.LU.TEL.TEL.DRYING_STEAM.STEAM.STEAM_DISTR</t>
  </si>
  <si>
    <t>Textiles: Electric drying</t>
  </si>
  <si>
    <t>FEC.ktoe.LU.TEL.TEL.DRYING_ELEC.ELEC.ELEC</t>
  </si>
  <si>
    <t>Textiles: Microwave drying</t>
  </si>
  <si>
    <t>FEC.ktoe.LU.TEL.TEL.DRYING_MICROW.MICROW.ELEC</t>
  </si>
  <si>
    <t>Textiles: Finishing Electric</t>
  </si>
  <si>
    <t>FEC.ktoe.LU.TEL.TEL.FINISHING.THERM.ELEC</t>
  </si>
  <si>
    <t>UED.ktoe.LU.TEL.TEL.TOTAL.TOTAL.TOTAL</t>
  </si>
  <si>
    <t>UED.ktoe.LU.TEL.TEL.LIGHT.GENERIC.ELEC</t>
  </si>
  <si>
    <t>UED.ktoe.LU.TEL.TEL.AIRCOMP.GENERIC.ELEC</t>
  </si>
  <si>
    <t>UED.ktoe.LU.TEL.TEL.MOTOR.GENERIC.ELEC</t>
  </si>
  <si>
    <t>UED.ktoe.LU.TEL.TEL.FANS.GENERIC.ELEC</t>
  </si>
  <si>
    <t>UED.ktoe.LU.TEL.TEL.LOW_ENTH.TOTAL.TOTAL</t>
  </si>
  <si>
    <t>UED.ktoe.LU.TEL.TEL.LOW_ENTH.THERM.DIESEL_LIQBIO</t>
  </si>
  <si>
    <t>UED.ktoe.LU.TEL.TEL.LOW_ENTH.THERM.NG_BIOGAS</t>
  </si>
  <si>
    <t>UED.ktoe.LU.TEL.TEL.LOW_ENTH.THERM.SOLAR_GEO</t>
  </si>
  <si>
    <t>UED.ktoe.LU.TEL.TEL.LOW_ENTH.HP.AMBIENT</t>
  </si>
  <si>
    <t>UED.ktoe.LU.TEL.TEL.LOW_ENTH.THERM.ELEC</t>
  </si>
  <si>
    <t>UED.ktoe.LU.TEL.TEL.PRETREAT.TOTAL.TOTAL</t>
  </si>
  <si>
    <t>UED.ktoe.LU.TEL.TEL.PRETREAT.STEAM.SOLIDS</t>
  </si>
  <si>
    <t>UED.ktoe.LU.TEL.TEL.PRETREAT.STEAM.RFG</t>
  </si>
  <si>
    <t>UED.ktoe.LU.TEL.TEL.PRETREAT.STEAM.LPG</t>
  </si>
  <si>
    <t>UED.ktoe.LU.TEL.TEL.PRETREAT.STEAM.DIESEL_LIQBIO</t>
  </si>
  <si>
    <t>UED.ktoe.LU.TEL.TEL.PRETREAT.STEAM.RFO</t>
  </si>
  <si>
    <t>UED.ktoe.LU.TEL.TEL.PRETREAT.STEAM.OTHER</t>
  </si>
  <si>
    <t>UED.ktoe.LU.TEL.TEL.PRETREAT.STEAM.NG_BIOGAS</t>
  </si>
  <si>
    <t>UED.ktoe.LU.TEL.TEL.PRETREAT.STEAM.DERIVED</t>
  </si>
  <si>
    <t>UED.ktoe.LU.TEL.TEL.PRETREAT.STEAM.BIOMASS_WASTE</t>
  </si>
  <si>
    <t>UED.ktoe.LU.TEL.TEL.PRETREAT.STEAM.STEAM_DISTR</t>
  </si>
  <si>
    <t>UED.ktoe.LU.TEL.TEL.PROCESSING.TOTAL.TOTAL</t>
  </si>
  <si>
    <t>UED.ktoe.LU.TEL.TEL.PROCESSING.STEAM.SOLIDS</t>
  </si>
  <si>
    <t>UED.ktoe.LU.TEL.TEL.PROCESSING.STEAM.RFG</t>
  </si>
  <si>
    <t>UED.ktoe.LU.TEL.TEL.PROCESSING.STEAM.LPG</t>
  </si>
  <si>
    <t>UED.ktoe.LU.TEL.TEL.PROCESSING.STEAM.DIESEL_LIQBIO</t>
  </si>
  <si>
    <t>UED.ktoe.LU.TEL.TEL.PROCESSING.STEAM.RFO</t>
  </si>
  <si>
    <t>UED.ktoe.LU.TEL.TEL.PROCESSING.STEAM.OTHER</t>
  </si>
  <si>
    <t>UED.ktoe.LU.TEL.TEL.PROCESSING.STEAM.NG_BIOGAS</t>
  </si>
  <si>
    <t>UED.ktoe.LU.TEL.TEL.PROCESSING.STEAM.DERIVED</t>
  </si>
  <si>
    <t>UED.ktoe.LU.TEL.TEL.PROCESSING.STEAM.BIOMASS_WASTE</t>
  </si>
  <si>
    <t>UED.ktoe.LU.TEL.TEL.PROCESSING.STEAM.STEAM_DISTR</t>
  </si>
  <si>
    <t>UED.ktoe.LU.TEL.TEL.GENERIC.MECH.ELEC</t>
  </si>
  <si>
    <t>UED.ktoe.LU.TEL.TEL.DRYING.TOTAL.TOTAL</t>
  </si>
  <si>
    <t>UED.ktoe.LU.TEL.TEL.DRYING.THERM.SOLIDS</t>
  </si>
  <si>
    <t>UED.ktoe.LU.TEL.TEL.DRYING.THERM.LPG</t>
  </si>
  <si>
    <t>UED.ktoe.LU.TEL.TEL.DRYING.THERM.DIESEL_LIQBIO</t>
  </si>
  <si>
    <t>UED.ktoe.LU.TEL.TEL.DRYING.THERM.RFO</t>
  </si>
  <si>
    <t>UED.ktoe.LU.TEL.TEL.DRYING.THERM.NG_BIOGAS</t>
  </si>
  <si>
    <t>UED.ktoe.LU.TEL.TEL.DRYING_STEAM.TOTAL.TOTAL</t>
  </si>
  <si>
    <t>UED.ktoe.LU.TEL.TEL.DRYING_STEAM.STEAM.SOLIDS</t>
  </si>
  <si>
    <t>UED.ktoe.LU.TEL.TEL.DRYING_STEAM.STEAM.RFG</t>
  </si>
  <si>
    <t>UED.ktoe.LU.TEL.TEL.DRYING_STEAM.STEAM.LPG</t>
  </si>
  <si>
    <t>UED.ktoe.LU.TEL.TEL.DRYING_STEAM.STEAM.DIESEL_LIQBIO</t>
  </si>
  <si>
    <t>UED.ktoe.LU.TEL.TEL.DRYING_STEAM.STEAM.RFO</t>
  </si>
  <si>
    <t>UED.ktoe.LU.TEL.TEL.DRYING_STEAM.STEAM.OTHER</t>
  </si>
  <si>
    <t>UED.ktoe.LU.TEL.TEL.DRYING_STEAM.STEAM.NG_BIOGAS</t>
  </si>
  <si>
    <t>UED.ktoe.LU.TEL.TEL.DRYING_STEAM.STEAM.DERIVED</t>
  </si>
  <si>
    <t>UED.ktoe.LU.TEL.TEL.DRYING_STEAM.STEAM.BIOMASS_WASTE</t>
  </si>
  <si>
    <t>UED.ktoe.LU.TEL.TEL.DRYING_STEAM.STEAM.STEAM_DISTR</t>
  </si>
  <si>
    <t>UED.ktoe.LU.TEL.TEL.DRYING_ELEC.ELEC.ELEC</t>
  </si>
  <si>
    <t>UED.ktoe.LU.TEL.TEL.DRYING_MICROW.MICROW.ELEC</t>
  </si>
  <si>
    <t>UED.ktoe.LU.TEL.TEL.FINISHING.THERM.ELEC</t>
  </si>
  <si>
    <t>FUEL_EMI.ktCO2.LU.TEL.TEL.TOTAL.TOTAL.TOTAL</t>
  </si>
  <si>
    <t>FUEL_EMI.ktCO2.LU.TEL.TEL.LIGHT.GENERIC.ELEC</t>
  </si>
  <si>
    <t>FUEL_EMI.ktCO2.LU.TEL.TEL.AIRCOMP.GENERIC.ELEC</t>
  </si>
  <si>
    <t>FUEL_EMI.ktCO2.LU.TEL.TEL.MOTOR.GENERIC.ELEC</t>
  </si>
  <si>
    <t>FUEL_EMI.ktCO2.LU.TEL.TEL.FANS.GENERIC.ELEC</t>
  </si>
  <si>
    <t>FUEL_EMI.ktCO2.LU.TEL.TEL.LOW_ENTH.TOTAL.TOTAL</t>
  </si>
  <si>
    <t>FUEL_EMI.ktCO2.LU.TEL.TEL.LOW_ENTH.THERM.DIESEL_LIQBIO</t>
  </si>
  <si>
    <t>FUEL_EMI.ktCO2.LU.TEL.TEL.LOW_ENTH.THERM.NG_BIOGAS</t>
  </si>
  <si>
    <t>FUEL_EMI.ktCO2.LU.TEL.TEL.LOW_ENTH.THERM.SOLAR_GEO</t>
  </si>
  <si>
    <t>FUEL_EMI.ktCO2.LU.TEL.TEL.LOW_ENTH.HP.AMBIENT</t>
  </si>
  <si>
    <t>FUEL_EMI.ktCO2.LU.TEL.TEL.LOW_ENTH.THERM.ELEC</t>
  </si>
  <si>
    <t>FUEL_EMI.ktCO2.LU.TEL.TEL.PRETREAT.TOTAL.TOTAL</t>
  </si>
  <si>
    <t>FUEL_EMI.ktCO2.LU.TEL.TEL.PRETREAT.STEAM.SOLIDS</t>
  </si>
  <si>
    <t>FUEL_EMI.ktCO2.LU.TEL.TEL.PRETREAT.STEAM.RFG</t>
  </si>
  <si>
    <t>FUEL_EMI.ktCO2.LU.TEL.TEL.PRETREAT.STEAM.LPG</t>
  </si>
  <si>
    <t>FUEL_EMI.ktCO2.LU.TEL.TEL.PRETREAT.STEAM.DIESEL_LIQBIO</t>
  </si>
  <si>
    <t>FUEL_EMI.ktCO2.LU.TEL.TEL.PRETREAT.STEAM.RFO</t>
  </si>
  <si>
    <t>FUEL_EMI.ktCO2.LU.TEL.TEL.PRETREAT.STEAM.OTHER</t>
  </si>
  <si>
    <t>FUEL_EMI.ktCO2.LU.TEL.TEL.PRETREAT.STEAM.NG_BIOGAS</t>
  </si>
  <si>
    <t>FUEL_EMI.ktCO2.LU.TEL.TEL.PRETREAT.STEAM.DERIVED</t>
  </si>
  <si>
    <t>FUEL_EMI.ktCO2.LU.TEL.TEL.PRETREAT.STEAM.BIOMASS_WASTE</t>
  </si>
  <si>
    <t>FUEL_EMI.ktCO2.LU.TEL.TEL.PRETREAT.STEAM.STEAM_DISTR</t>
  </si>
  <si>
    <t>FUEL_EMI.ktCO2.LU.TEL.TEL.PROCESSING.TOTAL.TOTAL</t>
  </si>
  <si>
    <t>FUEL_EMI.ktCO2.LU.TEL.TEL.PROCESSING.STEAM.SOLIDS</t>
  </si>
  <si>
    <t>FUEL_EMI.ktCO2.LU.TEL.TEL.PROCESSING.STEAM.RFG</t>
  </si>
  <si>
    <t>FUEL_EMI.ktCO2.LU.TEL.TEL.PROCESSING.STEAM.LPG</t>
  </si>
  <si>
    <t>FUEL_EMI.ktCO2.LU.TEL.TEL.PROCESSING.STEAM.DIESEL_LIQBIO</t>
  </si>
  <si>
    <t>FUEL_EMI.ktCO2.LU.TEL.TEL.PROCESSING.STEAM.RFO</t>
  </si>
  <si>
    <t>FUEL_EMI.ktCO2.LU.TEL.TEL.PROCESSING.STEAM.OTHER</t>
  </si>
  <si>
    <t>FUEL_EMI.ktCO2.LU.TEL.TEL.PROCESSING.STEAM.NG_BIOGAS</t>
  </si>
  <si>
    <t>FUEL_EMI.ktCO2.LU.TEL.TEL.PROCESSING.STEAM.DERIVED</t>
  </si>
  <si>
    <t>FUEL_EMI.ktCO2.LU.TEL.TEL.PROCESSING.STEAM.BIOMASS_WASTE</t>
  </si>
  <si>
    <t>FUEL_EMI.ktCO2.LU.TEL.TEL.PROCESSING.STEAM.STEAM_DISTR</t>
  </si>
  <si>
    <t>FUEL_EMI.ktCO2.LU.TEL.TEL.GENERIC.MECH.ELEC</t>
  </si>
  <si>
    <t>FUEL_EMI.ktCO2.LU.TEL.TEL.DRYING.TOTAL.TOTAL</t>
  </si>
  <si>
    <t>FUEL_EMI.ktCO2.LU.TEL.TEL.DRYING.THERM.SOLIDS</t>
  </si>
  <si>
    <t>FUEL_EMI.ktCO2.LU.TEL.TEL.DRYING.THERM.LPG</t>
  </si>
  <si>
    <t>FUEL_EMI.ktCO2.LU.TEL.TEL.DRYING.THERM.DIESEL_LIQBIO</t>
  </si>
  <si>
    <t>FUEL_EMI.ktCO2.LU.TEL.TEL.DRYING.THERM.RFO</t>
  </si>
  <si>
    <t>FUEL_EMI.ktCO2.LU.TEL.TEL.DRYING.THERM.NG_BIOGAS</t>
  </si>
  <si>
    <t>FUEL_EMI.ktCO2.LU.TEL.TEL.DRYING_STEAM.TOTAL.TOTAL</t>
  </si>
  <si>
    <t>FUEL_EMI.ktCO2.LU.TEL.TEL.DRYING_STEAM.STEAM.SOLIDS</t>
  </si>
  <si>
    <t>FUEL_EMI.ktCO2.LU.TEL.TEL.DRYING_STEAM.STEAM.RFG</t>
  </si>
  <si>
    <t>FUEL_EMI.ktCO2.LU.TEL.TEL.DRYING_STEAM.STEAM.LPG</t>
  </si>
  <si>
    <t>FUEL_EMI.ktCO2.LU.TEL.TEL.DRYING_STEAM.STEAM.DIESEL_LIQBIO</t>
  </si>
  <si>
    <t>FUEL_EMI.ktCO2.LU.TEL.TEL.DRYING_STEAM.STEAM.RFO</t>
  </si>
  <si>
    <t>FUEL_EMI.ktCO2.LU.TEL.TEL.DRYING_STEAM.STEAM.OTHER</t>
  </si>
  <si>
    <t>FUEL_EMI.ktCO2.LU.TEL.TEL.DRYING_STEAM.STEAM.NG_BIOGAS</t>
  </si>
  <si>
    <t>FUEL_EMI.ktCO2.LU.TEL.TEL.DRYING_STEAM.STEAM.DERIVED</t>
  </si>
  <si>
    <t>FUEL_EMI.ktCO2.LU.TEL.TEL.DRYING_STEAM.STEAM.BIOMASS_WASTE</t>
  </si>
  <si>
    <t>FUEL_EMI.ktCO2.LU.TEL.TEL.DRYING_STEAM.STEAM.STEAM_DISTR</t>
  </si>
  <si>
    <t>FUEL_EMI.ktCO2.LU.TEL.TEL.DRYING_ELEC.ELEC.ELEC</t>
  </si>
  <si>
    <t>FUEL_EMI.ktCO2.LU.TEL.TEL.DRYING_MICROW.MICROW.ELEC</t>
  </si>
  <si>
    <t>FUEL_EMI.ktCO2.LU.TEL.TEL.FINISHING.THERM.ELEC</t>
  </si>
  <si>
    <t>VA.Meuro2015.LU.WWP.WWP</t>
  </si>
  <si>
    <t>OUTPUT.index.LU.WWP.WWP</t>
  </si>
  <si>
    <t>CAP.index.LU.WWP.WWP</t>
  </si>
  <si>
    <t>NEWCAP.index.LU.WWP.WWP</t>
  </si>
  <si>
    <t>FEC.ktoe.LU.WWP.WWP.TOTAL.TOTAL.TOTAL</t>
  </si>
  <si>
    <t>FEC.ktoe.LU.WWP.WWP.TOTAL.TOTAL.SOLIDS</t>
  </si>
  <si>
    <t>FEC.ktoe.LU.WWP.WWP.TOTAL.TOTAL.RFG</t>
  </si>
  <si>
    <t>FEC.ktoe.LU.WWP.WWP.TOTAL.TOTAL.LPG</t>
  </si>
  <si>
    <t>FEC.ktoe.LU.WWP.WWP.TOTAL.TOTAL.DIESEL</t>
  </si>
  <si>
    <t>FEC.ktoe.LU.WWP.WWP.TOTAL.TOTAL.RFO</t>
  </si>
  <si>
    <t>FEC.ktoe.LU.WWP.WWP.TOTAL.TOTAL.OTHER</t>
  </si>
  <si>
    <t>FEC.ktoe.LU.WWP.WWP.TOTAL.TOTAL.NG</t>
  </si>
  <si>
    <t>FEC.ktoe.LU.WWP.WWP.TOTAL.TOTAL.DERIVED</t>
  </si>
  <si>
    <t>FEC.ktoe.LU.WWP.WWP.TOTAL.TOTAL.BIOMASS_WASTE</t>
  </si>
  <si>
    <t>FEC.ktoe.LU.WWP.WWP.TOTAL.TOTAL.BIOGAS</t>
  </si>
  <si>
    <t>FEC.ktoe.LU.WWP.WWP.TOTAL.TOTAL.LIQBIO</t>
  </si>
  <si>
    <t>FEC.ktoe.LU.WWP.WWP.TOTAL.TOTAL.SOLAR</t>
  </si>
  <si>
    <t>FEC.ktoe.LU.WWP.WWP.TOTAL.TOTAL.GEO</t>
  </si>
  <si>
    <t>FEC.ktoe.LU.WWP.WWP.TOTAL.TOTAL.AMBIENT</t>
  </si>
  <si>
    <t>FEC.ktoe.LU.WWP.WWP.TOTAL.TOTAL.STEAM_DISTR</t>
  </si>
  <si>
    <t>FEC.ktoe.LU.WWP.WWP.TOTAL.TOTAL.ELEC</t>
  </si>
  <si>
    <t>FEC.ktoe.LU.WWP.WWP.LIGHT.GENERIC.ELEC</t>
  </si>
  <si>
    <t>FEC.ktoe.LU.WWP.WWP.AIRCOMP.GENERIC.ELEC</t>
  </si>
  <si>
    <t>FEC.ktoe.LU.WWP.WWP.MOTOR.GENERIC.ELEC</t>
  </si>
  <si>
    <t>FEC.ktoe.LU.WWP.WWP.FANS.GENERIC.ELEC</t>
  </si>
  <si>
    <t>FEC.ktoe.LU.WWP.WWP.LOW_ENTH.TOTAL.TOTAL</t>
  </si>
  <si>
    <t>FEC.ktoe.LU.WWP.WWP.LOW_ENTH.THERM.DIESEL_LIQBIO</t>
  </si>
  <si>
    <t>FEC.ktoe.LU.WWP.WWP.LOW_ENTH.THERM.NG_BIOGAS</t>
  </si>
  <si>
    <t>FEC.ktoe.LU.WWP.WWP.LOW_ENTH.THERM.SOLAR_GEO</t>
  </si>
  <si>
    <t>FEC.ktoe.LU.WWP.WWP.LOW_ENTH.HP.AMBIENT</t>
  </si>
  <si>
    <t>FEC.ktoe.LU.WWP.WWP.LOW_ENTH.THERM.ELEC</t>
  </si>
  <si>
    <t>Wood: Specific processes with steam</t>
  </si>
  <si>
    <t>FEC.ktoe.LU.WWP.WWP.PROCESSING.TOTAL.TOTAL</t>
  </si>
  <si>
    <t>FEC.ktoe.LU.WWP.WWP.PROCESSING.STEAM.SOLIDS</t>
  </si>
  <si>
    <t>FEC.ktoe.LU.WWP.WWP.PROCESSING.STEAM.RFG</t>
  </si>
  <si>
    <t>FEC.ktoe.LU.WWP.WWP.PROCESSING.STEAM.LPG</t>
  </si>
  <si>
    <t>FEC.ktoe.LU.WWP.WWP.PROCESSING.STEAM.DIESEL_LIQBIO</t>
  </si>
  <si>
    <t>FEC.ktoe.LU.WWP.WWP.PROCESSING.STEAM.RFO</t>
  </si>
  <si>
    <t>FEC.ktoe.LU.WWP.WWP.PROCESSING.STEAM.OTHER</t>
  </si>
  <si>
    <t>FEC.ktoe.LU.WWP.WWP.PROCESSING.STEAM.NG_BIOGAS</t>
  </si>
  <si>
    <t>FEC.ktoe.LU.WWP.WWP.PROCESSING.STEAM.DERIVED</t>
  </si>
  <si>
    <t>FEC.ktoe.LU.WWP.WWP.PROCESSING.STEAM.BIOMASS_WASTE</t>
  </si>
  <si>
    <t>FEC.ktoe.LU.WWP.WWP.PROCESSING.STEAM.STEAM_DISTR</t>
  </si>
  <si>
    <t>Wood: Electric mechanical processes</t>
  </si>
  <si>
    <t>FEC.ktoe.LU.WWP.WWP.GENERIC.MECH.ELEC</t>
  </si>
  <si>
    <t>Wood: Drying</t>
  </si>
  <si>
    <t>Wood: Thermal drying</t>
  </si>
  <si>
    <t>FEC.ktoe.LU.WWP.WWP.DRYING.TOTAL.TOTAL</t>
  </si>
  <si>
    <t>FEC.ktoe.LU.WWP.WWP.DRYING.THERM.SOLIDS</t>
  </si>
  <si>
    <t>FEC.ktoe.LU.WWP.WWP.DRYING.THERM.LPG</t>
  </si>
  <si>
    <t>FEC.ktoe.LU.WWP.WWP.DRYING.THERM.DIESEL_LIQBIO</t>
  </si>
  <si>
    <t>FEC.ktoe.LU.WWP.WWP.DRYING.THERM.RFO</t>
  </si>
  <si>
    <t>FEC.ktoe.LU.WWP.WWP.DRYING.THERM.NG_BIOGAS</t>
  </si>
  <si>
    <t>Wood: Steam drying</t>
  </si>
  <si>
    <t>FEC.ktoe.LU.WWP.WWP.DRYING_STEAM.TOTAL.TOTAL</t>
  </si>
  <si>
    <t>FEC.ktoe.LU.WWP.WWP.DRYING_STEAM.STEAM.SOLIDS</t>
  </si>
  <si>
    <t>FEC.ktoe.LU.WWP.WWP.DRYING_STEAM.STEAM.RFG</t>
  </si>
  <si>
    <t>FEC.ktoe.LU.WWP.WWP.DRYING_STEAM.STEAM.LPG</t>
  </si>
  <si>
    <t>FEC.ktoe.LU.WWP.WWP.DRYING_STEAM.STEAM.DIESEL_LIQBIO</t>
  </si>
  <si>
    <t>FEC.ktoe.LU.WWP.WWP.DRYING_STEAM.STEAM.RFO</t>
  </si>
  <si>
    <t>FEC.ktoe.LU.WWP.WWP.DRYING_STEAM.STEAM.OTHER</t>
  </si>
  <si>
    <t>FEC.ktoe.LU.WWP.WWP.DRYING_STEAM.STEAM.NG_BIOGAS</t>
  </si>
  <si>
    <t>FEC.ktoe.LU.WWP.WWP.DRYING_STEAM.STEAM.DERIVED</t>
  </si>
  <si>
    <t>FEC.ktoe.LU.WWP.WWP.DRYING_STEAM.STEAM.BIOMASS_WASTE</t>
  </si>
  <si>
    <t>FEC.ktoe.LU.WWP.WWP.DRYING_STEAM.STEAM.STEAM_DISTR</t>
  </si>
  <si>
    <t>Wood: Electric drying</t>
  </si>
  <si>
    <t>FEC.ktoe.LU.WWP.WWP.DRYING_ELEC.ELEC.ELEC</t>
  </si>
  <si>
    <t>Wood: Microwave drying</t>
  </si>
  <si>
    <t>FEC.ktoe.LU.WWP.WWP.DRYING_MICROW.MICROW.ELEC</t>
  </si>
  <si>
    <t>Wood: Finishing Electric</t>
  </si>
  <si>
    <t>FEC.ktoe.LU.WWP.WWP.FINISHING.ELEC.ELEC</t>
  </si>
  <si>
    <t>UED.ktoe.LU.WWP.WWP.TOTAL.TOTAL.TOTAL</t>
  </si>
  <si>
    <t>UED.ktoe.LU.WWP.WWP.LIGHT.GENERIC.ELEC</t>
  </si>
  <si>
    <t>UED.ktoe.LU.WWP.WWP.AIRCOMP.GENERIC.ELEC</t>
  </si>
  <si>
    <t>UED.ktoe.LU.WWP.WWP.MOTOR.GENERIC.ELEC</t>
  </si>
  <si>
    <t>UED.ktoe.LU.WWP.WWP.FANS.GENERIC.ELEC</t>
  </si>
  <si>
    <t>UED.ktoe.LU.WWP.WWP.LOW_ENTH.TOTAL.TOTAL</t>
  </si>
  <si>
    <t>UED.ktoe.LU.WWP.WWP.LOW_ENTH.THERM.DIESEL_LIQBIO</t>
  </si>
  <si>
    <t>UED.ktoe.LU.WWP.WWP.LOW_ENTH.THERM.NG_BIOGAS</t>
  </si>
  <si>
    <t>UED.ktoe.LU.WWP.WWP.LOW_ENTH.THERM.SOLAR_GEO</t>
  </si>
  <si>
    <t>UED.ktoe.LU.WWP.WWP.LOW_ENTH.HP.AMBIENT</t>
  </si>
  <si>
    <t>UED.ktoe.LU.WWP.WWP.LOW_ENTH.THERM.ELEC</t>
  </si>
  <si>
    <t>UED.ktoe.LU.WWP.WWP.PROCESSING.TOTAL.TOTAL</t>
  </si>
  <si>
    <t>UED.ktoe.LU.WWP.WWP.PROCESSING.STEAM.SOLIDS</t>
  </si>
  <si>
    <t>UED.ktoe.LU.WWP.WWP.PROCESSING.STEAM.RFG</t>
  </si>
  <si>
    <t>UED.ktoe.LU.WWP.WWP.PROCESSING.STEAM.LPG</t>
  </si>
  <si>
    <t>UED.ktoe.LU.WWP.WWP.PROCESSING.STEAM.DIESEL_LIQBIO</t>
  </si>
  <si>
    <t>UED.ktoe.LU.WWP.WWP.PROCESSING.STEAM.RFO</t>
  </si>
  <si>
    <t>UED.ktoe.LU.WWP.WWP.PROCESSING.STEAM.OTHER</t>
  </si>
  <si>
    <t>UED.ktoe.LU.WWP.WWP.PROCESSING.STEAM.NG_BIOGAS</t>
  </si>
  <si>
    <t>UED.ktoe.LU.WWP.WWP.PROCESSING.STEAM.DERIVED</t>
  </si>
  <si>
    <t>UED.ktoe.LU.WWP.WWP.PROCESSING.STEAM.BIOMASS_WASTE</t>
  </si>
  <si>
    <t>UED.ktoe.LU.WWP.WWP.PROCESSING.STEAM.STEAM_DISTR</t>
  </si>
  <si>
    <t>UED.ktoe.LU.WWP.WWP.GENERIC.MECH.ELEC</t>
  </si>
  <si>
    <t>UED.ktoe.LU.WWP.WWP.DRYING.TOTAL.TOTAL</t>
  </si>
  <si>
    <t>UED.ktoe.LU.WWP.WWP.DRYING.THERM.SOLIDS</t>
  </si>
  <si>
    <t>UED.ktoe.LU.WWP.WWP.DRYING.THERM.LPG</t>
  </si>
  <si>
    <t>UED.ktoe.LU.WWP.WWP.DRYING.THERM.DIESEL_LIQBIO</t>
  </si>
  <si>
    <t>UED.ktoe.LU.WWP.WWP.DRYING.THERM.RFO</t>
  </si>
  <si>
    <t>UED.ktoe.LU.WWP.WWP.DRYING.THERM.NG_BIOGAS</t>
  </si>
  <si>
    <t>UED.ktoe.LU.WWP.WWP.DRYING_STEAM.TOTAL.TOTAL</t>
  </si>
  <si>
    <t>UED.ktoe.LU.WWP.WWP.DRYING_STEAM.STEAM.SOLIDS</t>
  </si>
  <si>
    <t>UED.ktoe.LU.WWP.WWP.DRYING_STEAM.STEAM.RFG</t>
  </si>
  <si>
    <t>UED.ktoe.LU.WWP.WWP.DRYING_STEAM.STEAM.LPG</t>
  </si>
  <si>
    <t>UED.ktoe.LU.WWP.WWP.DRYING_STEAM.STEAM.DIESEL_LIQBIO</t>
  </si>
  <si>
    <t>UED.ktoe.LU.WWP.WWP.DRYING_STEAM.STEAM.RFO</t>
  </si>
  <si>
    <t>UED.ktoe.LU.WWP.WWP.DRYING_STEAM.STEAM.OTHER</t>
  </si>
  <si>
    <t>UED.ktoe.LU.WWP.WWP.DRYING_STEAM.STEAM.NG_BIOGAS</t>
  </si>
  <si>
    <t>UED.ktoe.LU.WWP.WWP.DRYING_STEAM.STEAM.DERIVED</t>
  </si>
  <si>
    <t>UED.ktoe.LU.WWP.WWP.DRYING_STEAM.STEAM.BIOMASS_WASTE</t>
  </si>
  <si>
    <t>UED.ktoe.LU.WWP.WWP.DRYING_STEAM.STEAM.STEAM_DISTR</t>
  </si>
  <si>
    <t>UED.ktoe.LU.WWP.WWP.DRYING_ELEC.ELEC.ELEC</t>
  </si>
  <si>
    <t>UED.ktoe.LU.WWP.WWP.DRYING_MICROW.MICROW.ELEC</t>
  </si>
  <si>
    <t>UED.ktoe.LU.WWP.WWP.FINISHING.ELEC.ELEC</t>
  </si>
  <si>
    <t>FUEL_EMI.ktCO2.LU.WWP.WWP.TOTAL.TOTAL.TOTAL</t>
  </si>
  <si>
    <t>FUEL_EMI.ktCO2.LU.WWP.WWP.LIGHT.GENERIC.ELEC</t>
  </si>
  <si>
    <t>FUEL_EMI.ktCO2.LU.WWP.WWP.AIRCOMP.GENERIC.ELEC</t>
  </si>
  <si>
    <t>FUEL_EMI.ktCO2.LU.WWP.WWP.MOTOR.GENERIC.ELEC</t>
  </si>
  <si>
    <t>FUEL_EMI.ktCO2.LU.WWP.WWP.FANS.GENERIC.ELEC</t>
  </si>
  <si>
    <t>FUEL_EMI.ktCO2.LU.WWP.WWP.LOW_ENTH.TOTAL.TOTAL</t>
  </si>
  <si>
    <t>FUEL_EMI.ktCO2.LU.WWP.WWP.LOW_ENTH.THERM.DIESEL_LIQBIO</t>
  </si>
  <si>
    <t>FUEL_EMI.ktCO2.LU.WWP.WWP.LOW_ENTH.THERM.NG_BIOGAS</t>
  </si>
  <si>
    <t>FUEL_EMI.ktCO2.LU.WWP.WWP.LOW_ENTH.THERM.SOLAR_GEO</t>
  </si>
  <si>
    <t>FUEL_EMI.ktCO2.LU.WWP.WWP.LOW_ENTH.HP.AMBIENT</t>
  </si>
  <si>
    <t>FUEL_EMI.ktCO2.LU.WWP.WWP.LOW_ENTH.THERM.ELEC</t>
  </si>
  <si>
    <t>FUEL_EMI.ktCO2.LU.WWP.WWP.PROCESSING.TOTAL.TOTAL</t>
  </si>
  <si>
    <t>FUEL_EMI.ktCO2.LU.WWP.WWP.PROCESSING.STEAM.SOLIDS</t>
  </si>
  <si>
    <t>FUEL_EMI.ktCO2.LU.WWP.WWP.PROCESSING.STEAM.RFG</t>
  </si>
  <si>
    <t>FUEL_EMI.ktCO2.LU.WWP.WWP.PROCESSING.STEAM.LPG</t>
  </si>
  <si>
    <t>FUEL_EMI.ktCO2.LU.WWP.WWP.PROCESSING.STEAM.DIESEL_LIQBIO</t>
  </si>
  <si>
    <t>FUEL_EMI.ktCO2.LU.WWP.WWP.PROCESSING.STEAM.RFO</t>
  </si>
  <si>
    <t>FUEL_EMI.ktCO2.LU.WWP.WWP.PROCESSING.STEAM.OTHER</t>
  </si>
  <si>
    <t>FUEL_EMI.ktCO2.LU.WWP.WWP.PROCESSING.STEAM.NG_BIOGAS</t>
  </si>
  <si>
    <t>FUEL_EMI.ktCO2.LU.WWP.WWP.PROCESSING.STEAM.DERIVED</t>
  </si>
  <si>
    <t>FUEL_EMI.ktCO2.LU.WWP.WWP.PROCESSING.STEAM.BIOMASS_WASTE</t>
  </si>
  <si>
    <t>FUEL_EMI.ktCO2.LU.WWP.WWP.PROCESSING.STEAM.STEAM_DISTR</t>
  </si>
  <si>
    <t>FUEL_EMI.ktCO2.LU.WWP.WWP.GENERIC.MECH.ELEC</t>
  </si>
  <si>
    <t>FUEL_EMI.ktCO2.LU.WWP.WWP.DRYING.TOTAL.TOTAL</t>
  </si>
  <si>
    <t>FUEL_EMI.ktCO2.LU.WWP.WWP.DRYING.THERM.SOLIDS</t>
  </si>
  <si>
    <t>FUEL_EMI.ktCO2.LU.WWP.WWP.DRYING.THERM.LPG</t>
  </si>
  <si>
    <t>FUEL_EMI.ktCO2.LU.WWP.WWP.DRYING.THERM.DIESEL_LIQBIO</t>
  </si>
  <si>
    <t>FUEL_EMI.ktCO2.LU.WWP.WWP.DRYING.THERM.RFO</t>
  </si>
  <si>
    <t>FUEL_EMI.ktCO2.LU.WWP.WWP.DRYING.THERM.NG_BIOGAS</t>
  </si>
  <si>
    <t>FUEL_EMI.ktCO2.LU.WWP.WWP.DRYING_STEAM.TOTAL.TOTAL</t>
  </si>
  <si>
    <t>FUEL_EMI.ktCO2.LU.WWP.WWP.DRYING_STEAM.STEAM.SOLIDS</t>
  </si>
  <si>
    <t>FUEL_EMI.ktCO2.LU.WWP.WWP.DRYING_STEAM.STEAM.RFG</t>
  </si>
  <si>
    <t>FUEL_EMI.ktCO2.LU.WWP.WWP.DRYING_STEAM.STEAM.LPG</t>
  </si>
  <si>
    <t>FUEL_EMI.ktCO2.LU.WWP.WWP.DRYING_STEAM.STEAM.DIESEL_LIQBIO</t>
  </si>
  <si>
    <t>FUEL_EMI.ktCO2.LU.WWP.WWP.DRYING_STEAM.STEAM.RFO</t>
  </si>
  <si>
    <t>FUEL_EMI.ktCO2.LU.WWP.WWP.DRYING_STEAM.STEAM.OTHER</t>
  </si>
  <si>
    <t>FUEL_EMI.ktCO2.LU.WWP.WWP.DRYING_STEAM.STEAM.NG_BIOGAS</t>
  </si>
  <si>
    <t>FUEL_EMI.ktCO2.LU.WWP.WWP.DRYING_STEAM.STEAM.DERIVED</t>
  </si>
  <si>
    <t>FUEL_EMI.ktCO2.LU.WWP.WWP.DRYING_STEAM.STEAM.BIOMASS_WASTE</t>
  </si>
  <si>
    <t>FUEL_EMI.ktCO2.LU.WWP.WWP.DRYING_STEAM.STEAM.STEAM_DISTR</t>
  </si>
  <si>
    <t>FUEL_EMI.ktCO2.LU.WWP.WWP.DRYING_ELEC.ELEC.ELEC</t>
  </si>
  <si>
    <t>FUEL_EMI.ktCO2.LU.WWP.WWP.DRYING_MICROW.MICROW.ELEC</t>
  </si>
  <si>
    <t>FUEL_EMI.ktCO2.LU.WWP.WWP.FINISHING.ELEC.ELEC</t>
  </si>
  <si>
    <t>VA.Meuro2015.LU.OIS.OIS</t>
  </si>
  <si>
    <t>OUTPUT.index.LU.OIS.OIS</t>
  </si>
  <si>
    <t>CAP.index.LU.OIS.OIS</t>
  </si>
  <si>
    <t>NEWCAP.index.LU.OIS.OIS</t>
  </si>
  <si>
    <t>Energy consumption (ktoe)*</t>
  </si>
  <si>
    <t>FEC.ktoe.LU.OIS.OIS.TOTAL.TOTAL.TOTAL</t>
  </si>
  <si>
    <t>FEC.ktoe.LU.OIS.OIS.TOTAL.TOTAL.SOLIDS</t>
  </si>
  <si>
    <t>FEC.ktoe.LU.OIS.OIS.TOTAL.TOTAL.RFG</t>
  </si>
  <si>
    <t>FEC.ktoe.LU.OIS.OIS.TOTAL.TOTAL.LPG</t>
  </si>
  <si>
    <t>FEC.ktoe.LU.OIS.OIS.TOTAL.TOTAL.DIESEL</t>
  </si>
  <si>
    <t>FEC.ktoe.LU.OIS.OIS.TOTAL.TOTAL.RFO</t>
  </si>
  <si>
    <t>FEC.ktoe.LU.OIS.OIS.TOTAL.TOTAL.OTHER</t>
  </si>
  <si>
    <t>FEC.ktoe.LU.OIS.OIS.TOTAL.TOTAL.NG</t>
  </si>
  <si>
    <t>FEC.ktoe.LU.OIS.OIS.TOTAL.TOTAL.DERIVED</t>
  </si>
  <si>
    <t>FEC.ktoe.LU.OIS.OIS.TOTAL.TOTAL.BIOMASS_WASTE</t>
  </si>
  <si>
    <t>FEC.ktoe.LU.OIS.OIS.TOTAL.TOTAL.BIOGAS</t>
  </si>
  <si>
    <t>FEC.ktoe.LU.OIS.OIS.TOTAL.TOTAL.LIQBIO</t>
  </si>
  <si>
    <t>FEC.ktoe.LU.OIS.OIS.TOTAL.TOTAL.SOLAR</t>
  </si>
  <si>
    <t>FEC.ktoe.LU.OIS.OIS.TOTAL.TOTAL.GEO</t>
  </si>
  <si>
    <t>FEC.ktoe.LU.OIS.OIS.TOTAL.TOTAL.AMBIENT</t>
  </si>
  <si>
    <t>FEC.ktoe.LU.OIS.OIS.TOTAL.TOTAL.STEAM_DISTR</t>
  </si>
  <si>
    <t>FEC.ktoe.LU.OIS.OIS.TOTAL.TOTAL.ELEC</t>
  </si>
  <si>
    <t>*Energy consumption includes consumption in Mining and Quarrying and Construction sectors</t>
  </si>
  <si>
    <t>FEC.ktoe.LU.OIS.OIS.LIGHT.GENERIC.ELEC</t>
  </si>
  <si>
    <t>FEC.ktoe.LU.OIS.OIS.AIRCOMP.GENERIC.ELEC</t>
  </si>
  <si>
    <t>FEC.ktoe.LU.OIS.OIS.MOTOR.GENERIC.ELEC</t>
  </si>
  <si>
    <t>FEC.ktoe.LU.OIS.OIS.FANS.GENERIC.ELEC</t>
  </si>
  <si>
    <t>FEC.ktoe.LU.OIS.OIS.LOW_ENTH.TOTAL.TOTAL</t>
  </si>
  <si>
    <t>FEC.ktoe.LU.OIS.OIS.LOW_ENTH.THERM.DIESEL_LIQBIO</t>
  </si>
  <si>
    <t>FEC.ktoe.LU.OIS.OIS.LOW_ENTH.THERM.NG_BIOGAS</t>
  </si>
  <si>
    <t>FEC.ktoe.LU.OIS.OIS.LOW_ENTH.THERM.SOLAR_GEO</t>
  </si>
  <si>
    <t>FEC.ktoe.LU.OIS.OIS.LOW_ENTH.HP.AMBIENT</t>
  </si>
  <si>
    <t>FEC.ktoe.LU.OIS.OIS.LOW_ENTH.THERM.ELEC</t>
  </si>
  <si>
    <t>Other Industrial sectors: Steam processing</t>
  </si>
  <si>
    <t>FEC.ktoe.LU.OIS.OIS.PROCESSING.TOTAL.TOTAL</t>
  </si>
  <si>
    <t>FEC.ktoe.LU.OIS.OIS.PROCESSING.STEAM.SOLIDS</t>
  </si>
  <si>
    <t>FEC.ktoe.LU.OIS.OIS.PROCESSING.STEAM.RFG</t>
  </si>
  <si>
    <t>FEC.ktoe.LU.OIS.OIS.PROCESSING.STEAM.LPG</t>
  </si>
  <si>
    <t>FEC.ktoe.LU.OIS.OIS.PROCESSING.STEAM.DIESEL_LIQBIO</t>
  </si>
  <si>
    <t>FEC.ktoe.LU.OIS.OIS.PROCESSING.STEAM.RFO</t>
  </si>
  <si>
    <t>FEC.ktoe.LU.OIS.OIS.PROCESSING.STEAM.OTHER</t>
  </si>
  <si>
    <t>FEC.ktoe.LU.OIS.OIS.PROCESSING.STEAM.NG_BIOGAS</t>
  </si>
  <si>
    <t>FEC.ktoe.LU.OIS.OIS.PROCESSING.STEAM.DERIVED</t>
  </si>
  <si>
    <t>FEC.ktoe.LU.OIS.OIS.PROCESSING.STEAM.BIOMASS_WASTE</t>
  </si>
  <si>
    <t>FEC.ktoe.LU.OIS.OIS.PROCESSING.STEAM.STEAM_DISTR</t>
  </si>
  <si>
    <t>Other Industrial sectors: Process heating</t>
  </si>
  <si>
    <t>Other Industrial sectors: Thermal processing</t>
  </si>
  <si>
    <t>FEC.ktoe.LU.OIS.OIS.PROC_HEAT.TOTAL.TOTAL</t>
  </si>
  <si>
    <t>FEC.ktoe.LU.OIS.OIS.PROC_HEAT.THERM.SOLIDS</t>
  </si>
  <si>
    <t>FEC.ktoe.LU.OIS.OIS.PROC_HEAT.THERM.LPG</t>
  </si>
  <si>
    <t>FEC.ktoe.LU.OIS.OIS.PROC_HEAT.THERM.DIESEL_LIQBIO</t>
  </si>
  <si>
    <t>FEC.ktoe.LU.OIS.OIS.PROC_HEAT.THERM.RFO</t>
  </si>
  <si>
    <t>FEC.ktoe.LU.OIS.OIS.PROC_HEAT.THERM.NG_BIOGAS</t>
  </si>
  <si>
    <t>Other Industrial sectors: Electric processing</t>
  </si>
  <si>
    <t>FEC.ktoe.LU.OIS.OIS.PROC_HEAT_ELEC.ELEC.ELEC</t>
  </si>
  <si>
    <t>Other Industrial sectors: Drying</t>
  </si>
  <si>
    <t>Other Industries: Thermal drying</t>
  </si>
  <si>
    <t>FEC.ktoe.LU.OIS.OIS.DRYING.TOTAL.TOTAL</t>
  </si>
  <si>
    <t>FEC.ktoe.LU.OIS.OIS.DRYING.THERM.SOLIDS</t>
  </si>
  <si>
    <t>FEC.ktoe.LU.OIS.OIS.DRYING.THERM.LPG</t>
  </si>
  <si>
    <t>FEC.ktoe.LU.OIS.OIS.DRYING.THERM.DIESEL_LIQBIO</t>
  </si>
  <si>
    <t>FEC.ktoe.LU.OIS.OIS.DRYING.THERM.RFO</t>
  </si>
  <si>
    <t>FEC.ktoe.LU.OIS.OIS.DRYING.THERM.NG_BIOGAS</t>
  </si>
  <si>
    <t>Other Industries: Steam drying</t>
  </si>
  <si>
    <t>FEC.ktoe.LU.OIS.OIS.DRYING_STEAM.TOTAL.TOTAL</t>
  </si>
  <si>
    <t>FEC.ktoe.LU.OIS.OIS.DRYING_STEAM.STEAM.SOLIDS</t>
  </si>
  <si>
    <t>FEC.ktoe.LU.OIS.OIS.DRYING_STEAM.STEAM.RFG</t>
  </si>
  <si>
    <t>FEC.ktoe.LU.OIS.OIS.DRYING_STEAM.STEAM.LPG</t>
  </si>
  <si>
    <t>FEC.ktoe.LU.OIS.OIS.DRYING_STEAM.STEAM.DIESEL_LIQBIO</t>
  </si>
  <si>
    <t>FEC.ktoe.LU.OIS.OIS.DRYING_STEAM.STEAM.RFO</t>
  </si>
  <si>
    <t>FEC.ktoe.LU.OIS.OIS.DRYING_STEAM.STEAM.OTHER</t>
  </si>
  <si>
    <t>FEC.ktoe.LU.OIS.OIS.DRYING_STEAM.STEAM.NG_BIOGAS</t>
  </si>
  <si>
    <t>FEC.ktoe.LU.OIS.OIS.DRYING_STEAM.STEAM.DERIVED</t>
  </si>
  <si>
    <t>FEC.ktoe.LU.OIS.OIS.DRYING_STEAM.STEAM.BIOMASS_WASTE</t>
  </si>
  <si>
    <t>FEC.ktoe.LU.OIS.OIS.DRYING_STEAM.STEAM.STEAM_DISTR</t>
  </si>
  <si>
    <t>Other Industries: Electric drying</t>
  </si>
  <si>
    <t>FEC.ktoe.LU.OIS.OIS.DRYING_ELEC.ELEC.ELEC</t>
  </si>
  <si>
    <t>Other Industrial sectors: Process Cooling</t>
  </si>
  <si>
    <t>Other Industries: Thermal cooling</t>
  </si>
  <si>
    <t>FEC.ktoe.LU.OIS.OIS.PROC_COOL_THERM.THERM.NG_BIOGAS</t>
  </si>
  <si>
    <t>Other Industries: Steam cooling</t>
  </si>
  <si>
    <t>FEC.ktoe.LU.OIS.OIS.PROC_COOL_STEAM.TOTAL.TOTAL</t>
  </si>
  <si>
    <t>FEC.ktoe.LU.OIS.OIS.PROC_COOL_STEAM.STEAM.SOLIDS</t>
  </si>
  <si>
    <t>FEC.ktoe.LU.OIS.OIS.PROC_COOL_STEAM.STEAM.RFG</t>
  </si>
  <si>
    <t>FEC.ktoe.LU.OIS.OIS.PROC_COOL_STEAM.STEAM.LPG</t>
  </si>
  <si>
    <t>FEC.ktoe.LU.OIS.OIS.PROC_COOL_STEAM.STEAM.DIESEL_LIQBIO</t>
  </si>
  <si>
    <t>FEC.ktoe.LU.OIS.OIS.PROC_COOL_STEAM.STEAM.RFO</t>
  </si>
  <si>
    <t>FEC.ktoe.LU.OIS.OIS.PROC_COOL_STEAM.STEAM.OTHER</t>
  </si>
  <si>
    <t>FEC.ktoe.LU.OIS.OIS.PROC_COOL_STEAM.STEAM.NG_BIOGAS</t>
  </si>
  <si>
    <t>FEC.ktoe.LU.OIS.OIS.PROC_COOL_STEAM.STEAM.DERIVED</t>
  </si>
  <si>
    <t>FEC.ktoe.LU.OIS.OIS.PROC_COOL_STEAM.STEAM.BIOMASS_WASTE</t>
  </si>
  <si>
    <t>FEC.ktoe.LU.OIS.OIS.PROC_COOL_STEAM.STEAM.STEAM_DISTR</t>
  </si>
  <si>
    <t>Other Industries: Electric cooling</t>
  </si>
  <si>
    <t>FEC.ktoe.LU.OIS.OIS.PROC_COOL_ELEC.ELEC.ELEC</t>
  </si>
  <si>
    <t>Other Industrial sectors: Diesel motors (incl. biofuels)</t>
  </si>
  <si>
    <t>FEC.ktoe.LU.OIS.OIS.MOTOR.MECH.DIESEL_LIQBIO</t>
  </si>
  <si>
    <t>Other Industrial sectors: Electric machinery</t>
  </si>
  <si>
    <t>FEC.ktoe.LU.OIS.OIS.GENERIC.MECH.ELEC</t>
  </si>
  <si>
    <t>Other Industrial sectors: Diesel motors</t>
  </si>
  <si>
    <t>UED.ktoe.LU.OIS.OIS.TOTAL.TOTAL.TOTAL</t>
  </si>
  <si>
    <t>UED.ktoe.LU.OIS.OIS.LIGHT.GENERIC.ELEC</t>
  </si>
  <si>
    <t>UED.ktoe.LU.OIS.OIS.AIRCOMP.GENERIC.ELEC</t>
  </si>
  <si>
    <t>UED.ktoe.LU.OIS.OIS.MOTOR.GENERIC.ELEC</t>
  </si>
  <si>
    <t>UED.ktoe.LU.OIS.OIS.FANS.GENERIC.ELEC</t>
  </si>
  <si>
    <t>UED.ktoe.LU.OIS.OIS.LOW_ENTH.TOTAL.TOTAL</t>
  </si>
  <si>
    <t>UED.ktoe.LU.OIS.OIS.LOW_ENTH.THERM.DIESEL_LIQBIO</t>
  </si>
  <si>
    <t>UED.ktoe.LU.OIS.OIS.LOW_ENTH.THERM.NG_BIOGAS</t>
  </si>
  <si>
    <t>UED.ktoe.LU.OIS.OIS.LOW_ENTH.THERM.SOLAR_GEO</t>
  </si>
  <si>
    <t>UED.ktoe.LU.OIS.OIS.LOW_ENTH.HP.AMBIENT</t>
  </si>
  <si>
    <t>UED.ktoe.LU.OIS.OIS.LOW_ENTH.THERM.ELEC</t>
  </si>
  <si>
    <t>UED.ktoe.LU.OIS.OIS.PROCESSING.TOTAL.TOTAL</t>
  </si>
  <si>
    <t>UED.ktoe.LU.OIS.OIS.PROCESSING.STEAM.SOLIDS</t>
  </si>
  <si>
    <t>UED.ktoe.LU.OIS.OIS.PROCESSING.STEAM.RFG</t>
  </si>
  <si>
    <t>UED.ktoe.LU.OIS.OIS.PROCESSING.STEAM.LPG</t>
  </si>
  <si>
    <t>UED.ktoe.LU.OIS.OIS.PROCESSING.STEAM.DIESEL_LIQBIO</t>
  </si>
  <si>
    <t>UED.ktoe.LU.OIS.OIS.PROCESSING.STEAM.RFO</t>
  </si>
  <si>
    <t>UED.ktoe.LU.OIS.OIS.PROCESSING.STEAM.OTHER</t>
  </si>
  <si>
    <t>UED.ktoe.LU.OIS.OIS.PROCESSING.STEAM.NG_BIOGAS</t>
  </si>
  <si>
    <t>UED.ktoe.LU.OIS.OIS.PROCESSING.STEAM.DERIVED</t>
  </si>
  <si>
    <t>UED.ktoe.LU.OIS.OIS.PROCESSING.STEAM.BIOMASS_WASTE</t>
  </si>
  <si>
    <t>UED.ktoe.LU.OIS.OIS.PROCESSING.STEAM.STEAM_DISTR</t>
  </si>
  <si>
    <t>UED.ktoe.LU.OIS.OIS.PROC_HEAT.TOTAL.TOTAL</t>
  </si>
  <si>
    <t>UED.ktoe.LU.OIS.OIS.PROC_HEAT.THERM.SOLIDS</t>
  </si>
  <si>
    <t>UED.ktoe.LU.OIS.OIS.PROC_HEAT.THERM.LPG</t>
  </si>
  <si>
    <t>UED.ktoe.LU.OIS.OIS.PROC_HEAT.THERM.DIESEL_LIQBIO</t>
  </si>
  <si>
    <t>UED.ktoe.LU.OIS.OIS.PROC_HEAT.THERM.RFO</t>
  </si>
  <si>
    <t>UED.ktoe.LU.OIS.OIS.PROC_HEAT.THERM.NG_BIOGAS</t>
  </si>
  <si>
    <t>UED.ktoe.LU.OIS.OIS.PROC_HEAT_ELEC.ELEC.ELEC</t>
  </si>
  <si>
    <t>UED.ktoe.LU.OIS.OIS.DRYING.TOTAL.TOTAL</t>
  </si>
  <si>
    <t>UED.ktoe.LU.OIS.OIS.DRYING.THERM.SOLIDS</t>
  </si>
  <si>
    <t>UED.ktoe.LU.OIS.OIS.DRYING.THERM.LPG</t>
  </si>
  <si>
    <t>UED.ktoe.LU.OIS.OIS.DRYING.THERM.DIESEL_LIQBIO</t>
  </si>
  <si>
    <t>UED.ktoe.LU.OIS.OIS.DRYING.THERM.RFO</t>
  </si>
  <si>
    <t>UED.ktoe.LU.OIS.OIS.DRYING.THERM.NG_BIOGAS</t>
  </si>
  <si>
    <t>UED.ktoe.LU.OIS.OIS.DRYING_STEAM.TOTAL.TOTAL</t>
  </si>
  <si>
    <t>UED.ktoe.LU.OIS.OIS.DRYING_STEAM.STEAM.SOLIDS</t>
  </si>
  <si>
    <t>UED.ktoe.LU.OIS.OIS.DRYING_STEAM.STEAM.RFG</t>
  </si>
  <si>
    <t>UED.ktoe.LU.OIS.OIS.DRYING_STEAM.STEAM.LPG</t>
  </si>
  <si>
    <t>UED.ktoe.LU.OIS.OIS.DRYING_STEAM.STEAM.DIESEL_LIQBIO</t>
  </si>
  <si>
    <t>UED.ktoe.LU.OIS.OIS.DRYING_STEAM.STEAM.RFO</t>
  </si>
  <si>
    <t>UED.ktoe.LU.OIS.OIS.DRYING_STEAM.STEAM.OTHER</t>
  </si>
  <si>
    <t>UED.ktoe.LU.OIS.OIS.DRYING_STEAM.STEAM.NG_BIOGAS</t>
  </si>
  <si>
    <t>UED.ktoe.LU.OIS.OIS.DRYING_STEAM.STEAM.DERIVED</t>
  </si>
  <si>
    <t>UED.ktoe.LU.OIS.OIS.DRYING_STEAM.STEAM.BIOMASS_WASTE</t>
  </si>
  <si>
    <t>UED.ktoe.LU.OIS.OIS.DRYING_STEAM.STEAM.STEAM_DISTR</t>
  </si>
  <si>
    <t>UED.ktoe.LU.OIS.OIS.DRYING_ELEC.ELEC.ELEC</t>
  </si>
  <si>
    <t>UED.ktoe.LU.OIS.OIS.PROC_COOL_THERM.THERM.NG_BIOGAS</t>
  </si>
  <si>
    <t>UED.ktoe.LU.OIS.OIS.PROC_COOL_STEAM.TOTAL.TOTAL</t>
  </si>
  <si>
    <t>UED.ktoe.LU.OIS.OIS.PROC_COOL_STEAM.STEAM.SOLIDS</t>
  </si>
  <si>
    <t>UED.ktoe.LU.OIS.OIS.PROC_COOL_STEAM.STEAM.RFG</t>
  </si>
  <si>
    <t>UED.ktoe.LU.OIS.OIS.PROC_COOL_STEAM.STEAM.LPG</t>
  </si>
  <si>
    <t>UED.ktoe.LU.OIS.OIS.PROC_COOL_STEAM.STEAM.DIESEL_LIQBIO</t>
  </si>
  <si>
    <t>UED.ktoe.LU.OIS.OIS.PROC_COOL_STEAM.STEAM.RFO</t>
  </si>
  <si>
    <t>UED.ktoe.LU.OIS.OIS.PROC_COOL_STEAM.STEAM.OTHER</t>
  </si>
  <si>
    <t>UED.ktoe.LU.OIS.OIS.PROC_COOL_STEAM.STEAM.NG_BIOGAS</t>
  </si>
  <si>
    <t>UED.ktoe.LU.OIS.OIS.PROC_COOL_STEAM.STEAM.DERIVED</t>
  </si>
  <si>
    <t>UED.ktoe.LU.OIS.OIS.PROC_COOL_STEAM.STEAM.BIOMASS_WASTE</t>
  </si>
  <si>
    <t>UED.ktoe.LU.OIS.OIS.PROC_COOL_STEAM.STEAM.STEAM_DISTR</t>
  </si>
  <si>
    <t>UED.ktoe.LU.OIS.OIS.PROC_COOL_ELEC.ELEC.ELEC</t>
  </si>
  <si>
    <t>UED.ktoe.LU.OIS.OIS.MOTOR.MECH.DIESEL_LIQBIO</t>
  </si>
  <si>
    <t>UED.ktoe.LU.OIS.OIS.GENERIC.MECH.ELEC</t>
  </si>
  <si>
    <t>FUEL_EMI.ktCO2.LU.OIS.OIS.TOTAL.TOTAL.TOTAL</t>
  </si>
  <si>
    <t>FUEL_EMI.ktCO2.LU.OIS.OIS.LIGHT.GENERIC.ELEC</t>
  </si>
  <si>
    <t>FUEL_EMI.ktCO2.LU.OIS.OIS.AIRCOMP.GENERIC.ELEC</t>
  </si>
  <si>
    <t>FUEL_EMI.ktCO2.LU.OIS.OIS.MOTOR.GENERIC.ELEC</t>
  </si>
  <si>
    <t>FUEL_EMI.ktCO2.LU.OIS.OIS.FANS.GENERIC.ELEC</t>
  </si>
  <si>
    <t>FUEL_EMI.ktCO2.LU.OIS.OIS.LOW_ENTH.TOTAL.TOTAL</t>
  </si>
  <si>
    <t>FUEL_EMI.ktCO2.LU.OIS.OIS.LOW_ENTH.THERM.DIESEL_LIQBIO</t>
  </si>
  <si>
    <t>FUEL_EMI.ktCO2.LU.OIS.OIS.LOW_ENTH.THERM.NG_BIOGAS</t>
  </si>
  <si>
    <t>FUEL_EMI.ktCO2.LU.OIS.OIS.LOW_ENTH.THERM.SOLAR_GEO</t>
  </si>
  <si>
    <t>FUEL_EMI.ktCO2.LU.OIS.OIS.LOW_ENTH.HP.AMBIENT</t>
  </si>
  <si>
    <t>FUEL_EMI.ktCO2.LU.OIS.OIS.LOW_ENTH.THERM.ELEC</t>
  </si>
  <si>
    <t>FUEL_EMI.ktCO2.LU.OIS.OIS.PROCESSING.TOTAL.TOTAL</t>
  </si>
  <si>
    <t>FUEL_EMI.ktCO2.LU.OIS.OIS.PROCESSING.STEAM.SOLIDS</t>
  </si>
  <si>
    <t>FUEL_EMI.ktCO2.LU.OIS.OIS.PROCESSING.STEAM.RFG</t>
  </si>
  <si>
    <t>FUEL_EMI.ktCO2.LU.OIS.OIS.PROCESSING.STEAM.LPG</t>
  </si>
  <si>
    <t>FUEL_EMI.ktCO2.LU.OIS.OIS.PROCESSING.STEAM.DIESEL_LIQBIO</t>
  </si>
  <si>
    <t>FUEL_EMI.ktCO2.LU.OIS.OIS.PROCESSING.STEAM.RFO</t>
  </si>
  <si>
    <t>FUEL_EMI.ktCO2.LU.OIS.OIS.PROCESSING.STEAM.OTHER</t>
  </si>
  <si>
    <t>FUEL_EMI.ktCO2.LU.OIS.OIS.PROCESSING.STEAM.NG_BIOGAS</t>
  </si>
  <si>
    <t>FUEL_EMI.ktCO2.LU.OIS.OIS.PROCESSING.STEAM.DERIVED</t>
  </si>
  <si>
    <t>FUEL_EMI.ktCO2.LU.OIS.OIS.PROCESSING.STEAM.BIOMASS_WASTE</t>
  </si>
  <si>
    <t>FUEL_EMI.ktCO2.LU.OIS.OIS.PROCESSING.STEAM.STEAM_DISTR</t>
  </si>
  <si>
    <t>FUEL_EMI.ktCO2.LU.OIS.OIS.PROC_HEAT.TOTAL.TOTAL</t>
  </si>
  <si>
    <t>FUEL_EMI.ktCO2.LU.OIS.OIS.PROC_HEAT.THERM.SOLIDS</t>
  </si>
  <si>
    <t>FUEL_EMI.ktCO2.LU.OIS.OIS.PROC_HEAT.THERM.LPG</t>
  </si>
  <si>
    <t>FUEL_EMI.ktCO2.LU.OIS.OIS.PROC_HEAT.THERM.DIESEL_LIQBIO</t>
  </si>
  <si>
    <t>FUEL_EMI.ktCO2.LU.OIS.OIS.PROC_HEAT.THERM.RFO</t>
  </si>
  <si>
    <t>FUEL_EMI.ktCO2.LU.OIS.OIS.PROC_HEAT.THERM.NG_BIOGAS</t>
  </si>
  <si>
    <t>FUEL_EMI.ktCO2.LU.OIS.OIS.PROC_HEAT_ELEC.ELEC.ELEC</t>
  </si>
  <si>
    <t>FUEL_EMI.ktCO2.LU.OIS.OIS.DRYING.TOTAL.TOTAL</t>
  </si>
  <si>
    <t>FUEL_EMI.ktCO2.LU.OIS.OIS.DRYING.THERM.SOLIDS</t>
  </si>
  <si>
    <t>FUEL_EMI.ktCO2.LU.OIS.OIS.DRYING.THERM.LPG</t>
  </si>
  <si>
    <t>FUEL_EMI.ktCO2.LU.OIS.OIS.DRYING.THERM.DIESEL_LIQBIO</t>
  </si>
  <si>
    <t>FUEL_EMI.ktCO2.LU.OIS.OIS.DRYING.THERM.RFO</t>
  </si>
  <si>
    <t>FUEL_EMI.ktCO2.LU.OIS.OIS.DRYING.THERM.NG_BIOGAS</t>
  </si>
  <si>
    <t>FUEL_EMI.ktCO2.LU.OIS.OIS.DRYING_STEAM.TOTAL.TOTAL</t>
  </si>
  <si>
    <t>FUEL_EMI.ktCO2.LU.OIS.OIS.DRYING_STEAM.STEAM.SOLIDS</t>
  </si>
  <si>
    <t>FUEL_EMI.ktCO2.LU.OIS.OIS.DRYING_STEAM.STEAM.RFG</t>
  </si>
  <si>
    <t>FUEL_EMI.ktCO2.LU.OIS.OIS.DRYING_STEAM.STEAM.LPG</t>
  </si>
  <si>
    <t>FUEL_EMI.ktCO2.LU.OIS.OIS.DRYING_STEAM.STEAM.DIESEL_LIQBIO</t>
  </si>
  <si>
    <t>FUEL_EMI.ktCO2.LU.OIS.OIS.DRYING_STEAM.STEAM.RFO</t>
  </si>
  <si>
    <t>FUEL_EMI.ktCO2.LU.OIS.OIS.DRYING_STEAM.STEAM.OTHER</t>
  </si>
  <si>
    <t>FUEL_EMI.ktCO2.LU.OIS.OIS.DRYING_STEAM.STEAM.NG_BIOGAS</t>
  </si>
  <si>
    <t>FUEL_EMI.ktCO2.LU.OIS.OIS.DRYING_STEAM.STEAM.DERIVED</t>
  </si>
  <si>
    <t>FUEL_EMI.ktCO2.LU.OIS.OIS.DRYING_STEAM.STEAM.BIOMASS_WASTE</t>
  </si>
  <si>
    <t>FUEL_EMI.ktCO2.LU.OIS.OIS.DRYING_STEAM.STEAM.STEAM_DISTR</t>
  </si>
  <si>
    <t>FUEL_EMI.ktCO2.LU.OIS.OIS.DRYING_ELEC.ELEC.ELEC</t>
  </si>
  <si>
    <t>FUEL_EMI.ktCO2.LU.OIS.OIS.PROC_COOL_THERM.THERM.NG_BIOGAS</t>
  </si>
  <si>
    <t>FUEL_EMI.ktCO2.LU.OIS.OIS.PROC_COOL_STEAM.TOTAL.TOTAL</t>
  </si>
  <si>
    <t>FUEL_EMI.ktCO2.LU.OIS.OIS.PROC_COOL_STEAM.STEAM.SOLIDS</t>
  </si>
  <si>
    <t>FUEL_EMI.ktCO2.LU.OIS.OIS.PROC_COOL_STEAM.STEAM.RFG</t>
  </si>
  <si>
    <t>FUEL_EMI.ktCO2.LU.OIS.OIS.PROC_COOL_STEAM.STEAM.LPG</t>
  </si>
  <si>
    <t>FUEL_EMI.ktCO2.LU.OIS.OIS.PROC_COOL_STEAM.STEAM.DIESEL_LIQBIO</t>
  </si>
  <si>
    <t>FUEL_EMI.ktCO2.LU.OIS.OIS.PROC_COOL_STEAM.STEAM.RFO</t>
  </si>
  <si>
    <t>FUEL_EMI.ktCO2.LU.OIS.OIS.PROC_COOL_STEAM.STEAM.OTHER</t>
  </si>
  <si>
    <t>FUEL_EMI.ktCO2.LU.OIS.OIS.PROC_COOL_STEAM.STEAM.NG_BIOGAS</t>
  </si>
  <si>
    <t>FUEL_EMI.ktCO2.LU.OIS.OIS.PROC_COOL_STEAM.STEAM.DERIVED</t>
  </si>
  <si>
    <t>FUEL_EMI.ktCO2.LU.OIS.OIS.PROC_COOL_STEAM.STEAM.BIOMASS_WASTE</t>
  </si>
  <si>
    <t>FUEL_EMI.ktCO2.LU.OIS.OIS.PROC_COOL_STEAM.STEAM.STEAM_DISTR</t>
  </si>
  <si>
    <t>FUEL_EMI.ktCO2.LU.OIS.OIS.PROC_COOL_ELEC.ELEC.ELEC</t>
  </si>
  <si>
    <t>FUEL_EMI.ktCO2.LU.OIS.OIS.MOTOR.MECH.DIESEL_LIQBIO</t>
  </si>
  <si>
    <t>FUEL_EMI.ktCO2.LU.OIS.OIS.GENERIC.MECH.ELEC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</si>
</sst>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;\-#,##0.00;&quot;-&quot;"/>
    <numFmt numFmtId="166" formatCode="#,##0.0"/>
    <numFmt numFmtId="167" formatCode="0.000"/>
    <numFmt numFmtId="168" formatCode="#,##0;\-#,##0;&quot;-&quot;"/>
    <numFmt numFmtId="169" formatCode="#,##0.000"/>
    <numFmt numFmtId="170" formatCode="#,##0.000;\-#,##0.000;&quot;-&quot;"/>
    <numFmt numFmtId="171" formatCode="#,##0.0;\-#,##0.0;&quot;-&quot;"/>
    <numFmt numFmtId="172" formatCode="0.00%;\-0.00%;&quot;-&quot;"/>
    <numFmt numFmtId="173" formatCode="0.0"/>
    <numFmt numFmtId="174" formatCode="#,##0.0;\-#,##0.0;&quot;&quot;"/>
    <numFmt numFmtId="175" formatCode="0.00000"/>
    <numFmt numFmtId="176" formatCode="#,##0.000000"/>
    <numFmt numFmtId="177" formatCode="mmmm\ yyyy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i/>
      <sz val="8"/>
      <color rgb="FF00143C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10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963732"/>
      <name val="Calibri"/>
      <family val="2"/>
      <scheme val="minor"/>
    </font>
    <font>
      <sz val="8"/>
      <color rgb="FFE1690A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964605"/>
      <name val="Calibri"/>
      <family val="2"/>
      <scheme val="minor"/>
    </font>
    <font>
      <i/>
      <sz val="8"/>
      <color rgb="FF964605"/>
      <name val="Calibri"/>
      <family val="2"/>
      <scheme val="minor"/>
    </font>
    <font>
      <i/>
      <sz val="8"/>
      <color rgb="FF96373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DC9696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9">
    <xf numFmtId="0" fontId="0" fillId="0" borderId="0"/>
    <xf numFmtId="9" fontId="1" fillId="0" borderId="0"/>
    <xf numFmtId="0" fontId="3" fillId="0" borderId="0"/>
    <xf numFmtId="164" fontId="1" fillId="0" borderId="0"/>
    <xf numFmtId="0" fontId="8" fillId="0" borderId="0"/>
    <xf numFmtId="0" fontId="9" fillId="0" borderId="0"/>
    <xf numFmtId="9" fontId="8" fillId="0" borderId="0"/>
    <xf numFmtId="9" fontId="9" fillId="0" borderId="0"/>
    <xf numFmtId="0" fontId="1" fillId="0" borderId="0"/>
  </cellStyleXfs>
  <cellXfs count="359">
    <xf numFmtId="0" fontId="0" fillId="0" borderId="0" xfId="0"/>
    <xf numFmtId="0" fontId="10" fillId="2" borderId="0" xfId="4" applyFont="1" applyFill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0" fontId="15" fillId="2" borderId="0" xfId="4" applyFont="1" applyFill="1" applyAlignment="1">
      <alignment horizontal="right" vertical="center"/>
    </xf>
    <xf numFmtId="0" fontId="10" fillId="2" borderId="0" xfId="4" applyFont="1" applyFill="1" applyAlignment="1">
      <alignment horizontal="left" vertical="center" indent="1"/>
    </xf>
    <xf numFmtId="10" fontId="14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vertical="center"/>
    </xf>
    <xf numFmtId="10" fontId="10" fillId="2" borderId="0" xfId="4" applyNumberFormat="1" applyFont="1" applyFill="1" applyAlignment="1">
      <alignment vertical="center"/>
    </xf>
    <xf numFmtId="0" fontId="15" fillId="2" borderId="0" xfId="4" applyFont="1" applyFill="1" applyAlignment="1">
      <alignment vertical="center"/>
    </xf>
    <xf numFmtId="0" fontId="18" fillId="3" borderId="2" xfId="4" applyFont="1" applyFill="1" applyBorder="1" applyAlignment="1">
      <alignment horizontal="left" vertical="center"/>
    </xf>
    <xf numFmtId="1" fontId="19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left" vertical="center" indent="4"/>
    </xf>
    <xf numFmtId="0" fontId="20" fillId="2" borderId="0" xfId="4" applyFont="1" applyFill="1" applyAlignment="1">
      <alignment horizontal="left" vertical="center" indent="1"/>
    </xf>
    <xf numFmtId="0" fontId="20" fillId="2" borderId="4" xfId="4" applyFont="1" applyFill="1" applyBorder="1" applyAlignment="1">
      <alignment horizontal="left" vertical="center" indent="1"/>
    </xf>
    <xf numFmtId="0" fontId="20" fillId="2" borderId="0" xfId="4" applyFont="1" applyFill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1"/>
    </xf>
    <xf numFmtId="0" fontId="20" fillId="2" borderId="1" xfId="4" applyFont="1" applyFill="1" applyBorder="1" applyAlignment="1">
      <alignment horizontal="left" vertical="center" indent="1"/>
    </xf>
    <xf numFmtId="0" fontId="20" fillId="2" borderId="7" xfId="4" applyFont="1" applyFill="1" applyBorder="1" applyAlignment="1">
      <alignment horizontal="left" vertical="center" indent="2"/>
    </xf>
    <xf numFmtId="0" fontId="20" fillId="2" borderId="0" xfId="4" applyFont="1" applyFill="1" applyAlignment="1">
      <alignment horizontal="left" vertical="center" indent="3"/>
    </xf>
    <xf numFmtId="0" fontId="20" fillId="2" borderId="4" xfId="4" applyFont="1" applyFill="1" applyBorder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2"/>
    </xf>
    <xf numFmtId="0" fontId="20" fillId="2" borderId="1" xfId="4" applyFont="1" applyFill="1" applyBorder="1" applyAlignment="1">
      <alignment horizontal="left" vertical="center" indent="2"/>
    </xf>
    <xf numFmtId="0" fontId="21" fillId="2" borderId="6" xfId="4" applyFont="1" applyFill="1" applyBorder="1" applyAlignment="1">
      <alignment horizontal="left" vertical="center" indent="4"/>
    </xf>
    <xf numFmtId="0" fontId="21" fillId="2" borderId="5" xfId="4" applyFont="1" applyFill="1" applyBorder="1" applyAlignment="1">
      <alignment horizontal="left" vertical="center" indent="4"/>
    </xf>
    <xf numFmtId="0" fontId="20" fillId="2" borderId="9" xfId="4" applyFont="1" applyFill="1" applyBorder="1" applyAlignment="1">
      <alignment horizontal="left" vertical="center" indent="2"/>
    </xf>
    <xf numFmtId="0" fontId="20" fillId="2" borderId="7" xfId="4" applyFont="1" applyFill="1" applyBorder="1" applyAlignment="1">
      <alignment horizontal="left" vertical="center" indent="1"/>
    </xf>
    <xf numFmtId="0" fontId="21" fillId="2" borderId="6" xfId="4" applyFont="1" applyFill="1" applyBorder="1" applyAlignment="1">
      <alignment horizontal="left" vertical="center" indent="3"/>
    </xf>
    <xf numFmtId="0" fontId="21" fillId="2" borderId="5" xfId="4" applyFont="1" applyFill="1" applyBorder="1" applyAlignment="1">
      <alignment horizontal="left" vertical="center" indent="3"/>
    </xf>
    <xf numFmtId="0" fontId="20" fillId="2" borderId="8" xfId="4" applyFont="1" applyFill="1" applyBorder="1" applyAlignment="1">
      <alignment horizontal="left" vertical="center" indent="1"/>
    </xf>
    <xf numFmtId="0" fontId="24" fillId="2" borderId="2" xfId="4" applyFont="1" applyFill="1" applyBorder="1" applyAlignment="1">
      <alignment horizontal="left" vertical="center" indent="1"/>
    </xf>
    <xf numFmtId="0" fontId="22" fillId="4" borderId="2" xfId="4" applyFont="1" applyFill="1" applyBorder="1" applyAlignment="1">
      <alignment horizontal="left" vertical="center"/>
    </xf>
    <xf numFmtId="0" fontId="24" fillId="5" borderId="2" xfId="4" applyFont="1" applyFill="1" applyBorder="1" applyAlignment="1">
      <alignment horizontal="left" vertical="center" indent="1"/>
    </xf>
    <xf numFmtId="0" fontId="26" fillId="4" borderId="2" xfId="4" applyFont="1" applyFill="1" applyBorder="1" applyAlignment="1">
      <alignment horizontal="left" vertical="center"/>
    </xf>
    <xf numFmtId="0" fontId="27" fillId="4" borderId="2" xfId="4" applyFont="1" applyFill="1" applyBorder="1" applyAlignment="1">
      <alignment vertical="center"/>
    </xf>
    <xf numFmtId="0" fontId="28" fillId="5" borderId="2" xfId="4" applyFont="1" applyFill="1" applyBorder="1" applyAlignment="1">
      <alignment horizontal="left" vertical="center" indent="1"/>
    </xf>
    <xf numFmtId="0" fontId="30" fillId="5" borderId="2" xfId="4" applyFont="1" applyFill="1" applyBorder="1" applyAlignment="1">
      <alignment horizontal="left" vertical="center" indent="1"/>
    </xf>
    <xf numFmtId="0" fontId="31" fillId="2" borderId="2" xfId="4" applyFont="1" applyFill="1" applyBorder="1" applyAlignment="1">
      <alignment horizontal="left" vertical="center" indent="2"/>
    </xf>
    <xf numFmtId="0" fontId="32" fillId="2" borderId="0" xfId="4" applyFont="1" applyFill="1" applyAlignment="1">
      <alignment horizontal="left" vertical="center" indent="3"/>
    </xf>
    <xf numFmtId="0" fontId="32" fillId="2" borderId="1" xfId="4" applyFont="1" applyFill="1" applyBorder="1" applyAlignment="1">
      <alignment horizontal="left" vertical="center" indent="3"/>
    </xf>
    <xf numFmtId="0" fontId="33" fillId="2" borderId="2" xfId="4" applyFont="1" applyFill="1" applyBorder="1" applyAlignment="1">
      <alignment horizontal="left" vertical="center" indent="2"/>
    </xf>
    <xf numFmtId="0" fontId="33" fillId="2" borderId="9" xfId="4" applyFont="1" applyFill="1" applyBorder="1" applyAlignment="1">
      <alignment horizontal="left" vertical="center" indent="2"/>
    </xf>
    <xf numFmtId="0" fontId="33" fillId="2" borderId="1" xfId="4" applyFont="1" applyFill="1" applyBorder="1" applyAlignment="1">
      <alignment horizontal="left" vertical="center" indent="2"/>
    </xf>
    <xf numFmtId="0" fontId="34" fillId="2" borderId="2" xfId="4" applyFont="1" applyFill="1" applyBorder="1" applyAlignment="1">
      <alignment horizontal="left" vertical="center" indent="2"/>
    </xf>
    <xf numFmtId="0" fontId="34" fillId="2" borderId="9" xfId="4" applyFont="1" applyFill="1" applyBorder="1" applyAlignment="1">
      <alignment horizontal="left" vertical="center" indent="3"/>
    </xf>
    <xf numFmtId="0" fontId="34" fillId="2" borderId="0" xfId="4" applyFont="1" applyFill="1" applyAlignment="1">
      <alignment horizontal="left" vertical="center" indent="3"/>
    </xf>
    <xf numFmtId="0" fontId="34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3"/>
    </xf>
    <xf numFmtId="0" fontId="20" fillId="2" borderId="1" xfId="4" applyFont="1" applyFill="1" applyBorder="1" applyAlignment="1">
      <alignment horizontal="left" vertical="center" indent="3"/>
    </xf>
    <xf numFmtId="0" fontId="0" fillId="2" borderId="0" xfId="0" applyFill="1"/>
    <xf numFmtId="0" fontId="34" fillId="2" borderId="1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2"/>
    </xf>
    <xf numFmtId="0" fontId="34" fillId="2" borderId="1" xfId="4" applyFont="1" applyFill="1" applyBorder="1" applyAlignment="1">
      <alignment horizontal="left" vertical="center" indent="2"/>
    </xf>
    <xf numFmtId="0" fontId="16" fillId="2" borderId="0" xfId="4" applyFont="1" applyFill="1" applyAlignment="1">
      <alignment horizontal="left" vertical="center" indent="3"/>
    </xf>
    <xf numFmtId="0" fontId="13" fillId="2" borderId="0" xfId="4" applyFont="1" applyFill="1" applyAlignment="1">
      <alignment horizontal="left" vertical="center" indent="3"/>
    </xf>
    <xf numFmtId="0" fontId="31" fillId="2" borderId="9" xfId="4" applyFont="1" applyFill="1" applyBorder="1" applyAlignment="1">
      <alignment horizontal="left" vertical="center" indent="2"/>
    </xf>
    <xf numFmtId="0" fontId="31" fillId="2" borderId="10" xfId="4" applyFont="1" applyFill="1" applyBorder="1" applyAlignment="1">
      <alignment horizontal="left" vertical="center" indent="2"/>
    </xf>
    <xf numFmtId="0" fontId="33" fillId="2" borderId="4" xfId="4" applyFont="1" applyFill="1" applyBorder="1" applyAlignment="1">
      <alignment horizontal="left" vertical="center" indent="2"/>
    </xf>
    <xf numFmtId="0" fontId="14" fillId="2" borderId="0" xfId="4" applyFont="1" applyFill="1" applyAlignment="1">
      <alignment horizontal="left" vertical="center" indent="3"/>
    </xf>
    <xf numFmtId="0" fontId="20" fillId="2" borderId="0" xfId="4" applyFont="1" applyFill="1" applyAlignment="1">
      <alignment horizontal="left" vertical="center" indent="4"/>
    </xf>
    <xf numFmtId="0" fontId="37" fillId="2" borderId="0" xfId="4" applyFont="1" applyFill="1" applyAlignment="1">
      <alignment horizontal="left" vertical="center" indent="3"/>
    </xf>
    <xf numFmtId="0" fontId="37" fillId="2" borderId="1" xfId="4" applyFont="1" applyFill="1" applyBorder="1" applyAlignment="1">
      <alignment horizontal="left" vertical="center" indent="3"/>
    </xf>
    <xf numFmtId="0" fontId="38" fillId="2" borderId="0" xfId="4" applyFont="1" applyFill="1" applyAlignment="1">
      <alignment horizontal="left" vertical="center" indent="3"/>
    </xf>
    <xf numFmtId="0" fontId="38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4"/>
    </xf>
    <xf numFmtId="0" fontId="19" fillId="3" borderId="2" xfId="4" applyFont="1" applyFill="1" applyBorder="1" applyAlignment="1">
      <alignment horizontal="center" vertical="center" shrinkToFit="1"/>
    </xf>
    <xf numFmtId="0" fontId="10" fillId="2" borderId="0" xfId="4" applyFont="1" applyFill="1" applyAlignment="1">
      <alignment vertical="center" shrinkToFit="1"/>
    </xf>
    <xf numFmtId="0" fontId="31" fillId="2" borderId="9" xfId="4" applyFont="1" applyFill="1" applyBorder="1" applyAlignment="1">
      <alignment vertical="center" shrinkToFit="1"/>
    </xf>
    <xf numFmtId="0" fontId="31" fillId="2" borderId="10" xfId="4" applyFont="1" applyFill="1" applyBorder="1" applyAlignment="1">
      <alignment vertical="center" shrinkToFit="1"/>
    </xf>
    <xf numFmtId="0" fontId="32" fillId="2" borderId="0" xfId="4" applyFont="1" applyFill="1" applyAlignment="1">
      <alignment vertical="center" shrinkToFit="1"/>
    </xf>
    <xf numFmtId="0" fontId="33" fillId="2" borderId="4" xfId="4" applyFont="1" applyFill="1" applyBorder="1" applyAlignment="1">
      <alignment vertical="center" shrinkToFit="1"/>
    </xf>
    <xf numFmtId="0" fontId="20" fillId="2" borderId="0" xfId="4" applyFont="1" applyFill="1" applyAlignment="1">
      <alignment vertical="center" shrinkToFit="1"/>
    </xf>
    <xf numFmtId="0" fontId="37" fillId="2" borderId="0" xfId="4" applyFont="1" applyFill="1" applyAlignment="1">
      <alignment vertical="center" shrinkToFit="1"/>
    </xf>
    <xf numFmtId="0" fontId="35" fillId="2" borderId="0" xfId="4" applyFont="1" applyFill="1" applyAlignment="1">
      <alignment vertical="center" shrinkToFit="1"/>
    </xf>
    <xf numFmtId="0" fontId="37" fillId="2" borderId="1" xfId="4" applyFont="1" applyFill="1" applyBorder="1" applyAlignment="1">
      <alignment vertical="center" shrinkToFit="1"/>
    </xf>
    <xf numFmtId="0" fontId="16" fillId="2" borderId="0" xfId="4" applyFont="1" applyFill="1" applyAlignment="1">
      <alignment vertical="center" shrinkToFit="1"/>
    </xf>
    <xf numFmtId="0" fontId="31" fillId="2" borderId="9" xfId="1" applyNumberFormat="1" applyFont="1" applyFill="1" applyBorder="1" applyAlignment="1">
      <alignment vertical="center" shrinkToFit="1"/>
    </xf>
    <xf numFmtId="0" fontId="31" fillId="2" borderId="0" xfId="1" applyNumberFormat="1" applyFont="1" applyFill="1" applyAlignment="1">
      <alignment vertical="center" shrinkToFit="1"/>
    </xf>
    <xf numFmtId="0" fontId="31" fillId="2" borderId="10" xfId="1" applyNumberFormat="1" applyFont="1" applyFill="1" applyBorder="1" applyAlignment="1">
      <alignment vertical="center" shrinkToFit="1"/>
    </xf>
    <xf numFmtId="0" fontId="33" fillId="2" borderId="0" xfId="1" applyNumberFormat="1" applyFont="1" applyFill="1" applyAlignment="1">
      <alignment vertical="center" shrinkToFit="1"/>
    </xf>
    <xf numFmtId="0" fontId="38" fillId="2" borderId="0" xfId="1" applyNumberFormat="1" applyFont="1" applyFill="1" applyAlignment="1">
      <alignment vertical="center" shrinkToFit="1"/>
    </xf>
    <xf numFmtId="0" fontId="38" fillId="2" borderId="1" xfId="1" applyNumberFormat="1" applyFont="1" applyFill="1" applyBorder="1" applyAlignment="1">
      <alignment vertical="center" shrinkToFit="1"/>
    </xf>
    <xf numFmtId="0" fontId="33" fillId="2" borderId="1" xfId="1" applyNumberFormat="1" applyFont="1" applyFill="1" applyBorder="1" applyAlignment="1">
      <alignment vertical="center" shrinkToFit="1"/>
    </xf>
    <xf numFmtId="0" fontId="34" fillId="2" borderId="9" xfId="4" applyFont="1" applyFill="1" applyBorder="1" applyAlignment="1">
      <alignment vertical="center" shrinkToFit="1"/>
    </xf>
    <xf numFmtId="0" fontId="34" fillId="2" borderId="1" xfId="4" applyFont="1" applyFill="1" applyBorder="1" applyAlignment="1">
      <alignment vertical="center" shrinkToFit="1"/>
    </xf>
    <xf numFmtId="0" fontId="20" fillId="2" borderId="9" xfId="4" applyFont="1" applyFill="1" applyBorder="1" applyAlignment="1">
      <alignment vertical="center" shrinkToFit="1"/>
    </xf>
    <xf numFmtId="0" fontId="20" fillId="2" borderId="1" xfId="4" applyFont="1" applyFill="1" applyBorder="1" applyAlignment="1">
      <alignment vertical="center" shrinkToFit="1"/>
    </xf>
    <xf numFmtId="0" fontId="15" fillId="2" borderId="0" xfId="4" applyFont="1" applyFill="1" applyAlignment="1">
      <alignment vertical="center" shrinkToFit="1"/>
    </xf>
    <xf numFmtId="0" fontId="27" fillId="4" borderId="2" xfId="4" applyFont="1" applyFill="1" applyBorder="1" applyAlignment="1">
      <alignment vertical="center" shrinkToFit="1"/>
    </xf>
    <xf numFmtId="0" fontId="29" fillId="5" borderId="2" xfId="4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 shrinkToFit="1"/>
    </xf>
    <xf numFmtId="0" fontId="32" fillId="2" borderId="1" xfId="4" applyFont="1" applyFill="1" applyBorder="1" applyAlignment="1">
      <alignment vertical="center" shrinkToFit="1"/>
    </xf>
    <xf numFmtId="0" fontId="33" fillId="2" borderId="2" xfId="4" applyFont="1" applyFill="1" applyBorder="1" applyAlignment="1">
      <alignment vertical="center" shrinkToFit="1"/>
    </xf>
    <xf numFmtId="0" fontId="34" fillId="2" borderId="2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 shrinkToFit="1"/>
    </xf>
    <xf numFmtId="0" fontId="30" fillId="5" borderId="2" xfId="1" applyNumberFormat="1" applyFont="1" applyFill="1" applyBorder="1" applyAlignment="1">
      <alignment vertical="center" shrinkToFit="1"/>
    </xf>
    <xf numFmtId="0" fontId="33" fillId="2" borderId="9" xfId="4" applyFont="1" applyFill="1" applyBorder="1" applyAlignment="1">
      <alignment vertical="center" shrinkToFit="1"/>
    </xf>
    <xf numFmtId="0" fontId="33" fillId="2" borderId="1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/>
    </xf>
    <xf numFmtId="0" fontId="34" fillId="2" borderId="0" xfId="4" applyFont="1" applyFill="1" applyAlignment="1">
      <alignment horizontal="left" vertical="center" indent="2"/>
    </xf>
    <xf numFmtId="0" fontId="34" fillId="2" borderId="8" xfId="4" applyFont="1" applyFill="1" applyBorder="1" applyAlignment="1">
      <alignment horizontal="left" vertical="center" indent="2"/>
    </xf>
    <xf numFmtId="0" fontId="37" fillId="2" borderId="10" xfId="4" applyFont="1" applyFill="1" applyBorder="1" applyAlignment="1">
      <alignment horizontal="left" vertical="center" indent="3"/>
    </xf>
    <xf numFmtId="0" fontId="37" fillId="2" borderId="10" xfId="4" applyFont="1" applyFill="1" applyBorder="1" applyAlignment="1">
      <alignment vertical="center" shrinkToFit="1"/>
    </xf>
    <xf numFmtId="0" fontId="38" fillId="2" borderId="10" xfId="4" applyFont="1" applyFill="1" applyBorder="1" applyAlignment="1">
      <alignment horizontal="left" vertical="center" indent="3"/>
    </xf>
    <xf numFmtId="0" fontId="38" fillId="2" borderId="10" xfId="1" applyNumberFormat="1" applyFont="1" applyFill="1" applyBorder="1" applyAlignment="1">
      <alignment vertical="center" shrinkToFit="1"/>
    </xf>
    <xf numFmtId="0" fontId="34" fillId="2" borderId="8" xfId="4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0" xfId="4" applyFont="1" applyFill="1" applyAlignment="1">
      <alignment horizontal="left" vertical="center" indent="1"/>
    </xf>
    <xf numFmtId="0" fontId="22" fillId="5" borderId="2" xfId="4" applyFont="1" applyFill="1" applyBorder="1" applyAlignment="1">
      <alignment horizontal="left" vertical="center" indent="1"/>
    </xf>
    <xf numFmtId="0" fontId="23" fillId="5" borderId="2" xfId="4" applyFont="1" applyFill="1" applyBorder="1" applyAlignment="1">
      <alignment vertical="center" shrinkToFit="1"/>
    </xf>
    <xf numFmtId="0" fontId="22" fillId="5" borderId="2" xfId="4" applyFont="1" applyFill="1" applyBorder="1" applyAlignment="1">
      <alignment horizontal="left" vertical="center"/>
    </xf>
    <xf numFmtId="0" fontId="30" fillId="5" borderId="9" xfId="1" applyNumberFormat="1" applyFont="1" applyFill="1" applyBorder="1" applyAlignment="1">
      <alignment vertical="center" shrinkToFit="1"/>
    </xf>
    <xf numFmtId="0" fontId="23" fillId="4" borderId="2" xfId="4" applyFont="1" applyFill="1" applyBorder="1" applyAlignment="1">
      <alignment vertical="center" shrinkToFit="1"/>
    </xf>
    <xf numFmtId="3" fontId="23" fillId="4" borderId="2" xfId="4" applyNumberFormat="1" applyFont="1" applyFill="1" applyBorder="1" applyAlignment="1">
      <alignment vertical="center"/>
    </xf>
    <xf numFmtId="0" fontId="24" fillId="5" borderId="9" xfId="4" applyFont="1" applyFill="1" applyBorder="1" applyAlignment="1">
      <alignment horizontal="left" vertical="center" indent="1"/>
    </xf>
    <xf numFmtId="0" fontId="22" fillId="5" borderId="9" xfId="4" applyFont="1" applyFill="1" applyBorder="1" applyAlignment="1">
      <alignment horizontal="left" vertical="center"/>
    </xf>
    <xf numFmtId="0" fontId="34" fillId="2" borderId="0" xfId="1" applyNumberFormat="1" applyFont="1" applyFill="1" applyAlignment="1">
      <alignment horizontal="center" vertical="center"/>
    </xf>
    <xf numFmtId="0" fontId="34" fillId="2" borderId="0" xfId="4" applyFont="1" applyFill="1" applyAlignment="1">
      <alignment horizontal="left" vertical="center" indent="5"/>
    </xf>
    <xf numFmtId="0" fontId="23" fillId="5" borderId="9" xfId="4" applyFont="1" applyFill="1" applyBorder="1" applyAlignment="1">
      <alignment vertical="center" shrinkToFit="1"/>
    </xf>
    <xf numFmtId="0" fontId="23" fillId="5" borderId="0" xfId="4" applyFont="1" applyFill="1" applyAlignment="1">
      <alignment vertical="center" shrinkToFit="1"/>
    </xf>
    <xf numFmtId="0" fontId="10" fillId="2" borderId="0" xfId="1" applyNumberFormat="1" applyFont="1" applyFill="1" applyAlignment="1">
      <alignment horizontal="center" vertical="center" shrinkToFit="1"/>
    </xf>
    <xf numFmtId="0" fontId="34" fillId="2" borderId="0" xfId="1" applyNumberFormat="1" applyFont="1" applyFill="1" applyAlignment="1">
      <alignment horizontal="center" vertical="center" shrinkToFit="1"/>
    </xf>
    <xf numFmtId="0" fontId="20" fillId="2" borderId="0" xfId="1" applyNumberFormat="1" applyFont="1" applyFill="1" applyAlignment="1">
      <alignment vertical="center" shrinkToFit="1"/>
    </xf>
    <xf numFmtId="0" fontId="20" fillId="2" borderId="1" xfId="1" applyNumberFormat="1" applyFont="1" applyFill="1" applyBorder="1" applyAlignment="1">
      <alignment vertical="center" shrinkToFit="1"/>
    </xf>
    <xf numFmtId="0" fontId="10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/>
    </xf>
    <xf numFmtId="0" fontId="39" fillId="2" borderId="8" xfId="1" applyNumberFormat="1" applyFont="1" applyFill="1" applyBorder="1" applyAlignment="1">
      <alignment vertical="center" shrinkToFit="1"/>
    </xf>
    <xf numFmtId="0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vertical="center"/>
    </xf>
    <xf numFmtId="0" fontId="14" fillId="2" borderId="0" xfId="4" applyFont="1" applyFill="1" applyAlignment="1">
      <alignment horizontal="left" vertical="center" indent="5"/>
    </xf>
    <xf numFmtId="0" fontId="40" fillId="2" borderId="0" xfId="4" applyFont="1" applyFill="1" applyAlignment="1">
      <alignment vertical="center"/>
    </xf>
    <xf numFmtId="0" fontId="33" fillId="2" borderId="8" xfId="4" applyFont="1" applyFill="1" applyBorder="1" applyAlignment="1">
      <alignment horizontal="left" vertical="center" indent="2"/>
    </xf>
    <xf numFmtId="0" fontId="33" fillId="2" borderId="3" xfId="4" applyFont="1" applyFill="1" applyBorder="1" applyAlignment="1">
      <alignment horizontal="left" vertical="center" indent="2"/>
    </xf>
    <xf numFmtId="0" fontId="34" fillId="2" borderId="4" xfId="4" applyFont="1" applyFill="1" applyBorder="1" applyAlignment="1">
      <alignment horizontal="left" vertical="center" indent="2"/>
    </xf>
    <xf numFmtId="0" fontId="41" fillId="2" borderId="0" xfId="4" applyFont="1" applyFill="1" applyAlignment="1">
      <alignment horizontal="left" vertical="center" indent="3"/>
    </xf>
    <xf numFmtId="0" fontId="34" fillId="2" borderId="4" xfId="4" applyFont="1" applyFill="1" applyBorder="1" applyAlignment="1">
      <alignment vertical="center" shrinkToFit="1"/>
    </xf>
    <xf numFmtId="0" fontId="41" fillId="2" borderId="0" xfId="4" applyFont="1" applyFill="1" applyAlignment="1">
      <alignment vertical="center" shrinkToFit="1"/>
    </xf>
    <xf numFmtId="0" fontId="33" fillId="2" borderId="3" xfId="4" applyFont="1" applyFill="1" applyBorder="1" applyAlignment="1">
      <alignment vertical="center" shrinkToFit="1"/>
    </xf>
    <xf numFmtId="0" fontId="33" fillId="2" borderId="8" xfId="4" applyFont="1" applyFill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7" fillId="2" borderId="0" xfId="1" applyNumberFormat="1" applyFont="1" applyFill="1" applyAlignment="1">
      <alignment vertical="center" shrinkToFit="1"/>
    </xf>
    <xf numFmtId="0" fontId="14" fillId="2" borderId="0" xfId="4" applyFont="1" applyFill="1" applyAlignment="1">
      <alignment horizontal="left" vertical="center" indent="1"/>
    </xf>
    <xf numFmtId="0" fontId="36" fillId="2" borderId="0" xfId="4" applyFont="1" applyFill="1" applyAlignment="1">
      <alignment horizontal="right" vertical="center"/>
    </xf>
    <xf numFmtId="0" fontId="34" fillId="2" borderId="0" xfId="4" applyFont="1" applyFill="1" applyAlignment="1">
      <alignment horizontal="left" vertical="center" wrapText="1" indent="1"/>
    </xf>
    <xf numFmtId="0" fontId="36" fillId="2" borderId="0" xfId="4" applyFont="1" applyFill="1" applyAlignment="1">
      <alignment vertical="center" shrinkToFit="1"/>
    </xf>
    <xf numFmtId="0" fontId="35" fillId="2" borderId="1" xfId="4" applyFont="1" applyFill="1" applyBorder="1" applyAlignment="1">
      <alignment horizontal="left" vertical="center" indent="4"/>
    </xf>
    <xf numFmtId="0" fontId="35" fillId="2" borderId="0" xfId="4" applyFont="1" applyFill="1" applyAlignment="1">
      <alignment horizontal="left" vertical="center" indent="5"/>
    </xf>
    <xf numFmtId="0" fontId="35" fillId="2" borderId="1" xfId="4" applyFont="1" applyFill="1" applyBorder="1" applyAlignment="1">
      <alignment vertical="center" shrinkToFit="1"/>
    </xf>
    <xf numFmtId="0" fontId="37" fillId="2" borderId="1" xfId="1" applyNumberFormat="1" applyFont="1" applyFill="1" applyBorder="1" applyAlignment="1">
      <alignment vertical="center" shrinkToFit="1"/>
    </xf>
    <xf numFmtId="0" fontId="12" fillId="2" borderId="0" xfId="1" applyNumberFormat="1" applyFont="1" applyFill="1" applyAlignment="1">
      <alignment vertical="center" shrinkToFit="1"/>
    </xf>
    <xf numFmtId="0" fontId="37" fillId="2" borderId="10" xfId="1" applyNumberFormat="1" applyFont="1" applyFill="1" applyBorder="1" applyAlignment="1">
      <alignment vertical="center" shrinkToFit="1"/>
    </xf>
    <xf numFmtId="0" fontId="14" fillId="2" borderId="1" xfId="4" applyFont="1" applyFill="1" applyBorder="1" applyAlignment="1">
      <alignment horizontal="left" vertical="center" indent="2"/>
    </xf>
    <xf numFmtId="0" fontId="14" fillId="2" borderId="1" xfId="4" applyFont="1" applyFill="1" applyBorder="1" applyAlignment="1">
      <alignment vertical="center" shrinkToFit="1"/>
    </xf>
    <xf numFmtId="0" fontId="22" fillId="4" borderId="9" xfId="4" applyFont="1" applyFill="1" applyBorder="1" applyAlignment="1">
      <alignment horizontal="left" vertical="center"/>
    </xf>
    <xf numFmtId="0" fontId="22" fillId="4" borderId="1" xfId="4" applyFont="1" applyFill="1" applyBorder="1" applyAlignment="1">
      <alignment horizontal="left" vertical="center"/>
    </xf>
    <xf numFmtId="0" fontId="22" fillId="5" borderId="3" xfId="4" applyFont="1" applyFill="1" applyBorder="1" applyAlignment="1">
      <alignment horizontal="left" vertical="center" indent="1"/>
    </xf>
    <xf numFmtId="0" fontId="22" fillId="5" borderId="10" xfId="4" applyFont="1" applyFill="1" applyBorder="1" applyAlignment="1">
      <alignment horizontal="left" vertical="center" indent="1"/>
    </xf>
    <xf numFmtId="0" fontId="22" fillId="5" borderId="0" xfId="4" applyFont="1" applyFill="1" applyAlignment="1">
      <alignment horizontal="left" vertical="center"/>
    </xf>
    <xf numFmtId="0" fontId="22" fillId="5" borderId="1" xfId="4" applyFont="1" applyFill="1" applyBorder="1" applyAlignment="1">
      <alignment horizontal="left" vertical="center"/>
    </xf>
    <xf numFmtId="0" fontId="23" fillId="4" borderId="9" xfId="4" applyFont="1" applyFill="1" applyBorder="1" applyAlignment="1">
      <alignment vertical="center" shrinkToFit="1"/>
    </xf>
    <xf numFmtId="0" fontId="23" fillId="5" borderId="3" xfId="4" applyFont="1" applyFill="1" applyBorder="1" applyAlignment="1">
      <alignment vertical="center" shrinkToFit="1"/>
    </xf>
    <xf numFmtId="0" fontId="23" fillId="5" borderId="10" xfId="4" applyFont="1" applyFill="1" applyBorder="1" applyAlignment="1">
      <alignment vertical="center" shrinkToFit="1"/>
    </xf>
    <xf numFmtId="0" fontId="23" fillId="4" borderId="1" xfId="4" applyFont="1" applyFill="1" applyBorder="1" applyAlignment="1">
      <alignment vertical="center" shrinkToFit="1"/>
    </xf>
    <xf numFmtId="0" fontId="23" fillId="5" borderId="1" xfId="4" applyFont="1" applyFill="1" applyBorder="1" applyAlignment="1">
      <alignment vertical="center" shrinkToFit="1"/>
    </xf>
    <xf numFmtId="0" fontId="37" fillId="2" borderId="4" xfId="4" applyFont="1" applyFill="1" applyBorder="1" applyAlignment="1">
      <alignment horizontal="left" vertical="center" indent="3"/>
    </xf>
    <xf numFmtId="0" fontId="37" fillId="2" borderId="3" xfId="4" applyFont="1" applyFill="1" applyBorder="1" applyAlignment="1">
      <alignment horizontal="left" vertical="center" indent="3"/>
    </xf>
    <xf numFmtId="0" fontId="37" fillId="2" borderId="4" xfId="4" applyFont="1" applyFill="1" applyBorder="1" applyAlignment="1">
      <alignment vertical="center" shrinkToFit="1"/>
    </xf>
    <xf numFmtId="0" fontId="37" fillId="2" borderId="3" xfId="4" applyFont="1" applyFill="1" applyBorder="1" applyAlignment="1">
      <alignment vertical="center" shrinkToFit="1"/>
    </xf>
    <xf numFmtId="0" fontId="37" fillId="2" borderId="9" xfId="4" applyFont="1" applyFill="1" applyBorder="1" applyAlignment="1">
      <alignment horizontal="left" vertical="center" indent="3"/>
    </xf>
    <xf numFmtId="0" fontId="37" fillId="2" borderId="9" xfId="4" applyFont="1" applyFill="1" applyBorder="1" applyAlignment="1">
      <alignment vertical="center" shrinkToFit="1"/>
    </xf>
    <xf numFmtId="0" fontId="14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vertical="center" shrinkToFit="1"/>
    </xf>
    <xf numFmtId="0" fontId="14" fillId="2" borderId="0" xfId="4" applyFont="1" applyFill="1" applyAlignment="1">
      <alignment vertical="center" shrinkToFit="1"/>
    </xf>
    <xf numFmtId="0" fontId="31" fillId="2" borderId="0" xfId="4" applyFont="1" applyFill="1" applyAlignment="1">
      <alignment vertical="center" shrinkToFit="1"/>
    </xf>
    <xf numFmtId="0" fontId="33" fillId="2" borderId="0" xfId="4" applyFont="1" applyFill="1" applyAlignment="1">
      <alignment vertical="center" shrinkToFit="1"/>
    </xf>
    <xf numFmtId="0" fontId="7" fillId="2" borderId="0" xfId="0" applyFont="1" applyFill="1"/>
    <xf numFmtId="0" fontId="1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25" fillId="2" borderId="0" xfId="2" applyFont="1" applyFill="1"/>
    <xf numFmtId="0" fontId="25" fillId="2" borderId="0" xfId="2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2" applyFont="1" applyFill="1"/>
    <xf numFmtId="0" fontId="3" fillId="2" borderId="0" xfId="2" applyFill="1"/>
    <xf numFmtId="0" fontId="4" fillId="2" borderId="0" xfId="2" applyFont="1" applyFill="1" applyAlignment="1">
      <alignment horizontal="left" indent="1"/>
    </xf>
    <xf numFmtId="0" fontId="42" fillId="2" borderId="1" xfId="0" applyFont="1" applyFill="1" applyBorder="1"/>
    <xf numFmtId="0" fontId="43" fillId="2" borderId="0" xfId="0" applyFont="1" applyFill="1"/>
    <xf numFmtId="0" fontId="43" fillId="2" borderId="0" xfId="0" applyFont="1" applyFill="1" applyAlignment="1">
      <alignment horizontal="left" indent="1"/>
    </xf>
    <xf numFmtId="0" fontId="44" fillId="2" borderId="0" xfId="5" applyFont="1" applyFill="1"/>
    <xf numFmtId="0" fontId="20" fillId="2" borderId="0" xfId="5" applyFont="1" applyFill="1" applyAlignment="1">
      <alignment horizontal="center" vertical="center"/>
    </xf>
    <xf numFmtId="0" fontId="45" fillId="2" borderId="2" xfId="5" applyFont="1" applyFill="1" applyBorder="1" applyAlignment="1">
      <alignment vertical="center"/>
    </xf>
    <xf numFmtId="0" fontId="46" fillId="2" borderId="2" xfId="5" applyFont="1" applyFill="1" applyBorder="1" applyAlignment="1">
      <alignment vertical="center"/>
    </xf>
    <xf numFmtId="0" fontId="47" fillId="2" borderId="0" xfId="5" applyFont="1" applyFill="1" applyAlignment="1">
      <alignment vertical="center"/>
    </xf>
    <xf numFmtId="0" fontId="46" fillId="2" borderId="0" xfId="5" applyFont="1" applyFill="1" applyAlignment="1">
      <alignment vertical="center"/>
    </xf>
    <xf numFmtId="0" fontId="18" fillId="2" borderId="0" xfId="5" applyFont="1" applyFill="1" applyAlignment="1">
      <alignment horizontal="left"/>
    </xf>
    <xf numFmtId="0" fontId="50" fillId="2" borderId="0" xfId="5" applyFont="1" applyFill="1" applyAlignment="1">
      <alignment vertical="center"/>
    </xf>
    <xf numFmtId="0" fontId="51" fillId="2" borderId="0" xfId="8" applyFont="1" applyFill="1" applyAlignment="1">
      <alignment vertical="center"/>
    </xf>
    <xf numFmtId="0" fontId="52" fillId="2" borderId="0" xfId="2" applyFont="1" applyFill="1" applyAlignment="1">
      <alignment horizontal="left" vertical="center" indent="1"/>
    </xf>
    <xf numFmtId="0" fontId="14" fillId="2" borderId="0" xfId="4" applyFont="1" applyFill="1" applyAlignment="1">
      <alignment vertical="center"/>
    </xf>
    <xf numFmtId="0" fontId="31" fillId="2" borderId="0" xfId="4" applyFont="1" applyFill="1" applyAlignment="1">
      <alignment horizontal="left" vertical="center" indent="2"/>
    </xf>
    <xf numFmtId="0" fontId="33" fillId="2" borderId="0" xfId="4" applyFont="1" applyFill="1" applyAlignment="1">
      <alignment horizontal="left" vertical="center" indent="2"/>
    </xf>
    <xf numFmtId="0" fontId="20" fillId="2" borderId="0" xfId="5" applyFont="1" applyFill="1" applyAlignment="1">
      <alignment vertical="center"/>
    </xf>
    <xf numFmtId="171" fontId="23" fillId="4" borderId="2" xfId="4" applyNumberFormat="1" applyFont="1" applyFill="1" applyBorder="1" applyAlignment="1">
      <alignment vertical="center"/>
    </xf>
    <xf numFmtId="171" fontId="20" fillId="2" borderId="0" xfId="4" applyNumberFormat="1" applyFont="1" applyFill="1" applyAlignment="1">
      <alignment vertical="center"/>
    </xf>
    <xf numFmtId="171" fontId="20" fillId="2" borderId="4" xfId="4" applyNumberFormat="1" applyFont="1" applyFill="1" applyBorder="1" applyAlignment="1">
      <alignment vertical="center"/>
    </xf>
    <xf numFmtId="171" fontId="20" fillId="2" borderId="3" xfId="4" applyNumberFormat="1" applyFont="1" applyFill="1" applyBorder="1" applyAlignment="1">
      <alignment vertical="center"/>
    </xf>
    <xf numFmtId="171" fontId="20" fillId="2" borderId="1" xfId="4" applyNumberFormat="1" applyFont="1" applyFill="1" applyBorder="1" applyAlignment="1">
      <alignment vertical="center"/>
    </xf>
    <xf numFmtId="171" fontId="23" fillId="2" borderId="2" xfId="4" applyNumberFormat="1" applyFont="1" applyFill="1" applyBorder="1" applyAlignment="1">
      <alignment vertical="center"/>
    </xf>
    <xf numFmtId="171" fontId="20" fillId="2" borderId="7" xfId="4" applyNumberFormat="1" applyFont="1" applyFill="1" applyBorder="1" applyAlignment="1">
      <alignment vertical="center"/>
    </xf>
    <xf numFmtId="171" fontId="23" fillId="5" borderId="2" xfId="4" applyNumberFormat="1" applyFont="1" applyFill="1" applyBorder="1" applyAlignment="1">
      <alignment vertical="center"/>
    </xf>
    <xf numFmtId="171" fontId="21" fillId="2" borderId="6" xfId="4" applyNumberFormat="1" applyFont="1" applyFill="1" applyBorder="1" applyAlignment="1">
      <alignment vertical="center"/>
    </xf>
    <xf numFmtId="171" fontId="21" fillId="2" borderId="5" xfId="4" applyNumberFormat="1" applyFont="1" applyFill="1" applyBorder="1" applyAlignment="1">
      <alignment vertical="center"/>
    </xf>
    <xf numFmtId="171" fontId="20" fillId="2" borderId="9" xfId="4" applyNumberFormat="1" applyFont="1" applyFill="1" applyBorder="1" applyAlignment="1">
      <alignment vertical="center"/>
    </xf>
    <xf numFmtId="171" fontId="20" fillId="2" borderId="8" xfId="4" applyNumberFormat="1" applyFont="1" applyFill="1" applyBorder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165" fontId="20" fillId="2" borderId="7" xfId="4" applyNumberFormat="1" applyFont="1" applyFill="1" applyBorder="1" applyAlignment="1">
      <alignment vertical="center"/>
    </xf>
    <xf numFmtId="165" fontId="20" fillId="2" borderId="0" xfId="4" applyNumberFormat="1" applyFont="1" applyFill="1" applyAlignment="1">
      <alignment vertical="center"/>
    </xf>
    <xf numFmtId="165" fontId="20" fillId="2" borderId="4" xfId="4" applyNumberFormat="1" applyFont="1" applyFill="1" applyBorder="1" applyAlignment="1">
      <alignment vertical="center"/>
    </xf>
    <xf numFmtId="165" fontId="21" fillId="2" borderId="6" xfId="4" applyNumberFormat="1" applyFont="1" applyFill="1" applyBorder="1" applyAlignment="1">
      <alignment vertical="center"/>
    </xf>
    <xf numFmtId="165" fontId="21" fillId="2" borderId="5" xfId="4" applyNumberFormat="1" applyFont="1" applyFill="1" applyBorder="1" applyAlignment="1">
      <alignment vertical="center"/>
    </xf>
    <xf numFmtId="165" fontId="20" fillId="2" borderId="3" xfId="4" applyNumberFormat="1" applyFont="1" applyFill="1" applyBorder="1" applyAlignment="1">
      <alignment vertical="center"/>
    </xf>
    <xf numFmtId="165" fontId="20" fillId="2" borderId="1" xfId="4" applyNumberFormat="1" applyFont="1" applyFill="1" applyBorder="1" applyAlignment="1">
      <alignment vertical="center"/>
    </xf>
    <xf numFmtId="166" fontId="29" fillId="5" borderId="2" xfId="4" applyNumberFormat="1" applyFont="1" applyFill="1" applyBorder="1" applyAlignment="1">
      <alignment vertical="center"/>
    </xf>
    <xf numFmtId="166" fontId="31" fillId="2" borderId="0" xfId="4" applyNumberFormat="1" applyFont="1" applyFill="1" applyAlignment="1">
      <alignment vertical="center"/>
    </xf>
    <xf numFmtId="166" fontId="31" fillId="2" borderId="2" xfId="4" applyNumberFormat="1" applyFont="1" applyFill="1" applyBorder="1" applyAlignment="1">
      <alignment vertical="center"/>
    </xf>
    <xf numFmtId="166" fontId="32" fillId="2" borderId="0" xfId="4" applyNumberFormat="1" applyFont="1" applyFill="1" applyAlignment="1">
      <alignment vertical="center"/>
    </xf>
    <xf numFmtId="166" fontId="32" fillId="2" borderId="1" xfId="4" applyNumberFormat="1" applyFont="1" applyFill="1" applyBorder="1" applyAlignment="1">
      <alignment vertical="center"/>
    </xf>
    <xf numFmtId="166" fontId="33" fillId="2" borderId="2" xfId="4" applyNumberFormat="1" applyFont="1" applyFill="1" applyBorder="1" applyAlignment="1">
      <alignment vertical="center"/>
    </xf>
    <xf numFmtId="166" fontId="35" fillId="2" borderId="0" xfId="4" applyNumberFormat="1" applyFont="1" applyFill="1" applyAlignment="1">
      <alignment vertical="center"/>
    </xf>
    <xf numFmtId="166" fontId="20" fillId="2" borderId="0" xfId="4" applyNumberFormat="1" applyFont="1" applyFill="1" applyAlignment="1">
      <alignment vertical="center"/>
    </xf>
    <xf numFmtId="166" fontId="20" fillId="2" borderId="1" xfId="4" applyNumberFormat="1" applyFont="1" applyFill="1" applyBorder="1" applyAlignment="1">
      <alignment vertical="center"/>
    </xf>
    <xf numFmtId="172" fontId="30" fillId="5" borderId="2" xfId="1" applyNumberFormat="1" applyFont="1" applyFill="1" applyBorder="1" applyAlignment="1">
      <alignment vertical="center"/>
    </xf>
    <xf numFmtId="172" fontId="31" fillId="2" borderId="0" xfId="4" applyNumberFormat="1" applyFont="1" applyFill="1" applyAlignment="1">
      <alignment vertical="center"/>
    </xf>
    <xf numFmtId="172" fontId="33" fillId="2" borderId="9" xfId="4" applyNumberFormat="1" applyFont="1" applyFill="1" applyBorder="1" applyAlignment="1">
      <alignment vertical="center"/>
    </xf>
    <xf numFmtId="172" fontId="33" fillId="2" borderId="1" xfId="4" applyNumberFormat="1" applyFont="1" applyFill="1" applyBorder="1" applyAlignment="1">
      <alignment vertical="center"/>
    </xf>
    <xf numFmtId="166" fontId="34" fillId="2" borderId="2" xfId="4" applyNumberFormat="1" applyFont="1" applyFill="1" applyBorder="1" applyAlignment="1">
      <alignment vertical="center"/>
    </xf>
    <xf numFmtId="166" fontId="34" fillId="2" borderId="9" xfId="4" applyNumberFormat="1" applyFont="1" applyFill="1" applyBorder="1" applyAlignment="1">
      <alignment vertical="center"/>
    </xf>
    <xf numFmtId="166" fontId="34" fillId="2" borderId="0" xfId="4" applyNumberFormat="1" applyFont="1" applyFill="1" applyAlignment="1">
      <alignment vertical="center"/>
    </xf>
    <xf numFmtId="166" fontId="34" fillId="2" borderId="1" xfId="4" applyNumberFormat="1" applyFont="1" applyFill="1" applyBorder="1" applyAlignment="1">
      <alignment vertical="center"/>
    </xf>
    <xf numFmtId="172" fontId="34" fillId="2" borderId="2" xfId="4" applyNumberFormat="1" applyFont="1" applyFill="1" applyBorder="1" applyAlignment="1">
      <alignment vertical="center"/>
    </xf>
    <xf numFmtId="171" fontId="34" fillId="2" borderId="9" xfId="4" applyNumberFormat="1" applyFont="1" applyFill="1" applyBorder="1" applyAlignment="1">
      <alignment vertical="center"/>
    </xf>
    <xf numFmtId="171" fontId="34" fillId="2" borderId="1" xfId="4" applyNumberFormat="1" applyFont="1" applyFill="1" applyBorder="1" applyAlignment="1">
      <alignment vertical="center"/>
    </xf>
    <xf numFmtId="173" fontId="10" fillId="2" borderId="0" xfId="4" applyNumberFormat="1" applyFont="1" applyFill="1" applyAlignment="1">
      <alignment vertical="center"/>
    </xf>
    <xf numFmtId="173" fontId="14" fillId="2" borderId="0" xfId="4" applyNumberFormat="1" applyFont="1" applyFill="1" applyAlignment="1">
      <alignment vertical="center"/>
    </xf>
    <xf numFmtId="174" fontId="23" fillId="5" borderId="2" xfId="4" applyNumberFormat="1" applyFont="1" applyFill="1" applyBorder="1" applyAlignment="1">
      <alignment vertical="center"/>
    </xf>
    <xf numFmtId="174" fontId="34" fillId="2" borderId="9" xfId="4" applyNumberFormat="1" applyFont="1" applyFill="1" applyBorder="1" applyAlignment="1">
      <alignment vertical="center"/>
    </xf>
    <xf numFmtId="174" fontId="34" fillId="2" borderId="1" xfId="4" applyNumberFormat="1" applyFont="1" applyFill="1" applyBorder="1" applyAlignment="1">
      <alignment vertical="center"/>
    </xf>
    <xf numFmtId="167" fontId="15" fillId="2" borderId="0" xfId="4" applyNumberFormat="1" applyFont="1" applyFill="1" applyAlignment="1">
      <alignment vertical="center"/>
    </xf>
    <xf numFmtId="167" fontId="36" fillId="2" borderId="0" xfId="4" applyNumberFormat="1" applyFont="1" applyFill="1" applyAlignment="1">
      <alignment vertical="center"/>
    </xf>
    <xf numFmtId="168" fontId="23" fillId="5" borderId="2" xfId="4" applyNumberFormat="1" applyFont="1" applyFill="1" applyBorder="1" applyAlignment="1">
      <alignment vertical="center"/>
    </xf>
    <xf numFmtId="170" fontId="23" fillId="5" borderId="2" xfId="4" applyNumberFormat="1" applyFont="1" applyFill="1" applyBorder="1" applyAlignment="1">
      <alignment vertical="center"/>
    </xf>
    <xf numFmtId="170" fontId="34" fillId="2" borderId="9" xfId="4" applyNumberFormat="1" applyFont="1" applyFill="1" applyBorder="1" applyAlignment="1">
      <alignment vertical="center"/>
    </xf>
    <xf numFmtId="170" fontId="34" fillId="2" borderId="1" xfId="4" applyNumberFormat="1" applyFont="1" applyFill="1" applyBorder="1" applyAlignment="1">
      <alignment vertical="center"/>
    </xf>
    <xf numFmtId="165" fontId="23" fillId="5" borderId="2" xfId="4" applyNumberFormat="1" applyFont="1" applyFill="1" applyBorder="1" applyAlignment="1">
      <alignment vertical="center"/>
    </xf>
    <xf numFmtId="165" fontId="34" fillId="2" borderId="9" xfId="4" applyNumberFormat="1" applyFont="1" applyFill="1" applyBorder="1" applyAlignment="1">
      <alignment vertical="center"/>
    </xf>
    <xf numFmtId="165" fontId="34" fillId="2" borderId="1" xfId="4" applyNumberFormat="1" applyFont="1" applyFill="1" applyBorder="1" applyAlignment="1">
      <alignment vertical="center"/>
    </xf>
    <xf numFmtId="170" fontId="27" fillId="4" borderId="2" xfId="4" applyNumberFormat="1" applyFont="1" applyFill="1" applyBorder="1" applyAlignment="1">
      <alignment vertical="center"/>
    </xf>
    <xf numFmtId="169" fontId="10" fillId="2" borderId="0" xfId="4" applyNumberFormat="1" applyFont="1" applyFill="1" applyAlignment="1">
      <alignment vertical="center"/>
    </xf>
    <xf numFmtId="166" fontId="31" fillId="2" borderId="9" xfId="4" applyNumberFormat="1" applyFont="1" applyFill="1" applyBorder="1" applyAlignment="1">
      <alignment vertical="center"/>
    </xf>
    <xf numFmtId="166" fontId="31" fillId="2" borderId="10" xfId="4" applyNumberFormat="1" applyFont="1" applyFill="1" applyBorder="1" applyAlignment="1">
      <alignment vertical="center"/>
    </xf>
    <xf numFmtId="166" fontId="33" fillId="2" borderId="4" xfId="4" applyNumberFormat="1" applyFont="1" applyFill="1" applyBorder="1" applyAlignment="1">
      <alignment vertical="center"/>
    </xf>
    <xf numFmtId="166" fontId="37" fillId="2" borderId="0" xfId="4" applyNumberFormat="1" applyFont="1" applyFill="1" applyAlignment="1">
      <alignment vertical="center"/>
    </xf>
    <xf numFmtId="166" fontId="37" fillId="2" borderId="1" xfId="4" applyNumberFormat="1" applyFont="1" applyFill="1" applyBorder="1" applyAlignment="1">
      <alignment vertical="center"/>
    </xf>
    <xf numFmtId="166" fontId="16" fillId="2" borderId="0" xfId="4" applyNumberFormat="1" applyFont="1" applyFill="1" applyAlignment="1">
      <alignment vertical="center"/>
    </xf>
    <xf numFmtId="166" fontId="14" fillId="2" borderId="0" xfId="4" applyNumberFormat="1" applyFont="1" applyFill="1" applyAlignment="1">
      <alignment vertical="center"/>
    </xf>
    <xf numFmtId="172" fontId="31" fillId="2" borderId="9" xfId="1" applyNumberFormat="1" applyFont="1" applyFill="1" applyBorder="1" applyAlignment="1">
      <alignment vertical="center"/>
    </xf>
    <xf numFmtId="172" fontId="31" fillId="2" borderId="0" xfId="1" applyNumberFormat="1" applyFont="1" applyFill="1" applyAlignment="1">
      <alignment vertical="center"/>
    </xf>
    <xf numFmtId="172" fontId="31" fillId="2" borderId="10" xfId="1" applyNumberFormat="1" applyFont="1" applyFill="1" applyBorder="1" applyAlignment="1">
      <alignment vertical="center"/>
    </xf>
    <xf numFmtId="172" fontId="33" fillId="2" borderId="0" xfId="1" applyNumberFormat="1" applyFont="1" applyFill="1" applyAlignment="1">
      <alignment vertical="center"/>
    </xf>
    <xf numFmtId="172" fontId="38" fillId="2" borderId="0" xfId="1" applyNumberFormat="1" applyFont="1" applyFill="1" applyAlignment="1">
      <alignment vertical="center"/>
    </xf>
    <xf numFmtId="172" fontId="38" fillId="2" borderId="1" xfId="1" applyNumberFormat="1" applyFont="1" applyFill="1" applyBorder="1" applyAlignment="1">
      <alignment vertical="center"/>
    </xf>
    <xf numFmtId="165" fontId="30" fillId="5" borderId="9" xfId="1" applyNumberFormat="1" applyFont="1" applyFill="1" applyBorder="1" applyAlignment="1">
      <alignment vertical="center"/>
    </xf>
    <xf numFmtId="165" fontId="31" fillId="2" borderId="9" xfId="1" applyNumberFormat="1" applyFont="1" applyFill="1" applyBorder="1" applyAlignment="1">
      <alignment vertical="center"/>
    </xf>
    <xf numFmtId="165" fontId="31" fillId="2" borderId="0" xfId="1" applyNumberFormat="1" applyFont="1" applyFill="1" applyAlignment="1">
      <alignment vertical="center"/>
    </xf>
    <xf numFmtId="165" fontId="31" fillId="2" borderId="10" xfId="1" applyNumberFormat="1" applyFont="1" applyFill="1" applyBorder="1" applyAlignment="1">
      <alignment vertical="center"/>
    </xf>
    <xf numFmtId="165" fontId="33" fillId="2" borderId="0" xfId="1" applyNumberFormat="1" applyFont="1" applyFill="1" applyAlignment="1">
      <alignment vertical="center"/>
    </xf>
    <xf numFmtId="165" fontId="33" fillId="2" borderId="1" xfId="1" applyNumberFormat="1" applyFont="1" applyFill="1" applyBorder="1" applyAlignment="1">
      <alignment vertical="center"/>
    </xf>
    <xf numFmtId="166" fontId="37" fillId="2" borderId="10" xfId="4" applyNumberFormat="1" applyFont="1" applyFill="1" applyBorder="1" applyAlignment="1">
      <alignment vertical="center"/>
    </xf>
    <xf numFmtId="166" fontId="34" fillId="2" borderId="8" xfId="4" applyNumberFormat="1" applyFont="1" applyFill="1" applyBorder="1" applyAlignment="1">
      <alignment vertical="center"/>
    </xf>
    <xf numFmtId="172" fontId="38" fillId="2" borderId="10" xfId="1" applyNumberFormat="1" applyFont="1" applyFill="1" applyBorder="1" applyAlignment="1">
      <alignment vertical="center"/>
    </xf>
    <xf numFmtId="172" fontId="34" fillId="2" borderId="8" xfId="1" applyNumberFormat="1" applyFont="1" applyFill="1" applyBorder="1" applyAlignment="1">
      <alignment vertical="center"/>
    </xf>
    <xf numFmtId="171" fontId="34" fillId="2" borderId="0" xfId="4" applyNumberFormat="1" applyFont="1" applyFill="1" applyAlignment="1">
      <alignment vertical="center"/>
    </xf>
    <xf numFmtId="174" fontId="34" fillId="2" borderId="0" xfId="4" applyNumberFormat="1" applyFont="1" applyFill="1" applyAlignment="1">
      <alignment vertical="center"/>
    </xf>
    <xf numFmtId="171" fontId="23" fillId="5" borderId="9" xfId="4" applyNumberFormat="1" applyFont="1" applyFill="1" applyBorder="1" applyAlignment="1">
      <alignment vertical="center"/>
    </xf>
    <xf numFmtId="175" fontId="10" fillId="2" borderId="0" xfId="4" applyNumberFormat="1" applyFont="1" applyFill="1" applyAlignment="1">
      <alignment vertical="center"/>
    </xf>
    <xf numFmtId="170" fontId="23" fillId="5" borderId="9" xfId="4" applyNumberFormat="1" applyFont="1" applyFill="1" applyBorder="1" applyAlignment="1">
      <alignment vertical="center"/>
    </xf>
    <xf numFmtId="168" fontId="34" fillId="2" borderId="9" xfId="4" applyNumberFormat="1" applyFont="1" applyFill="1" applyBorder="1" applyAlignment="1">
      <alignment vertical="center"/>
    </xf>
    <xf numFmtId="168" fontId="34" fillId="2" borderId="0" xfId="4" applyNumberFormat="1" applyFont="1" applyFill="1" applyAlignment="1">
      <alignment vertical="center"/>
    </xf>
    <xf numFmtId="168" fontId="34" fillId="2" borderId="1" xfId="4" applyNumberFormat="1" applyFont="1" applyFill="1" applyBorder="1" applyAlignment="1">
      <alignment vertical="center"/>
    </xf>
    <xf numFmtId="170" fontId="23" fillId="5" borderId="0" xfId="4" applyNumberFormat="1" applyFont="1" applyFill="1" applyAlignment="1">
      <alignment vertical="center"/>
    </xf>
    <xf numFmtId="170" fontId="34" fillId="2" borderId="0" xfId="4" applyNumberFormat="1" applyFont="1" applyFill="1" applyAlignment="1">
      <alignment vertical="center"/>
    </xf>
    <xf numFmtId="165" fontId="23" fillId="5" borderId="0" xfId="4" applyNumberFormat="1" applyFont="1" applyFill="1" applyAlignment="1">
      <alignment vertical="center"/>
    </xf>
    <xf numFmtId="165" fontId="34" fillId="2" borderId="0" xfId="4" applyNumberFormat="1" applyFont="1" applyFill="1" applyAlignment="1">
      <alignment vertical="center"/>
    </xf>
    <xf numFmtId="173" fontId="33" fillId="2" borderId="4" xfId="4" applyNumberFormat="1" applyFont="1" applyFill="1" applyBorder="1" applyAlignment="1">
      <alignment vertical="center"/>
    </xf>
    <xf numFmtId="173" fontId="20" fillId="2" borderId="0" xfId="1" applyNumberFormat="1" applyFont="1" applyFill="1" applyAlignment="1">
      <alignment vertical="center"/>
    </xf>
    <xf numFmtId="173" fontId="20" fillId="2" borderId="1" xfId="1" applyNumberFormat="1" applyFont="1" applyFill="1" applyBorder="1" applyAlignment="1">
      <alignment vertical="center"/>
    </xf>
    <xf numFmtId="173" fontId="20" fillId="2" borderId="0" xfId="4" applyNumberFormat="1" applyFont="1" applyFill="1" applyAlignment="1">
      <alignment vertical="center"/>
    </xf>
    <xf numFmtId="176" fontId="14" fillId="2" borderId="0" xfId="1" applyNumberFormat="1" applyFont="1" applyFill="1" applyAlignment="1">
      <alignment vertical="center"/>
    </xf>
    <xf numFmtId="172" fontId="31" fillId="2" borderId="9" xfId="4" applyNumberFormat="1" applyFont="1" applyFill="1" applyBorder="1" applyAlignment="1">
      <alignment vertical="center"/>
    </xf>
    <xf numFmtId="172" fontId="31" fillId="2" borderId="10" xfId="4" applyNumberFormat="1" applyFont="1" applyFill="1" applyBorder="1" applyAlignment="1">
      <alignment vertical="center"/>
    </xf>
    <xf numFmtId="172" fontId="33" fillId="2" borderId="0" xfId="4" applyNumberFormat="1" applyFont="1" applyFill="1" applyAlignment="1">
      <alignment vertical="center"/>
    </xf>
    <xf numFmtId="172" fontId="37" fillId="2" borderId="0" xfId="4" applyNumberFormat="1" applyFont="1" applyFill="1" applyAlignment="1">
      <alignment vertical="center"/>
    </xf>
    <xf numFmtId="172" fontId="37" fillId="2" borderId="1" xfId="4" applyNumberFormat="1" applyFont="1" applyFill="1" applyBorder="1" applyAlignment="1">
      <alignment vertical="center"/>
    </xf>
    <xf numFmtId="170" fontId="30" fillId="5" borderId="9" xfId="1" applyNumberFormat="1" applyFont="1" applyFill="1" applyBorder="1" applyAlignment="1">
      <alignment vertical="center"/>
    </xf>
    <xf numFmtId="170" fontId="31" fillId="2" borderId="9" xfId="1" applyNumberFormat="1" applyFont="1" applyFill="1" applyBorder="1" applyAlignment="1">
      <alignment vertical="center"/>
    </xf>
    <xf numFmtId="170" fontId="31" fillId="2" borderId="0" xfId="1" applyNumberFormat="1" applyFont="1" applyFill="1" applyAlignment="1">
      <alignment vertical="center"/>
    </xf>
    <xf numFmtId="170" fontId="31" fillId="2" borderId="10" xfId="1" applyNumberFormat="1" applyFont="1" applyFill="1" applyBorder="1" applyAlignment="1">
      <alignment vertical="center"/>
    </xf>
    <xf numFmtId="170" fontId="33" fillId="2" borderId="0" xfId="1" applyNumberFormat="1" applyFont="1" applyFill="1" applyAlignment="1">
      <alignment vertical="center"/>
    </xf>
    <xf numFmtId="170" fontId="33" fillId="2" borderId="1" xfId="1" applyNumberFormat="1" applyFont="1" applyFill="1" applyBorder="1" applyAlignment="1">
      <alignment vertical="center"/>
    </xf>
    <xf numFmtId="172" fontId="39" fillId="2" borderId="8" xfId="1" applyNumberFormat="1" applyFont="1" applyFill="1" applyBorder="1" applyAlignment="1">
      <alignment vertical="center"/>
    </xf>
    <xf numFmtId="165" fontId="12" fillId="2" borderId="0" xfId="1" applyNumberFormat="1" applyFont="1" applyFill="1" applyAlignment="1">
      <alignment vertical="center"/>
    </xf>
    <xf numFmtId="168" fontId="23" fillId="5" borderId="9" xfId="4" applyNumberFormat="1" applyFont="1" applyFill="1" applyBorder="1" applyAlignment="1">
      <alignment vertical="center"/>
    </xf>
    <xf numFmtId="165" fontId="23" fillId="5" borderId="9" xfId="4" applyNumberFormat="1" applyFont="1" applyFill="1" applyBorder="1" applyAlignment="1">
      <alignment vertical="center"/>
    </xf>
    <xf numFmtId="166" fontId="34" fillId="2" borderId="4" xfId="4" applyNumberFormat="1" applyFont="1" applyFill="1" applyBorder="1" applyAlignment="1">
      <alignment vertical="center"/>
    </xf>
    <xf numFmtId="166" fontId="41" fillId="2" borderId="0" xfId="4" applyNumberFormat="1" applyFont="1" applyFill="1" applyAlignment="1">
      <alignment vertical="center"/>
    </xf>
    <xf numFmtId="166" fontId="33" fillId="2" borderId="8" xfId="4" applyNumberFormat="1" applyFont="1" applyFill="1" applyBorder="1" applyAlignment="1">
      <alignment vertical="center"/>
    </xf>
    <xf numFmtId="172" fontId="34" fillId="2" borderId="4" xfId="1" applyNumberFormat="1" applyFont="1" applyFill="1" applyBorder="1" applyAlignment="1">
      <alignment vertical="center"/>
    </xf>
    <xf numFmtId="172" fontId="37" fillId="2" borderId="0" xfId="1" applyNumberFormat="1" applyFont="1" applyFill="1" applyAlignment="1">
      <alignment vertical="center"/>
    </xf>
    <xf numFmtId="172" fontId="33" fillId="2" borderId="1" xfId="1" applyNumberFormat="1" applyFont="1" applyFill="1" applyBorder="1" applyAlignment="1">
      <alignment vertical="center"/>
    </xf>
    <xf numFmtId="165" fontId="30" fillId="5" borderId="2" xfId="1" applyNumberFormat="1" applyFont="1" applyFill="1" applyBorder="1" applyAlignment="1">
      <alignment vertical="center"/>
    </xf>
    <xf numFmtId="165" fontId="34" fillId="2" borderId="4" xfId="1" applyNumberFormat="1" applyFont="1" applyFill="1" applyBorder="1" applyAlignment="1">
      <alignment vertical="center"/>
    </xf>
    <xf numFmtId="170" fontId="30" fillId="5" borderId="2" xfId="1" applyNumberFormat="1" applyFont="1" applyFill="1" applyBorder="1" applyAlignment="1">
      <alignment vertical="center"/>
    </xf>
    <xf numFmtId="170" fontId="34" fillId="2" borderId="4" xfId="1" applyNumberFormat="1" applyFont="1" applyFill="1" applyBorder="1" applyAlignment="1">
      <alignment vertical="center"/>
    </xf>
    <xf numFmtId="166" fontId="33" fillId="2" borderId="3" xfId="4" applyNumberFormat="1" applyFont="1" applyFill="1" applyBorder="1" applyAlignment="1">
      <alignment vertical="center"/>
    </xf>
    <xf numFmtId="166" fontId="35" fillId="2" borderId="1" xfId="4" applyNumberFormat="1" applyFont="1" applyFill="1" applyBorder="1" applyAlignment="1">
      <alignment vertical="center"/>
    </xf>
    <xf numFmtId="172" fontId="37" fillId="2" borderId="1" xfId="1" applyNumberFormat="1" applyFont="1" applyFill="1" applyBorder="1" applyAlignment="1">
      <alignment vertical="center"/>
    </xf>
    <xf numFmtId="172" fontId="37" fillId="2" borderId="10" xfId="1" applyNumberFormat="1" applyFont="1" applyFill="1" applyBorder="1" applyAlignment="1">
      <alignment vertical="center"/>
    </xf>
    <xf numFmtId="173" fontId="14" fillId="2" borderId="1" xfId="4" applyNumberFormat="1" applyFont="1" applyFill="1" applyBorder="1" applyAlignment="1">
      <alignment vertical="center"/>
    </xf>
    <xf numFmtId="173" fontId="37" fillId="2" borderId="0" xfId="4" applyNumberFormat="1" applyFont="1" applyFill="1" applyAlignment="1">
      <alignment vertical="center"/>
    </xf>
    <xf numFmtId="165" fontId="31" fillId="2" borderId="9" xfId="4" applyNumberFormat="1" applyFont="1" applyFill="1" applyBorder="1" applyAlignment="1">
      <alignment vertical="center"/>
    </xf>
    <xf numFmtId="165" fontId="31" fillId="2" borderId="0" xfId="4" applyNumberFormat="1" applyFont="1" applyFill="1" applyAlignment="1">
      <alignment vertical="center"/>
    </xf>
    <xf numFmtId="165" fontId="31" fillId="2" borderId="10" xfId="4" applyNumberFormat="1" applyFont="1" applyFill="1" applyBorder="1" applyAlignment="1">
      <alignment vertical="center"/>
    </xf>
    <xf numFmtId="165" fontId="33" fillId="2" borderId="1" xfId="4" applyNumberFormat="1" applyFont="1" applyFill="1" applyBorder="1" applyAlignment="1">
      <alignment vertical="center"/>
    </xf>
    <xf numFmtId="170" fontId="31" fillId="2" borderId="9" xfId="4" applyNumberFormat="1" applyFont="1" applyFill="1" applyBorder="1" applyAlignment="1">
      <alignment vertical="center"/>
    </xf>
    <xf numFmtId="170" fontId="31" fillId="2" borderId="0" xfId="4" applyNumberFormat="1" applyFont="1" applyFill="1" applyAlignment="1">
      <alignment vertical="center"/>
    </xf>
    <xf numFmtId="170" fontId="31" fillId="2" borderId="10" xfId="4" applyNumberFormat="1" applyFont="1" applyFill="1" applyBorder="1" applyAlignment="1">
      <alignment vertical="center"/>
    </xf>
    <xf numFmtId="170" fontId="33" fillId="2" borderId="1" xfId="4" applyNumberFormat="1" applyFont="1" applyFill="1" applyBorder="1" applyAlignment="1">
      <alignment vertical="center"/>
    </xf>
    <xf numFmtId="171" fontId="23" fillId="4" borderId="9" xfId="4" applyNumberFormat="1" applyFont="1" applyFill="1" applyBorder="1" applyAlignment="1">
      <alignment vertical="center"/>
    </xf>
    <xf numFmtId="174" fontId="23" fillId="5" borderId="3" xfId="4" applyNumberFormat="1" applyFont="1" applyFill="1" applyBorder="1" applyAlignment="1">
      <alignment vertical="center"/>
    </xf>
    <xf numFmtId="171" fontId="23" fillId="5" borderId="3" xfId="4" applyNumberFormat="1" applyFont="1" applyFill="1" applyBorder="1" applyAlignment="1">
      <alignment vertical="center"/>
    </xf>
    <xf numFmtId="174" fontId="23" fillId="5" borderId="10" xfId="4" applyNumberFormat="1" applyFont="1" applyFill="1" applyBorder="1" applyAlignment="1">
      <alignment vertical="center"/>
    </xf>
    <xf numFmtId="171" fontId="23" fillId="5" borderId="10" xfId="4" applyNumberFormat="1" applyFont="1" applyFill="1" applyBorder="1" applyAlignment="1">
      <alignment vertical="center"/>
    </xf>
    <xf numFmtId="171" fontId="23" fillId="4" borderId="1" xfId="4" applyNumberFormat="1" applyFont="1" applyFill="1" applyBorder="1" applyAlignment="1">
      <alignment vertical="center"/>
    </xf>
    <xf numFmtId="171" fontId="23" fillId="5" borderId="0" xfId="4" applyNumberFormat="1" applyFont="1" applyFill="1" applyAlignment="1">
      <alignment vertical="center"/>
    </xf>
    <xf numFmtId="165" fontId="23" fillId="5" borderId="1" xfId="4" applyNumberFormat="1" applyFont="1" applyFill="1" applyBorder="1" applyAlignment="1">
      <alignment vertical="center"/>
    </xf>
    <xf numFmtId="166" fontId="37" fillId="2" borderId="4" xfId="4" applyNumberFormat="1" applyFont="1" applyFill="1" applyBorder="1" applyAlignment="1">
      <alignment vertical="center"/>
    </xf>
    <xf numFmtId="166" fontId="37" fillId="2" borderId="3" xfId="4" applyNumberFormat="1" applyFont="1" applyFill="1" applyBorder="1" applyAlignment="1">
      <alignment vertical="center"/>
    </xf>
    <xf numFmtId="165" fontId="33" fillId="2" borderId="0" xfId="4" applyNumberFormat="1" applyFont="1" applyFill="1" applyAlignment="1">
      <alignment vertical="center"/>
    </xf>
    <xf numFmtId="170" fontId="33" fillId="2" borderId="0" xfId="4" applyNumberFormat="1" applyFont="1" applyFill="1" applyAlignment="1">
      <alignment vertical="center"/>
    </xf>
    <xf numFmtId="166" fontId="33" fillId="2" borderId="1" xfId="4" applyNumberFormat="1" applyFont="1" applyFill="1" applyBorder="1" applyAlignment="1">
      <alignment vertical="center"/>
    </xf>
    <xf numFmtId="173" fontId="37" fillId="2" borderId="9" xfId="4" applyNumberFormat="1" applyFont="1" applyFill="1" applyBorder="1" applyAlignment="1">
      <alignment vertical="center"/>
    </xf>
    <xf numFmtId="166" fontId="37" fillId="2" borderId="9" xfId="4" applyNumberFormat="1" applyFont="1" applyFill="1" applyBorder="1" applyAlignment="1">
      <alignment vertical="center"/>
    </xf>
    <xf numFmtId="170" fontId="33" fillId="2" borderId="9" xfId="4" applyNumberFormat="1" applyFont="1" applyFill="1" applyBorder="1" applyAlignment="1">
      <alignment vertical="center"/>
    </xf>
    <xf numFmtId="0" fontId="48" fillId="2" borderId="0" xfId="5" applyFont="1" applyFill="1" applyAlignment="1">
      <alignment horizontal="left" vertical="center"/>
    </xf>
    <xf numFmtId="0" fontId="20" fillId="2" borderId="0" xfId="5" applyFont="1" applyFill="1" applyAlignment="1">
      <alignment vertical="center"/>
    </xf>
    <xf numFmtId="177" fontId="49" fillId="2" borderId="0" xfId="5" quotePrefix="1" applyNumberFormat="1" applyFont="1" applyFill="1" applyAlignment="1">
      <alignment horizontal="left" vertical="center"/>
    </xf>
  </cellXfs>
  <cellStyles count="9">
    <cellStyle name="Comma 2" xfId="3"/>
    <cellStyle name="Hyperlink" xfId="2" builtinId="8"/>
    <cellStyle name="Normal" xfId="0" builtinId="0"/>
    <cellStyle name="Normal 2" xfId="4"/>
    <cellStyle name="Normal 2 2" xfId="8"/>
    <cellStyle name="Normal 3" xfId="5"/>
    <cellStyle name="Percent" xfId="1" builtinId="5"/>
    <cellStyle name="Percent 2" xfId="6"/>
    <cellStyle name="Percent 3" xfId="7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/4.0/?ref=choos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04" customWidth="1"/>
    <col min="5" max="21" width="9.7109375" style="204" customWidth="1"/>
    <col min="22" max="22" width="9.7109375" style="192" customWidth="1"/>
    <col min="23" max="23" width="107.42578125" style="204" customWidth="1"/>
    <col min="24" max="24" width="44.7109375" style="204" customWidth="1"/>
    <col min="25" max="26" width="9.7109375" style="204" customWidth="1"/>
    <col min="27" max="46" width="9.140625" style="204" customWidth="1"/>
    <col min="47" max="16384" width="9.140625" style="204"/>
  </cols>
  <sheetData>
    <row r="2" spans="1:23" ht="21" customHeight="1" x14ac:dyDescent="0.35">
      <c r="A2" s="191"/>
    </row>
    <row r="6" spans="1:23" ht="31.15" customHeight="1" x14ac:dyDescent="0.25">
      <c r="A6" s="193"/>
      <c r="B6" s="194" t="s">
        <v>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V6" s="204"/>
    </row>
    <row r="7" spans="1:23" ht="15" customHeight="1" x14ac:dyDescent="0.25">
      <c r="V7" s="204"/>
    </row>
    <row r="8" spans="1:23" ht="15" customHeight="1" x14ac:dyDescent="0.25">
      <c r="V8" s="204"/>
    </row>
    <row r="9" spans="1:23" ht="15" customHeight="1" x14ac:dyDescent="0.25">
      <c r="V9" s="204"/>
    </row>
    <row r="10" spans="1:23" ht="28.9" customHeight="1" x14ac:dyDescent="0.25">
      <c r="C10" s="195" t="s">
        <v>11</v>
      </c>
      <c r="V10" s="204"/>
    </row>
    <row r="11" spans="1:23" ht="15" customHeight="1" x14ac:dyDescent="0.25">
      <c r="V11" s="204"/>
    </row>
    <row r="15" spans="1:23" ht="30" customHeight="1" x14ac:dyDescent="0.25">
      <c r="C15" s="195" t="s">
        <v>1</v>
      </c>
    </row>
    <row r="16" spans="1:23" ht="15" customHeight="1" x14ac:dyDescent="0.25">
      <c r="W16" s="196"/>
    </row>
    <row r="17" spans="12:32" ht="15" customHeight="1" x14ac:dyDescent="0.25">
      <c r="W17" s="196"/>
    </row>
    <row r="28" spans="12:32" ht="21" customHeight="1" x14ac:dyDescent="0.25">
      <c r="L28" s="356" t="s">
        <v>2</v>
      </c>
      <c r="M28" s="357"/>
      <c r="N28" s="357"/>
      <c r="O28" s="357"/>
    </row>
    <row r="29" spans="12:32" ht="15" customHeight="1" x14ac:dyDescent="0.25">
      <c r="V29" s="204"/>
    </row>
    <row r="30" spans="12:32" ht="18" customHeight="1" x14ac:dyDescent="0.25">
      <c r="L30" s="358">
        <v>45432.786805555559</v>
      </c>
      <c r="M30" s="357"/>
      <c r="N30" s="357"/>
      <c r="O30" s="357"/>
      <c r="V30" s="204"/>
    </row>
    <row r="31" spans="12:32" ht="15" customHeight="1" x14ac:dyDescent="0.2">
      <c r="L31" s="197" t="s">
        <v>3</v>
      </c>
      <c r="V31" s="204"/>
      <c r="AA31" s="198"/>
      <c r="AB31" s="198"/>
      <c r="AC31" s="198"/>
      <c r="AD31" s="198"/>
      <c r="AE31" s="198"/>
      <c r="AF31" s="198"/>
    </row>
    <row r="32" spans="12:32" ht="15" customHeight="1" x14ac:dyDescent="0.25">
      <c r="V32" s="204"/>
    </row>
    <row r="33" spans="2:32" ht="15" customHeight="1" x14ac:dyDescent="0.25">
      <c r="B33" s="199" t="s">
        <v>4</v>
      </c>
      <c r="V33" s="204"/>
    </row>
    <row r="34" spans="2:32" ht="15" customHeight="1" x14ac:dyDescent="0.25">
      <c r="B34" s="199"/>
      <c r="V34" s="199"/>
    </row>
    <row r="35" spans="2:32" ht="15" customHeight="1" x14ac:dyDescent="0.25">
      <c r="B35" s="199" t="s">
        <v>5</v>
      </c>
      <c r="V35" s="199"/>
    </row>
    <row r="36" spans="2:32" ht="15" customHeight="1" x14ac:dyDescent="0.25">
      <c r="B36" s="199" t="s">
        <v>6</v>
      </c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W36" s="198"/>
      <c r="X36" s="198"/>
      <c r="Y36" s="198"/>
      <c r="Z36" s="198"/>
    </row>
    <row r="38" spans="2:32" ht="15" customHeight="1" x14ac:dyDescent="0.25">
      <c r="B38" s="199" t="s">
        <v>7</v>
      </c>
    </row>
    <row r="39" spans="2:32" ht="15" customHeight="1" x14ac:dyDescent="0.25">
      <c r="B39" s="199" t="s">
        <v>8</v>
      </c>
    </row>
    <row r="40" spans="2:32" ht="15" customHeight="1" x14ac:dyDescent="0.25">
      <c r="B40" s="200" t="s">
        <v>9</v>
      </c>
      <c r="AA40" s="198"/>
      <c r="AB40" s="198"/>
      <c r="AC40" s="198"/>
      <c r="AD40" s="198"/>
      <c r="AE40" s="198"/>
      <c r="AF40" s="198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78" footer="0.31496062992125978"/>
  <pageSetup paperSize="9" scale="84"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A134" sqref="A134:XFD134"/>
      <selection pane="topRight" activeCell="A134" sqref="A134:XFD134"/>
      <selection pane="bottomLeft" activeCell="A134" sqref="A134:XFD134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CO2 emissions"</f>
        <v>LU: Iron and steel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f t="shared" ref="B5:W5" si="0">SUM(B6:B10)+B16+B22+B28+B35+B52</f>
        <v>0</v>
      </c>
      <c r="C5" s="225">
        <f t="shared" si="0"/>
        <v>0</v>
      </c>
      <c r="D5" s="225">
        <f t="shared" si="0"/>
        <v>0</v>
      </c>
      <c r="E5" s="225">
        <f t="shared" si="0"/>
        <v>0</v>
      </c>
      <c r="F5" s="225">
        <f t="shared" si="0"/>
        <v>0</v>
      </c>
      <c r="G5" s="225">
        <f t="shared" si="0"/>
        <v>0</v>
      </c>
      <c r="H5" s="225">
        <f t="shared" si="0"/>
        <v>0</v>
      </c>
      <c r="I5" s="225">
        <f t="shared" si="0"/>
        <v>0</v>
      </c>
      <c r="J5" s="225">
        <f t="shared" si="0"/>
        <v>0</v>
      </c>
      <c r="K5" s="225">
        <f t="shared" si="0"/>
        <v>0</v>
      </c>
      <c r="L5" s="225">
        <f t="shared" si="0"/>
        <v>0</v>
      </c>
      <c r="M5" s="225">
        <f t="shared" si="0"/>
        <v>0</v>
      </c>
      <c r="N5" s="225">
        <f t="shared" si="0"/>
        <v>0</v>
      </c>
      <c r="O5" s="225">
        <f t="shared" si="0"/>
        <v>0</v>
      </c>
      <c r="P5" s="225">
        <f t="shared" si="0"/>
        <v>0</v>
      </c>
      <c r="Q5" s="225">
        <f t="shared" si="0"/>
        <v>0</v>
      </c>
      <c r="R5" s="225">
        <f t="shared" si="0"/>
        <v>0</v>
      </c>
      <c r="S5" s="225">
        <f t="shared" si="0"/>
        <v>0</v>
      </c>
      <c r="T5" s="225">
        <f t="shared" si="0"/>
        <v>0</v>
      </c>
      <c r="U5" s="225">
        <f t="shared" si="0"/>
        <v>0</v>
      </c>
      <c r="V5" s="225">
        <f t="shared" si="0"/>
        <v>0</v>
      </c>
      <c r="W5" s="225">
        <f t="shared" si="0"/>
        <v>0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348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349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350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351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354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355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356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357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358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359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360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361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362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363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364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365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366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367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368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369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370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371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372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373</v>
      </c>
    </row>
    <row r="35" spans="1:105" ht="12" customHeight="1" x14ac:dyDescent="0.25">
      <c r="A35" s="57" t="s">
        <v>191</v>
      </c>
      <c r="B35" s="263">
        <f t="shared" ref="B35:W35" si="1">B36+B40+B51</f>
        <v>0</v>
      </c>
      <c r="C35" s="263">
        <f t="shared" si="1"/>
        <v>0</v>
      </c>
      <c r="D35" s="263">
        <f t="shared" si="1"/>
        <v>0</v>
      </c>
      <c r="E35" s="263">
        <f t="shared" si="1"/>
        <v>0</v>
      </c>
      <c r="F35" s="263">
        <f t="shared" si="1"/>
        <v>0</v>
      </c>
      <c r="G35" s="263">
        <f t="shared" si="1"/>
        <v>0</v>
      </c>
      <c r="H35" s="263">
        <f t="shared" si="1"/>
        <v>0</v>
      </c>
      <c r="I35" s="263">
        <f t="shared" si="1"/>
        <v>0</v>
      </c>
      <c r="J35" s="263">
        <f t="shared" si="1"/>
        <v>0</v>
      </c>
      <c r="K35" s="263">
        <f t="shared" si="1"/>
        <v>0</v>
      </c>
      <c r="L35" s="263">
        <f t="shared" si="1"/>
        <v>0</v>
      </c>
      <c r="M35" s="263">
        <f t="shared" si="1"/>
        <v>0</v>
      </c>
      <c r="N35" s="263">
        <f t="shared" si="1"/>
        <v>0</v>
      </c>
      <c r="O35" s="263">
        <f t="shared" si="1"/>
        <v>0</v>
      </c>
      <c r="P35" s="263">
        <f t="shared" si="1"/>
        <v>0</v>
      </c>
      <c r="Q35" s="263">
        <f t="shared" si="1"/>
        <v>0</v>
      </c>
      <c r="R35" s="263">
        <f t="shared" si="1"/>
        <v>0</v>
      </c>
      <c r="S35" s="263">
        <f t="shared" si="1"/>
        <v>0</v>
      </c>
      <c r="T35" s="263">
        <f t="shared" si="1"/>
        <v>0</v>
      </c>
      <c r="U35" s="263">
        <f t="shared" si="1"/>
        <v>0</v>
      </c>
      <c r="V35" s="263">
        <f t="shared" si="1"/>
        <v>0</v>
      </c>
      <c r="W35" s="263">
        <f t="shared" si="1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374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375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376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377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378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379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380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381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382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383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384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385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386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387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388</v>
      </c>
    </row>
    <row r="51" spans="1:105" ht="12" customHeight="1" x14ac:dyDescent="0.25">
      <c r="A51" s="101" t="s">
        <v>209</v>
      </c>
      <c r="B51" s="280">
        <v>0</v>
      </c>
      <c r="C51" s="280">
        <v>0</v>
      </c>
      <c r="D51" s="280">
        <v>0</v>
      </c>
      <c r="E51" s="280">
        <v>0</v>
      </c>
      <c r="F51" s="280">
        <v>0</v>
      </c>
      <c r="G51" s="280">
        <v>0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0">
        <v>0</v>
      </c>
      <c r="O51" s="280">
        <v>0</v>
      </c>
      <c r="P51" s="280">
        <v>0</v>
      </c>
      <c r="Q51" s="280">
        <v>0</v>
      </c>
      <c r="R51" s="280">
        <v>0</v>
      </c>
      <c r="S51" s="280">
        <v>0</v>
      </c>
      <c r="T51" s="280">
        <v>0</v>
      </c>
      <c r="U51" s="280">
        <v>0</v>
      </c>
      <c r="V51" s="280">
        <v>0</v>
      </c>
      <c r="W51" s="280">
        <v>0</v>
      </c>
      <c r="DA51" s="102" t="s">
        <v>389</v>
      </c>
    </row>
    <row r="52" spans="1:105" ht="12" customHeight="1" x14ac:dyDescent="0.25">
      <c r="A52" s="100" t="s">
        <v>106</v>
      </c>
      <c r="B52" s="281">
        <v>0</v>
      </c>
      <c r="C52" s="281">
        <v>0</v>
      </c>
      <c r="D52" s="281">
        <v>0</v>
      </c>
      <c r="E52" s="281">
        <v>0</v>
      </c>
      <c r="F52" s="281">
        <v>0</v>
      </c>
      <c r="G52" s="281">
        <v>0</v>
      </c>
      <c r="H52" s="281">
        <v>0</v>
      </c>
      <c r="I52" s="281">
        <v>0</v>
      </c>
      <c r="J52" s="281">
        <v>0</v>
      </c>
      <c r="K52" s="281">
        <v>0</v>
      </c>
      <c r="L52" s="281">
        <v>0</v>
      </c>
      <c r="M52" s="281">
        <v>0</v>
      </c>
      <c r="N52" s="281">
        <v>0</v>
      </c>
      <c r="O52" s="281">
        <v>0</v>
      </c>
      <c r="P52" s="281">
        <v>0</v>
      </c>
      <c r="Q52" s="281">
        <v>0</v>
      </c>
      <c r="R52" s="281">
        <v>0</v>
      </c>
      <c r="S52" s="281">
        <v>0</v>
      </c>
      <c r="T52" s="281">
        <v>0</v>
      </c>
      <c r="U52" s="281">
        <v>0</v>
      </c>
      <c r="V52" s="281">
        <v>0</v>
      </c>
      <c r="W52" s="281">
        <v>0</v>
      </c>
      <c r="DA52" s="105" t="s">
        <v>390</v>
      </c>
    </row>
    <row r="54" spans="1:105" ht="15" customHeight="1" x14ac:dyDescent="0.25">
      <c r="A54" s="34" t="s">
        <v>42</v>
      </c>
      <c r="B54" s="225">
        <f t="shared" ref="B54:W54" si="2">SUM(B55:B59)+B65+B71+B72+B79+B96</f>
        <v>632.61468615998444</v>
      </c>
      <c r="C54" s="225">
        <f t="shared" si="2"/>
        <v>744.78612040714472</v>
      </c>
      <c r="D54" s="225">
        <f t="shared" si="2"/>
        <v>709.89869052404356</v>
      </c>
      <c r="E54" s="225">
        <f t="shared" si="2"/>
        <v>658.35424042918476</v>
      </c>
      <c r="F54" s="225">
        <f t="shared" si="2"/>
        <v>711.64830043779216</v>
      </c>
      <c r="G54" s="225">
        <f t="shared" si="2"/>
        <v>666.20860688802361</v>
      </c>
      <c r="H54" s="225">
        <f t="shared" si="2"/>
        <v>817.10907183876259</v>
      </c>
      <c r="I54" s="225">
        <f t="shared" si="2"/>
        <v>818.49597855776801</v>
      </c>
      <c r="J54" s="225">
        <f t="shared" si="2"/>
        <v>741.26848911866114</v>
      </c>
      <c r="K54" s="225">
        <f t="shared" si="2"/>
        <v>572.42615419853803</v>
      </c>
      <c r="L54" s="225">
        <f t="shared" si="2"/>
        <v>633.93698347791815</v>
      </c>
      <c r="M54" s="225">
        <f t="shared" si="2"/>
        <v>549.2781125184066</v>
      </c>
      <c r="N54" s="225">
        <f t="shared" si="2"/>
        <v>483.56576175776183</v>
      </c>
      <c r="O54" s="225">
        <f t="shared" si="2"/>
        <v>463.62446439760811</v>
      </c>
      <c r="P54" s="225">
        <f t="shared" si="2"/>
        <v>458.7995533588674</v>
      </c>
      <c r="Q54" s="225">
        <f t="shared" si="2"/>
        <v>480.05967575800378</v>
      </c>
      <c r="R54" s="225">
        <f t="shared" si="2"/>
        <v>469.83143283814252</v>
      </c>
      <c r="S54" s="225">
        <f t="shared" si="2"/>
        <v>443.35626115853995</v>
      </c>
      <c r="T54" s="225">
        <f t="shared" si="2"/>
        <v>490.80484751763487</v>
      </c>
      <c r="U54" s="225">
        <f t="shared" si="2"/>
        <v>463.37382943883961</v>
      </c>
      <c r="V54" s="225">
        <f t="shared" si="2"/>
        <v>422.01253715907012</v>
      </c>
      <c r="W54" s="225">
        <f t="shared" si="2"/>
        <v>418.92366003844006</v>
      </c>
      <c r="DA54" s="89"/>
    </row>
    <row r="55" spans="1:105" ht="12" customHeight="1" x14ac:dyDescent="0.25">
      <c r="A55" s="55" t="s">
        <v>92</v>
      </c>
      <c r="B55" s="261">
        <v>0</v>
      </c>
      <c r="C55" s="261">
        <v>0</v>
      </c>
      <c r="D55" s="261">
        <v>0</v>
      </c>
      <c r="E55" s="261">
        <v>0</v>
      </c>
      <c r="F55" s="261">
        <v>0</v>
      </c>
      <c r="G55" s="261">
        <v>0</v>
      </c>
      <c r="H55" s="261">
        <v>0</v>
      </c>
      <c r="I55" s="261">
        <v>0</v>
      </c>
      <c r="J55" s="261">
        <v>0</v>
      </c>
      <c r="K55" s="261">
        <v>0</v>
      </c>
      <c r="L55" s="261">
        <v>0</v>
      </c>
      <c r="M55" s="261">
        <v>0</v>
      </c>
      <c r="N55" s="261">
        <v>0</v>
      </c>
      <c r="O55" s="261">
        <v>0</v>
      </c>
      <c r="P55" s="261">
        <v>0</v>
      </c>
      <c r="Q55" s="261">
        <v>0</v>
      </c>
      <c r="R55" s="261">
        <v>0</v>
      </c>
      <c r="S55" s="261">
        <v>0</v>
      </c>
      <c r="T55" s="261">
        <v>0</v>
      </c>
      <c r="U55" s="261">
        <v>0</v>
      </c>
      <c r="V55" s="261">
        <v>0</v>
      </c>
      <c r="W55" s="261">
        <v>0</v>
      </c>
      <c r="DA55" s="67" t="s">
        <v>391</v>
      </c>
    </row>
    <row r="56" spans="1:105" ht="12" customHeight="1" x14ac:dyDescent="0.25">
      <c r="A56" s="202" t="s">
        <v>93</v>
      </c>
      <c r="B56" s="226">
        <v>0</v>
      </c>
      <c r="C56" s="226">
        <v>0</v>
      </c>
      <c r="D56" s="226">
        <v>0</v>
      </c>
      <c r="E56" s="226">
        <v>0</v>
      </c>
      <c r="F56" s="226">
        <v>0</v>
      </c>
      <c r="G56" s="226">
        <v>0</v>
      </c>
      <c r="H56" s="226">
        <v>0</v>
      </c>
      <c r="I56" s="226">
        <v>0</v>
      </c>
      <c r="J56" s="226">
        <v>0</v>
      </c>
      <c r="K56" s="226">
        <v>0</v>
      </c>
      <c r="L56" s="226">
        <v>0</v>
      </c>
      <c r="M56" s="226">
        <v>0</v>
      </c>
      <c r="N56" s="226">
        <v>0</v>
      </c>
      <c r="O56" s="226">
        <v>0</v>
      </c>
      <c r="P56" s="226">
        <v>0</v>
      </c>
      <c r="Q56" s="226">
        <v>0</v>
      </c>
      <c r="R56" s="226">
        <v>0</v>
      </c>
      <c r="S56" s="226">
        <v>0</v>
      </c>
      <c r="T56" s="226">
        <v>0</v>
      </c>
      <c r="U56" s="226">
        <v>0</v>
      </c>
      <c r="V56" s="226">
        <v>0</v>
      </c>
      <c r="W56" s="226">
        <v>0</v>
      </c>
      <c r="DA56" s="174" t="s">
        <v>392</v>
      </c>
    </row>
    <row r="57" spans="1:105" ht="12" customHeight="1" x14ac:dyDescent="0.25">
      <c r="A57" s="202" t="s">
        <v>94</v>
      </c>
      <c r="B57" s="226">
        <v>0</v>
      </c>
      <c r="C57" s="226">
        <v>0</v>
      </c>
      <c r="D57" s="226">
        <v>0</v>
      </c>
      <c r="E57" s="226">
        <v>0</v>
      </c>
      <c r="F57" s="226">
        <v>0</v>
      </c>
      <c r="G57" s="226">
        <v>0</v>
      </c>
      <c r="H57" s="226">
        <v>0</v>
      </c>
      <c r="I57" s="226">
        <v>0</v>
      </c>
      <c r="J57" s="226">
        <v>0</v>
      </c>
      <c r="K57" s="226">
        <v>0</v>
      </c>
      <c r="L57" s="226">
        <v>0</v>
      </c>
      <c r="M57" s="226">
        <v>0</v>
      </c>
      <c r="N57" s="226">
        <v>0</v>
      </c>
      <c r="O57" s="226">
        <v>0</v>
      </c>
      <c r="P57" s="226">
        <v>0</v>
      </c>
      <c r="Q57" s="226">
        <v>0</v>
      </c>
      <c r="R57" s="226">
        <v>0</v>
      </c>
      <c r="S57" s="226">
        <v>0</v>
      </c>
      <c r="T57" s="226">
        <v>0</v>
      </c>
      <c r="U57" s="226">
        <v>0</v>
      </c>
      <c r="V57" s="226">
        <v>0</v>
      </c>
      <c r="W57" s="226">
        <v>0</v>
      </c>
      <c r="DA57" s="174" t="s">
        <v>393</v>
      </c>
    </row>
    <row r="58" spans="1:105" ht="12" customHeight="1" x14ac:dyDescent="0.25">
      <c r="A58" s="202" t="s">
        <v>95</v>
      </c>
      <c r="B58" s="226">
        <v>0</v>
      </c>
      <c r="C58" s="226">
        <v>0</v>
      </c>
      <c r="D58" s="226">
        <v>0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0</v>
      </c>
      <c r="M58" s="226">
        <v>0</v>
      </c>
      <c r="N58" s="226">
        <v>0</v>
      </c>
      <c r="O58" s="226">
        <v>0</v>
      </c>
      <c r="P58" s="226">
        <v>0</v>
      </c>
      <c r="Q58" s="226">
        <v>0</v>
      </c>
      <c r="R58" s="226">
        <v>0</v>
      </c>
      <c r="S58" s="226">
        <v>0</v>
      </c>
      <c r="T58" s="226">
        <v>0</v>
      </c>
      <c r="U58" s="226">
        <v>0</v>
      </c>
      <c r="V58" s="226">
        <v>0</v>
      </c>
      <c r="W58" s="226">
        <v>0</v>
      </c>
      <c r="DA58" s="174" t="s">
        <v>394</v>
      </c>
    </row>
    <row r="59" spans="1:105" ht="12" customHeight="1" x14ac:dyDescent="0.25">
      <c r="A59" s="56" t="s">
        <v>96</v>
      </c>
      <c r="B59" s="262">
        <v>1.8149439935839911</v>
      </c>
      <c r="C59" s="262">
        <v>2.2654905150826101</v>
      </c>
      <c r="D59" s="262">
        <v>2.1042848001879988</v>
      </c>
      <c r="E59" s="262">
        <v>1.970782489617775</v>
      </c>
      <c r="F59" s="262">
        <v>2.069175158365566</v>
      </c>
      <c r="G59" s="262">
        <v>2.0726927784446918</v>
      </c>
      <c r="H59" s="262">
        <v>2.3545954507806459</v>
      </c>
      <c r="I59" s="262">
        <v>2.332154558174135</v>
      </c>
      <c r="J59" s="262">
        <v>2.183895949665692</v>
      </c>
      <c r="K59" s="262">
        <v>1.7277373461819889</v>
      </c>
      <c r="L59" s="262">
        <v>1.941158831782295</v>
      </c>
      <c r="M59" s="262">
        <v>1.686111337880019</v>
      </c>
      <c r="N59" s="262">
        <v>1.5605254038262819</v>
      </c>
      <c r="O59" s="262">
        <v>1.4673064960852109</v>
      </c>
      <c r="P59" s="262">
        <v>1.457410775388565</v>
      </c>
      <c r="Q59" s="262">
        <v>1.4531019042243669</v>
      </c>
      <c r="R59" s="262">
        <v>1.377241134889623</v>
      </c>
      <c r="S59" s="262">
        <v>1.40088630386233</v>
      </c>
      <c r="T59" s="262">
        <v>1.4986042924410929</v>
      </c>
      <c r="U59" s="262">
        <v>1.441544039912243</v>
      </c>
      <c r="V59" s="262">
        <v>1.299960127253794</v>
      </c>
      <c r="W59" s="262">
        <v>1.3881768462382511</v>
      </c>
      <c r="DA59" s="68" t="s">
        <v>395</v>
      </c>
    </row>
    <row r="60" spans="1:105" ht="12" customHeight="1" x14ac:dyDescent="0.25">
      <c r="A60" s="37" t="s">
        <v>160</v>
      </c>
      <c r="B60" s="228">
        <v>0.18908016297285091</v>
      </c>
      <c r="C60" s="228">
        <v>0.20664272614939219</v>
      </c>
      <c r="D60" s="228">
        <v>0.1797554174740548</v>
      </c>
      <c r="E60" s="228">
        <v>4.8073655682920179E-2</v>
      </c>
      <c r="F60" s="228">
        <v>7.965247103906492E-2</v>
      </c>
      <c r="G60" s="228">
        <v>5.4132516335675111E-2</v>
      </c>
      <c r="H60" s="228">
        <v>4.1352056858971642E-2</v>
      </c>
      <c r="I60" s="228">
        <v>3.4039698915314533E-2</v>
      </c>
      <c r="J60" s="228">
        <v>2.2627851721081432E-2</v>
      </c>
      <c r="K60" s="228">
        <v>1.5984509911162709E-2</v>
      </c>
      <c r="L60" s="228">
        <v>3.8622837890521462E-2</v>
      </c>
      <c r="M60" s="228">
        <v>2.0635288383259561E-2</v>
      </c>
      <c r="N60" s="228">
        <v>6.3972404771126326E-3</v>
      </c>
      <c r="O60" s="228">
        <v>9.1659023146037598E-3</v>
      </c>
      <c r="P60" s="228">
        <v>6.2051807739699049E-3</v>
      </c>
      <c r="Q60" s="228">
        <v>6.8303423831403308E-3</v>
      </c>
      <c r="R60" s="228">
        <v>9.8506805151666096E-3</v>
      </c>
      <c r="S60" s="228">
        <v>2.4856908591596491E-2</v>
      </c>
      <c r="T60" s="228">
        <v>2.6537083263394649E-2</v>
      </c>
      <c r="U60" s="228">
        <v>2.3894486936422179E-2</v>
      </c>
      <c r="V60" s="228">
        <v>2.204012406562731E-2</v>
      </c>
      <c r="W60" s="228">
        <v>2.0683032545414461E-2</v>
      </c>
      <c r="DA60" s="69" t="s">
        <v>396</v>
      </c>
    </row>
    <row r="61" spans="1:105" ht="12" customHeight="1" x14ac:dyDescent="0.25">
      <c r="A61" s="37" t="s">
        <v>162</v>
      </c>
      <c r="B61" s="228">
        <v>1.6258638306111399</v>
      </c>
      <c r="C61" s="228">
        <v>2.058847788933218</v>
      </c>
      <c r="D61" s="228">
        <v>1.924529382713944</v>
      </c>
      <c r="E61" s="228">
        <v>1.922708833934855</v>
      </c>
      <c r="F61" s="228">
        <v>1.9895226873265011</v>
      </c>
      <c r="G61" s="228">
        <v>2.0185602621090171</v>
      </c>
      <c r="H61" s="228">
        <v>2.3132433939216752</v>
      </c>
      <c r="I61" s="228">
        <v>2.298114859258821</v>
      </c>
      <c r="J61" s="228">
        <v>2.1612680979446108</v>
      </c>
      <c r="K61" s="228">
        <v>1.711752836270827</v>
      </c>
      <c r="L61" s="228">
        <v>1.9025359938917741</v>
      </c>
      <c r="M61" s="228">
        <v>1.66547604949676</v>
      </c>
      <c r="N61" s="228">
        <v>1.554128163349169</v>
      </c>
      <c r="O61" s="228">
        <v>1.458140593770608</v>
      </c>
      <c r="P61" s="228">
        <v>1.451205594614595</v>
      </c>
      <c r="Q61" s="228">
        <v>1.446271561841227</v>
      </c>
      <c r="R61" s="228">
        <v>1.3673904543744559</v>
      </c>
      <c r="S61" s="228">
        <v>1.376029395270733</v>
      </c>
      <c r="T61" s="228">
        <v>1.472067209177699</v>
      </c>
      <c r="U61" s="228">
        <v>1.4176495529758211</v>
      </c>
      <c r="V61" s="228">
        <v>1.2779200031881659</v>
      </c>
      <c r="W61" s="228">
        <v>1.367493813692837</v>
      </c>
      <c r="DA61" s="69" t="s">
        <v>397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398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399</v>
      </c>
    </row>
    <row r="64" spans="1:105" ht="12" customHeight="1" x14ac:dyDescent="0.25">
      <c r="A64" s="37" t="s">
        <v>38</v>
      </c>
      <c r="B64" s="228">
        <v>0</v>
      </c>
      <c r="C64" s="228">
        <v>0</v>
      </c>
      <c r="D64" s="228">
        <v>0</v>
      </c>
      <c r="E64" s="228">
        <v>0</v>
      </c>
      <c r="F64" s="228">
        <v>0</v>
      </c>
      <c r="G64" s="228">
        <v>0</v>
      </c>
      <c r="H64" s="228">
        <v>0</v>
      </c>
      <c r="I64" s="228">
        <v>0</v>
      </c>
      <c r="J64" s="228">
        <v>0</v>
      </c>
      <c r="K64" s="228">
        <v>0</v>
      </c>
      <c r="L64" s="228">
        <v>0</v>
      </c>
      <c r="M64" s="228">
        <v>0</v>
      </c>
      <c r="N64" s="228">
        <v>0</v>
      </c>
      <c r="O64" s="228">
        <v>0</v>
      </c>
      <c r="P64" s="228">
        <v>0</v>
      </c>
      <c r="Q64" s="228">
        <v>0</v>
      </c>
      <c r="R64" s="228">
        <v>0</v>
      </c>
      <c r="S64" s="228">
        <v>0</v>
      </c>
      <c r="T64" s="228">
        <v>0</v>
      </c>
      <c r="U64" s="228">
        <v>0</v>
      </c>
      <c r="V64" s="228">
        <v>0</v>
      </c>
      <c r="W64" s="228">
        <v>0</v>
      </c>
      <c r="DA64" s="69" t="s">
        <v>400</v>
      </c>
    </row>
    <row r="65" spans="1:105" ht="12" customHeight="1" x14ac:dyDescent="0.25">
      <c r="A65" s="57" t="s">
        <v>222</v>
      </c>
      <c r="B65" s="263">
        <v>203.27302481374551</v>
      </c>
      <c r="C65" s="263">
        <v>240.78699114061479</v>
      </c>
      <c r="D65" s="263">
        <v>228.5022234347027</v>
      </c>
      <c r="E65" s="263">
        <v>199.11443391194729</v>
      </c>
      <c r="F65" s="263">
        <v>221.2484798230486</v>
      </c>
      <c r="G65" s="263">
        <v>200.67111571211629</v>
      </c>
      <c r="H65" s="263">
        <v>247.0078213524549</v>
      </c>
      <c r="I65" s="263">
        <v>255.27785806577211</v>
      </c>
      <c r="J65" s="263">
        <v>235.96261178399729</v>
      </c>
      <c r="K65" s="263">
        <v>179.81814115391651</v>
      </c>
      <c r="L65" s="263">
        <v>203.28934468205131</v>
      </c>
      <c r="M65" s="263">
        <v>169.43155769518921</v>
      </c>
      <c r="N65" s="263">
        <v>148.72773940910221</v>
      </c>
      <c r="O65" s="263">
        <v>141.07947566251539</v>
      </c>
      <c r="P65" s="263">
        <v>137.59391471477721</v>
      </c>
      <c r="Q65" s="263">
        <v>138.85659819584879</v>
      </c>
      <c r="R65" s="263">
        <v>140.90596499714101</v>
      </c>
      <c r="S65" s="263">
        <v>127.03935683633919</v>
      </c>
      <c r="T65" s="263">
        <v>151.00401626543001</v>
      </c>
      <c r="U65" s="263">
        <v>141.67501254920489</v>
      </c>
      <c r="V65" s="263">
        <v>128.94099936536421</v>
      </c>
      <c r="W65" s="263">
        <v>122.8962504941903</v>
      </c>
      <c r="DA65" s="70" t="s">
        <v>401</v>
      </c>
    </row>
    <row r="66" spans="1:105" ht="12" customHeight="1" x14ac:dyDescent="0.25">
      <c r="A66" s="18" t="s">
        <v>30</v>
      </c>
      <c r="B66" s="232">
        <v>89.739867817482477</v>
      </c>
      <c r="C66" s="232">
        <v>122.1604833649309</v>
      </c>
      <c r="D66" s="232">
        <v>106.3867107990491</v>
      </c>
      <c r="E66" s="232">
        <v>77.891291814233412</v>
      </c>
      <c r="F66" s="232">
        <v>82.57504124222325</v>
      </c>
      <c r="G66" s="232">
        <v>68.483946917736773</v>
      </c>
      <c r="H66" s="232">
        <v>87.989912203667785</v>
      </c>
      <c r="I66" s="232">
        <v>110.9837387372346</v>
      </c>
      <c r="J66" s="232">
        <v>92.946092809165023</v>
      </c>
      <c r="K66" s="232">
        <v>56.692675341011622</v>
      </c>
      <c r="L66" s="232">
        <v>55.31553067724645</v>
      </c>
      <c r="M66" s="232">
        <v>35.835715257790937</v>
      </c>
      <c r="N66" s="232">
        <v>26.578397966809209</v>
      </c>
      <c r="O66" s="232">
        <v>28.305080120122291</v>
      </c>
      <c r="P66" s="232">
        <v>26.50807317813765</v>
      </c>
      <c r="Q66" s="232">
        <v>24.763509527258819</v>
      </c>
      <c r="R66" s="232">
        <v>24.51050054340714</v>
      </c>
      <c r="S66" s="232">
        <v>11.93908270498342</v>
      </c>
      <c r="T66" s="232">
        <v>10.81482877103122</v>
      </c>
      <c r="U66" s="232">
        <v>11.019737919658629</v>
      </c>
      <c r="V66" s="232">
        <v>9.9225360292014742</v>
      </c>
      <c r="W66" s="232">
        <v>8.2938475606520807</v>
      </c>
      <c r="DA66" s="71" t="s">
        <v>402</v>
      </c>
    </row>
    <row r="67" spans="1:105" ht="12" customHeight="1" x14ac:dyDescent="0.25">
      <c r="A67" s="18" t="s">
        <v>70</v>
      </c>
      <c r="B67" s="232">
        <v>2.5514629691982771</v>
      </c>
      <c r="C67" s="232">
        <v>2.3172266910011681</v>
      </c>
      <c r="D67" s="232">
        <v>2.4339971681142401</v>
      </c>
      <c r="E67" s="232">
        <v>1.2129399345184471</v>
      </c>
      <c r="F67" s="232">
        <v>0</v>
      </c>
      <c r="G67" s="232">
        <v>0</v>
      </c>
      <c r="H67" s="232">
        <v>0</v>
      </c>
      <c r="I67" s="232">
        <v>0</v>
      </c>
      <c r="J67" s="232">
        <v>0</v>
      </c>
      <c r="K67" s="232">
        <v>0</v>
      </c>
      <c r="L67" s="232">
        <v>0</v>
      </c>
      <c r="M67" s="232">
        <v>0</v>
      </c>
      <c r="N67" s="232">
        <v>0</v>
      </c>
      <c r="O67" s="232">
        <v>0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403</v>
      </c>
    </row>
    <row r="68" spans="1:105" ht="12" customHeight="1" x14ac:dyDescent="0.25">
      <c r="A68" s="18" t="s">
        <v>162</v>
      </c>
      <c r="B68" s="232">
        <v>110.98169402706471</v>
      </c>
      <c r="C68" s="232">
        <v>116.30928108468269</v>
      </c>
      <c r="D68" s="232">
        <v>119.6815154675393</v>
      </c>
      <c r="E68" s="232">
        <v>120.0102021631954</v>
      </c>
      <c r="F68" s="232">
        <v>138.6734385808254</v>
      </c>
      <c r="G68" s="232">
        <v>132.18716879437949</v>
      </c>
      <c r="H68" s="232">
        <v>159.01790914878711</v>
      </c>
      <c r="I68" s="232">
        <v>144.2941193285375</v>
      </c>
      <c r="J68" s="232">
        <v>143.01651897483231</v>
      </c>
      <c r="K68" s="232">
        <v>123.12546581290491</v>
      </c>
      <c r="L68" s="232">
        <v>147.97381400480481</v>
      </c>
      <c r="M68" s="232">
        <v>133.5958424373982</v>
      </c>
      <c r="N68" s="232">
        <v>122.14934144229299</v>
      </c>
      <c r="O68" s="232">
        <v>112.77439554239309</v>
      </c>
      <c r="P68" s="232">
        <v>111.08584153663951</v>
      </c>
      <c r="Q68" s="232">
        <v>114.09308866859</v>
      </c>
      <c r="R68" s="232">
        <v>116.39546445373389</v>
      </c>
      <c r="S68" s="232">
        <v>115.1002741313558</v>
      </c>
      <c r="T68" s="232">
        <v>140.18918749439871</v>
      </c>
      <c r="U68" s="232">
        <v>130.65527462954631</v>
      </c>
      <c r="V68" s="232">
        <v>119.0184633361627</v>
      </c>
      <c r="W68" s="232">
        <v>114.6024029335382</v>
      </c>
      <c r="DA68" s="71" t="s">
        <v>404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405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0</v>
      </c>
      <c r="C71" s="263">
        <v>0</v>
      </c>
      <c r="D71" s="263">
        <v>0</v>
      </c>
      <c r="E71" s="263">
        <v>0</v>
      </c>
      <c r="F71" s="263">
        <v>0</v>
      </c>
      <c r="G71" s="263">
        <v>0</v>
      </c>
      <c r="H71" s="263">
        <v>0</v>
      </c>
      <c r="I71" s="263">
        <v>0</v>
      </c>
      <c r="J71" s="263">
        <v>0</v>
      </c>
      <c r="K71" s="263">
        <v>0</v>
      </c>
      <c r="L71" s="263">
        <v>0</v>
      </c>
      <c r="M71" s="263">
        <v>0</v>
      </c>
      <c r="N71" s="263">
        <v>0</v>
      </c>
      <c r="O71" s="263">
        <v>0</v>
      </c>
      <c r="P71" s="263">
        <v>0</v>
      </c>
      <c r="Q71" s="263">
        <v>0</v>
      </c>
      <c r="R71" s="263">
        <v>0</v>
      </c>
      <c r="S71" s="263">
        <v>0</v>
      </c>
      <c r="T71" s="263">
        <v>0</v>
      </c>
      <c r="U71" s="263">
        <v>0</v>
      </c>
      <c r="V71" s="263">
        <v>0</v>
      </c>
      <c r="W71" s="263">
        <v>0</v>
      </c>
      <c r="DA71" s="70" t="s">
        <v>406</v>
      </c>
    </row>
    <row r="72" spans="1:105" ht="12" customHeight="1" x14ac:dyDescent="0.25">
      <c r="A72" s="57" t="s">
        <v>181</v>
      </c>
      <c r="B72" s="263">
        <v>147.34706399925849</v>
      </c>
      <c r="C72" s="263">
        <v>183.5158388494429</v>
      </c>
      <c r="D72" s="263">
        <v>170.5814205523896</v>
      </c>
      <c r="E72" s="263">
        <v>159.03387741245831</v>
      </c>
      <c r="F72" s="263">
        <v>166.11907238217049</v>
      </c>
      <c r="G72" s="263">
        <v>166.40147659632069</v>
      </c>
      <c r="H72" s="263">
        <v>189.03339842332261</v>
      </c>
      <c r="I72" s="263">
        <v>187.231781847679</v>
      </c>
      <c r="J72" s="263">
        <v>175.32917301414349</v>
      </c>
      <c r="K72" s="263">
        <v>138.70750579399629</v>
      </c>
      <c r="L72" s="263">
        <v>155.84156961213731</v>
      </c>
      <c r="M72" s="263">
        <v>135.36565536720221</v>
      </c>
      <c r="N72" s="263">
        <v>125.2832711935326</v>
      </c>
      <c r="O72" s="263">
        <v>117.7994009084004</v>
      </c>
      <c r="P72" s="263">
        <v>117.0049452355523</v>
      </c>
      <c r="Q72" s="263">
        <v>116.65901720818501</v>
      </c>
      <c r="R72" s="263">
        <v>110.5687060128583</v>
      </c>
      <c r="S72" s="263">
        <v>112.4670052071945</v>
      </c>
      <c r="T72" s="263">
        <v>120.312074075399</v>
      </c>
      <c r="U72" s="263">
        <v>115.7311200746404</v>
      </c>
      <c r="V72" s="263">
        <v>104.3643741807654</v>
      </c>
      <c r="W72" s="263">
        <v>111.44665499544151</v>
      </c>
      <c r="DA72" s="70" t="s">
        <v>407</v>
      </c>
    </row>
    <row r="73" spans="1:105" ht="12" customHeight="1" x14ac:dyDescent="0.25">
      <c r="A73" s="60" t="s">
        <v>183</v>
      </c>
      <c r="B73" s="264">
        <v>147.34706399925849</v>
      </c>
      <c r="C73" s="264">
        <v>183.5158388494429</v>
      </c>
      <c r="D73" s="264">
        <v>170.5814205523896</v>
      </c>
      <c r="E73" s="264">
        <v>159.03387741245831</v>
      </c>
      <c r="F73" s="264">
        <v>166.11907238217049</v>
      </c>
      <c r="G73" s="264">
        <v>166.40147659632069</v>
      </c>
      <c r="H73" s="264">
        <v>189.03339842332261</v>
      </c>
      <c r="I73" s="264">
        <v>187.231781847679</v>
      </c>
      <c r="J73" s="264">
        <v>175.32917301414349</v>
      </c>
      <c r="K73" s="264">
        <v>138.70750579399629</v>
      </c>
      <c r="L73" s="264">
        <v>155.84156961213731</v>
      </c>
      <c r="M73" s="264">
        <v>135.36565536720221</v>
      </c>
      <c r="N73" s="264">
        <v>125.2832711935326</v>
      </c>
      <c r="O73" s="264">
        <v>117.7994009084004</v>
      </c>
      <c r="P73" s="264">
        <v>117.0049452355523</v>
      </c>
      <c r="Q73" s="264">
        <v>116.65901720818501</v>
      </c>
      <c r="R73" s="264">
        <v>110.5687060128583</v>
      </c>
      <c r="S73" s="264">
        <v>112.4670052071945</v>
      </c>
      <c r="T73" s="264">
        <v>120.312074075399</v>
      </c>
      <c r="U73" s="264">
        <v>115.7311200746404</v>
      </c>
      <c r="V73" s="264">
        <v>104.3643741807654</v>
      </c>
      <c r="W73" s="264">
        <v>111.44665499544151</v>
      </c>
      <c r="DA73" s="72" t="s">
        <v>408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0</v>
      </c>
      <c r="U74" s="232">
        <v>0</v>
      </c>
      <c r="V74" s="232">
        <v>0</v>
      </c>
      <c r="W74" s="232">
        <v>0</v>
      </c>
      <c r="DA74" s="71" t="s">
        <v>409</v>
      </c>
    </row>
    <row r="75" spans="1:105" ht="12" customHeight="1" x14ac:dyDescent="0.25">
      <c r="A75" s="59" t="s">
        <v>160</v>
      </c>
      <c r="B75" s="232">
        <v>15.04079699164669</v>
      </c>
      <c r="C75" s="232">
        <v>16.441390487395079</v>
      </c>
      <c r="D75" s="232">
        <v>14.305581748950351</v>
      </c>
      <c r="E75" s="232">
        <v>3.8414638005794379</v>
      </c>
      <c r="F75" s="232">
        <v>6.3947194361297637</v>
      </c>
      <c r="G75" s="232">
        <v>4.3459072872777673</v>
      </c>
      <c r="H75" s="232">
        <v>3.319856851525913</v>
      </c>
      <c r="I75" s="232">
        <v>2.7328006452808018</v>
      </c>
      <c r="J75" s="232">
        <v>1.816626167538423</v>
      </c>
      <c r="K75" s="232">
        <v>1.2832804164454581</v>
      </c>
      <c r="L75" s="232">
        <v>3.1007476468103059</v>
      </c>
      <c r="M75" s="232">
        <v>1.656657702808183</v>
      </c>
      <c r="N75" s="232">
        <v>0.513588059264664</v>
      </c>
      <c r="O75" s="232">
        <v>0.73586384598309595</v>
      </c>
      <c r="P75" s="232">
        <v>0.49816897809162941</v>
      </c>
      <c r="Q75" s="232">
        <v>0.54835867140225647</v>
      </c>
      <c r="R75" s="232">
        <v>0.79083972320892026</v>
      </c>
      <c r="S75" s="232">
        <v>1.995580983480421</v>
      </c>
      <c r="T75" s="232">
        <v>2.1304700269674859</v>
      </c>
      <c r="U75" s="232">
        <v>1.918315126140264</v>
      </c>
      <c r="V75" s="232">
        <v>1.769441774983417</v>
      </c>
      <c r="W75" s="232">
        <v>1.6604907354525049</v>
      </c>
      <c r="DA75" s="71" t="s">
        <v>410</v>
      </c>
    </row>
    <row r="76" spans="1:105" ht="12" customHeight="1" x14ac:dyDescent="0.25">
      <c r="A76" s="59" t="s">
        <v>70</v>
      </c>
      <c r="B76" s="232">
        <v>2.973356416697658</v>
      </c>
      <c r="C76" s="232">
        <v>3.2635991599863301</v>
      </c>
      <c r="D76" s="232">
        <v>3.1148782073833932</v>
      </c>
      <c r="E76" s="232">
        <v>1.55283119004141</v>
      </c>
      <c r="F76" s="232">
        <v>0</v>
      </c>
      <c r="G76" s="232">
        <v>0</v>
      </c>
      <c r="H76" s="232">
        <v>0</v>
      </c>
      <c r="I76" s="232">
        <v>0</v>
      </c>
      <c r="J76" s="232">
        <v>0</v>
      </c>
      <c r="K76" s="232">
        <v>0</v>
      </c>
      <c r="L76" s="232">
        <v>0</v>
      </c>
      <c r="M76" s="232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411</v>
      </c>
    </row>
    <row r="77" spans="1:105" ht="12" customHeight="1" x14ac:dyDescent="0.25">
      <c r="A77" s="59" t="s">
        <v>162</v>
      </c>
      <c r="B77" s="232">
        <v>129.33291059091411</v>
      </c>
      <c r="C77" s="232">
        <v>163.81084920206149</v>
      </c>
      <c r="D77" s="232">
        <v>153.1609605960559</v>
      </c>
      <c r="E77" s="232">
        <v>153.63958242183739</v>
      </c>
      <c r="F77" s="232">
        <v>159.7243529460408</v>
      </c>
      <c r="G77" s="232">
        <v>162.05556930904299</v>
      </c>
      <c r="H77" s="232">
        <v>185.71354157179661</v>
      </c>
      <c r="I77" s="232">
        <v>184.4989812023982</v>
      </c>
      <c r="J77" s="232">
        <v>173.51254684660509</v>
      </c>
      <c r="K77" s="232">
        <v>137.4242253775509</v>
      </c>
      <c r="L77" s="232">
        <v>152.740821965327</v>
      </c>
      <c r="M77" s="232">
        <v>133.70899766439399</v>
      </c>
      <c r="N77" s="232">
        <v>124.76968313426801</v>
      </c>
      <c r="O77" s="232">
        <v>117.0635370624173</v>
      </c>
      <c r="P77" s="232">
        <v>116.5067762574606</v>
      </c>
      <c r="Q77" s="232">
        <v>116.11065853678269</v>
      </c>
      <c r="R77" s="232">
        <v>109.7778662896494</v>
      </c>
      <c r="S77" s="232">
        <v>110.4714242237141</v>
      </c>
      <c r="T77" s="232">
        <v>118.1816040484315</v>
      </c>
      <c r="U77" s="232">
        <v>113.8128049485002</v>
      </c>
      <c r="V77" s="232">
        <v>102.594932405782</v>
      </c>
      <c r="W77" s="232">
        <v>109.78616425998899</v>
      </c>
      <c r="DA77" s="71" t="s">
        <v>412</v>
      </c>
    </row>
    <row r="78" spans="1:105" ht="12" customHeight="1" x14ac:dyDescent="0.25">
      <c r="A78" s="60" t="s">
        <v>189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413</v>
      </c>
    </row>
    <row r="79" spans="1:105" ht="12" customHeight="1" x14ac:dyDescent="0.25">
      <c r="A79" s="57" t="s">
        <v>191</v>
      </c>
      <c r="B79" s="263">
        <f t="shared" ref="B79:W79" si="3">B80+B84+B95</f>
        <v>134.13324255123547</v>
      </c>
      <c r="C79" s="263">
        <f t="shared" si="3"/>
        <v>163.45623573322661</v>
      </c>
      <c r="D79" s="263">
        <f t="shared" si="3"/>
        <v>153.30616561157697</v>
      </c>
      <c r="E79" s="263">
        <f t="shared" si="3"/>
        <v>139.29534594452053</v>
      </c>
      <c r="F79" s="263">
        <f t="shared" si="3"/>
        <v>149.76057307420757</v>
      </c>
      <c r="G79" s="263">
        <f t="shared" si="3"/>
        <v>144.14220707177634</v>
      </c>
      <c r="H79" s="263">
        <f t="shared" si="3"/>
        <v>168.91925661220444</v>
      </c>
      <c r="I79" s="263">
        <f t="shared" si="3"/>
        <v>170.16618408614272</v>
      </c>
      <c r="J79" s="263">
        <f t="shared" si="3"/>
        <v>158.49280837085468</v>
      </c>
      <c r="K79" s="263">
        <f t="shared" si="3"/>
        <v>123.51576990444329</v>
      </c>
      <c r="L79" s="263">
        <f t="shared" si="3"/>
        <v>139.25191035194717</v>
      </c>
      <c r="M79" s="263">
        <f t="shared" si="3"/>
        <v>118.93278811813516</v>
      </c>
      <c r="N79" s="263">
        <f t="shared" si="3"/>
        <v>107.76322575130078</v>
      </c>
      <c r="O79" s="263">
        <f t="shared" si="3"/>
        <v>101.68408133060714</v>
      </c>
      <c r="P79" s="263">
        <f t="shared" si="3"/>
        <v>100.28298263314935</v>
      </c>
      <c r="Q79" s="263">
        <f t="shared" si="3"/>
        <v>100.29075844974562</v>
      </c>
      <c r="R79" s="263">
        <f t="shared" si="3"/>
        <v>97.646620693253595</v>
      </c>
      <c r="S79" s="263">
        <f t="shared" si="3"/>
        <v>95.014612811143905</v>
      </c>
      <c r="T79" s="263">
        <f t="shared" si="3"/>
        <v>105.84835288436477</v>
      </c>
      <c r="U79" s="263">
        <f t="shared" si="3"/>
        <v>100.82135277508212</v>
      </c>
      <c r="V79" s="263">
        <f t="shared" si="3"/>
        <v>91.256903485686721</v>
      </c>
      <c r="W79" s="263">
        <f t="shared" si="3"/>
        <v>93.316169742561868</v>
      </c>
      <c r="DA79" s="70"/>
    </row>
    <row r="80" spans="1:105" ht="12" customHeight="1" x14ac:dyDescent="0.25">
      <c r="A80" s="60" t="s">
        <v>192</v>
      </c>
      <c r="B80" s="264">
        <v>77.60979053553649</v>
      </c>
      <c r="C80" s="264">
        <v>96.875851242441811</v>
      </c>
      <c r="D80" s="264">
        <v>89.982447473328079</v>
      </c>
      <c r="E80" s="264">
        <v>84.273683789163357</v>
      </c>
      <c r="F80" s="264">
        <v>88.481105306710674</v>
      </c>
      <c r="G80" s="264">
        <v>88.631524139737834</v>
      </c>
      <c r="H80" s="264">
        <v>100.6861150410239</v>
      </c>
      <c r="I80" s="264">
        <v>99.726508033436559</v>
      </c>
      <c r="J80" s="264">
        <v>93.3867424031436</v>
      </c>
      <c r="K80" s="264">
        <v>73.880700457770132</v>
      </c>
      <c r="L80" s="264">
        <v>83.006930717093113</v>
      </c>
      <c r="M80" s="264">
        <v>72.100708459908518</v>
      </c>
      <c r="N80" s="264">
        <v>66.730461184744243</v>
      </c>
      <c r="O80" s="264">
        <v>62.744277627945053</v>
      </c>
      <c r="P80" s="264">
        <v>62.321121424128357</v>
      </c>
      <c r="Q80" s="264">
        <v>62.136867480381227</v>
      </c>
      <c r="R80" s="264">
        <v>58.892944561135678</v>
      </c>
      <c r="S80" s="264">
        <v>59.904048274328161</v>
      </c>
      <c r="T80" s="264">
        <v>64.082619432425332</v>
      </c>
      <c r="U80" s="264">
        <v>61.642635464697513</v>
      </c>
      <c r="V80" s="264">
        <v>55.588290072515314</v>
      </c>
      <c r="W80" s="264">
        <v>59.360572361290643</v>
      </c>
      <c r="DA80" s="72" t="s">
        <v>414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0</v>
      </c>
      <c r="U81" s="232">
        <v>0</v>
      </c>
      <c r="V81" s="232">
        <v>0</v>
      </c>
      <c r="W81" s="232">
        <v>0</v>
      </c>
      <c r="DA81" s="71" t="s">
        <v>415</v>
      </c>
    </row>
    <row r="82" spans="1:105" ht="12" customHeight="1" x14ac:dyDescent="0.25">
      <c r="A82" s="59" t="s">
        <v>160</v>
      </c>
      <c r="B82" s="232">
        <v>8.0853579474759503</v>
      </c>
      <c r="C82" s="232">
        <v>8.8363601019319198</v>
      </c>
      <c r="D82" s="232">
        <v>7.6866175193872133</v>
      </c>
      <c r="E82" s="232">
        <v>2.0557032949878051</v>
      </c>
      <c r="F82" s="232">
        <v>3.4060619031953818</v>
      </c>
      <c r="G82" s="232">
        <v>2.3147894749507212</v>
      </c>
      <c r="H82" s="232">
        <v>1.7682774137293871</v>
      </c>
      <c r="I82" s="232">
        <v>1.4555897658822341</v>
      </c>
      <c r="J82" s="232">
        <v>0.96760166625000499</v>
      </c>
      <c r="K82" s="232">
        <v>0.68352217501147661</v>
      </c>
      <c r="L82" s="232">
        <v>1.651571822143191</v>
      </c>
      <c r="M82" s="232">
        <v>0.88239659996486286</v>
      </c>
      <c r="N82" s="232">
        <v>0.27355582055936922</v>
      </c>
      <c r="O82" s="232">
        <v>0.39194804975819059</v>
      </c>
      <c r="P82" s="232">
        <v>0.2653430529015694</v>
      </c>
      <c r="Q82" s="232">
        <v>0.29207592273672361</v>
      </c>
      <c r="R82" s="232">
        <v>0.42123021653405718</v>
      </c>
      <c r="S82" s="232">
        <v>1.062919558936519</v>
      </c>
      <c r="T82" s="232">
        <v>1.134766406443847</v>
      </c>
      <c r="U82" s="232">
        <v>1.0217649319458291</v>
      </c>
      <c r="V82" s="232">
        <v>0.94246952972514042</v>
      </c>
      <c r="W82" s="232">
        <v>0.88443821361092345</v>
      </c>
      <c r="DA82" s="71" t="s">
        <v>416</v>
      </c>
    </row>
    <row r="83" spans="1:105" ht="12" customHeight="1" x14ac:dyDescent="0.25">
      <c r="A83" s="59" t="s">
        <v>162</v>
      </c>
      <c r="B83" s="232">
        <v>69.524432588060534</v>
      </c>
      <c r="C83" s="232">
        <v>88.039491140509895</v>
      </c>
      <c r="D83" s="232">
        <v>82.295829953940867</v>
      </c>
      <c r="E83" s="232">
        <v>82.217980494175549</v>
      </c>
      <c r="F83" s="232">
        <v>85.075043403515295</v>
      </c>
      <c r="G83" s="232">
        <v>86.31673466478712</v>
      </c>
      <c r="H83" s="232">
        <v>98.917837627294546</v>
      </c>
      <c r="I83" s="232">
        <v>98.270918267554322</v>
      </c>
      <c r="J83" s="232">
        <v>92.419140736893596</v>
      </c>
      <c r="K83" s="232">
        <v>73.197178282758657</v>
      </c>
      <c r="L83" s="232">
        <v>81.355358894949916</v>
      </c>
      <c r="M83" s="232">
        <v>71.218311859943654</v>
      </c>
      <c r="N83" s="232">
        <v>66.456905364184877</v>
      </c>
      <c r="O83" s="232">
        <v>62.352329578186861</v>
      </c>
      <c r="P83" s="232">
        <v>62.055778371226793</v>
      </c>
      <c r="Q83" s="232">
        <v>61.844791557644513</v>
      </c>
      <c r="R83" s="232">
        <v>58.471714344601622</v>
      </c>
      <c r="S83" s="232">
        <v>58.84112871539164</v>
      </c>
      <c r="T83" s="232">
        <v>62.94785302598148</v>
      </c>
      <c r="U83" s="232">
        <v>60.620870532751667</v>
      </c>
      <c r="V83" s="232">
        <v>54.645820542790169</v>
      </c>
      <c r="W83" s="232">
        <v>58.476134147679723</v>
      </c>
      <c r="DA83" s="71" t="s">
        <v>417</v>
      </c>
    </row>
    <row r="84" spans="1:105" ht="12" customHeight="1" x14ac:dyDescent="0.25">
      <c r="A84" s="60" t="s">
        <v>197</v>
      </c>
      <c r="B84" s="264">
        <v>56.523452015698993</v>
      </c>
      <c r="C84" s="264">
        <v>66.58038449078478</v>
      </c>
      <c r="D84" s="264">
        <v>63.323718138248893</v>
      </c>
      <c r="E84" s="264">
        <v>55.021662155357177</v>
      </c>
      <c r="F84" s="264">
        <v>61.279467767496911</v>
      </c>
      <c r="G84" s="264">
        <v>55.510682932038499</v>
      </c>
      <c r="H84" s="264">
        <v>68.233141571180525</v>
      </c>
      <c r="I84" s="264">
        <v>70.439676052706176</v>
      </c>
      <c r="J84" s="264">
        <v>65.106065967711075</v>
      </c>
      <c r="K84" s="264">
        <v>49.635069446673157</v>
      </c>
      <c r="L84" s="264">
        <v>56.244979634854047</v>
      </c>
      <c r="M84" s="264">
        <v>46.832079658226647</v>
      </c>
      <c r="N84" s="264">
        <v>41.032764566556537</v>
      </c>
      <c r="O84" s="264">
        <v>38.939803702662083</v>
      </c>
      <c r="P84" s="264">
        <v>37.961861209020988</v>
      </c>
      <c r="Q84" s="264">
        <v>38.153890969364397</v>
      </c>
      <c r="R84" s="264">
        <v>38.753676132117917</v>
      </c>
      <c r="S84" s="264">
        <v>35.110564536815751</v>
      </c>
      <c r="T84" s="264">
        <v>41.765733451939433</v>
      </c>
      <c r="U84" s="264">
        <v>39.178717310384599</v>
      </c>
      <c r="V84" s="264">
        <v>35.668613413171407</v>
      </c>
      <c r="W84" s="264">
        <v>33.955597381271232</v>
      </c>
      <c r="DA84" s="72" t="s">
        <v>418</v>
      </c>
    </row>
    <row r="85" spans="1:105" ht="12" customHeight="1" x14ac:dyDescent="0.25">
      <c r="A85" s="64" t="s">
        <v>30</v>
      </c>
      <c r="B85" s="231">
        <v>23.463849621856671</v>
      </c>
      <c r="C85" s="231">
        <v>32.216858874554262</v>
      </c>
      <c r="D85" s="231">
        <v>28.107397520603421</v>
      </c>
      <c r="E85" s="231">
        <v>21.20429994541383</v>
      </c>
      <c r="F85" s="231">
        <v>22.311047317222599</v>
      </c>
      <c r="G85" s="231">
        <v>18.615535001985531</v>
      </c>
      <c r="H85" s="231">
        <v>24.02968603604155</v>
      </c>
      <c r="I85" s="231">
        <v>30.36984726212058</v>
      </c>
      <c r="J85" s="231">
        <v>25.483684150482372</v>
      </c>
      <c r="K85" s="231">
        <v>15.549414578681439</v>
      </c>
      <c r="L85" s="231">
        <v>15.08153980236659</v>
      </c>
      <c r="M85" s="231">
        <v>9.8094121819834665</v>
      </c>
      <c r="N85" s="231">
        <v>7.3080559529348674</v>
      </c>
      <c r="O85" s="231">
        <v>7.7735162795703996</v>
      </c>
      <c r="P85" s="231">
        <v>7.2883593817250016</v>
      </c>
      <c r="Q85" s="231">
        <v>6.7780145525127198</v>
      </c>
      <c r="R85" s="231">
        <v>6.7012980963698681</v>
      </c>
      <c r="S85" s="231">
        <v>3.246535214930518</v>
      </c>
      <c r="T85" s="231">
        <v>2.942002668849625</v>
      </c>
      <c r="U85" s="231">
        <v>3.0007476802794901</v>
      </c>
      <c r="V85" s="231">
        <v>2.7018330907490058</v>
      </c>
      <c r="W85" s="231">
        <v>2.2596765192826571</v>
      </c>
      <c r="DA85" s="73" t="s">
        <v>419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420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0</v>
      </c>
      <c r="U87" s="231">
        <v>0</v>
      </c>
      <c r="V87" s="231">
        <v>0</v>
      </c>
      <c r="W87" s="231">
        <v>0</v>
      </c>
      <c r="DA87" s="73" t="s">
        <v>421</v>
      </c>
    </row>
    <row r="88" spans="1:105" ht="12" customHeight="1" x14ac:dyDescent="0.25">
      <c r="A88" s="64" t="s">
        <v>160</v>
      </c>
      <c r="B88" s="231">
        <v>3.3746364178172001</v>
      </c>
      <c r="C88" s="231">
        <v>3.0786669244585738</v>
      </c>
      <c r="D88" s="231">
        <v>2.9533694341479988</v>
      </c>
      <c r="E88" s="231">
        <v>0.81685848873356948</v>
      </c>
      <c r="F88" s="231">
        <v>1.500081309600374</v>
      </c>
      <c r="G88" s="231">
        <v>0.96359056141905486</v>
      </c>
      <c r="H88" s="231">
        <v>0.7763133178763536</v>
      </c>
      <c r="I88" s="231">
        <v>0.58485184990809336</v>
      </c>
      <c r="J88" s="231">
        <v>0.41053667448468401</v>
      </c>
      <c r="K88" s="231">
        <v>0.31535029862605901</v>
      </c>
      <c r="L88" s="231">
        <v>0.81902049313845204</v>
      </c>
      <c r="M88" s="231">
        <v>0.45309784883503668</v>
      </c>
      <c r="N88" s="231">
        <v>0.13825155969451081</v>
      </c>
      <c r="O88" s="231">
        <v>0.1946881219370902</v>
      </c>
      <c r="P88" s="231">
        <v>0.13059778823051599</v>
      </c>
      <c r="Q88" s="231">
        <v>0.14748310347345381</v>
      </c>
      <c r="R88" s="231">
        <v>0.2292537797361113</v>
      </c>
      <c r="S88" s="231">
        <v>0.56538582897865797</v>
      </c>
      <c r="T88" s="231">
        <v>0.68748540330700358</v>
      </c>
      <c r="U88" s="231">
        <v>0.59967229496883778</v>
      </c>
      <c r="V88" s="231">
        <v>0.55893401121880493</v>
      </c>
      <c r="W88" s="231">
        <v>0.4722508983793241</v>
      </c>
      <c r="DA88" s="73" t="s">
        <v>422</v>
      </c>
    </row>
    <row r="89" spans="1:105" ht="12" customHeight="1" x14ac:dyDescent="0.25">
      <c r="A89" s="64" t="s">
        <v>70</v>
      </c>
      <c r="B89" s="231">
        <v>0.66711869407658564</v>
      </c>
      <c r="C89" s="231">
        <v>0.6111122289956995</v>
      </c>
      <c r="D89" s="231">
        <v>0.6430627044897923</v>
      </c>
      <c r="E89" s="231">
        <v>0.33019791543115601</v>
      </c>
      <c r="F89" s="231">
        <v>0</v>
      </c>
      <c r="G89" s="231">
        <v>0</v>
      </c>
      <c r="H89" s="231">
        <v>0</v>
      </c>
      <c r="I89" s="231">
        <v>0</v>
      </c>
      <c r="J89" s="231">
        <v>0</v>
      </c>
      <c r="K89" s="231">
        <v>0</v>
      </c>
      <c r="L89" s="231">
        <v>0</v>
      </c>
      <c r="M89" s="231">
        <v>0</v>
      </c>
      <c r="N89" s="231">
        <v>0</v>
      </c>
      <c r="O89" s="231">
        <v>0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423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0</v>
      </c>
      <c r="P90" s="231">
        <v>0</v>
      </c>
      <c r="Q90" s="231">
        <v>0</v>
      </c>
      <c r="R90" s="231">
        <v>0</v>
      </c>
      <c r="S90" s="231">
        <v>0</v>
      </c>
      <c r="T90" s="231">
        <v>0</v>
      </c>
      <c r="U90" s="231">
        <v>0</v>
      </c>
      <c r="V90" s="231">
        <v>0</v>
      </c>
      <c r="W90" s="231">
        <v>0</v>
      </c>
      <c r="DA90" s="73" t="s">
        <v>424</v>
      </c>
    </row>
    <row r="91" spans="1:105" ht="12" customHeight="1" x14ac:dyDescent="0.25">
      <c r="A91" s="64" t="s">
        <v>162</v>
      </c>
      <c r="B91" s="231">
        <v>29.017847281948541</v>
      </c>
      <c r="C91" s="231">
        <v>30.67374646277624</v>
      </c>
      <c r="D91" s="231">
        <v>31.61988847900767</v>
      </c>
      <c r="E91" s="231">
        <v>32.670305805778632</v>
      </c>
      <c r="F91" s="231">
        <v>37.46833914067394</v>
      </c>
      <c r="G91" s="231">
        <v>35.931557368633918</v>
      </c>
      <c r="H91" s="231">
        <v>43.42714221726262</v>
      </c>
      <c r="I91" s="231">
        <v>39.484976940677512</v>
      </c>
      <c r="J91" s="231">
        <v>39.211845142744018</v>
      </c>
      <c r="K91" s="231">
        <v>33.770304569365663</v>
      </c>
      <c r="L91" s="231">
        <v>40.34441933934901</v>
      </c>
      <c r="M91" s="231">
        <v>36.569569627408143</v>
      </c>
      <c r="N91" s="231">
        <v>33.58645705392717</v>
      </c>
      <c r="O91" s="231">
        <v>30.97159930115459</v>
      </c>
      <c r="P91" s="231">
        <v>30.542904039065469</v>
      </c>
      <c r="Q91" s="231">
        <v>31.22839331337822</v>
      </c>
      <c r="R91" s="231">
        <v>31.823124256011941</v>
      </c>
      <c r="S91" s="231">
        <v>31.298643492906582</v>
      </c>
      <c r="T91" s="231">
        <v>38.136245379782807</v>
      </c>
      <c r="U91" s="231">
        <v>35.57829733513627</v>
      </c>
      <c r="V91" s="231">
        <v>32.407846311203599</v>
      </c>
      <c r="W91" s="231">
        <v>31.22366996360925</v>
      </c>
      <c r="DA91" s="73" t="s">
        <v>425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426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427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428</v>
      </c>
    </row>
    <row r="95" spans="1:105" ht="12" customHeight="1" x14ac:dyDescent="0.25">
      <c r="A95" s="101" t="s">
        <v>209</v>
      </c>
      <c r="B95" s="280">
        <v>0</v>
      </c>
      <c r="C95" s="280">
        <v>0</v>
      </c>
      <c r="D95" s="280">
        <v>0</v>
      </c>
      <c r="E95" s="280">
        <v>0</v>
      </c>
      <c r="F95" s="280">
        <v>0</v>
      </c>
      <c r="G95" s="280">
        <v>0</v>
      </c>
      <c r="H95" s="280">
        <v>0</v>
      </c>
      <c r="I95" s="280">
        <v>0</v>
      </c>
      <c r="J95" s="280">
        <v>0</v>
      </c>
      <c r="K95" s="280">
        <v>0</v>
      </c>
      <c r="L95" s="280">
        <v>0</v>
      </c>
      <c r="M95" s="280">
        <v>0</v>
      </c>
      <c r="N95" s="280">
        <v>0</v>
      </c>
      <c r="O95" s="280">
        <v>0</v>
      </c>
      <c r="P95" s="280">
        <v>0</v>
      </c>
      <c r="Q95" s="280">
        <v>0</v>
      </c>
      <c r="R95" s="280">
        <v>0</v>
      </c>
      <c r="S95" s="280">
        <v>0</v>
      </c>
      <c r="T95" s="280">
        <v>0</v>
      </c>
      <c r="U95" s="280">
        <v>0</v>
      </c>
      <c r="V95" s="280">
        <v>0</v>
      </c>
      <c r="W95" s="280">
        <v>0</v>
      </c>
      <c r="DA95" s="102" t="s">
        <v>429</v>
      </c>
    </row>
    <row r="96" spans="1:105" ht="12" customHeight="1" x14ac:dyDescent="0.25">
      <c r="A96" s="100" t="s">
        <v>106</v>
      </c>
      <c r="B96" s="281">
        <v>146.04641080216101</v>
      </c>
      <c r="C96" s="281">
        <v>154.76156416877791</v>
      </c>
      <c r="D96" s="281">
        <v>155.40459612518629</v>
      </c>
      <c r="E96" s="281">
        <v>158.93980067064089</v>
      </c>
      <c r="F96" s="281">
        <v>172.45099999999999</v>
      </c>
      <c r="G96" s="281">
        <v>152.92111472936551</v>
      </c>
      <c r="H96" s="281">
        <v>209.79400000000001</v>
      </c>
      <c r="I96" s="281">
        <v>203.488</v>
      </c>
      <c r="J96" s="281">
        <v>169.3</v>
      </c>
      <c r="K96" s="281">
        <v>128.65700000000001</v>
      </c>
      <c r="L96" s="281">
        <v>133.613</v>
      </c>
      <c r="M96" s="281">
        <v>123.86199999999999</v>
      </c>
      <c r="N96" s="281">
        <v>100.23099999999999</v>
      </c>
      <c r="O96" s="281">
        <v>101.5942</v>
      </c>
      <c r="P96" s="281">
        <v>102.4603</v>
      </c>
      <c r="Q96" s="281">
        <v>122.8002</v>
      </c>
      <c r="R96" s="281">
        <v>119.3329</v>
      </c>
      <c r="S96" s="281">
        <v>107.4344</v>
      </c>
      <c r="T96" s="281">
        <v>112.1418</v>
      </c>
      <c r="U96" s="281">
        <v>103.70480000000001</v>
      </c>
      <c r="V96" s="281">
        <v>96.150300000000016</v>
      </c>
      <c r="W96" s="281">
        <v>89.876407960008095</v>
      </c>
      <c r="DA96" s="105" t="s">
        <v>430</v>
      </c>
    </row>
    <row r="98" spans="1:105" ht="15" customHeight="1" x14ac:dyDescent="0.25">
      <c r="A98" s="32" t="s">
        <v>431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4">SUM(B$101:B$105,B$109:B$110,B$112:B$114,B$107,B$106,B115)</f>
        <v>0</v>
      </c>
      <c r="C100" s="234">
        <f t="shared" si="4"/>
        <v>0</v>
      </c>
      <c r="D100" s="234">
        <f t="shared" si="4"/>
        <v>0</v>
      </c>
      <c r="E100" s="234">
        <f t="shared" si="4"/>
        <v>0</v>
      </c>
      <c r="F100" s="234">
        <f t="shared" si="4"/>
        <v>0</v>
      </c>
      <c r="G100" s="234">
        <f t="shared" si="4"/>
        <v>0</v>
      </c>
      <c r="H100" s="234">
        <f t="shared" si="4"/>
        <v>0</v>
      </c>
      <c r="I100" s="234">
        <f t="shared" si="4"/>
        <v>0</v>
      </c>
      <c r="J100" s="234">
        <f t="shared" si="4"/>
        <v>0</v>
      </c>
      <c r="K100" s="234">
        <f t="shared" si="4"/>
        <v>0</v>
      </c>
      <c r="L100" s="234">
        <f t="shared" si="4"/>
        <v>0</v>
      </c>
      <c r="M100" s="234">
        <f t="shared" si="4"/>
        <v>0</v>
      </c>
      <c r="N100" s="234">
        <f t="shared" si="4"/>
        <v>0</v>
      </c>
      <c r="O100" s="234">
        <f t="shared" si="4"/>
        <v>0</v>
      </c>
      <c r="P100" s="234">
        <f t="shared" si="4"/>
        <v>0</v>
      </c>
      <c r="Q100" s="234">
        <f t="shared" si="4"/>
        <v>0</v>
      </c>
      <c r="R100" s="234">
        <f t="shared" si="4"/>
        <v>0</v>
      </c>
      <c r="S100" s="234">
        <f t="shared" si="4"/>
        <v>0</v>
      </c>
      <c r="T100" s="234">
        <f t="shared" si="4"/>
        <v>0</v>
      </c>
      <c r="U100" s="234">
        <f t="shared" si="4"/>
        <v>0</v>
      </c>
      <c r="V100" s="234">
        <f t="shared" si="4"/>
        <v>0</v>
      </c>
      <c r="W100" s="234">
        <f t="shared" si="4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5">IF(B$6=0,0,B$6/B$5)</f>
        <v>0</v>
      </c>
      <c r="C101" s="268">
        <f t="shared" si="5"/>
        <v>0</v>
      </c>
      <c r="D101" s="268">
        <f t="shared" si="5"/>
        <v>0</v>
      </c>
      <c r="E101" s="268">
        <f t="shared" si="5"/>
        <v>0</v>
      </c>
      <c r="F101" s="268">
        <f t="shared" si="5"/>
        <v>0</v>
      </c>
      <c r="G101" s="268">
        <f t="shared" si="5"/>
        <v>0</v>
      </c>
      <c r="H101" s="268">
        <f t="shared" si="5"/>
        <v>0</v>
      </c>
      <c r="I101" s="268">
        <f t="shared" si="5"/>
        <v>0</v>
      </c>
      <c r="J101" s="268">
        <f t="shared" si="5"/>
        <v>0</v>
      </c>
      <c r="K101" s="268">
        <f t="shared" si="5"/>
        <v>0</v>
      </c>
      <c r="L101" s="268">
        <f t="shared" si="5"/>
        <v>0</v>
      </c>
      <c r="M101" s="268">
        <f t="shared" si="5"/>
        <v>0</v>
      </c>
      <c r="N101" s="268">
        <f t="shared" si="5"/>
        <v>0</v>
      </c>
      <c r="O101" s="268">
        <f t="shared" si="5"/>
        <v>0</v>
      </c>
      <c r="P101" s="268">
        <f t="shared" si="5"/>
        <v>0</v>
      </c>
      <c r="Q101" s="268">
        <f t="shared" si="5"/>
        <v>0</v>
      </c>
      <c r="R101" s="268">
        <f t="shared" si="5"/>
        <v>0</v>
      </c>
      <c r="S101" s="268">
        <f t="shared" si="5"/>
        <v>0</v>
      </c>
      <c r="T101" s="268">
        <f t="shared" si="5"/>
        <v>0</v>
      </c>
      <c r="U101" s="268">
        <f t="shared" si="5"/>
        <v>0</v>
      </c>
      <c r="V101" s="268">
        <f t="shared" si="5"/>
        <v>0</v>
      </c>
      <c r="W101" s="268">
        <f t="shared" si="5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6">IF(B$7=0,0,B$7/B$5)</f>
        <v>0</v>
      </c>
      <c r="C102" s="269">
        <f t="shared" si="6"/>
        <v>0</v>
      </c>
      <c r="D102" s="269">
        <f t="shared" si="6"/>
        <v>0</v>
      </c>
      <c r="E102" s="269">
        <f t="shared" si="6"/>
        <v>0</v>
      </c>
      <c r="F102" s="269">
        <f t="shared" si="6"/>
        <v>0</v>
      </c>
      <c r="G102" s="269">
        <f t="shared" si="6"/>
        <v>0</v>
      </c>
      <c r="H102" s="269">
        <f t="shared" si="6"/>
        <v>0</v>
      </c>
      <c r="I102" s="269">
        <f t="shared" si="6"/>
        <v>0</v>
      </c>
      <c r="J102" s="269">
        <f t="shared" si="6"/>
        <v>0</v>
      </c>
      <c r="K102" s="269">
        <f t="shared" si="6"/>
        <v>0</v>
      </c>
      <c r="L102" s="269">
        <f t="shared" si="6"/>
        <v>0</v>
      </c>
      <c r="M102" s="269">
        <f t="shared" si="6"/>
        <v>0</v>
      </c>
      <c r="N102" s="269">
        <f t="shared" si="6"/>
        <v>0</v>
      </c>
      <c r="O102" s="269">
        <f t="shared" si="6"/>
        <v>0</v>
      </c>
      <c r="P102" s="269">
        <f t="shared" si="6"/>
        <v>0</v>
      </c>
      <c r="Q102" s="269">
        <f t="shared" si="6"/>
        <v>0</v>
      </c>
      <c r="R102" s="269">
        <f t="shared" si="6"/>
        <v>0</v>
      </c>
      <c r="S102" s="269">
        <f t="shared" si="6"/>
        <v>0</v>
      </c>
      <c r="T102" s="269">
        <f t="shared" si="6"/>
        <v>0</v>
      </c>
      <c r="U102" s="269">
        <f t="shared" si="6"/>
        <v>0</v>
      </c>
      <c r="V102" s="269">
        <f t="shared" si="6"/>
        <v>0</v>
      </c>
      <c r="W102" s="269">
        <f t="shared" si="6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7">IF(B$8=0,0,B$8/B$5)</f>
        <v>0</v>
      </c>
      <c r="C103" s="269">
        <f t="shared" si="7"/>
        <v>0</v>
      </c>
      <c r="D103" s="269">
        <f t="shared" si="7"/>
        <v>0</v>
      </c>
      <c r="E103" s="269">
        <f t="shared" si="7"/>
        <v>0</v>
      </c>
      <c r="F103" s="269">
        <f t="shared" si="7"/>
        <v>0</v>
      </c>
      <c r="G103" s="269">
        <f t="shared" si="7"/>
        <v>0</v>
      </c>
      <c r="H103" s="269">
        <f t="shared" si="7"/>
        <v>0</v>
      </c>
      <c r="I103" s="269">
        <f t="shared" si="7"/>
        <v>0</v>
      </c>
      <c r="J103" s="269">
        <f t="shared" si="7"/>
        <v>0</v>
      </c>
      <c r="K103" s="269">
        <f t="shared" si="7"/>
        <v>0</v>
      </c>
      <c r="L103" s="269">
        <f t="shared" si="7"/>
        <v>0</v>
      </c>
      <c r="M103" s="269">
        <f t="shared" si="7"/>
        <v>0</v>
      </c>
      <c r="N103" s="269">
        <f t="shared" si="7"/>
        <v>0</v>
      </c>
      <c r="O103" s="269">
        <f t="shared" si="7"/>
        <v>0</v>
      </c>
      <c r="P103" s="269">
        <f t="shared" si="7"/>
        <v>0</v>
      </c>
      <c r="Q103" s="269">
        <f t="shared" si="7"/>
        <v>0</v>
      </c>
      <c r="R103" s="269">
        <f t="shared" si="7"/>
        <v>0</v>
      </c>
      <c r="S103" s="269">
        <f t="shared" si="7"/>
        <v>0</v>
      </c>
      <c r="T103" s="269">
        <f t="shared" si="7"/>
        <v>0</v>
      </c>
      <c r="U103" s="269">
        <f t="shared" si="7"/>
        <v>0</v>
      </c>
      <c r="V103" s="269">
        <f t="shared" si="7"/>
        <v>0</v>
      </c>
      <c r="W103" s="269">
        <f t="shared" si="7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8">IF(B$9=0,0,B$9/B$5)</f>
        <v>0</v>
      </c>
      <c r="C104" s="269">
        <f t="shared" si="8"/>
        <v>0</v>
      </c>
      <c r="D104" s="269">
        <f t="shared" si="8"/>
        <v>0</v>
      </c>
      <c r="E104" s="269">
        <f t="shared" si="8"/>
        <v>0</v>
      </c>
      <c r="F104" s="269">
        <f t="shared" si="8"/>
        <v>0</v>
      </c>
      <c r="G104" s="269">
        <f t="shared" si="8"/>
        <v>0</v>
      </c>
      <c r="H104" s="269">
        <f t="shared" si="8"/>
        <v>0</v>
      </c>
      <c r="I104" s="269">
        <f t="shared" si="8"/>
        <v>0</v>
      </c>
      <c r="J104" s="269">
        <f t="shared" si="8"/>
        <v>0</v>
      </c>
      <c r="K104" s="269">
        <f t="shared" si="8"/>
        <v>0</v>
      </c>
      <c r="L104" s="269">
        <f t="shared" si="8"/>
        <v>0</v>
      </c>
      <c r="M104" s="269">
        <f t="shared" si="8"/>
        <v>0</v>
      </c>
      <c r="N104" s="269">
        <f t="shared" si="8"/>
        <v>0</v>
      </c>
      <c r="O104" s="269">
        <f t="shared" si="8"/>
        <v>0</v>
      </c>
      <c r="P104" s="269">
        <f t="shared" si="8"/>
        <v>0</v>
      </c>
      <c r="Q104" s="269">
        <f t="shared" si="8"/>
        <v>0</v>
      </c>
      <c r="R104" s="269">
        <f t="shared" si="8"/>
        <v>0</v>
      </c>
      <c r="S104" s="269">
        <f t="shared" si="8"/>
        <v>0</v>
      </c>
      <c r="T104" s="269">
        <f t="shared" si="8"/>
        <v>0</v>
      </c>
      <c r="U104" s="269">
        <f t="shared" si="8"/>
        <v>0</v>
      </c>
      <c r="V104" s="269">
        <f t="shared" si="8"/>
        <v>0</v>
      </c>
      <c r="W104" s="269">
        <f t="shared" si="8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9">IF(B$10=0,0,B$10/B$5)</f>
        <v>0</v>
      </c>
      <c r="C105" s="270">
        <f t="shared" si="9"/>
        <v>0</v>
      </c>
      <c r="D105" s="270">
        <f t="shared" si="9"/>
        <v>0</v>
      </c>
      <c r="E105" s="270">
        <f t="shared" si="9"/>
        <v>0</v>
      </c>
      <c r="F105" s="270">
        <f t="shared" si="9"/>
        <v>0</v>
      </c>
      <c r="G105" s="270">
        <f t="shared" si="9"/>
        <v>0</v>
      </c>
      <c r="H105" s="270">
        <f t="shared" si="9"/>
        <v>0</v>
      </c>
      <c r="I105" s="270">
        <f t="shared" si="9"/>
        <v>0</v>
      </c>
      <c r="J105" s="270">
        <f t="shared" si="9"/>
        <v>0</v>
      </c>
      <c r="K105" s="270">
        <f t="shared" si="9"/>
        <v>0</v>
      </c>
      <c r="L105" s="270">
        <f t="shared" si="9"/>
        <v>0</v>
      </c>
      <c r="M105" s="270">
        <f t="shared" si="9"/>
        <v>0</v>
      </c>
      <c r="N105" s="270">
        <f t="shared" si="9"/>
        <v>0</v>
      </c>
      <c r="O105" s="270">
        <f t="shared" si="9"/>
        <v>0</v>
      </c>
      <c r="P105" s="270">
        <f t="shared" si="9"/>
        <v>0</v>
      </c>
      <c r="Q105" s="270">
        <f t="shared" si="9"/>
        <v>0</v>
      </c>
      <c r="R105" s="270">
        <f t="shared" si="9"/>
        <v>0</v>
      </c>
      <c r="S105" s="270">
        <f t="shared" si="9"/>
        <v>0</v>
      </c>
      <c r="T105" s="270">
        <f t="shared" si="9"/>
        <v>0</v>
      </c>
      <c r="U105" s="270">
        <f t="shared" si="9"/>
        <v>0</v>
      </c>
      <c r="V105" s="270">
        <f t="shared" si="9"/>
        <v>0</v>
      </c>
      <c r="W105" s="270">
        <f t="shared" si="9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10">IF(B$16=0,0,B$16/B$5)</f>
        <v>0</v>
      </c>
      <c r="C106" s="271">
        <f t="shared" si="10"/>
        <v>0</v>
      </c>
      <c r="D106" s="271">
        <f t="shared" si="10"/>
        <v>0</v>
      </c>
      <c r="E106" s="271">
        <f t="shared" si="10"/>
        <v>0</v>
      </c>
      <c r="F106" s="271">
        <f t="shared" si="10"/>
        <v>0</v>
      </c>
      <c r="G106" s="271">
        <f t="shared" si="10"/>
        <v>0</v>
      </c>
      <c r="H106" s="271">
        <f t="shared" si="10"/>
        <v>0</v>
      </c>
      <c r="I106" s="271">
        <f t="shared" si="10"/>
        <v>0</v>
      </c>
      <c r="J106" s="271">
        <f t="shared" si="10"/>
        <v>0</v>
      </c>
      <c r="K106" s="271">
        <f t="shared" si="10"/>
        <v>0</v>
      </c>
      <c r="L106" s="271">
        <f t="shared" si="10"/>
        <v>0</v>
      </c>
      <c r="M106" s="271">
        <f t="shared" si="10"/>
        <v>0</v>
      </c>
      <c r="N106" s="271">
        <f t="shared" si="10"/>
        <v>0</v>
      </c>
      <c r="O106" s="271">
        <f t="shared" si="10"/>
        <v>0</v>
      </c>
      <c r="P106" s="271">
        <f t="shared" si="10"/>
        <v>0</v>
      </c>
      <c r="Q106" s="271">
        <f t="shared" si="10"/>
        <v>0</v>
      </c>
      <c r="R106" s="271">
        <f t="shared" si="10"/>
        <v>0</v>
      </c>
      <c r="S106" s="271">
        <f t="shared" si="10"/>
        <v>0</v>
      </c>
      <c r="T106" s="271">
        <f t="shared" si="10"/>
        <v>0</v>
      </c>
      <c r="U106" s="271">
        <f t="shared" si="10"/>
        <v>0</v>
      </c>
      <c r="V106" s="271">
        <f t="shared" si="10"/>
        <v>0</v>
      </c>
      <c r="W106" s="271">
        <f t="shared" si="10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11">IF(B$22=0,0,B$22/B$5)</f>
        <v>0</v>
      </c>
      <c r="C107" s="271">
        <f t="shared" si="11"/>
        <v>0</v>
      </c>
      <c r="D107" s="271">
        <f t="shared" si="11"/>
        <v>0</v>
      </c>
      <c r="E107" s="271">
        <f t="shared" si="11"/>
        <v>0</v>
      </c>
      <c r="F107" s="271">
        <f t="shared" si="11"/>
        <v>0</v>
      </c>
      <c r="G107" s="271">
        <f t="shared" si="11"/>
        <v>0</v>
      </c>
      <c r="H107" s="271">
        <f t="shared" si="11"/>
        <v>0</v>
      </c>
      <c r="I107" s="271">
        <f t="shared" si="11"/>
        <v>0</v>
      </c>
      <c r="J107" s="271">
        <f t="shared" si="11"/>
        <v>0</v>
      </c>
      <c r="K107" s="271">
        <f t="shared" si="11"/>
        <v>0</v>
      </c>
      <c r="L107" s="271">
        <f t="shared" si="11"/>
        <v>0</v>
      </c>
      <c r="M107" s="271">
        <f t="shared" si="11"/>
        <v>0</v>
      </c>
      <c r="N107" s="271">
        <f t="shared" si="11"/>
        <v>0</v>
      </c>
      <c r="O107" s="271">
        <f t="shared" si="11"/>
        <v>0</v>
      </c>
      <c r="P107" s="271">
        <f t="shared" si="11"/>
        <v>0</v>
      </c>
      <c r="Q107" s="271">
        <f t="shared" si="11"/>
        <v>0</v>
      </c>
      <c r="R107" s="271">
        <f t="shared" si="11"/>
        <v>0</v>
      </c>
      <c r="S107" s="271">
        <f t="shared" si="11"/>
        <v>0</v>
      </c>
      <c r="T107" s="271">
        <f t="shared" si="11"/>
        <v>0</v>
      </c>
      <c r="U107" s="271">
        <f t="shared" si="11"/>
        <v>0</v>
      </c>
      <c r="V107" s="271">
        <f t="shared" si="11"/>
        <v>0</v>
      </c>
      <c r="W107" s="271">
        <f t="shared" si="11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2">IF(B$28=0,0,B$28/B$5)</f>
        <v>0</v>
      </c>
      <c r="C108" s="271">
        <f t="shared" si="12"/>
        <v>0</v>
      </c>
      <c r="D108" s="271">
        <f t="shared" si="12"/>
        <v>0</v>
      </c>
      <c r="E108" s="271">
        <f t="shared" si="12"/>
        <v>0</v>
      </c>
      <c r="F108" s="271">
        <f t="shared" si="12"/>
        <v>0</v>
      </c>
      <c r="G108" s="271">
        <f t="shared" si="12"/>
        <v>0</v>
      </c>
      <c r="H108" s="271">
        <f t="shared" si="12"/>
        <v>0</v>
      </c>
      <c r="I108" s="271">
        <f t="shared" si="12"/>
        <v>0</v>
      </c>
      <c r="J108" s="271">
        <f t="shared" si="12"/>
        <v>0</v>
      </c>
      <c r="K108" s="271">
        <f t="shared" si="12"/>
        <v>0</v>
      </c>
      <c r="L108" s="271">
        <f t="shared" si="12"/>
        <v>0</v>
      </c>
      <c r="M108" s="271">
        <f t="shared" si="12"/>
        <v>0</v>
      </c>
      <c r="N108" s="271">
        <f t="shared" si="12"/>
        <v>0</v>
      </c>
      <c r="O108" s="271">
        <f t="shared" si="12"/>
        <v>0</v>
      </c>
      <c r="P108" s="271">
        <f t="shared" si="12"/>
        <v>0</v>
      </c>
      <c r="Q108" s="271">
        <f t="shared" si="12"/>
        <v>0</v>
      </c>
      <c r="R108" s="271">
        <f t="shared" si="12"/>
        <v>0</v>
      </c>
      <c r="S108" s="271">
        <f t="shared" si="12"/>
        <v>0</v>
      </c>
      <c r="T108" s="271">
        <f t="shared" si="12"/>
        <v>0</v>
      </c>
      <c r="U108" s="271">
        <f t="shared" si="12"/>
        <v>0</v>
      </c>
      <c r="V108" s="271">
        <f t="shared" si="12"/>
        <v>0</v>
      </c>
      <c r="W108" s="271">
        <f t="shared" si="12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3">IF(B$29=0,0,B$29/B$5)</f>
        <v>0</v>
      </c>
      <c r="C109" s="272">
        <f t="shared" si="13"/>
        <v>0</v>
      </c>
      <c r="D109" s="272">
        <f t="shared" si="13"/>
        <v>0</v>
      </c>
      <c r="E109" s="272">
        <f t="shared" si="13"/>
        <v>0</v>
      </c>
      <c r="F109" s="272">
        <f t="shared" si="13"/>
        <v>0</v>
      </c>
      <c r="G109" s="272">
        <f t="shared" si="13"/>
        <v>0</v>
      </c>
      <c r="H109" s="272">
        <f t="shared" si="13"/>
        <v>0</v>
      </c>
      <c r="I109" s="272">
        <f t="shared" si="13"/>
        <v>0</v>
      </c>
      <c r="J109" s="272">
        <f t="shared" si="13"/>
        <v>0</v>
      </c>
      <c r="K109" s="272">
        <f t="shared" si="13"/>
        <v>0</v>
      </c>
      <c r="L109" s="272">
        <f t="shared" si="13"/>
        <v>0</v>
      </c>
      <c r="M109" s="272">
        <f t="shared" si="13"/>
        <v>0</v>
      </c>
      <c r="N109" s="272">
        <f t="shared" si="13"/>
        <v>0</v>
      </c>
      <c r="O109" s="272">
        <f t="shared" si="13"/>
        <v>0</v>
      </c>
      <c r="P109" s="272">
        <f t="shared" si="13"/>
        <v>0</v>
      </c>
      <c r="Q109" s="272">
        <f t="shared" si="13"/>
        <v>0</v>
      </c>
      <c r="R109" s="272">
        <f t="shared" si="13"/>
        <v>0</v>
      </c>
      <c r="S109" s="272">
        <f t="shared" si="13"/>
        <v>0</v>
      </c>
      <c r="T109" s="272">
        <f t="shared" si="13"/>
        <v>0</v>
      </c>
      <c r="U109" s="272">
        <f t="shared" si="13"/>
        <v>0</v>
      </c>
      <c r="V109" s="272">
        <f t="shared" si="13"/>
        <v>0</v>
      </c>
      <c r="W109" s="272">
        <f t="shared" si="13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4">IF(B$34=0,0,B$34/B$5)</f>
        <v>0</v>
      </c>
      <c r="C110" s="272">
        <f t="shared" si="14"/>
        <v>0</v>
      </c>
      <c r="D110" s="272">
        <f t="shared" si="14"/>
        <v>0</v>
      </c>
      <c r="E110" s="272">
        <f t="shared" si="14"/>
        <v>0</v>
      </c>
      <c r="F110" s="272">
        <f t="shared" si="14"/>
        <v>0</v>
      </c>
      <c r="G110" s="272">
        <f t="shared" si="14"/>
        <v>0</v>
      </c>
      <c r="H110" s="272">
        <f t="shared" si="14"/>
        <v>0</v>
      </c>
      <c r="I110" s="272">
        <f t="shared" si="14"/>
        <v>0</v>
      </c>
      <c r="J110" s="272">
        <f t="shared" si="14"/>
        <v>0</v>
      </c>
      <c r="K110" s="272">
        <f t="shared" si="14"/>
        <v>0</v>
      </c>
      <c r="L110" s="272">
        <f t="shared" si="14"/>
        <v>0</v>
      </c>
      <c r="M110" s="272">
        <f t="shared" si="14"/>
        <v>0</v>
      </c>
      <c r="N110" s="272">
        <f t="shared" si="14"/>
        <v>0</v>
      </c>
      <c r="O110" s="272">
        <f t="shared" si="14"/>
        <v>0</v>
      </c>
      <c r="P110" s="272">
        <f t="shared" si="14"/>
        <v>0</v>
      </c>
      <c r="Q110" s="272">
        <f t="shared" si="14"/>
        <v>0</v>
      </c>
      <c r="R110" s="272">
        <f t="shared" si="14"/>
        <v>0</v>
      </c>
      <c r="S110" s="272">
        <f t="shared" si="14"/>
        <v>0</v>
      </c>
      <c r="T110" s="272">
        <f t="shared" si="14"/>
        <v>0</v>
      </c>
      <c r="U110" s="272">
        <f t="shared" si="14"/>
        <v>0</v>
      </c>
      <c r="V110" s="272">
        <f t="shared" si="14"/>
        <v>0</v>
      </c>
      <c r="W110" s="272">
        <f t="shared" si="14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5">IF(B$35=0,0,B$35/B$5)</f>
        <v>0</v>
      </c>
      <c r="C111" s="271">
        <f t="shared" si="15"/>
        <v>0</v>
      </c>
      <c r="D111" s="271">
        <f t="shared" si="15"/>
        <v>0</v>
      </c>
      <c r="E111" s="271">
        <f t="shared" si="15"/>
        <v>0</v>
      </c>
      <c r="F111" s="271">
        <f t="shared" si="15"/>
        <v>0</v>
      </c>
      <c r="G111" s="271">
        <f t="shared" si="15"/>
        <v>0</v>
      </c>
      <c r="H111" s="271">
        <f t="shared" si="15"/>
        <v>0</v>
      </c>
      <c r="I111" s="271">
        <f t="shared" si="15"/>
        <v>0</v>
      </c>
      <c r="J111" s="271">
        <f t="shared" si="15"/>
        <v>0</v>
      </c>
      <c r="K111" s="271">
        <f t="shared" si="15"/>
        <v>0</v>
      </c>
      <c r="L111" s="271">
        <f t="shared" si="15"/>
        <v>0</v>
      </c>
      <c r="M111" s="271">
        <f t="shared" si="15"/>
        <v>0</v>
      </c>
      <c r="N111" s="271">
        <f t="shared" si="15"/>
        <v>0</v>
      </c>
      <c r="O111" s="271">
        <f t="shared" si="15"/>
        <v>0</v>
      </c>
      <c r="P111" s="271">
        <f t="shared" si="15"/>
        <v>0</v>
      </c>
      <c r="Q111" s="271">
        <f t="shared" si="15"/>
        <v>0</v>
      </c>
      <c r="R111" s="271">
        <f t="shared" si="15"/>
        <v>0</v>
      </c>
      <c r="S111" s="271">
        <f t="shared" si="15"/>
        <v>0</v>
      </c>
      <c r="T111" s="271">
        <f t="shared" si="15"/>
        <v>0</v>
      </c>
      <c r="U111" s="271">
        <f t="shared" si="15"/>
        <v>0</v>
      </c>
      <c r="V111" s="271">
        <f t="shared" si="15"/>
        <v>0</v>
      </c>
      <c r="W111" s="271">
        <f t="shared" si="15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6">IF(B$36=0,0,B$36/B$5)</f>
        <v>0</v>
      </c>
      <c r="C112" s="272">
        <f t="shared" si="16"/>
        <v>0</v>
      </c>
      <c r="D112" s="272">
        <f t="shared" si="16"/>
        <v>0</v>
      </c>
      <c r="E112" s="272">
        <f t="shared" si="16"/>
        <v>0</v>
      </c>
      <c r="F112" s="272">
        <f t="shared" si="16"/>
        <v>0</v>
      </c>
      <c r="G112" s="272">
        <f t="shared" si="16"/>
        <v>0</v>
      </c>
      <c r="H112" s="272">
        <f t="shared" si="16"/>
        <v>0</v>
      </c>
      <c r="I112" s="272">
        <f t="shared" si="16"/>
        <v>0</v>
      </c>
      <c r="J112" s="272">
        <f t="shared" si="16"/>
        <v>0</v>
      </c>
      <c r="K112" s="272">
        <f t="shared" si="16"/>
        <v>0</v>
      </c>
      <c r="L112" s="272">
        <f t="shared" si="16"/>
        <v>0</v>
      </c>
      <c r="M112" s="272">
        <f t="shared" si="16"/>
        <v>0</v>
      </c>
      <c r="N112" s="272">
        <f t="shared" si="16"/>
        <v>0</v>
      </c>
      <c r="O112" s="272">
        <f t="shared" si="16"/>
        <v>0</v>
      </c>
      <c r="P112" s="272">
        <f t="shared" si="16"/>
        <v>0</v>
      </c>
      <c r="Q112" s="272">
        <f t="shared" si="16"/>
        <v>0</v>
      </c>
      <c r="R112" s="272">
        <f t="shared" si="16"/>
        <v>0</v>
      </c>
      <c r="S112" s="272">
        <f t="shared" si="16"/>
        <v>0</v>
      </c>
      <c r="T112" s="272">
        <f t="shared" si="16"/>
        <v>0</v>
      </c>
      <c r="U112" s="272">
        <f t="shared" si="16"/>
        <v>0</v>
      </c>
      <c r="V112" s="272">
        <f t="shared" si="16"/>
        <v>0</v>
      </c>
      <c r="W112" s="272">
        <f t="shared" si="16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7">IF(B$40=0,0,B$40/B$5)</f>
        <v>0</v>
      </c>
      <c r="C113" s="272">
        <f t="shared" si="17"/>
        <v>0</v>
      </c>
      <c r="D113" s="272">
        <f t="shared" si="17"/>
        <v>0</v>
      </c>
      <c r="E113" s="272">
        <f t="shared" si="17"/>
        <v>0</v>
      </c>
      <c r="F113" s="272">
        <f t="shared" si="17"/>
        <v>0</v>
      </c>
      <c r="G113" s="272">
        <f t="shared" si="17"/>
        <v>0</v>
      </c>
      <c r="H113" s="272">
        <f t="shared" si="17"/>
        <v>0</v>
      </c>
      <c r="I113" s="272">
        <f t="shared" si="17"/>
        <v>0</v>
      </c>
      <c r="J113" s="272">
        <f t="shared" si="17"/>
        <v>0</v>
      </c>
      <c r="K113" s="272">
        <f t="shared" si="17"/>
        <v>0</v>
      </c>
      <c r="L113" s="272">
        <f t="shared" si="17"/>
        <v>0</v>
      </c>
      <c r="M113" s="272">
        <f t="shared" si="17"/>
        <v>0</v>
      </c>
      <c r="N113" s="272">
        <f t="shared" si="17"/>
        <v>0</v>
      </c>
      <c r="O113" s="272">
        <f t="shared" si="17"/>
        <v>0</v>
      </c>
      <c r="P113" s="272">
        <f t="shared" si="17"/>
        <v>0</v>
      </c>
      <c r="Q113" s="272">
        <f t="shared" si="17"/>
        <v>0</v>
      </c>
      <c r="R113" s="272">
        <f t="shared" si="17"/>
        <v>0</v>
      </c>
      <c r="S113" s="272">
        <f t="shared" si="17"/>
        <v>0</v>
      </c>
      <c r="T113" s="272">
        <f t="shared" si="17"/>
        <v>0</v>
      </c>
      <c r="U113" s="272">
        <f t="shared" si="17"/>
        <v>0</v>
      </c>
      <c r="V113" s="272">
        <f t="shared" si="17"/>
        <v>0</v>
      </c>
      <c r="W113" s="272">
        <f t="shared" si="17"/>
        <v>0</v>
      </c>
      <c r="DA113" s="80"/>
    </row>
    <row r="114" spans="1:105" ht="12" customHeight="1" x14ac:dyDescent="0.25">
      <c r="A114" s="103" t="s">
        <v>209</v>
      </c>
      <c r="B114" s="282">
        <f t="shared" ref="B114:W114" si="18">IF(B$51=0,0,B$51/B$5)</f>
        <v>0</v>
      </c>
      <c r="C114" s="282">
        <f t="shared" si="18"/>
        <v>0</v>
      </c>
      <c r="D114" s="282">
        <f t="shared" si="18"/>
        <v>0</v>
      </c>
      <c r="E114" s="282">
        <f t="shared" si="18"/>
        <v>0</v>
      </c>
      <c r="F114" s="282">
        <f t="shared" si="18"/>
        <v>0</v>
      </c>
      <c r="G114" s="282">
        <f t="shared" si="18"/>
        <v>0</v>
      </c>
      <c r="H114" s="282">
        <f t="shared" si="18"/>
        <v>0</v>
      </c>
      <c r="I114" s="282">
        <f t="shared" si="18"/>
        <v>0</v>
      </c>
      <c r="J114" s="282">
        <f t="shared" si="18"/>
        <v>0</v>
      </c>
      <c r="K114" s="282">
        <f t="shared" si="18"/>
        <v>0</v>
      </c>
      <c r="L114" s="282">
        <f t="shared" si="18"/>
        <v>0</v>
      </c>
      <c r="M114" s="282">
        <f t="shared" si="18"/>
        <v>0</v>
      </c>
      <c r="N114" s="282">
        <f t="shared" si="18"/>
        <v>0</v>
      </c>
      <c r="O114" s="282">
        <f t="shared" si="18"/>
        <v>0</v>
      </c>
      <c r="P114" s="282">
        <f t="shared" si="18"/>
        <v>0</v>
      </c>
      <c r="Q114" s="282">
        <f t="shared" si="18"/>
        <v>0</v>
      </c>
      <c r="R114" s="282">
        <f t="shared" si="18"/>
        <v>0</v>
      </c>
      <c r="S114" s="282">
        <f t="shared" si="18"/>
        <v>0</v>
      </c>
      <c r="T114" s="282">
        <f t="shared" si="18"/>
        <v>0</v>
      </c>
      <c r="U114" s="282">
        <f t="shared" si="18"/>
        <v>0</v>
      </c>
      <c r="V114" s="282">
        <f t="shared" si="18"/>
        <v>0</v>
      </c>
      <c r="W114" s="282">
        <f t="shared" si="18"/>
        <v>0</v>
      </c>
      <c r="DA114" s="104"/>
    </row>
    <row r="115" spans="1:105" ht="12" customHeight="1" x14ac:dyDescent="0.25">
      <c r="A115" s="100" t="s">
        <v>106</v>
      </c>
      <c r="B115" s="283">
        <f t="shared" ref="B115:W115" si="19">IF(B$52=0,0,B$52/B$5)</f>
        <v>0</v>
      </c>
      <c r="C115" s="283">
        <f t="shared" si="19"/>
        <v>0</v>
      </c>
      <c r="D115" s="283">
        <f t="shared" si="19"/>
        <v>0</v>
      </c>
      <c r="E115" s="283">
        <f t="shared" si="19"/>
        <v>0</v>
      </c>
      <c r="F115" s="283">
        <f t="shared" si="19"/>
        <v>0</v>
      </c>
      <c r="G115" s="283">
        <f t="shared" si="19"/>
        <v>0</v>
      </c>
      <c r="H115" s="283">
        <f t="shared" si="19"/>
        <v>0</v>
      </c>
      <c r="I115" s="283">
        <f t="shared" si="19"/>
        <v>0</v>
      </c>
      <c r="J115" s="283">
        <f t="shared" si="19"/>
        <v>0</v>
      </c>
      <c r="K115" s="283">
        <f t="shared" si="19"/>
        <v>0</v>
      </c>
      <c r="L115" s="283">
        <f t="shared" si="19"/>
        <v>0</v>
      </c>
      <c r="M115" s="283">
        <f t="shared" si="19"/>
        <v>0</v>
      </c>
      <c r="N115" s="283">
        <f t="shared" si="19"/>
        <v>0</v>
      </c>
      <c r="O115" s="283">
        <f t="shared" si="19"/>
        <v>0</v>
      </c>
      <c r="P115" s="283">
        <f t="shared" si="19"/>
        <v>0</v>
      </c>
      <c r="Q115" s="283">
        <f t="shared" si="19"/>
        <v>0</v>
      </c>
      <c r="R115" s="283">
        <f t="shared" si="19"/>
        <v>0</v>
      </c>
      <c r="S115" s="283">
        <f t="shared" si="19"/>
        <v>0</v>
      </c>
      <c r="T115" s="283">
        <f t="shared" si="19"/>
        <v>0</v>
      </c>
      <c r="U115" s="283">
        <f t="shared" si="19"/>
        <v>0</v>
      </c>
      <c r="V115" s="283">
        <f t="shared" si="19"/>
        <v>0</v>
      </c>
      <c r="W115" s="283">
        <f t="shared" si="19"/>
        <v>0</v>
      </c>
      <c r="DA115" s="106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20">SUM(B$118:B$122,B$126:B$127,B$129:B$131,B$124,B$123,B132)</f>
        <v>1</v>
      </c>
      <c r="C117" s="234">
        <f t="shared" si="20"/>
        <v>1.0000000000000002</v>
      </c>
      <c r="D117" s="234">
        <f t="shared" si="20"/>
        <v>1</v>
      </c>
      <c r="E117" s="234">
        <f t="shared" si="20"/>
        <v>1.0000000000000002</v>
      </c>
      <c r="F117" s="234">
        <f t="shared" si="20"/>
        <v>1</v>
      </c>
      <c r="G117" s="234">
        <f t="shared" si="20"/>
        <v>0.99999999999999978</v>
      </c>
      <c r="H117" s="234">
        <f t="shared" si="20"/>
        <v>1</v>
      </c>
      <c r="I117" s="234">
        <f t="shared" si="20"/>
        <v>1</v>
      </c>
      <c r="J117" s="234">
        <f t="shared" si="20"/>
        <v>1</v>
      </c>
      <c r="K117" s="234">
        <f t="shared" si="20"/>
        <v>1</v>
      </c>
      <c r="L117" s="234">
        <f t="shared" si="20"/>
        <v>0.99999999999999989</v>
      </c>
      <c r="M117" s="234">
        <f t="shared" si="20"/>
        <v>0.99999999999999989</v>
      </c>
      <c r="N117" s="234">
        <f t="shared" si="20"/>
        <v>1</v>
      </c>
      <c r="O117" s="234">
        <f t="shared" si="20"/>
        <v>1</v>
      </c>
      <c r="P117" s="234">
        <f t="shared" si="20"/>
        <v>1</v>
      </c>
      <c r="Q117" s="234">
        <f t="shared" si="20"/>
        <v>1</v>
      </c>
      <c r="R117" s="234">
        <f t="shared" si="20"/>
        <v>1</v>
      </c>
      <c r="S117" s="234">
        <f t="shared" si="20"/>
        <v>0.99999999999999989</v>
      </c>
      <c r="T117" s="234">
        <f t="shared" si="20"/>
        <v>1</v>
      </c>
      <c r="U117" s="234">
        <f t="shared" si="20"/>
        <v>1</v>
      </c>
      <c r="V117" s="234">
        <f t="shared" si="20"/>
        <v>1</v>
      </c>
      <c r="W117" s="234">
        <f t="shared" si="20"/>
        <v>1</v>
      </c>
      <c r="DA117" s="95"/>
    </row>
    <row r="118" spans="1:105" ht="12" customHeight="1" x14ac:dyDescent="0.25">
      <c r="A118" s="55" t="s">
        <v>92</v>
      </c>
      <c r="B118" s="268">
        <f t="shared" ref="B118:W118" si="21">IF(B$55=0,0,B$55/B$54)</f>
        <v>0</v>
      </c>
      <c r="C118" s="268">
        <f t="shared" si="21"/>
        <v>0</v>
      </c>
      <c r="D118" s="268">
        <f t="shared" si="21"/>
        <v>0</v>
      </c>
      <c r="E118" s="268">
        <f t="shared" si="21"/>
        <v>0</v>
      </c>
      <c r="F118" s="268">
        <f t="shared" si="21"/>
        <v>0</v>
      </c>
      <c r="G118" s="268">
        <f t="shared" si="21"/>
        <v>0</v>
      </c>
      <c r="H118" s="268">
        <f t="shared" si="21"/>
        <v>0</v>
      </c>
      <c r="I118" s="268">
        <f t="shared" si="21"/>
        <v>0</v>
      </c>
      <c r="J118" s="268">
        <f t="shared" si="21"/>
        <v>0</v>
      </c>
      <c r="K118" s="268">
        <f t="shared" si="21"/>
        <v>0</v>
      </c>
      <c r="L118" s="268">
        <f t="shared" si="21"/>
        <v>0</v>
      </c>
      <c r="M118" s="268">
        <f t="shared" si="21"/>
        <v>0</v>
      </c>
      <c r="N118" s="268">
        <f t="shared" si="21"/>
        <v>0</v>
      </c>
      <c r="O118" s="268">
        <f t="shared" si="21"/>
        <v>0</v>
      </c>
      <c r="P118" s="268">
        <f t="shared" si="21"/>
        <v>0</v>
      </c>
      <c r="Q118" s="268">
        <f t="shared" si="21"/>
        <v>0</v>
      </c>
      <c r="R118" s="268">
        <f t="shared" si="21"/>
        <v>0</v>
      </c>
      <c r="S118" s="268">
        <f t="shared" si="21"/>
        <v>0</v>
      </c>
      <c r="T118" s="268">
        <f t="shared" si="21"/>
        <v>0</v>
      </c>
      <c r="U118" s="268">
        <f t="shared" si="21"/>
        <v>0</v>
      </c>
      <c r="V118" s="268">
        <f t="shared" si="21"/>
        <v>0</v>
      </c>
      <c r="W118" s="268">
        <f t="shared" si="21"/>
        <v>0</v>
      </c>
      <c r="DA118" s="76"/>
    </row>
    <row r="119" spans="1:105" ht="12" customHeight="1" x14ac:dyDescent="0.25">
      <c r="A119" s="202" t="s">
        <v>93</v>
      </c>
      <c r="B119" s="269">
        <f t="shared" ref="B119:W119" si="22">IF(B$56=0,0,B$56/B$54)</f>
        <v>0</v>
      </c>
      <c r="C119" s="269">
        <f t="shared" si="22"/>
        <v>0</v>
      </c>
      <c r="D119" s="269">
        <f t="shared" si="22"/>
        <v>0</v>
      </c>
      <c r="E119" s="269">
        <f t="shared" si="22"/>
        <v>0</v>
      </c>
      <c r="F119" s="269">
        <f t="shared" si="22"/>
        <v>0</v>
      </c>
      <c r="G119" s="269">
        <f t="shared" si="22"/>
        <v>0</v>
      </c>
      <c r="H119" s="269">
        <f t="shared" si="22"/>
        <v>0</v>
      </c>
      <c r="I119" s="269">
        <f t="shared" si="22"/>
        <v>0</v>
      </c>
      <c r="J119" s="269">
        <f t="shared" si="22"/>
        <v>0</v>
      </c>
      <c r="K119" s="269">
        <f t="shared" si="22"/>
        <v>0</v>
      </c>
      <c r="L119" s="269">
        <f t="shared" si="22"/>
        <v>0</v>
      </c>
      <c r="M119" s="269">
        <f t="shared" si="22"/>
        <v>0</v>
      </c>
      <c r="N119" s="269">
        <f t="shared" si="22"/>
        <v>0</v>
      </c>
      <c r="O119" s="269">
        <f t="shared" si="22"/>
        <v>0</v>
      </c>
      <c r="P119" s="269">
        <f t="shared" si="22"/>
        <v>0</v>
      </c>
      <c r="Q119" s="269">
        <f t="shared" si="22"/>
        <v>0</v>
      </c>
      <c r="R119" s="269">
        <f t="shared" si="22"/>
        <v>0</v>
      </c>
      <c r="S119" s="269">
        <f t="shared" si="22"/>
        <v>0</v>
      </c>
      <c r="T119" s="269">
        <f t="shared" si="22"/>
        <v>0</v>
      </c>
      <c r="U119" s="269">
        <f t="shared" si="22"/>
        <v>0</v>
      </c>
      <c r="V119" s="269">
        <f t="shared" si="22"/>
        <v>0</v>
      </c>
      <c r="W119" s="269">
        <f t="shared" si="22"/>
        <v>0</v>
      </c>
      <c r="DA119" s="77"/>
    </row>
    <row r="120" spans="1:105" ht="12" customHeight="1" x14ac:dyDescent="0.25">
      <c r="A120" s="202" t="s">
        <v>94</v>
      </c>
      <c r="B120" s="269">
        <f t="shared" ref="B120:W120" si="23">IF(B$57=0,0,B$57/B$54)</f>
        <v>0</v>
      </c>
      <c r="C120" s="269">
        <f t="shared" si="23"/>
        <v>0</v>
      </c>
      <c r="D120" s="269">
        <f t="shared" si="23"/>
        <v>0</v>
      </c>
      <c r="E120" s="269">
        <f t="shared" si="23"/>
        <v>0</v>
      </c>
      <c r="F120" s="269">
        <f t="shared" si="23"/>
        <v>0</v>
      </c>
      <c r="G120" s="269">
        <f t="shared" si="23"/>
        <v>0</v>
      </c>
      <c r="H120" s="269">
        <f t="shared" si="23"/>
        <v>0</v>
      </c>
      <c r="I120" s="269">
        <f t="shared" si="23"/>
        <v>0</v>
      </c>
      <c r="J120" s="269">
        <f t="shared" si="23"/>
        <v>0</v>
      </c>
      <c r="K120" s="269">
        <f t="shared" si="23"/>
        <v>0</v>
      </c>
      <c r="L120" s="269">
        <f t="shared" si="23"/>
        <v>0</v>
      </c>
      <c r="M120" s="269">
        <f t="shared" si="23"/>
        <v>0</v>
      </c>
      <c r="N120" s="269">
        <f t="shared" si="23"/>
        <v>0</v>
      </c>
      <c r="O120" s="269">
        <f t="shared" si="23"/>
        <v>0</v>
      </c>
      <c r="P120" s="269">
        <f t="shared" si="23"/>
        <v>0</v>
      </c>
      <c r="Q120" s="269">
        <f t="shared" si="23"/>
        <v>0</v>
      </c>
      <c r="R120" s="269">
        <f t="shared" si="23"/>
        <v>0</v>
      </c>
      <c r="S120" s="269">
        <f t="shared" si="23"/>
        <v>0</v>
      </c>
      <c r="T120" s="269">
        <f t="shared" si="23"/>
        <v>0</v>
      </c>
      <c r="U120" s="269">
        <f t="shared" si="23"/>
        <v>0</v>
      </c>
      <c r="V120" s="269">
        <f t="shared" si="23"/>
        <v>0</v>
      </c>
      <c r="W120" s="269">
        <f t="shared" si="23"/>
        <v>0</v>
      </c>
      <c r="DA120" s="77"/>
    </row>
    <row r="121" spans="1:105" ht="12" customHeight="1" x14ac:dyDescent="0.25">
      <c r="A121" s="202" t="s">
        <v>95</v>
      </c>
      <c r="B121" s="269">
        <f t="shared" ref="B121:W121" si="24">IF(B$58=0,0,B$58/B$54)</f>
        <v>0</v>
      </c>
      <c r="C121" s="269">
        <f t="shared" si="24"/>
        <v>0</v>
      </c>
      <c r="D121" s="269">
        <f t="shared" si="24"/>
        <v>0</v>
      </c>
      <c r="E121" s="269">
        <f t="shared" si="24"/>
        <v>0</v>
      </c>
      <c r="F121" s="269">
        <f t="shared" si="24"/>
        <v>0</v>
      </c>
      <c r="G121" s="269">
        <f t="shared" si="24"/>
        <v>0</v>
      </c>
      <c r="H121" s="269">
        <f t="shared" si="24"/>
        <v>0</v>
      </c>
      <c r="I121" s="269">
        <f t="shared" si="24"/>
        <v>0</v>
      </c>
      <c r="J121" s="269">
        <f t="shared" si="24"/>
        <v>0</v>
      </c>
      <c r="K121" s="269">
        <f t="shared" si="24"/>
        <v>0</v>
      </c>
      <c r="L121" s="269">
        <f t="shared" si="24"/>
        <v>0</v>
      </c>
      <c r="M121" s="269">
        <f t="shared" si="24"/>
        <v>0</v>
      </c>
      <c r="N121" s="269">
        <f t="shared" si="24"/>
        <v>0</v>
      </c>
      <c r="O121" s="269">
        <f t="shared" si="24"/>
        <v>0</v>
      </c>
      <c r="P121" s="269">
        <f t="shared" si="24"/>
        <v>0</v>
      </c>
      <c r="Q121" s="269">
        <f t="shared" si="24"/>
        <v>0</v>
      </c>
      <c r="R121" s="269">
        <f t="shared" si="24"/>
        <v>0</v>
      </c>
      <c r="S121" s="269">
        <f t="shared" si="24"/>
        <v>0</v>
      </c>
      <c r="T121" s="269">
        <f t="shared" si="24"/>
        <v>0</v>
      </c>
      <c r="U121" s="269">
        <f t="shared" si="24"/>
        <v>0</v>
      </c>
      <c r="V121" s="269">
        <f t="shared" si="24"/>
        <v>0</v>
      </c>
      <c r="W121" s="269">
        <f t="shared" si="24"/>
        <v>0</v>
      </c>
      <c r="DA121" s="77"/>
    </row>
    <row r="122" spans="1:105" ht="12" customHeight="1" x14ac:dyDescent="0.25">
      <c r="A122" s="56" t="s">
        <v>96</v>
      </c>
      <c r="B122" s="270">
        <f t="shared" ref="B122:W122" si="25">IF(B$59=0,0,B$59/B$54)</f>
        <v>2.8689564647966497E-3</v>
      </c>
      <c r="C122" s="270">
        <f t="shared" si="25"/>
        <v>3.0418001262485358E-3</v>
      </c>
      <c r="D122" s="270">
        <f t="shared" si="25"/>
        <v>2.9642043692665872E-3</v>
      </c>
      <c r="E122" s="270">
        <f t="shared" si="25"/>
        <v>2.9934985887430619E-3</v>
      </c>
      <c r="F122" s="270">
        <f t="shared" si="25"/>
        <v>2.9075811142844714E-3</v>
      </c>
      <c r="G122" s="270">
        <f t="shared" si="25"/>
        <v>3.1111768251187878E-3</v>
      </c>
      <c r="H122" s="270">
        <f t="shared" si="25"/>
        <v>2.8816170716132626E-3</v>
      </c>
      <c r="I122" s="270">
        <f t="shared" si="25"/>
        <v>2.849317063577406E-3</v>
      </c>
      <c r="J122" s="270">
        <f t="shared" si="25"/>
        <v>2.9461605096181248E-3</v>
      </c>
      <c r="K122" s="270">
        <f t="shared" si="25"/>
        <v>3.0182711490550577E-3</v>
      </c>
      <c r="L122" s="270">
        <f t="shared" si="25"/>
        <v>3.0620690736998329E-3</v>
      </c>
      <c r="M122" s="270">
        <f t="shared" si="25"/>
        <v>3.0696860105153315E-3</v>
      </c>
      <c r="N122" s="270">
        <f t="shared" si="25"/>
        <v>3.2271213705324609E-3</v>
      </c>
      <c r="O122" s="270">
        <f t="shared" si="25"/>
        <v>3.1648599432553604E-3</v>
      </c>
      <c r="P122" s="270">
        <f t="shared" si="25"/>
        <v>3.176574093673095E-3</v>
      </c>
      <c r="Q122" s="270">
        <f t="shared" si="25"/>
        <v>3.0269193135831511E-3</v>
      </c>
      <c r="R122" s="270">
        <f t="shared" si="25"/>
        <v>2.9313516266249564E-3</v>
      </c>
      <c r="S122" s="270">
        <f t="shared" si="25"/>
        <v>3.1597305070230788E-3</v>
      </c>
      <c r="T122" s="270">
        <f t="shared" si="25"/>
        <v>3.0533608215579967E-3</v>
      </c>
      <c r="U122" s="270">
        <f t="shared" si="25"/>
        <v>3.1109742249751104E-3</v>
      </c>
      <c r="V122" s="270">
        <f t="shared" si="25"/>
        <v>3.0803827203924918E-3</v>
      </c>
      <c r="W122" s="270">
        <f t="shared" si="25"/>
        <v>3.3136749691122084E-3</v>
      </c>
      <c r="DA122" s="78"/>
    </row>
    <row r="123" spans="1:105" ht="12" customHeight="1" x14ac:dyDescent="0.25">
      <c r="A123" s="203" t="s">
        <v>222</v>
      </c>
      <c r="B123" s="271">
        <f t="shared" ref="B123:W123" si="26">IF(B$65=0,0,B$65/B$54)</f>
        <v>0.32132201363775958</v>
      </c>
      <c r="C123" s="271">
        <f t="shared" si="26"/>
        <v>0.32329682917424157</v>
      </c>
      <c r="D123" s="271">
        <f t="shared" si="26"/>
        <v>0.32188004638524342</v>
      </c>
      <c r="E123" s="271">
        <f t="shared" si="26"/>
        <v>0.30244269981787236</v>
      </c>
      <c r="F123" s="271">
        <f t="shared" si="26"/>
        <v>0.31089581705870845</v>
      </c>
      <c r="G123" s="271">
        <f t="shared" si="26"/>
        <v>0.30121363434418241</v>
      </c>
      <c r="H123" s="271">
        <f t="shared" si="26"/>
        <v>0.3022947974333543</v>
      </c>
      <c r="I123" s="271">
        <f t="shared" si="26"/>
        <v>0.3118865147212877</v>
      </c>
      <c r="J123" s="271">
        <f t="shared" si="26"/>
        <v>0.318322733594878</v>
      </c>
      <c r="K123" s="271">
        <f t="shared" si="26"/>
        <v>0.31413334250193797</v>
      </c>
      <c r="L123" s="271">
        <f t="shared" si="26"/>
        <v>0.32067752786209303</v>
      </c>
      <c r="M123" s="271">
        <f t="shared" si="26"/>
        <v>0.30846224131953093</v>
      </c>
      <c r="N123" s="271">
        <f t="shared" si="26"/>
        <v>0.30756466063369908</v>
      </c>
      <c r="O123" s="271">
        <f t="shared" si="26"/>
        <v>0.30429687494127677</v>
      </c>
      <c r="P123" s="271">
        <f t="shared" si="26"/>
        <v>0.29989984451260554</v>
      </c>
      <c r="Q123" s="271">
        <f t="shared" si="26"/>
        <v>0.2892486188859692</v>
      </c>
      <c r="R123" s="271">
        <f t="shared" si="26"/>
        <v>0.29990748840698211</v>
      </c>
      <c r="S123" s="271">
        <f t="shared" si="26"/>
        <v>0.28654012126584388</v>
      </c>
      <c r="T123" s="271">
        <f t="shared" si="26"/>
        <v>0.30766610604840117</v>
      </c>
      <c r="U123" s="271">
        <f t="shared" si="26"/>
        <v>0.30574668560971136</v>
      </c>
      <c r="V123" s="271">
        <f t="shared" si="26"/>
        <v>0.30553831465144882</v>
      </c>
      <c r="W123" s="271">
        <f t="shared" si="26"/>
        <v>0.2933619229883398</v>
      </c>
      <c r="DA123" s="79"/>
    </row>
    <row r="124" spans="1:105" ht="12" customHeight="1" x14ac:dyDescent="0.25">
      <c r="A124" s="203" t="s">
        <v>228</v>
      </c>
      <c r="B124" s="271">
        <f t="shared" ref="B124:W124" si="27">IF(B$71=0,0,B$71/B$54)</f>
        <v>0</v>
      </c>
      <c r="C124" s="271">
        <f t="shared" si="27"/>
        <v>0</v>
      </c>
      <c r="D124" s="271">
        <f t="shared" si="27"/>
        <v>0</v>
      </c>
      <c r="E124" s="271">
        <f t="shared" si="27"/>
        <v>0</v>
      </c>
      <c r="F124" s="271">
        <f t="shared" si="27"/>
        <v>0</v>
      </c>
      <c r="G124" s="271">
        <f t="shared" si="27"/>
        <v>0</v>
      </c>
      <c r="H124" s="271">
        <f t="shared" si="27"/>
        <v>0</v>
      </c>
      <c r="I124" s="271">
        <f t="shared" si="27"/>
        <v>0</v>
      </c>
      <c r="J124" s="271">
        <f t="shared" si="27"/>
        <v>0</v>
      </c>
      <c r="K124" s="271">
        <f t="shared" si="27"/>
        <v>0</v>
      </c>
      <c r="L124" s="271">
        <f t="shared" si="27"/>
        <v>0</v>
      </c>
      <c r="M124" s="271">
        <f t="shared" si="27"/>
        <v>0</v>
      </c>
      <c r="N124" s="271">
        <f t="shared" si="27"/>
        <v>0</v>
      </c>
      <c r="O124" s="271">
        <f t="shared" si="27"/>
        <v>0</v>
      </c>
      <c r="P124" s="271">
        <f t="shared" si="27"/>
        <v>0</v>
      </c>
      <c r="Q124" s="271">
        <f t="shared" si="27"/>
        <v>0</v>
      </c>
      <c r="R124" s="271">
        <f t="shared" si="27"/>
        <v>0</v>
      </c>
      <c r="S124" s="271">
        <f t="shared" si="27"/>
        <v>0</v>
      </c>
      <c r="T124" s="271">
        <f t="shared" si="27"/>
        <v>0</v>
      </c>
      <c r="U124" s="271">
        <f t="shared" si="27"/>
        <v>0</v>
      </c>
      <c r="V124" s="271">
        <f t="shared" si="27"/>
        <v>0</v>
      </c>
      <c r="W124" s="271">
        <f t="shared" si="27"/>
        <v>0</v>
      </c>
      <c r="DA124" s="79"/>
    </row>
    <row r="125" spans="1:105" ht="12" customHeight="1" x14ac:dyDescent="0.25">
      <c r="A125" s="203" t="s">
        <v>181</v>
      </c>
      <c r="B125" s="271">
        <f t="shared" ref="B125:W125" si="28">IF(B$72=0,0,B$72/B$54)</f>
        <v>0.23291755190456534</v>
      </c>
      <c r="C125" s="271">
        <f t="shared" si="28"/>
        <v>0.24640072340381711</v>
      </c>
      <c r="D125" s="271">
        <f t="shared" si="28"/>
        <v>0.24028980871406774</v>
      </c>
      <c r="E125" s="271">
        <f t="shared" si="28"/>
        <v>0.24156277524510703</v>
      </c>
      <c r="F125" s="271">
        <f t="shared" si="28"/>
        <v>0.23342860831674475</v>
      </c>
      <c r="G125" s="271">
        <f t="shared" si="28"/>
        <v>0.24977383191371688</v>
      </c>
      <c r="H125" s="271">
        <f t="shared" si="28"/>
        <v>0.2313441435645007</v>
      </c>
      <c r="I125" s="271">
        <f t="shared" si="28"/>
        <v>0.22875101008754012</v>
      </c>
      <c r="J125" s="271">
        <f t="shared" si="28"/>
        <v>0.2365258682756135</v>
      </c>
      <c r="K125" s="271">
        <f t="shared" si="28"/>
        <v>0.24231510872909473</v>
      </c>
      <c r="L125" s="271">
        <f t="shared" si="28"/>
        <v>0.24583132657311785</v>
      </c>
      <c r="M125" s="271">
        <f t="shared" si="28"/>
        <v>0.24644283520885066</v>
      </c>
      <c r="N125" s="271">
        <f t="shared" si="28"/>
        <v>0.25908217889150759</v>
      </c>
      <c r="O125" s="271">
        <f t="shared" si="28"/>
        <v>0.2540836602776308</v>
      </c>
      <c r="P125" s="271">
        <f t="shared" si="28"/>
        <v>0.25502410448955354</v>
      </c>
      <c r="Q125" s="271">
        <f t="shared" si="28"/>
        <v>0.24300940716168873</v>
      </c>
      <c r="R125" s="271">
        <f t="shared" si="28"/>
        <v>0.23533697042136675</v>
      </c>
      <c r="S125" s="271">
        <f t="shared" si="28"/>
        <v>0.25367185502987039</v>
      </c>
      <c r="T125" s="271">
        <f t="shared" si="28"/>
        <v>0.24513220414163925</v>
      </c>
      <c r="U125" s="271">
        <f t="shared" si="28"/>
        <v>0.24975756661698925</v>
      </c>
      <c r="V125" s="271">
        <f t="shared" si="28"/>
        <v>0.24730159649599959</v>
      </c>
      <c r="W125" s="271">
        <f t="shared" si="28"/>
        <v>0.26603093982616133</v>
      </c>
      <c r="DA125" s="79"/>
    </row>
    <row r="126" spans="1:105" ht="12" customHeight="1" x14ac:dyDescent="0.25">
      <c r="A126" s="62" t="s">
        <v>183</v>
      </c>
      <c r="B126" s="272">
        <f t="shared" ref="B126:W126" si="29">IF(B$73=0,0,B$73/B$54)</f>
        <v>0.23291755190456534</v>
      </c>
      <c r="C126" s="272">
        <f t="shared" si="29"/>
        <v>0.24640072340381711</v>
      </c>
      <c r="D126" s="272">
        <f t="shared" si="29"/>
        <v>0.24028980871406774</v>
      </c>
      <c r="E126" s="272">
        <f t="shared" si="29"/>
        <v>0.24156277524510703</v>
      </c>
      <c r="F126" s="272">
        <f t="shared" si="29"/>
        <v>0.23342860831674475</v>
      </c>
      <c r="G126" s="272">
        <f t="shared" si="29"/>
        <v>0.24977383191371688</v>
      </c>
      <c r="H126" s="272">
        <f t="shared" si="29"/>
        <v>0.2313441435645007</v>
      </c>
      <c r="I126" s="272">
        <f t="shared" si="29"/>
        <v>0.22875101008754012</v>
      </c>
      <c r="J126" s="272">
        <f t="shared" si="29"/>
        <v>0.2365258682756135</v>
      </c>
      <c r="K126" s="272">
        <f t="shared" si="29"/>
        <v>0.24231510872909473</v>
      </c>
      <c r="L126" s="272">
        <f t="shared" si="29"/>
        <v>0.24583132657311785</v>
      </c>
      <c r="M126" s="272">
        <f t="shared" si="29"/>
        <v>0.24644283520885066</v>
      </c>
      <c r="N126" s="272">
        <f t="shared" si="29"/>
        <v>0.25908217889150759</v>
      </c>
      <c r="O126" s="272">
        <f t="shared" si="29"/>
        <v>0.2540836602776308</v>
      </c>
      <c r="P126" s="272">
        <f t="shared" si="29"/>
        <v>0.25502410448955354</v>
      </c>
      <c r="Q126" s="272">
        <f t="shared" si="29"/>
        <v>0.24300940716168873</v>
      </c>
      <c r="R126" s="272">
        <f t="shared" si="29"/>
        <v>0.23533697042136675</v>
      </c>
      <c r="S126" s="272">
        <f t="shared" si="29"/>
        <v>0.25367185502987039</v>
      </c>
      <c r="T126" s="272">
        <f t="shared" si="29"/>
        <v>0.24513220414163925</v>
      </c>
      <c r="U126" s="272">
        <f t="shared" si="29"/>
        <v>0.24975756661698925</v>
      </c>
      <c r="V126" s="272">
        <f t="shared" si="29"/>
        <v>0.24730159649599959</v>
      </c>
      <c r="W126" s="272">
        <f t="shared" si="29"/>
        <v>0.26603093982616133</v>
      </c>
      <c r="DA126" s="80"/>
    </row>
    <row r="127" spans="1:105" ht="12" customHeight="1" x14ac:dyDescent="0.25">
      <c r="A127" s="62" t="s">
        <v>189</v>
      </c>
      <c r="B127" s="272">
        <f t="shared" ref="B127:W127" si="30">IF(B$78=0,0,B$78/B$54)</f>
        <v>0</v>
      </c>
      <c r="C127" s="272">
        <f t="shared" si="30"/>
        <v>0</v>
      </c>
      <c r="D127" s="272">
        <f t="shared" si="30"/>
        <v>0</v>
      </c>
      <c r="E127" s="272">
        <f t="shared" si="30"/>
        <v>0</v>
      </c>
      <c r="F127" s="272">
        <f t="shared" si="30"/>
        <v>0</v>
      </c>
      <c r="G127" s="272">
        <f t="shared" si="30"/>
        <v>0</v>
      </c>
      <c r="H127" s="272">
        <f t="shared" si="30"/>
        <v>0</v>
      </c>
      <c r="I127" s="272">
        <f t="shared" si="30"/>
        <v>0</v>
      </c>
      <c r="J127" s="272">
        <f t="shared" si="30"/>
        <v>0</v>
      </c>
      <c r="K127" s="272">
        <f t="shared" si="30"/>
        <v>0</v>
      </c>
      <c r="L127" s="272">
        <f t="shared" si="30"/>
        <v>0</v>
      </c>
      <c r="M127" s="272">
        <f t="shared" si="30"/>
        <v>0</v>
      </c>
      <c r="N127" s="272">
        <f t="shared" si="30"/>
        <v>0</v>
      </c>
      <c r="O127" s="272">
        <f t="shared" si="30"/>
        <v>0</v>
      </c>
      <c r="P127" s="272">
        <f t="shared" si="30"/>
        <v>0</v>
      </c>
      <c r="Q127" s="272">
        <f t="shared" si="30"/>
        <v>0</v>
      </c>
      <c r="R127" s="272">
        <f t="shared" si="30"/>
        <v>0</v>
      </c>
      <c r="S127" s="272">
        <f t="shared" si="30"/>
        <v>0</v>
      </c>
      <c r="T127" s="272">
        <f t="shared" si="30"/>
        <v>0</v>
      </c>
      <c r="U127" s="272">
        <f t="shared" si="30"/>
        <v>0</v>
      </c>
      <c r="V127" s="272">
        <f t="shared" si="30"/>
        <v>0</v>
      </c>
      <c r="W127" s="272">
        <f t="shared" si="30"/>
        <v>0</v>
      </c>
      <c r="DA127" s="80"/>
    </row>
    <row r="128" spans="1:105" ht="12" customHeight="1" x14ac:dyDescent="0.25">
      <c r="A128" s="203" t="s">
        <v>191</v>
      </c>
      <c r="B128" s="271">
        <f t="shared" ref="B128:W128" si="31">IF(B$79=0,0,B$79/B$54)</f>
        <v>0.21202992198210521</v>
      </c>
      <c r="C128" s="271">
        <f t="shared" si="31"/>
        <v>0.21946734942357898</v>
      </c>
      <c r="D128" s="271">
        <f t="shared" si="31"/>
        <v>0.21595499140645991</v>
      </c>
      <c r="E128" s="271">
        <f t="shared" si="31"/>
        <v>0.21158114794508368</v>
      </c>
      <c r="F128" s="271">
        <f t="shared" si="31"/>
        <v>0.2104418333916877</v>
      </c>
      <c r="G128" s="271">
        <f t="shared" si="31"/>
        <v>0.21636197068226073</v>
      </c>
      <c r="H128" s="271">
        <f t="shared" si="31"/>
        <v>0.20672791728046891</v>
      </c>
      <c r="I128" s="271">
        <f t="shared" si="31"/>
        <v>0.20790106310110928</v>
      </c>
      <c r="J128" s="271">
        <f t="shared" si="31"/>
        <v>0.21381295805423531</v>
      </c>
      <c r="K128" s="271">
        <f t="shared" si="31"/>
        <v>0.2157759022687904</v>
      </c>
      <c r="L128" s="271">
        <f t="shared" si="31"/>
        <v>0.21966207049158179</v>
      </c>
      <c r="M128" s="271">
        <f t="shared" si="31"/>
        <v>0.21652562774226627</v>
      </c>
      <c r="N128" s="271">
        <f t="shared" si="31"/>
        <v>0.22285123198048884</v>
      </c>
      <c r="O128" s="271">
        <f t="shared" si="31"/>
        <v>0.21932423575344817</v>
      </c>
      <c r="P128" s="271">
        <f t="shared" si="31"/>
        <v>0.21857689681469508</v>
      </c>
      <c r="Q128" s="271">
        <f t="shared" si="31"/>
        <v>0.20891310708692351</v>
      </c>
      <c r="R128" s="271">
        <f t="shared" si="31"/>
        <v>0.20783330758309007</v>
      </c>
      <c r="S128" s="271">
        <f t="shared" si="31"/>
        <v>0.2143075921897663</v>
      </c>
      <c r="T128" s="271">
        <f t="shared" si="31"/>
        <v>0.21566281062568679</v>
      </c>
      <c r="U128" s="271">
        <f t="shared" si="31"/>
        <v>0.21758102501641055</v>
      </c>
      <c r="V128" s="271">
        <f t="shared" si="31"/>
        <v>0.21624216214052677</v>
      </c>
      <c r="W128" s="271">
        <f t="shared" si="31"/>
        <v>0.22275220677199101</v>
      </c>
      <c r="DA128" s="79"/>
    </row>
    <row r="129" spans="1:105" ht="12" customHeight="1" x14ac:dyDescent="0.25">
      <c r="A129" s="62" t="s">
        <v>192</v>
      </c>
      <c r="B129" s="272">
        <f t="shared" ref="B129:W129" si="32">IF(B$80=0,0,B$80/B$54)</f>
        <v>0.12268098138320715</v>
      </c>
      <c r="C129" s="272">
        <f t="shared" si="32"/>
        <v>0.13007204160770836</v>
      </c>
      <c r="D129" s="272">
        <f t="shared" si="32"/>
        <v>0.12675392795400636</v>
      </c>
      <c r="E129" s="272">
        <f t="shared" si="32"/>
        <v>0.128006593736261</v>
      </c>
      <c r="F129" s="272">
        <f t="shared" si="32"/>
        <v>0.12433263067203115</v>
      </c>
      <c r="G129" s="272">
        <f t="shared" si="32"/>
        <v>0.13303869572287744</v>
      </c>
      <c r="H129" s="272">
        <f t="shared" si="32"/>
        <v>0.12322236836074676</v>
      </c>
      <c r="I129" s="272">
        <f t="shared" si="32"/>
        <v>0.12184117044675014</v>
      </c>
      <c r="J129" s="272">
        <f t="shared" si="32"/>
        <v>0.12598234482377194</v>
      </c>
      <c r="K129" s="272">
        <f t="shared" si="32"/>
        <v>0.12906590643331373</v>
      </c>
      <c r="L129" s="272">
        <f t="shared" si="32"/>
        <v>0.1309387729072041</v>
      </c>
      <c r="M129" s="272">
        <f t="shared" si="32"/>
        <v>0.13126448481504419</v>
      </c>
      <c r="N129" s="272">
        <f t="shared" si="32"/>
        <v>0.13799666242328443</v>
      </c>
      <c r="O129" s="272">
        <f t="shared" si="32"/>
        <v>0.13533426824114927</v>
      </c>
      <c r="P129" s="272">
        <f t="shared" si="32"/>
        <v>0.13583518329055899</v>
      </c>
      <c r="Q129" s="272">
        <f t="shared" si="32"/>
        <v>0.12943571522075556</v>
      </c>
      <c r="R129" s="272">
        <f t="shared" si="32"/>
        <v>0.12534909425999252</v>
      </c>
      <c r="S129" s="272">
        <f t="shared" si="32"/>
        <v>0.13511492567578073</v>
      </c>
      <c r="T129" s="272">
        <f t="shared" si="32"/>
        <v>0.13056639468118295</v>
      </c>
      <c r="U129" s="272">
        <f t="shared" si="32"/>
        <v>0.13303003222980611</v>
      </c>
      <c r="V129" s="272">
        <f t="shared" si="32"/>
        <v>0.13172189254548686</v>
      </c>
      <c r="W129" s="272">
        <f t="shared" si="32"/>
        <v>0.14169782713118606</v>
      </c>
      <c r="DA129" s="80"/>
    </row>
    <row r="130" spans="1:105" ht="12" customHeight="1" x14ac:dyDescent="0.25">
      <c r="A130" s="62" t="s">
        <v>197</v>
      </c>
      <c r="B130" s="272">
        <f t="shared" ref="B130:W130" si="33">IF(B$84=0,0,B$84/B$54)</f>
        <v>8.9348940598898072E-2</v>
      </c>
      <c r="C130" s="272">
        <f t="shared" si="33"/>
        <v>8.9395307815870614E-2</v>
      </c>
      <c r="D130" s="272">
        <f t="shared" si="33"/>
        <v>8.9201063452453544E-2</v>
      </c>
      <c r="E130" s="272">
        <f t="shared" si="33"/>
        <v>8.3574554208822677E-2</v>
      </c>
      <c r="F130" s="272">
        <f t="shared" si="33"/>
        <v>8.610920271965658E-2</v>
      </c>
      <c r="G130" s="272">
        <f t="shared" si="33"/>
        <v>8.3323274959383312E-2</v>
      </c>
      <c r="H130" s="272">
        <f t="shared" si="33"/>
        <v>8.3505548919722117E-2</v>
      </c>
      <c r="I130" s="272">
        <f t="shared" si="33"/>
        <v>8.6059892654359163E-2</v>
      </c>
      <c r="J130" s="272">
        <f t="shared" si="33"/>
        <v>8.7830613230463372E-2</v>
      </c>
      <c r="K130" s="272">
        <f t="shared" si="33"/>
        <v>8.6709995835476672E-2</v>
      </c>
      <c r="L130" s="272">
        <f t="shared" si="33"/>
        <v>8.8723297584377678E-2</v>
      </c>
      <c r="M130" s="272">
        <f t="shared" si="33"/>
        <v>8.5261142927222103E-2</v>
      </c>
      <c r="N130" s="272">
        <f t="shared" si="33"/>
        <v>8.4854569557204412E-2</v>
      </c>
      <c r="O130" s="272">
        <f t="shared" si="33"/>
        <v>8.3989967512298896E-2</v>
      </c>
      <c r="P130" s="272">
        <f t="shared" si="33"/>
        <v>8.2741713524136076E-2</v>
      </c>
      <c r="Q130" s="272">
        <f t="shared" si="33"/>
        <v>7.9477391866167965E-2</v>
      </c>
      <c r="R130" s="272">
        <f t="shared" si="33"/>
        <v>8.2484213323097536E-2</v>
      </c>
      <c r="S130" s="272">
        <f t="shared" si="33"/>
        <v>7.9192666513985571E-2</v>
      </c>
      <c r="T130" s="272">
        <f t="shared" si="33"/>
        <v>8.5096415944503831E-2</v>
      </c>
      <c r="U130" s="272">
        <f t="shared" si="33"/>
        <v>8.4550992786604426E-2</v>
      </c>
      <c r="V130" s="272">
        <f t="shared" si="33"/>
        <v>8.4520269595039915E-2</v>
      </c>
      <c r="W130" s="272">
        <f t="shared" si="33"/>
        <v>8.105437964080496E-2</v>
      </c>
      <c r="DA130" s="80"/>
    </row>
    <row r="131" spans="1:105" ht="12" customHeight="1" x14ac:dyDescent="0.25">
      <c r="A131" s="103" t="s">
        <v>209</v>
      </c>
      <c r="B131" s="282">
        <f t="shared" ref="B131:W131" si="34">IF(B$95=0,0,B$95/B$54)</f>
        <v>0</v>
      </c>
      <c r="C131" s="282">
        <f t="shared" si="34"/>
        <v>0</v>
      </c>
      <c r="D131" s="282">
        <f t="shared" si="34"/>
        <v>0</v>
      </c>
      <c r="E131" s="282">
        <f t="shared" si="34"/>
        <v>0</v>
      </c>
      <c r="F131" s="282">
        <f t="shared" si="34"/>
        <v>0</v>
      </c>
      <c r="G131" s="282">
        <f t="shared" si="34"/>
        <v>0</v>
      </c>
      <c r="H131" s="282">
        <f t="shared" si="34"/>
        <v>0</v>
      </c>
      <c r="I131" s="282">
        <f t="shared" si="34"/>
        <v>0</v>
      </c>
      <c r="J131" s="282">
        <f t="shared" si="34"/>
        <v>0</v>
      </c>
      <c r="K131" s="282">
        <f t="shared" si="34"/>
        <v>0</v>
      </c>
      <c r="L131" s="282">
        <f t="shared" si="34"/>
        <v>0</v>
      </c>
      <c r="M131" s="282">
        <f t="shared" si="34"/>
        <v>0</v>
      </c>
      <c r="N131" s="282">
        <f t="shared" si="34"/>
        <v>0</v>
      </c>
      <c r="O131" s="282">
        <f t="shared" si="34"/>
        <v>0</v>
      </c>
      <c r="P131" s="282">
        <f t="shared" si="34"/>
        <v>0</v>
      </c>
      <c r="Q131" s="282">
        <f t="shared" si="34"/>
        <v>0</v>
      </c>
      <c r="R131" s="282">
        <f t="shared" si="34"/>
        <v>0</v>
      </c>
      <c r="S131" s="282">
        <f t="shared" si="34"/>
        <v>0</v>
      </c>
      <c r="T131" s="282">
        <f t="shared" si="34"/>
        <v>0</v>
      </c>
      <c r="U131" s="282">
        <f t="shared" si="34"/>
        <v>0</v>
      </c>
      <c r="V131" s="282">
        <f t="shared" si="34"/>
        <v>0</v>
      </c>
      <c r="W131" s="282">
        <f t="shared" si="34"/>
        <v>0</v>
      </c>
      <c r="DA131" s="104"/>
    </row>
    <row r="132" spans="1:105" ht="12" customHeight="1" x14ac:dyDescent="0.25">
      <c r="A132" s="100" t="s">
        <v>106</v>
      </c>
      <c r="B132" s="283">
        <f t="shared" ref="B132:W132" si="35">IF(B$96=0,0,B$96/B$54)</f>
        <v>0.23086155601077327</v>
      </c>
      <c r="C132" s="283">
        <f t="shared" si="35"/>
        <v>0.2077932978721139</v>
      </c>
      <c r="D132" s="283">
        <f t="shared" si="35"/>
        <v>0.21891094912496234</v>
      </c>
      <c r="E132" s="283">
        <f t="shared" si="35"/>
        <v>0.24141987840319393</v>
      </c>
      <c r="F132" s="283">
        <f t="shared" si="35"/>
        <v>0.24232616011857472</v>
      </c>
      <c r="G132" s="283">
        <f t="shared" si="35"/>
        <v>0.22953938623472109</v>
      </c>
      <c r="H132" s="283">
        <f t="shared" si="35"/>
        <v>0.25675152465006285</v>
      </c>
      <c r="I132" s="283">
        <f t="shared" si="35"/>
        <v>0.24861209502648543</v>
      </c>
      <c r="J132" s="283">
        <f t="shared" si="35"/>
        <v>0.22839227956565508</v>
      </c>
      <c r="K132" s="283">
        <f t="shared" si="35"/>
        <v>0.22475737535112192</v>
      </c>
      <c r="L132" s="283">
        <f t="shared" si="35"/>
        <v>0.2107670059995074</v>
      </c>
      <c r="M132" s="283">
        <f t="shared" si="35"/>
        <v>0.22549960971883676</v>
      </c>
      <c r="N132" s="283">
        <f t="shared" si="35"/>
        <v>0.20727480712377205</v>
      </c>
      <c r="O132" s="283">
        <f t="shared" si="35"/>
        <v>0.21913036908438893</v>
      </c>
      <c r="P132" s="283">
        <f t="shared" si="35"/>
        <v>0.22332258008947278</v>
      </c>
      <c r="Q132" s="283">
        <f t="shared" si="35"/>
        <v>0.25580194755183544</v>
      </c>
      <c r="R132" s="283">
        <f t="shared" si="35"/>
        <v>0.25399088196193614</v>
      </c>
      <c r="S132" s="283">
        <f t="shared" si="35"/>
        <v>0.24232070100749628</v>
      </c>
      <c r="T132" s="283">
        <f t="shared" si="35"/>
        <v>0.2284855183627148</v>
      </c>
      <c r="U132" s="283">
        <f t="shared" si="35"/>
        <v>0.22380374853191387</v>
      </c>
      <c r="V132" s="283">
        <f t="shared" si="35"/>
        <v>0.22783754399163234</v>
      </c>
      <c r="W132" s="283">
        <f t="shared" si="35"/>
        <v>0.21454125544439556</v>
      </c>
      <c r="DA132" s="106"/>
    </row>
    <row r="133" spans="1:105" ht="12" customHeight="1" x14ac:dyDescent="0.25">
      <c r="A133" s="6"/>
    </row>
    <row r="134" spans="1:105" ht="15" customHeight="1" x14ac:dyDescent="0.25">
      <c r="A134" s="32" t="s">
        <v>432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433</v>
      </c>
      <c r="B136" s="274">
        <f>IF(B$5=0,0,(B$5-B$52)/ISI_fec!B$5)</f>
        <v>0</v>
      </c>
      <c r="C136" s="274">
        <f>IF(C$5=0,0,(C$5-C$52)/ISI_fec!C$5)</f>
        <v>0</v>
      </c>
      <c r="D136" s="274">
        <f>IF(D$5=0,0,(D$5-D$52)/ISI_fec!D$5)</f>
        <v>0</v>
      </c>
      <c r="E136" s="274">
        <f>IF(E$5=0,0,(E$5-E$52)/ISI_fec!E$5)</f>
        <v>0</v>
      </c>
      <c r="F136" s="274">
        <f>IF(F$5=0,0,(F$5-F$52)/ISI_fec!F$5)</f>
        <v>0</v>
      </c>
      <c r="G136" s="274">
        <f>IF(G$5=0,0,(G$5-G$52)/ISI_fec!G$5)</f>
        <v>0</v>
      </c>
      <c r="H136" s="274">
        <f>IF(H$5=0,0,(H$5-H$52)/ISI_fec!H$5)</f>
        <v>0</v>
      </c>
      <c r="I136" s="274">
        <f>IF(I$5=0,0,(I$5-I$52)/ISI_fec!I$5)</f>
        <v>0</v>
      </c>
      <c r="J136" s="274">
        <f>IF(J$5=0,0,(J$5-J$52)/ISI_fec!J$5)</f>
        <v>0</v>
      </c>
      <c r="K136" s="274">
        <f>IF(K$5=0,0,(K$5-K$52)/ISI_fec!K$5)</f>
        <v>0</v>
      </c>
      <c r="L136" s="274">
        <f>IF(L$5=0,0,(L$5-L$52)/ISI_fec!L$5)</f>
        <v>0</v>
      </c>
      <c r="M136" s="274">
        <f>IF(M$5=0,0,(M$5-M$52)/ISI_fec!M$5)</f>
        <v>0</v>
      </c>
      <c r="N136" s="274">
        <f>IF(N$5=0,0,(N$5-N$52)/ISI_fec!N$5)</f>
        <v>0</v>
      </c>
      <c r="O136" s="274">
        <f>IF(O$5=0,0,(O$5-O$52)/ISI_fec!O$5)</f>
        <v>0</v>
      </c>
      <c r="P136" s="274">
        <f>IF(P$5=0,0,(P$5-P$52)/ISI_fec!P$5)</f>
        <v>0</v>
      </c>
      <c r="Q136" s="274">
        <f>IF(Q$5=0,0,(Q$5-Q$52)/ISI_fec!Q$5)</f>
        <v>0</v>
      </c>
      <c r="R136" s="274">
        <f>IF(R$5=0,0,(R$5-R$52)/ISI_fec!R$5)</f>
        <v>0</v>
      </c>
      <c r="S136" s="274">
        <f>IF(S$5=0,0,(S$5-S$52)/ISI_fec!S$5)</f>
        <v>0</v>
      </c>
      <c r="T136" s="274">
        <f>IF(T$5=0,0,(T$5-T$52)/ISI_fec!T$5)</f>
        <v>0</v>
      </c>
      <c r="U136" s="274">
        <f>IF(U$5=0,0,(U$5-U$52)/ISI_fec!U$5)</f>
        <v>0</v>
      </c>
      <c r="V136" s="274">
        <f>IF(V$5=0,0,(V$5-V$52)/ISI_fec!V$5)</f>
        <v>0</v>
      </c>
      <c r="W136" s="274">
        <f>IF(W$5=0,0,(W$5-W$52)/ISI_fec!W$5)</f>
        <v>0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</v>
      </c>
      <c r="C141" s="277">
        <f>IF(C$10=0,0,C$10/ISI_fec!C$10)</f>
        <v>0</v>
      </c>
      <c r="D141" s="277">
        <f>IF(D$10=0,0,D$10/ISI_fec!D$10)</f>
        <v>0</v>
      </c>
      <c r="E141" s="277">
        <f>IF(E$10=0,0,E$10/ISI_fec!E$10)</f>
        <v>0</v>
      </c>
      <c r="F141" s="277">
        <f>IF(F$10=0,0,F$10/ISI_fec!F$10)</f>
        <v>0</v>
      </c>
      <c r="G141" s="277">
        <f>IF(G$10=0,0,G$10/ISI_fec!G$10)</f>
        <v>0</v>
      </c>
      <c r="H141" s="277">
        <f>IF(H$10=0,0,H$10/ISI_fec!H$10)</f>
        <v>0</v>
      </c>
      <c r="I141" s="277">
        <f>IF(I$10=0,0,I$10/ISI_fec!I$10)</f>
        <v>0</v>
      </c>
      <c r="J141" s="277">
        <f>IF(J$10=0,0,J$10/ISI_fec!J$10)</f>
        <v>0</v>
      </c>
      <c r="K141" s="277">
        <f>IF(K$10=0,0,K$10/ISI_fec!K$10)</f>
        <v>0</v>
      </c>
      <c r="L141" s="277">
        <f>IF(L$10=0,0,L$10/ISI_fec!L$10)</f>
        <v>0</v>
      </c>
      <c r="M141" s="277">
        <f>IF(M$10=0,0,M$10/ISI_fec!M$10)</f>
        <v>0</v>
      </c>
      <c r="N141" s="277">
        <f>IF(N$10=0,0,N$10/ISI_fec!N$10)</f>
        <v>0</v>
      </c>
      <c r="O141" s="277">
        <f>IF(O$10=0,0,O$10/ISI_fec!O$10)</f>
        <v>0</v>
      </c>
      <c r="P141" s="277">
        <f>IF(P$10=0,0,P$10/ISI_fec!P$10)</f>
        <v>0</v>
      </c>
      <c r="Q141" s="277">
        <f>IF(Q$10=0,0,Q$10/ISI_fec!Q$10)</f>
        <v>0</v>
      </c>
      <c r="R141" s="277">
        <f>IF(R$10=0,0,R$10/ISI_fec!R$10)</f>
        <v>0</v>
      </c>
      <c r="S141" s="277">
        <f>IF(S$10=0,0,S$10/ISI_fec!S$10)</f>
        <v>0</v>
      </c>
      <c r="T141" s="277">
        <f>IF(T$10=0,0,T$10/ISI_fec!T$10)</f>
        <v>0</v>
      </c>
      <c r="U141" s="277">
        <f>IF(U$10=0,0,U$10/ISI_fec!U$10)</f>
        <v>0</v>
      </c>
      <c r="V141" s="277">
        <f>IF(V$10=0,0,V$10/ISI_fec!V$10)</f>
        <v>0</v>
      </c>
      <c r="W141" s="277">
        <f>IF(W$10=0,0,W$10/ISI_fec!W$10)</f>
        <v>0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</v>
      </c>
      <c r="C142" s="278">
        <f>IF(C$16=0,0,C$16/ISI_fec!C$16)</f>
        <v>0</v>
      </c>
      <c r="D142" s="278">
        <f>IF(D$16=0,0,D$16/ISI_fec!D$16)</f>
        <v>0</v>
      </c>
      <c r="E142" s="278">
        <f>IF(E$16=0,0,E$16/ISI_fec!E$16)</f>
        <v>0</v>
      </c>
      <c r="F142" s="278">
        <f>IF(F$16=0,0,F$16/ISI_fec!F$16)</f>
        <v>0</v>
      </c>
      <c r="G142" s="278">
        <f>IF(G$16=0,0,G$16/ISI_fec!G$16)</f>
        <v>0</v>
      </c>
      <c r="H142" s="278">
        <f>IF(H$16=0,0,H$16/ISI_fec!H$16)</f>
        <v>0</v>
      </c>
      <c r="I142" s="278">
        <f>IF(I$16=0,0,I$16/ISI_fec!I$16)</f>
        <v>0</v>
      </c>
      <c r="J142" s="278">
        <f>IF(J$16=0,0,J$16/ISI_fec!J$16)</f>
        <v>0</v>
      </c>
      <c r="K142" s="278">
        <f>IF(K$16=0,0,K$16/ISI_fec!K$16)</f>
        <v>0</v>
      </c>
      <c r="L142" s="278">
        <f>IF(L$16=0,0,L$16/ISI_fec!L$16)</f>
        <v>0</v>
      </c>
      <c r="M142" s="278">
        <f>IF(M$16=0,0,M$16/ISI_fec!M$16)</f>
        <v>0</v>
      </c>
      <c r="N142" s="278">
        <f>IF(N$16=0,0,N$16/ISI_fec!N$16)</f>
        <v>0</v>
      </c>
      <c r="O142" s="278">
        <f>IF(O$16=0,0,O$16/ISI_fec!O$16)</f>
        <v>0</v>
      </c>
      <c r="P142" s="278">
        <f>IF(P$16=0,0,P$16/ISI_fec!P$16)</f>
        <v>0</v>
      </c>
      <c r="Q142" s="278">
        <f>IF(Q$16=0,0,Q$16/ISI_fec!Q$16)</f>
        <v>0</v>
      </c>
      <c r="R142" s="278">
        <f>IF(R$16=0,0,R$16/ISI_fec!R$16)</f>
        <v>0</v>
      </c>
      <c r="S142" s="278">
        <f>IF(S$16=0,0,S$16/ISI_fec!S$16)</f>
        <v>0</v>
      </c>
      <c r="T142" s="278">
        <f>IF(T$16=0,0,T$16/ISI_fec!T$16)</f>
        <v>0</v>
      </c>
      <c r="U142" s="278">
        <f>IF(U$16=0,0,U$16/ISI_fec!U$16)</f>
        <v>0</v>
      </c>
      <c r="V142" s="278">
        <f>IF(V$16=0,0,V$16/ISI_fec!V$16)</f>
        <v>0</v>
      </c>
      <c r="W142" s="278">
        <f>IF(W$16=0,0,W$16/ISI_fec!W$16)</f>
        <v>0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</v>
      </c>
      <c r="C143" s="278">
        <f>IF(C$22=0,0,C$22/ISI_fec!C$22)</f>
        <v>0</v>
      </c>
      <c r="D143" s="278">
        <f>IF(D$22=0,0,D$22/ISI_fec!D$22)</f>
        <v>0</v>
      </c>
      <c r="E143" s="278">
        <f>IF(E$22=0,0,E$22/ISI_fec!E$22)</f>
        <v>0</v>
      </c>
      <c r="F143" s="278">
        <f>IF(F$22=0,0,F$22/ISI_fec!F$22)</f>
        <v>0</v>
      </c>
      <c r="G143" s="278">
        <f>IF(G$22=0,0,G$22/ISI_fec!G$22)</f>
        <v>0</v>
      </c>
      <c r="H143" s="278">
        <f>IF(H$22=0,0,H$22/ISI_fec!H$22)</f>
        <v>0</v>
      </c>
      <c r="I143" s="278">
        <f>IF(I$22=0,0,I$22/ISI_fec!I$22)</f>
        <v>0</v>
      </c>
      <c r="J143" s="278">
        <f>IF(J$22=0,0,J$22/ISI_fec!J$22)</f>
        <v>0</v>
      </c>
      <c r="K143" s="278">
        <f>IF(K$22=0,0,K$22/ISI_fec!K$22)</f>
        <v>0</v>
      </c>
      <c r="L143" s="278">
        <f>IF(L$22=0,0,L$22/ISI_fec!L$22)</f>
        <v>0</v>
      </c>
      <c r="M143" s="278">
        <f>IF(M$22=0,0,M$22/ISI_fec!M$22)</f>
        <v>0</v>
      </c>
      <c r="N143" s="278">
        <f>IF(N$22=0,0,N$22/ISI_fec!N$22)</f>
        <v>0</v>
      </c>
      <c r="O143" s="278">
        <f>IF(O$22=0,0,O$22/ISI_fec!O$22)</f>
        <v>0</v>
      </c>
      <c r="P143" s="278">
        <f>IF(P$22=0,0,P$22/ISI_fec!P$22)</f>
        <v>0</v>
      </c>
      <c r="Q143" s="278">
        <f>IF(Q$22=0,0,Q$22/ISI_fec!Q$22)</f>
        <v>0</v>
      </c>
      <c r="R143" s="278">
        <f>IF(R$22=0,0,R$22/ISI_fec!R$22)</f>
        <v>0</v>
      </c>
      <c r="S143" s="278">
        <f>IF(S$22=0,0,S$22/ISI_fec!S$22)</f>
        <v>0</v>
      </c>
      <c r="T143" s="278">
        <f>IF(T$22=0,0,T$22/ISI_fec!T$22)</f>
        <v>0</v>
      </c>
      <c r="U143" s="278">
        <f>IF(U$22=0,0,U$22/ISI_fec!U$22)</f>
        <v>0</v>
      </c>
      <c r="V143" s="278">
        <f>IF(V$22=0,0,V$22/ISI_fec!V$22)</f>
        <v>0</v>
      </c>
      <c r="W143" s="278">
        <f>IF(W$22=0,0,W$22/ISI_fec!W$22)</f>
        <v>0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</v>
      </c>
      <c r="C144" s="278">
        <f>IF(C$28=0,0,C$28/ISI_fec!C$28)</f>
        <v>0</v>
      </c>
      <c r="D144" s="278">
        <f>IF(D$28=0,0,D$28/ISI_fec!D$28)</f>
        <v>0</v>
      </c>
      <c r="E144" s="278">
        <f>IF(E$28=0,0,E$28/ISI_fec!E$28)</f>
        <v>0</v>
      </c>
      <c r="F144" s="278">
        <f>IF(F$28=0,0,F$28/ISI_fec!F$28)</f>
        <v>0</v>
      </c>
      <c r="G144" s="278">
        <f>IF(G$28=0,0,G$28/ISI_fec!G$28)</f>
        <v>0</v>
      </c>
      <c r="H144" s="278">
        <f>IF(H$28=0,0,H$28/ISI_fec!H$28)</f>
        <v>0</v>
      </c>
      <c r="I144" s="278">
        <f>IF(I$28=0,0,I$28/ISI_fec!I$28)</f>
        <v>0</v>
      </c>
      <c r="J144" s="278">
        <f>IF(J$28=0,0,J$28/ISI_fec!J$28)</f>
        <v>0</v>
      </c>
      <c r="K144" s="278">
        <f>IF(K$28=0,0,K$28/ISI_fec!K$28)</f>
        <v>0</v>
      </c>
      <c r="L144" s="278">
        <f>IF(L$28=0,0,L$28/ISI_fec!L$28)</f>
        <v>0</v>
      </c>
      <c r="M144" s="278">
        <f>IF(M$28=0,0,M$28/ISI_fec!M$28)</f>
        <v>0</v>
      </c>
      <c r="N144" s="278">
        <f>IF(N$28=0,0,N$28/ISI_fec!N$28)</f>
        <v>0</v>
      </c>
      <c r="O144" s="278">
        <f>IF(O$28=0,0,O$28/ISI_fec!O$28)</f>
        <v>0</v>
      </c>
      <c r="P144" s="278">
        <f>IF(P$28=0,0,P$28/ISI_fec!P$28)</f>
        <v>0</v>
      </c>
      <c r="Q144" s="278">
        <f>IF(Q$28=0,0,Q$28/ISI_fec!Q$28)</f>
        <v>0</v>
      </c>
      <c r="R144" s="278">
        <f>IF(R$28=0,0,R$28/ISI_fec!R$28)</f>
        <v>0</v>
      </c>
      <c r="S144" s="278">
        <f>IF(S$28=0,0,S$28/ISI_fec!S$28)</f>
        <v>0</v>
      </c>
      <c r="T144" s="278">
        <f>IF(T$28=0,0,T$28/ISI_fec!T$28)</f>
        <v>0</v>
      </c>
      <c r="U144" s="278">
        <f>IF(U$28=0,0,U$28/ISI_fec!U$28)</f>
        <v>0</v>
      </c>
      <c r="V144" s="278">
        <f>IF(V$28=0,0,V$28/ISI_fec!V$28)</f>
        <v>0</v>
      </c>
      <c r="W144" s="278">
        <f>IF(W$28=0,0,W$28/ISI_fec!W$28)</f>
        <v>0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</v>
      </c>
      <c r="C145" s="279">
        <f>IF(C$35=0,0,C$35/ISI_fec!C$35)</f>
        <v>0</v>
      </c>
      <c r="D145" s="279">
        <f>IF(D$35=0,0,D$35/ISI_fec!D$35)</f>
        <v>0</v>
      </c>
      <c r="E145" s="279">
        <f>IF(E$35=0,0,E$35/ISI_fec!E$35)</f>
        <v>0</v>
      </c>
      <c r="F145" s="279">
        <f>IF(F$35=0,0,F$35/ISI_fec!F$35)</f>
        <v>0</v>
      </c>
      <c r="G145" s="279">
        <f>IF(G$35=0,0,G$35/ISI_fec!G$35)</f>
        <v>0</v>
      </c>
      <c r="H145" s="279">
        <f>IF(H$35=0,0,H$35/ISI_fec!H$35)</f>
        <v>0</v>
      </c>
      <c r="I145" s="279">
        <f>IF(I$35=0,0,I$35/ISI_fec!I$35)</f>
        <v>0</v>
      </c>
      <c r="J145" s="279">
        <f>IF(J$35=0,0,J$35/ISI_fec!J$35)</f>
        <v>0</v>
      </c>
      <c r="K145" s="279">
        <f>IF(K$35=0,0,K$35/ISI_fec!K$35)</f>
        <v>0</v>
      </c>
      <c r="L145" s="279">
        <f>IF(L$35=0,0,L$35/ISI_fec!L$35)</f>
        <v>0</v>
      </c>
      <c r="M145" s="279">
        <f>IF(M$35=0,0,M$35/ISI_fec!M$35)</f>
        <v>0</v>
      </c>
      <c r="N145" s="279">
        <f>IF(N$35=0,0,N$35/ISI_fec!N$35)</f>
        <v>0</v>
      </c>
      <c r="O145" s="279">
        <f>IF(O$35=0,0,O$35/ISI_fec!O$35)</f>
        <v>0</v>
      </c>
      <c r="P145" s="279">
        <f>IF(P$35=0,0,P$35/ISI_fec!P$35)</f>
        <v>0</v>
      </c>
      <c r="Q145" s="279">
        <f>IF(Q$35=0,0,Q$35/ISI_fec!Q$35)</f>
        <v>0</v>
      </c>
      <c r="R145" s="279">
        <f>IF(R$35=0,0,R$35/ISI_fec!R$35)</f>
        <v>0</v>
      </c>
      <c r="S145" s="279">
        <f>IF(S$35=0,0,S$35/ISI_fec!S$35)</f>
        <v>0</v>
      </c>
      <c r="T145" s="279">
        <f>IF(T$35=0,0,T$35/ISI_fec!T$35)</f>
        <v>0</v>
      </c>
      <c r="U145" s="279">
        <f>IF(U$35=0,0,U$35/ISI_fec!U$35)</f>
        <v>0</v>
      </c>
      <c r="V145" s="279">
        <f>IF(V$35=0,0,V$35/ISI_fec!V$35)</f>
        <v>0</v>
      </c>
      <c r="W145" s="279">
        <f>IF(W$35=0,0,W$35/ISI_fec!W$35)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434</v>
      </c>
      <c r="B147" s="274">
        <f>IF(B$54=0,0,(B$54-B$96)/ISI_fec!B$54)</f>
        <v>1.4249501330476833</v>
      </c>
      <c r="C147" s="274">
        <f>IF(C$54=0,0,(C$54-C$96)/ISI_fec!C$54)</f>
        <v>1.6561575155973365</v>
      </c>
      <c r="D147" s="274">
        <f>IF(D$54=0,0,(D$54-D$96)/ISI_fec!D$54)</f>
        <v>1.5277834533939769</v>
      </c>
      <c r="E147" s="274">
        <f>IF(E$54=0,0,(E$54-E$96)/ISI_fec!E$54)</f>
        <v>1.5091875895185221</v>
      </c>
      <c r="F147" s="274">
        <f>IF(F$54=0,0,(F$54-F$96)/ISI_fec!F$54)</f>
        <v>1.3736271053281113</v>
      </c>
      <c r="G147" s="274">
        <f>IF(G$54=0,0,(G$54-G$96)/ISI_fec!G$54)</f>
        <v>1.4759530738333859</v>
      </c>
      <c r="H147" s="274">
        <f>IF(H$54=0,0,(H$54-H$96)/ISI_fec!H$54)</f>
        <v>1.3854345704334565</v>
      </c>
      <c r="I147" s="274">
        <f>IF(I$54=0,0,(I$54-I$96)/ISI_fec!I$54)</f>
        <v>1.4690916047594882</v>
      </c>
      <c r="J147" s="274">
        <f>IF(J$54=0,0,(J$54-J$96)/ISI_fec!J$54)</f>
        <v>1.4112973761448562</v>
      </c>
      <c r="K147" s="274">
        <f>IF(K$54=0,0,(K$54-K$96)/ISI_fec!K$54)</f>
        <v>1.3296712695140995</v>
      </c>
      <c r="L147" s="274">
        <f>IF(L$54=0,0,(L$54-L$96)/ISI_fec!L$54)</f>
        <v>1.2562586972447327</v>
      </c>
      <c r="M147" s="274">
        <f>IF(M$54=0,0,(M$54-M$96)/ISI_fec!M$54)</f>
        <v>1.2274371819268617</v>
      </c>
      <c r="N147" s="274">
        <f>IF(N$54=0,0,(N$54-N$96)/ISI_fec!N$54)</f>
        <v>1.2529437992209953</v>
      </c>
      <c r="O147" s="274">
        <f>IF(O$54=0,0,(O$54-O$96)/ISI_fec!O$54)</f>
        <v>1.2706653726696604</v>
      </c>
      <c r="P147" s="274">
        <f>IF(P$54=0,0,(P$54-P$96)/ISI_fec!P$54)</f>
        <v>1.284186989192726</v>
      </c>
      <c r="Q147" s="274">
        <f>IF(Q$54=0,0,(Q$54-Q$96)/ISI_fec!Q$54)</f>
        <v>1.2484492377312821</v>
      </c>
      <c r="R147" s="274">
        <f>IF(R$54=0,0,(R$54-R$96)/ISI_fec!R$54)</f>
        <v>1.1620949640742186</v>
      </c>
      <c r="S147" s="274">
        <f>IF(S$54=0,0,(S$54-S$96)/ISI_fec!S$54)</f>
        <v>1.2061878389491565</v>
      </c>
      <c r="T147" s="274">
        <f>IF(T$54=0,0,(T$54-T$96)/ISI_fec!T$54)</f>
        <v>1.0666394207376078</v>
      </c>
      <c r="U147" s="274">
        <f>IF(U$54=0,0,(U$54-U$96)/ISI_fec!U$54)</f>
        <v>1.0983139939855127</v>
      </c>
      <c r="V147" s="274">
        <f>IF(V$54=0,0,(V$54-V$96)/ISI_fec!V$54)</f>
        <v>1.087582443197745</v>
      </c>
      <c r="W147" s="274">
        <f>IF(W$54=0,0,(W$54-W$96)/ISI_fec!W$54)</f>
        <v>1.2055989881161344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</v>
      </c>
      <c r="C148" s="275">
        <f>IF(C$55=0,0,C$55/ISI_fec!C$55)</f>
        <v>0</v>
      </c>
      <c r="D148" s="275">
        <f>IF(D$55=0,0,D$55/ISI_fec!D$55)</f>
        <v>0</v>
      </c>
      <c r="E148" s="275">
        <f>IF(E$55=0,0,E$55/ISI_fec!E$55)</f>
        <v>0</v>
      </c>
      <c r="F148" s="275">
        <f>IF(F$55=0,0,F$55/ISI_fec!F$55)</f>
        <v>0</v>
      </c>
      <c r="G148" s="275">
        <f>IF(G$55=0,0,G$55/ISI_fec!G$55)</f>
        <v>0</v>
      </c>
      <c r="H148" s="275">
        <f>IF(H$55=0,0,H$55/ISI_fec!H$55)</f>
        <v>0</v>
      </c>
      <c r="I148" s="275">
        <f>IF(I$55=0,0,I$55/ISI_fec!I$55)</f>
        <v>0</v>
      </c>
      <c r="J148" s="275">
        <f>IF(J$55=0,0,J$55/ISI_fec!J$55)</f>
        <v>0</v>
      </c>
      <c r="K148" s="275">
        <f>IF(K$55=0,0,K$55/ISI_fec!K$55)</f>
        <v>0</v>
      </c>
      <c r="L148" s="275">
        <f>IF(L$55=0,0,L$55/ISI_fec!L$55)</f>
        <v>0</v>
      </c>
      <c r="M148" s="275">
        <f>IF(M$55=0,0,M$55/ISI_fec!M$55)</f>
        <v>0</v>
      </c>
      <c r="N148" s="275">
        <f>IF(N$55=0,0,N$55/ISI_fec!N$55)</f>
        <v>0</v>
      </c>
      <c r="O148" s="275">
        <f>IF(O$55=0,0,O$55/ISI_fec!O$55)</f>
        <v>0</v>
      </c>
      <c r="P148" s="275">
        <f>IF(P$55=0,0,P$55/ISI_fec!P$55)</f>
        <v>0</v>
      </c>
      <c r="Q148" s="275">
        <f>IF(Q$55=0,0,Q$55/ISI_fec!Q$55)</f>
        <v>0</v>
      </c>
      <c r="R148" s="275">
        <f>IF(R$55=0,0,R$55/ISI_fec!R$55)</f>
        <v>0</v>
      </c>
      <c r="S148" s="275">
        <f>IF(S$55=0,0,S$55/ISI_fec!S$55)</f>
        <v>0</v>
      </c>
      <c r="T148" s="275">
        <f>IF(T$55=0,0,T$55/ISI_fec!T$55)</f>
        <v>0</v>
      </c>
      <c r="U148" s="275">
        <f>IF(U$55=0,0,U$55/ISI_fec!U$55)</f>
        <v>0</v>
      </c>
      <c r="V148" s="275">
        <f>IF(V$55=0,0,V$55/ISI_fec!V$55)</f>
        <v>0</v>
      </c>
      <c r="W148" s="275">
        <f>IF(W$55=0,0,W$55/ISI_fec!W$55)</f>
        <v>0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</v>
      </c>
      <c r="C149" s="276">
        <f>IF(C$56=0,0,C$56/ISI_fec!C$56)</f>
        <v>0</v>
      </c>
      <c r="D149" s="276">
        <f>IF(D$56=0,0,D$56/ISI_fec!D$56)</f>
        <v>0</v>
      </c>
      <c r="E149" s="276">
        <f>IF(E$56=0,0,E$56/ISI_fec!E$56)</f>
        <v>0</v>
      </c>
      <c r="F149" s="276">
        <f>IF(F$56=0,0,F$56/ISI_fec!F$56)</f>
        <v>0</v>
      </c>
      <c r="G149" s="276">
        <f>IF(G$56=0,0,G$56/ISI_fec!G$56)</f>
        <v>0</v>
      </c>
      <c r="H149" s="276">
        <f>IF(H$56=0,0,H$56/ISI_fec!H$56)</f>
        <v>0</v>
      </c>
      <c r="I149" s="276">
        <f>IF(I$56=0,0,I$56/ISI_fec!I$56)</f>
        <v>0</v>
      </c>
      <c r="J149" s="276">
        <f>IF(J$56=0,0,J$56/ISI_fec!J$56)</f>
        <v>0</v>
      </c>
      <c r="K149" s="276">
        <f>IF(K$56=0,0,K$56/ISI_fec!K$56)</f>
        <v>0</v>
      </c>
      <c r="L149" s="276">
        <f>IF(L$56=0,0,L$56/ISI_fec!L$56)</f>
        <v>0</v>
      </c>
      <c r="M149" s="276">
        <f>IF(M$56=0,0,M$56/ISI_fec!M$56)</f>
        <v>0</v>
      </c>
      <c r="N149" s="276">
        <f>IF(N$56=0,0,N$56/ISI_fec!N$56)</f>
        <v>0</v>
      </c>
      <c r="O149" s="276">
        <f>IF(O$56=0,0,O$56/ISI_fec!O$56)</f>
        <v>0</v>
      </c>
      <c r="P149" s="276">
        <f>IF(P$56=0,0,P$56/ISI_fec!P$56)</f>
        <v>0</v>
      </c>
      <c r="Q149" s="276">
        <f>IF(Q$56=0,0,Q$56/ISI_fec!Q$56)</f>
        <v>0</v>
      </c>
      <c r="R149" s="276">
        <f>IF(R$56=0,0,R$56/ISI_fec!R$56)</f>
        <v>0</v>
      </c>
      <c r="S149" s="276">
        <f>IF(S$56=0,0,S$56/ISI_fec!S$56)</f>
        <v>0</v>
      </c>
      <c r="T149" s="276">
        <f>IF(T$56=0,0,T$56/ISI_fec!T$56)</f>
        <v>0</v>
      </c>
      <c r="U149" s="276">
        <f>IF(U$56=0,0,U$56/ISI_fec!U$56)</f>
        <v>0</v>
      </c>
      <c r="V149" s="276">
        <f>IF(V$56=0,0,V$56/ISI_fec!V$56)</f>
        <v>0</v>
      </c>
      <c r="W149" s="276">
        <f>IF(W$56=0,0,W$56/ISI_fec!W$56)</f>
        <v>0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</v>
      </c>
      <c r="C150" s="276">
        <f>IF(C$57=0,0,C$57/ISI_fec!C$57)</f>
        <v>0</v>
      </c>
      <c r="D150" s="276">
        <f>IF(D$57=0,0,D$57/ISI_fec!D$57)</f>
        <v>0</v>
      </c>
      <c r="E150" s="276">
        <f>IF(E$57=0,0,E$57/ISI_fec!E$57)</f>
        <v>0</v>
      </c>
      <c r="F150" s="276">
        <f>IF(F$57=0,0,F$57/ISI_fec!F$57)</f>
        <v>0</v>
      </c>
      <c r="G150" s="276">
        <f>IF(G$57=0,0,G$57/ISI_fec!G$57)</f>
        <v>0</v>
      </c>
      <c r="H150" s="276">
        <f>IF(H$57=0,0,H$57/ISI_fec!H$57)</f>
        <v>0</v>
      </c>
      <c r="I150" s="276">
        <f>IF(I$57=0,0,I$57/ISI_fec!I$57)</f>
        <v>0</v>
      </c>
      <c r="J150" s="276">
        <f>IF(J$57=0,0,J$57/ISI_fec!J$57)</f>
        <v>0</v>
      </c>
      <c r="K150" s="276">
        <f>IF(K$57=0,0,K$57/ISI_fec!K$57)</f>
        <v>0</v>
      </c>
      <c r="L150" s="276">
        <f>IF(L$57=0,0,L$57/ISI_fec!L$57)</f>
        <v>0</v>
      </c>
      <c r="M150" s="276">
        <f>IF(M$57=0,0,M$57/ISI_fec!M$57)</f>
        <v>0</v>
      </c>
      <c r="N150" s="276">
        <f>IF(N$57=0,0,N$57/ISI_fec!N$57)</f>
        <v>0</v>
      </c>
      <c r="O150" s="276">
        <f>IF(O$57=0,0,O$57/ISI_fec!O$57)</f>
        <v>0</v>
      </c>
      <c r="P150" s="276">
        <f>IF(P$57=0,0,P$57/ISI_fec!P$57)</f>
        <v>0</v>
      </c>
      <c r="Q150" s="276">
        <f>IF(Q$57=0,0,Q$57/ISI_fec!Q$57)</f>
        <v>0</v>
      </c>
      <c r="R150" s="276">
        <f>IF(R$57=0,0,R$57/ISI_fec!R$57)</f>
        <v>0</v>
      </c>
      <c r="S150" s="276">
        <f>IF(S$57=0,0,S$57/ISI_fec!S$57)</f>
        <v>0</v>
      </c>
      <c r="T150" s="276">
        <f>IF(T$57=0,0,T$57/ISI_fec!T$57)</f>
        <v>0</v>
      </c>
      <c r="U150" s="276">
        <f>IF(U$57=0,0,U$57/ISI_fec!U$57)</f>
        <v>0</v>
      </c>
      <c r="V150" s="276">
        <f>IF(V$57=0,0,V$57/ISI_fec!V$57)</f>
        <v>0</v>
      </c>
      <c r="W150" s="276">
        <f>IF(W$57=0,0,W$57/ISI_fec!W$57)</f>
        <v>0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</v>
      </c>
      <c r="C151" s="276">
        <f>IF(C$58=0,0,C$58/ISI_fec!C$58)</f>
        <v>0</v>
      </c>
      <c r="D151" s="276">
        <f>IF(D$58=0,0,D$58/ISI_fec!D$58)</f>
        <v>0</v>
      </c>
      <c r="E151" s="276">
        <f>IF(E$58=0,0,E$58/ISI_fec!E$58)</f>
        <v>0</v>
      </c>
      <c r="F151" s="276">
        <f>IF(F$58=0,0,F$58/ISI_fec!F$58)</f>
        <v>0</v>
      </c>
      <c r="G151" s="276">
        <f>IF(G$58=0,0,G$58/ISI_fec!G$58)</f>
        <v>0</v>
      </c>
      <c r="H151" s="276">
        <f>IF(H$58=0,0,H$58/ISI_fec!H$58)</f>
        <v>0</v>
      </c>
      <c r="I151" s="276">
        <f>IF(I$58=0,0,I$58/ISI_fec!I$58)</f>
        <v>0</v>
      </c>
      <c r="J151" s="276">
        <f>IF(J$58=0,0,J$58/ISI_fec!J$58)</f>
        <v>0</v>
      </c>
      <c r="K151" s="276">
        <f>IF(K$58=0,0,K$58/ISI_fec!K$58)</f>
        <v>0</v>
      </c>
      <c r="L151" s="276">
        <f>IF(L$58=0,0,L$58/ISI_fec!L$58)</f>
        <v>0</v>
      </c>
      <c r="M151" s="276">
        <f>IF(M$58=0,0,M$58/ISI_fec!M$58)</f>
        <v>0</v>
      </c>
      <c r="N151" s="276">
        <f>IF(N$58=0,0,N$58/ISI_fec!N$58)</f>
        <v>0</v>
      </c>
      <c r="O151" s="276">
        <f>IF(O$58=0,0,O$58/ISI_fec!O$58)</f>
        <v>0</v>
      </c>
      <c r="P151" s="276">
        <f>IF(P$58=0,0,P$58/ISI_fec!P$58)</f>
        <v>0</v>
      </c>
      <c r="Q151" s="276">
        <f>IF(Q$58=0,0,Q$58/ISI_fec!Q$58)</f>
        <v>0</v>
      </c>
      <c r="R151" s="276">
        <f>IF(R$58=0,0,R$58/ISI_fec!R$58)</f>
        <v>0</v>
      </c>
      <c r="S151" s="276">
        <f>IF(S$58=0,0,S$58/ISI_fec!S$58)</f>
        <v>0</v>
      </c>
      <c r="T151" s="276">
        <f>IF(T$58=0,0,T$58/ISI_fec!T$58)</f>
        <v>0</v>
      </c>
      <c r="U151" s="276">
        <f>IF(U$58=0,0,U$58/ISI_fec!U$58)</f>
        <v>0</v>
      </c>
      <c r="V151" s="276">
        <f>IF(V$58=0,0,V$58/ISI_fec!V$58)</f>
        <v>0</v>
      </c>
      <c r="W151" s="276">
        <f>IF(W$58=0,0,W$58/ISI_fec!W$58)</f>
        <v>0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1.9465581007155217</v>
      </c>
      <c r="C152" s="277">
        <f>IF(C$59=0,0,C$59/ISI_fec!C$59)</f>
        <v>2.15168667977228</v>
      </c>
      <c r="D152" s="277">
        <f>IF(D$59=0,0,D$59/ISI_fec!D$59)</f>
        <v>2.0474216998058021</v>
      </c>
      <c r="E152" s="277">
        <f>IF(E$59=0,0,E$59/ISI_fec!E$59)</f>
        <v>2.0569270618022055</v>
      </c>
      <c r="F152" s="277">
        <f>IF(F$59=0,0,F$59/ISI_fec!F$59)</f>
        <v>1.9201284495202913</v>
      </c>
      <c r="G152" s="277">
        <f>IF(G$59=0,0,G$59/ISI_fec!G$59)</f>
        <v>2.0533465088777749</v>
      </c>
      <c r="H152" s="277">
        <f>IF(H$59=0,0,H$59/ISI_fec!H$59)</f>
        <v>1.9374201932143986</v>
      </c>
      <c r="I152" s="277">
        <f>IF(I$59=0,0,I$59/ISI_fec!I$59)</f>
        <v>1.9855773331162005</v>
      </c>
      <c r="J152" s="277">
        <f>IF(J$59=0,0,J$59/ISI_fec!J$59)</f>
        <v>1.9432611196391452</v>
      </c>
      <c r="K152" s="277">
        <f>IF(K$59=0,0,K$59/ISI_fec!K$59)</f>
        <v>1.8902231647943684</v>
      </c>
      <c r="L152" s="277">
        <f>IF(L$59=0,0,L$59/ISI_fec!L$59)</f>
        <v>1.8164830182711877</v>
      </c>
      <c r="M152" s="277">
        <f>IF(M$59=0,0,M$59/ISI_fec!M$59)</f>
        <v>1.8099262973254076</v>
      </c>
      <c r="N152" s="277">
        <f>IF(N$59=0,0,N$59/ISI_fec!N$59)</f>
        <v>1.8638793391882229</v>
      </c>
      <c r="O152" s="277">
        <f>IF(O$59=0,0,O$59/ISI_fec!O$59)</f>
        <v>1.8766193504714292</v>
      </c>
      <c r="P152" s="277">
        <f>IF(P$59=0,0,P$59/ISI_fec!P$59)</f>
        <v>1.8990003759618668</v>
      </c>
      <c r="Q152" s="277">
        <f>IF(Q$59=0,0,Q$59/ISI_fec!Q$59)</f>
        <v>1.8588401883481029</v>
      </c>
      <c r="R152" s="277">
        <f>IF(R$59=0,0,R$59/ISI_fec!R$59)</f>
        <v>1.7308181980676733</v>
      </c>
      <c r="S152" s="277">
        <f>IF(S$59=0,0,S$59/ISI_fec!S$59)</f>
        <v>1.8453787771150836</v>
      </c>
      <c r="T152" s="277">
        <f>IF(T$59=0,0,T$59/ISI_fec!T$59)</f>
        <v>1.6314673942317712</v>
      </c>
      <c r="U152" s="277">
        <f>IF(U$59=0,0,U$59/ISI_fec!U$59)</f>
        <v>1.682770535650393</v>
      </c>
      <c r="V152" s="277">
        <f>IF(V$59=0,0,V$59/ISI_fec!V$59)</f>
        <v>1.6650736377267359</v>
      </c>
      <c r="W152" s="277">
        <f>IF(W$59=0,0,W$59/ISI_fec!W$59)</f>
        <v>1.8571822602112993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2.8955332792368966</v>
      </c>
      <c r="C153" s="278">
        <f>IF(C$65=0,0,C$65/ISI_fec!C$65)</f>
        <v>2.9895121757938559</v>
      </c>
      <c r="D153" s="278">
        <f>IF(D$65=0,0,D$65/ISI_fec!D$65)</f>
        <v>2.9323700317202559</v>
      </c>
      <c r="E153" s="278">
        <f>IF(E$65=0,0,E$65/ISI_fec!E$65)</f>
        <v>2.81957188838873</v>
      </c>
      <c r="F153" s="278">
        <f>IF(F$65=0,0,F$65/ISI_fec!F$65)</f>
        <v>2.7867584599676318</v>
      </c>
      <c r="G153" s="278">
        <f>IF(G$65=0,0,G$65/ISI_fec!G$65)</f>
        <v>2.7539478044512884</v>
      </c>
      <c r="H153" s="278">
        <f>IF(H$65=0,0,H$65/ISI_fec!H$65)</f>
        <v>2.774702708453916</v>
      </c>
      <c r="I153" s="278">
        <f>IF(I$65=0,0,I$65/ISI_fec!I$65)</f>
        <v>2.8839918179951862</v>
      </c>
      <c r="J153" s="278">
        <f>IF(J$65=0,0,J$65/ISI_fec!J$65)</f>
        <v>2.8239194983288671</v>
      </c>
      <c r="K153" s="278">
        <f>IF(K$65=0,0,K$65/ISI_fec!K$65)</f>
        <v>2.7139480935526894</v>
      </c>
      <c r="L153" s="278">
        <f>IF(L$65=0,0,L$65/ISI_fec!L$65)</f>
        <v>2.6609288908470288</v>
      </c>
      <c r="M153" s="278">
        <f>IF(M$65=0,0,M$65/ISI_fec!M$65)</f>
        <v>2.5849063889947534</v>
      </c>
      <c r="N153" s="278">
        <f>IF(N$65=0,0,N$65/ISI_fec!N$65)</f>
        <v>2.5457205562431136</v>
      </c>
      <c r="O153" s="278">
        <f>IF(O$65=0,0,O$65/ISI_fec!O$65)</f>
        <v>2.5733108025746829</v>
      </c>
      <c r="P153" s="278">
        <f>IF(P$65=0,0,P$65/ISI_fec!P$65)</f>
        <v>2.5633638826869003</v>
      </c>
      <c r="Q153" s="278">
        <f>IF(Q$65=0,0,Q$65/ISI_fec!Q$65)</f>
        <v>2.5455417354472476</v>
      </c>
      <c r="R153" s="278">
        <f>IF(R$65=0,0,R$65/ISI_fec!R$65)</f>
        <v>2.5401372879542583</v>
      </c>
      <c r="S153" s="278">
        <f>IF(S$65=0,0,S$65/ISI_fec!S$65)</f>
        <v>2.4492503678189848</v>
      </c>
      <c r="T153" s="278">
        <f>IF(T$65=0,0,T$65/ISI_fec!T$65)</f>
        <v>2.4239442189434133</v>
      </c>
      <c r="U153" s="278">
        <f>IF(U$65=0,0,U$65/ISI_fec!U$65)</f>
        <v>2.4308564169768858</v>
      </c>
      <c r="V153" s="278">
        <f>IF(V$65=0,0,V$65/ISI_fec!V$65)</f>
        <v>2.4290911357221203</v>
      </c>
      <c r="W153" s="278">
        <f>IF(W$65=0,0,W$65/ISI_fec!W$65)</f>
        <v>2.419225836141639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</v>
      </c>
      <c r="C154" s="278">
        <f>IF(C$71=0,0,C$71/ISI_fec!C$71)</f>
        <v>0</v>
      </c>
      <c r="D154" s="278">
        <f>IF(D$71=0,0,D$71/ISI_fec!D$71)</f>
        <v>0</v>
      </c>
      <c r="E154" s="278">
        <f>IF(E$71=0,0,E$71/ISI_fec!E$71)</f>
        <v>0</v>
      </c>
      <c r="F154" s="278">
        <f>IF(F$71=0,0,F$71/ISI_fec!F$71)</f>
        <v>0</v>
      </c>
      <c r="G154" s="278">
        <f>IF(G$71=0,0,G$71/ISI_fec!G$71)</f>
        <v>0</v>
      </c>
      <c r="H154" s="278">
        <f>IF(H$71=0,0,H$71/ISI_fec!H$71)</f>
        <v>0</v>
      </c>
      <c r="I154" s="278">
        <f>IF(I$71=0,0,I$71/ISI_fec!I$71)</f>
        <v>0</v>
      </c>
      <c r="J154" s="278">
        <f>IF(J$71=0,0,J$71/ISI_fec!J$71)</f>
        <v>0</v>
      </c>
      <c r="K154" s="278">
        <f>IF(K$71=0,0,K$71/ISI_fec!K$71)</f>
        <v>0</v>
      </c>
      <c r="L154" s="278">
        <f>IF(L$71=0,0,L$71/ISI_fec!L$71)</f>
        <v>0</v>
      </c>
      <c r="M154" s="278">
        <f>IF(M$71=0,0,M$71/ISI_fec!M$71)</f>
        <v>0</v>
      </c>
      <c r="N154" s="278">
        <f>IF(N$71=0,0,N$71/ISI_fec!N$71)</f>
        <v>0</v>
      </c>
      <c r="O154" s="278">
        <f>IF(O$71=0,0,O$71/ISI_fec!O$71)</f>
        <v>0</v>
      </c>
      <c r="P154" s="278">
        <f>IF(P$71=0,0,P$71/ISI_fec!P$71)</f>
        <v>0</v>
      </c>
      <c r="Q154" s="278">
        <f>IF(Q$71=0,0,Q$71/ISI_fec!Q$71)</f>
        <v>0</v>
      </c>
      <c r="R154" s="278">
        <f>IF(R$71=0,0,R$71/ISI_fec!R$71)</f>
        <v>0</v>
      </c>
      <c r="S154" s="278">
        <f>IF(S$71=0,0,S$71/ISI_fec!S$71)</f>
        <v>0</v>
      </c>
      <c r="T154" s="278">
        <f>IF(T$71=0,0,T$71/ISI_fec!T$71)</f>
        <v>0</v>
      </c>
      <c r="U154" s="278">
        <f>IF(U$71=0,0,U$71/ISI_fec!U$71)</f>
        <v>0</v>
      </c>
      <c r="V154" s="278">
        <f>IF(V$71=0,0,V$71/ISI_fec!V$71)</f>
        <v>0</v>
      </c>
      <c r="W154" s="278">
        <f>IF(W$71=0,0,W$71/ISI_fec!W$71)</f>
        <v>0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1.9623708025567901</v>
      </c>
      <c r="C155" s="278">
        <f>IF(C$72=0,0,C$72/ISI_fec!C$72)</f>
        <v>2.1646217476081731</v>
      </c>
      <c r="D155" s="278">
        <f>IF(D$72=0,0,D$72/ISI_fec!D$72)</f>
        <v>2.0612803991268871</v>
      </c>
      <c r="E155" s="278">
        <f>IF(E$72=0,0,E$72/ISI_fec!E$72)</f>
        <v>2.0642892604184886</v>
      </c>
      <c r="F155" s="278">
        <f>IF(F$72=0,0,F$72/ISI_fec!F$72)</f>
        <v>1.9201284495202913</v>
      </c>
      <c r="G155" s="278">
        <f>IF(G$72=0,0,G$72/ISI_fec!G$72)</f>
        <v>2.0533465088777758</v>
      </c>
      <c r="H155" s="278">
        <f>IF(H$72=0,0,H$72/ISI_fec!H$72)</f>
        <v>1.9374201932143993</v>
      </c>
      <c r="I155" s="278">
        <f>IF(I$72=0,0,I$72/ISI_fec!I$72)</f>
        <v>1.9855773331162012</v>
      </c>
      <c r="J155" s="278">
        <f>IF(J$72=0,0,J$72/ISI_fec!J$72)</f>
        <v>1.9432611196391461</v>
      </c>
      <c r="K155" s="278">
        <f>IF(K$72=0,0,K$72/ISI_fec!K$72)</f>
        <v>1.8902231647943679</v>
      </c>
      <c r="L155" s="278">
        <f>IF(L$72=0,0,L$72/ISI_fec!L$72)</f>
        <v>1.8164830182711891</v>
      </c>
      <c r="M155" s="278">
        <f>IF(M$72=0,0,M$72/ISI_fec!M$72)</f>
        <v>1.8099262973254084</v>
      </c>
      <c r="N155" s="278">
        <f>IF(N$72=0,0,N$72/ISI_fec!N$72)</f>
        <v>1.8638793391882227</v>
      </c>
      <c r="O155" s="278">
        <f>IF(O$72=0,0,O$72/ISI_fec!O$72)</f>
        <v>1.8766193504714301</v>
      </c>
      <c r="P155" s="278">
        <f>IF(P$72=0,0,P$72/ISI_fec!P$72)</f>
        <v>1.899000375961867</v>
      </c>
      <c r="Q155" s="278">
        <f>IF(Q$72=0,0,Q$72/ISI_fec!Q$72)</f>
        <v>1.8588401883481036</v>
      </c>
      <c r="R155" s="278">
        <f>IF(R$72=0,0,R$72/ISI_fec!R$72)</f>
        <v>1.7308181980676729</v>
      </c>
      <c r="S155" s="278">
        <f>IF(S$72=0,0,S$72/ISI_fec!S$72)</f>
        <v>1.8453787771150831</v>
      </c>
      <c r="T155" s="278">
        <f>IF(T$72=0,0,T$72/ISI_fec!T$72)</f>
        <v>1.6314673942317719</v>
      </c>
      <c r="U155" s="278">
        <f>IF(U$72=0,0,U$72/ISI_fec!U$72)</f>
        <v>1.6827705356503933</v>
      </c>
      <c r="V155" s="278">
        <f>IF(V$72=0,0,V$72/ISI_fec!V$72)</f>
        <v>1.6650736377267352</v>
      </c>
      <c r="W155" s="278">
        <f>IF(W$72=0,0,W$72/ISI_fec!W$72)</f>
        <v>1.8571822602112995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2.2614300764617932</v>
      </c>
      <c r="C156" s="279">
        <f>IF(C$79=0,0,C$79/ISI_fec!C$79)</f>
        <v>2.4303209677317827</v>
      </c>
      <c r="D156" s="279">
        <f>IF(D$79=0,0,D$79/ISI_fec!D$79)</f>
        <v>2.3409570554677441</v>
      </c>
      <c r="E156" s="279">
        <f>IF(E$79=0,0,E$79/ISI_fec!E$79)</f>
        <v>2.3039847620064182</v>
      </c>
      <c r="F156" s="279">
        <f>IF(F$79=0,0,F$79/ISI_fec!F$79)</f>
        <v>2.2018571295755023</v>
      </c>
      <c r="G156" s="279">
        <f>IF(G$79=0,0,G$79/ISI_fec!G$79)</f>
        <v>2.2777796726464516</v>
      </c>
      <c r="H156" s="279">
        <f>IF(H$79=0,0,H$79/ISI_fec!H$79)</f>
        <v>2.2070335615908085</v>
      </c>
      <c r="I156" s="279">
        <f>IF(I$79=0,0,I$79/ISI_fec!I$79)</f>
        <v>2.279817510009587</v>
      </c>
      <c r="J156" s="279">
        <f>IF(J$79=0,0,J$79/ISI_fec!J$79)</f>
        <v>2.2290511802086819</v>
      </c>
      <c r="K156" s="279">
        <f>IF(K$79=0,0,K$79/ISI_fec!K$79)</f>
        <v>2.1532581271020002</v>
      </c>
      <c r="L156" s="279">
        <f>IF(L$79=0,0,L$79/ISI_fec!L$79)</f>
        <v>2.0848232087082232</v>
      </c>
      <c r="M156" s="279">
        <f>IF(M$79=0,0,M$79/ISI_fec!M$79)</f>
        <v>2.0531511972189458</v>
      </c>
      <c r="N156" s="279">
        <f>IF(N$79=0,0,N$79/ISI_fec!N$79)</f>
        <v>2.0757946355094283</v>
      </c>
      <c r="O156" s="279">
        <f>IF(O$79=0,0,O$79/ISI_fec!O$79)</f>
        <v>2.0940945102587776</v>
      </c>
      <c r="P156" s="279">
        <f>IF(P$79=0,0,P$79/ISI_fec!P$79)</f>
        <v>2.1058573686066056</v>
      </c>
      <c r="Q156" s="279">
        <f>IF(Q$79=0,0,Q$79/ISI_fec!Q$79)</f>
        <v>2.0668087546913934</v>
      </c>
      <c r="R156" s="279">
        <f>IF(R$79=0,0,R$79/ISI_fec!R$79)</f>
        <v>1.9774872492750586</v>
      </c>
      <c r="S156" s="279">
        <f>IF(S$79=0,0,S$79/ISI_fec!S$79)</f>
        <v>2.0291622574338941</v>
      </c>
      <c r="T156" s="279">
        <f>IF(T$79=0,0,T$79/ISI_fec!T$79)</f>
        <v>1.8724719644170096</v>
      </c>
      <c r="U156" s="279">
        <f>IF(U$79=0,0,U$79/ISI_fec!U$79)</f>
        <v>1.9108755114432778</v>
      </c>
      <c r="V156" s="279">
        <f>IF(V$79=0,0,V$79/ISI_fec!V$79)</f>
        <v>1.8982218800617918</v>
      </c>
      <c r="W156" s="279">
        <f>IF(W$79=0,0,W$79/ISI_fec!W$79)</f>
        <v>2.0276502018644331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DA10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metals"</f>
        <v>LU: Non-ferrous metals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SUM(B4:B5,B8)</f>
        <v>0</v>
      </c>
      <c r="C3" s="205">
        <f t="shared" si="0"/>
        <v>0</v>
      </c>
      <c r="D3" s="205">
        <f t="shared" si="0"/>
        <v>0</v>
      </c>
      <c r="E3" s="205">
        <f t="shared" si="0"/>
        <v>0</v>
      </c>
      <c r="F3" s="205">
        <f t="shared" si="0"/>
        <v>0</v>
      </c>
      <c r="G3" s="205">
        <f t="shared" si="0"/>
        <v>0</v>
      </c>
      <c r="H3" s="205">
        <f t="shared" si="0"/>
        <v>0</v>
      </c>
      <c r="I3" s="205">
        <f t="shared" si="0"/>
        <v>0</v>
      </c>
      <c r="J3" s="205">
        <f t="shared" si="0"/>
        <v>0</v>
      </c>
      <c r="K3" s="205">
        <f t="shared" si="0"/>
        <v>0</v>
      </c>
      <c r="L3" s="205">
        <f t="shared" si="0"/>
        <v>0</v>
      </c>
      <c r="M3" s="205">
        <f t="shared" si="0"/>
        <v>0</v>
      </c>
      <c r="N3" s="205">
        <f t="shared" si="0"/>
        <v>0</v>
      </c>
      <c r="O3" s="205">
        <f t="shared" si="0"/>
        <v>0</v>
      </c>
      <c r="P3" s="205">
        <f t="shared" si="0"/>
        <v>0</v>
      </c>
      <c r="Q3" s="205">
        <f t="shared" si="0"/>
        <v>0</v>
      </c>
      <c r="R3" s="205">
        <f t="shared" si="0"/>
        <v>0</v>
      </c>
      <c r="S3" s="205">
        <f t="shared" si="0"/>
        <v>0</v>
      </c>
      <c r="T3" s="205">
        <f t="shared" si="0"/>
        <v>0</v>
      </c>
      <c r="U3" s="205">
        <f t="shared" si="0"/>
        <v>0</v>
      </c>
      <c r="V3" s="205">
        <f t="shared" si="0"/>
        <v>0</v>
      </c>
      <c r="W3" s="205">
        <f t="shared" si="0"/>
        <v>0</v>
      </c>
      <c r="DA3" s="112"/>
    </row>
    <row r="4" spans="1:105" ht="12" customHeight="1" x14ac:dyDescent="0.25">
      <c r="A4" s="50" t="s">
        <v>43</v>
      </c>
      <c r="B4" s="243">
        <v>0</v>
      </c>
      <c r="C4" s="243">
        <v>0</v>
      </c>
      <c r="D4" s="243">
        <v>0</v>
      </c>
      <c r="E4" s="243">
        <v>0</v>
      </c>
      <c r="F4" s="243">
        <v>0</v>
      </c>
      <c r="G4" s="243">
        <v>0</v>
      </c>
      <c r="H4" s="243">
        <v>0</v>
      </c>
      <c r="I4" s="243">
        <v>0</v>
      </c>
      <c r="J4" s="243">
        <v>0</v>
      </c>
      <c r="K4" s="243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43">
        <v>0</v>
      </c>
      <c r="R4" s="243">
        <v>0</v>
      </c>
      <c r="S4" s="243">
        <v>0</v>
      </c>
      <c r="T4" s="243">
        <v>0</v>
      </c>
      <c r="U4" s="243">
        <v>0</v>
      </c>
      <c r="V4" s="243">
        <v>0</v>
      </c>
      <c r="W4" s="243">
        <v>0</v>
      </c>
      <c r="DA4" s="83" t="s">
        <v>435</v>
      </c>
    </row>
    <row r="5" spans="1:105" ht="12" customHeight="1" x14ac:dyDescent="0.25">
      <c r="A5" s="107" t="s">
        <v>56</v>
      </c>
      <c r="B5" s="284">
        <f t="shared" ref="B5:W5" si="1">SUM(B6:B7)</f>
        <v>0</v>
      </c>
      <c r="C5" s="284">
        <f t="shared" si="1"/>
        <v>0</v>
      </c>
      <c r="D5" s="284">
        <f t="shared" si="1"/>
        <v>0</v>
      </c>
      <c r="E5" s="284">
        <f t="shared" si="1"/>
        <v>0</v>
      </c>
      <c r="F5" s="284">
        <f t="shared" si="1"/>
        <v>0</v>
      </c>
      <c r="G5" s="284">
        <f t="shared" si="1"/>
        <v>0</v>
      </c>
      <c r="H5" s="284">
        <f t="shared" si="1"/>
        <v>0</v>
      </c>
      <c r="I5" s="284">
        <f t="shared" si="1"/>
        <v>0</v>
      </c>
      <c r="J5" s="284">
        <f t="shared" si="1"/>
        <v>0</v>
      </c>
      <c r="K5" s="284">
        <f t="shared" si="1"/>
        <v>0</v>
      </c>
      <c r="L5" s="284">
        <f t="shared" si="1"/>
        <v>0</v>
      </c>
      <c r="M5" s="284">
        <f t="shared" si="1"/>
        <v>0</v>
      </c>
      <c r="N5" s="284">
        <f t="shared" si="1"/>
        <v>0</v>
      </c>
      <c r="O5" s="284">
        <f t="shared" si="1"/>
        <v>0</v>
      </c>
      <c r="P5" s="284">
        <f t="shared" si="1"/>
        <v>0</v>
      </c>
      <c r="Q5" s="284">
        <f t="shared" si="1"/>
        <v>0</v>
      </c>
      <c r="R5" s="284">
        <f t="shared" si="1"/>
        <v>0</v>
      </c>
      <c r="S5" s="284">
        <f t="shared" si="1"/>
        <v>0</v>
      </c>
      <c r="T5" s="284">
        <f t="shared" si="1"/>
        <v>0</v>
      </c>
      <c r="U5" s="284">
        <f t="shared" si="1"/>
        <v>0</v>
      </c>
      <c r="V5" s="284">
        <f t="shared" si="1"/>
        <v>0</v>
      </c>
      <c r="W5" s="284">
        <f t="shared" si="1"/>
        <v>0</v>
      </c>
      <c r="DA5" s="94"/>
    </row>
    <row r="6" spans="1:105" ht="12" customHeight="1" x14ac:dyDescent="0.25">
      <c r="A6" s="99" t="s">
        <v>44</v>
      </c>
      <c r="B6" s="284">
        <v>0</v>
      </c>
      <c r="C6" s="284">
        <v>0</v>
      </c>
      <c r="D6" s="284">
        <v>0</v>
      </c>
      <c r="E6" s="284">
        <v>0</v>
      </c>
      <c r="F6" s="284">
        <v>0</v>
      </c>
      <c r="G6" s="284">
        <v>0</v>
      </c>
      <c r="H6" s="284">
        <v>0</v>
      </c>
      <c r="I6" s="284">
        <v>0</v>
      </c>
      <c r="J6" s="284">
        <v>0</v>
      </c>
      <c r="K6" s="284">
        <v>0</v>
      </c>
      <c r="L6" s="284">
        <v>0</v>
      </c>
      <c r="M6" s="284">
        <v>0</v>
      </c>
      <c r="N6" s="284">
        <v>0</v>
      </c>
      <c r="O6" s="284">
        <v>0</v>
      </c>
      <c r="P6" s="284">
        <v>0</v>
      </c>
      <c r="Q6" s="284">
        <v>0</v>
      </c>
      <c r="R6" s="284">
        <v>0</v>
      </c>
      <c r="S6" s="284">
        <v>0</v>
      </c>
      <c r="T6" s="284">
        <v>0</v>
      </c>
      <c r="U6" s="284">
        <v>0</v>
      </c>
      <c r="V6" s="284">
        <v>0</v>
      </c>
      <c r="W6" s="284">
        <v>0</v>
      </c>
      <c r="DA6" s="94" t="s">
        <v>436</v>
      </c>
    </row>
    <row r="7" spans="1:105" ht="12" customHeight="1" x14ac:dyDescent="0.25">
      <c r="A7" s="99" t="s">
        <v>81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>
        <v>0</v>
      </c>
      <c r="H7" s="284">
        <v>0</v>
      </c>
      <c r="I7" s="284">
        <v>0</v>
      </c>
      <c r="J7" s="284">
        <v>0</v>
      </c>
      <c r="K7" s="284">
        <v>0</v>
      </c>
      <c r="L7" s="284">
        <v>0</v>
      </c>
      <c r="M7" s="284">
        <v>0</v>
      </c>
      <c r="N7" s="284">
        <v>0</v>
      </c>
      <c r="O7" s="284">
        <v>0</v>
      </c>
      <c r="P7" s="284">
        <v>0</v>
      </c>
      <c r="Q7" s="284">
        <v>0</v>
      </c>
      <c r="R7" s="284">
        <v>0</v>
      </c>
      <c r="S7" s="284">
        <v>0</v>
      </c>
      <c r="T7" s="284">
        <v>0</v>
      </c>
      <c r="U7" s="284">
        <v>0</v>
      </c>
      <c r="V7" s="284">
        <v>0</v>
      </c>
      <c r="W7" s="284">
        <v>0</v>
      </c>
      <c r="DA7" s="94" t="s">
        <v>437</v>
      </c>
    </row>
    <row r="8" spans="1:105" ht="12" customHeight="1" x14ac:dyDescent="0.25">
      <c r="A8" s="49" t="s">
        <v>45</v>
      </c>
      <c r="B8" s="244">
        <v>0</v>
      </c>
      <c r="C8" s="244">
        <v>0</v>
      </c>
      <c r="D8" s="244">
        <v>0</v>
      </c>
      <c r="E8" s="244">
        <v>0</v>
      </c>
      <c r="F8" s="244">
        <v>0</v>
      </c>
      <c r="G8" s="244">
        <v>0</v>
      </c>
      <c r="H8" s="244">
        <v>0</v>
      </c>
      <c r="I8" s="244">
        <v>0</v>
      </c>
      <c r="J8" s="244">
        <v>0</v>
      </c>
      <c r="K8" s="244">
        <v>0</v>
      </c>
      <c r="L8" s="244">
        <v>0</v>
      </c>
      <c r="M8" s="244">
        <v>0</v>
      </c>
      <c r="N8" s="244">
        <v>0</v>
      </c>
      <c r="O8" s="244">
        <v>0</v>
      </c>
      <c r="P8" s="244">
        <v>0</v>
      </c>
      <c r="Q8" s="244">
        <v>0</v>
      </c>
      <c r="R8" s="244">
        <v>0</v>
      </c>
      <c r="S8" s="244">
        <v>0</v>
      </c>
      <c r="T8" s="244">
        <v>0</v>
      </c>
      <c r="U8" s="244">
        <v>0</v>
      </c>
      <c r="V8" s="244">
        <v>0</v>
      </c>
      <c r="W8" s="244">
        <v>0</v>
      </c>
      <c r="DA8" s="84" t="s">
        <v>438</v>
      </c>
    </row>
    <row r="9" spans="1:105" ht="12" customHeight="1" x14ac:dyDescent="0.25">
      <c r="A9" s="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</row>
    <row r="10" spans="1:105" ht="12" customHeight="1" x14ac:dyDescent="0.25">
      <c r="A10" s="30" t="s">
        <v>439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DA10" s="112"/>
    </row>
    <row r="11" spans="1:105" ht="12" customHeight="1" x14ac:dyDescent="0.25">
      <c r="A11" s="50" t="s">
        <v>440</v>
      </c>
      <c r="B11" s="243">
        <v>0</v>
      </c>
      <c r="C11" s="243">
        <v>0</v>
      </c>
      <c r="D11" s="243">
        <v>0</v>
      </c>
      <c r="E11" s="243">
        <v>0</v>
      </c>
      <c r="F11" s="243">
        <v>0</v>
      </c>
      <c r="G11" s="243">
        <v>0</v>
      </c>
      <c r="H11" s="243">
        <v>0</v>
      </c>
      <c r="I11" s="243">
        <v>0</v>
      </c>
      <c r="J11" s="243">
        <v>0</v>
      </c>
      <c r="K11" s="243">
        <v>0</v>
      </c>
      <c r="L11" s="243">
        <v>0</v>
      </c>
      <c r="M11" s="243">
        <v>0</v>
      </c>
      <c r="N11" s="243">
        <v>0</v>
      </c>
      <c r="O11" s="243">
        <v>0</v>
      </c>
      <c r="P11" s="243">
        <v>0</v>
      </c>
      <c r="Q11" s="243">
        <v>0</v>
      </c>
      <c r="R11" s="243">
        <v>0</v>
      </c>
      <c r="S11" s="243">
        <v>0</v>
      </c>
      <c r="T11" s="243">
        <v>0</v>
      </c>
      <c r="U11" s="243">
        <v>0</v>
      </c>
      <c r="V11" s="243">
        <v>0</v>
      </c>
      <c r="W11" s="243">
        <v>0</v>
      </c>
      <c r="DA11" s="83" t="s">
        <v>441</v>
      </c>
    </row>
    <row r="12" spans="1:105" ht="12" customHeight="1" x14ac:dyDescent="0.25">
      <c r="A12" s="107" t="s">
        <v>442</v>
      </c>
      <c r="B12" s="284">
        <f t="shared" ref="B12:W12" si="2">SUM(B13:B14)</f>
        <v>0</v>
      </c>
      <c r="C12" s="284">
        <f t="shared" si="2"/>
        <v>0</v>
      </c>
      <c r="D12" s="284">
        <f t="shared" si="2"/>
        <v>0</v>
      </c>
      <c r="E12" s="284">
        <f t="shared" si="2"/>
        <v>0</v>
      </c>
      <c r="F12" s="284">
        <f t="shared" si="2"/>
        <v>0</v>
      </c>
      <c r="G12" s="284">
        <f t="shared" si="2"/>
        <v>0</v>
      </c>
      <c r="H12" s="284">
        <f t="shared" si="2"/>
        <v>0</v>
      </c>
      <c r="I12" s="284">
        <f t="shared" si="2"/>
        <v>0</v>
      </c>
      <c r="J12" s="284">
        <f t="shared" si="2"/>
        <v>0</v>
      </c>
      <c r="K12" s="284">
        <f t="shared" si="2"/>
        <v>0</v>
      </c>
      <c r="L12" s="284">
        <f t="shared" si="2"/>
        <v>0</v>
      </c>
      <c r="M12" s="284">
        <f t="shared" si="2"/>
        <v>0</v>
      </c>
      <c r="N12" s="284">
        <f t="shared" si="2"/>
        <v>0</v>
      </c>
      <c r="O12" s="284">
        <f t="shared" si="2"/>
        <v>0</v>
      </c>
      <c r="P12" s="284">
        <f t="shared" si="2"/>
        <v>0</v>
      </c>
      <c r="Q12" s="284">
        <f t="shared" si="2"/>
        <v>0</v>
      </c>
      <c r="R12" s="284">
        <f t="shared" si="2"/>
        <v>0</v>
      </c>
      <c r="S12" s="284">
        <f t="shared" si="2"/>
        <v>0</v>
      </c>
      <c r="T12" s="284">
        <f t="shared" si="2"/>
        <v>0</v>
      </c>
      <c r="U12" s="284">
        <f t="shared" si="2"/>
        <v>0</v>
      </c>
      <c r="V12" s="284">
        <f t="shared" si="2"/>
        <v>0</v>
      </c>
      <c r="W12" s="284">
        <f t="shared" si="2"/>
        <v>0</v>
      </c>
      <c r="DA12" s="94"/>
    </row>
    <row r="13" spans="1:105" ht="12" customHeight="1" x14ac:dyDescent="0.25">
      <c r="A13" s="99" t="s">
        <v>44</v>
      </c>
      <c r="B13" s="284">
        <v>0</v>
      </c>
      <c r="C13" s="284">
        <v>0</v>
      </c>
      <c r="D13" s="284">
        <v>0</v>
      </c>
      <c r="E13" s="284">
        <v>0</v>
      </c>
      <c r="F13" s="284">
        <v>0</v>
      </c>
      <c r="G13" s="284">
        <v>0</v>
      </c>
      <c r="H13" s="284">
        <v>0</v>
      </c>
      <c r="I13" s="284">
        <v>0</v>
      </c>
      <c r="J13" s="284">
        <v>0</v>
      </c>
      <c r="K13" s="284">
        <v>0</v>
      </c>
      <c r="L13" s="284">
        <v>0</v>
      </c>
      <c r="M13" s="284">
        <v>0</v>
      </c>
      <c r="N13" s="284">
        <v>0</v>
      </c>
      <c r="O13" s="284">
        <v>0</v>
      </c>
      <c r="P13" s="284">
        <v>0</v>
      </c>
      <c r="Q13" s="284">
        <v>0</v>
      </c>
      <c r="R13" s="284">
        <v>0</v>
      </c>
      <c r="S13" s="284">
        <v>0</v>
      </c>
      <c r="T13" s="284">
        <v>0</v>
      </c>
      <c r="U13" s="284">
        <v>0</v>
      </c>
      <c r="V13" s="284">
        <v>0</v>
      </c>
      <c r="W13" s="284">
        <v>0</v>
      </c>
      <c r="DA13" s="94" t="s">
        <v>443</v>
      </c>
    </row>
    <row r="14" spans="1:105" ht="12" customHeight="1" x14ac:dyDescent="0.25">
      <c r="A14" s="99" t="s">
        <v>81</v>
      </c>
      <c r="B14" s="284">
        <v>0</v>
      </c>
      <c r="C14" s="284">
        <v>0</v>
      </c>
      <c r="D14" s="284">
        <v>0</v>
      </c>
      <c r="E14" s="284">
        <v>0</v>
      </c>
      <c r="F14" s="284">
        <v>0</v>
      </c>
      <c r="G14" s="284">
        <v>0</v>
      </c>
      <c r="H14" s="284">
        <v>0</v>
      </c>
      <c r="I14" s="284">
        <v>0</v>
      </c>
      <c r="J14" s="284">
        <v>0</v>
      </c>
      <c r="K14" s="284">
        <v>0</v>
      </c>
      <c r="L14" s="284">
        <v>0</v>
      </c>
      <c r="M14" s="284">
        <v>0</v>
      </c>
      <c r="N14" s="284">
        <v>0</v>
      </c>
      <c r="O14" s="284">
        <v>0</v>
      </c>
      <c r="P14" s="284">
        <v>0</v>
      </c>
      <c r="Q14" s="284">
        <v>0</v>
      </c>
      <c r="R14" s="284">
        <v>0</v>
      </c>
      <c r="S14" s="284">
        <v>0</v>
      </c>
      <c r="T14" s="284">
        <v>0</v>
      </c>
      <c r="U14" s="284">
        <v>0</v>
      </c>
      <c r="V14" s="284">
        <v>0</v>
      </c>
      <c r="W14" s="284">
        <v>0</v>
      </c>
      <c r="DA14" s="94" t="s">
        <v>444</v>
      </c>
    </row>
    <row r="15" spans="1:105" ht="12" customHeight="1" x14ac:dyDescent="0.25">
      <c r="A15" s="49" t="s">
        <v>445</v>
      </c>
      <c r="B15" s="244">
        <v>0</v>
      </c>
      <c r="C15" s="244">
        <v>0</v>
      </c>
      <c r="D15" s="244">
        <v>0</v>
      </c>
      <c r="E15" s="244">
        <v>0</v>
      </c>
      <c r="F15" s="244">
        <v>0</v>
      </c>
      <c r="G15" s="244">
        <v>0</v>
      </c>
      <c r="H15" s="244">
        <v>0</v>
      </c>
      <c r="I15" s="244">
        <v>0</v>
      </c>
      <c r="J15" s="244">
        <v>0</v>
      </c>
      <c r="K15" s="244">
        <v>0</v>
      </c>
      <c r="L15" s="244">
        <v>0</v>
      </c>
      <c r="M15" s="244">
        <v>0</v>
      </c>
      <c r="N15" s="244">
        <v>0</v>
      </c>
      <c r="O15" s="244">
        <v>0</v>
      </c>
      <c r="P15" s="244">
        <v>0</v>
      </c>
      <c r="Q15" s="244">
        <v>0</v>
      </c>
      <c r="R15" s="244">
        <v>0</v>
      </c>
      <c r="S15" s="244">
        <v>0</v>
      </c>
      <c r="T15" s="244">
        <v>0</v>
      </c>
      <c r="U15" s="244">
        <v>0</v>
      </c>
      <c r="V15" s="244">
        <v>0</v>
      </c>
      <c r="W15" s="244">
        <v>0</v>
      </c>
      <c r="DA15" s="84" t="s">
        <v>446</v>
      </c>
    </row>
    <row r="16" spans="1:105" ht="12" customHeight="1" x14ac:dyDescent="0.25">
      <c r="A16" s="4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105" ht="12" customHeight="1" x14ac:dyDescent="0.25">
      <c r="A17" s="30" t="s">
        <v>447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DA17" s="112"/>
    </row>
    <row r="18" spans="1:105" ht="12" customHeight="1" x14ac:dyDescent="0.25">
      <c r="A18" s="50" t="s">
        <v>440</v>
      </c>
      <c r="B18" s="243">
        <v>0</v>
      </c>
      <c r="C18" s="243">
        <v>0</v>
      </c>
      <c r="D18" s="243">
        <v>0</v>
      </c>
      <c r="E18" s="243">
        <v>0</v>
      </c>
      <c r="F18" s="243">
        <v>0</v>
      </c>
      <c r="G18" s="243">
        <v>0</v>
      </c>
      <c r="H18" s="243">
        <v>0</v>
      </c>
      <c r="I18" s="243">
        <v>0</v>
      </c>
      <c r="J18" s="243">
        <v>0</v>
      </c>
      <c r="K18" s="243">
        <v>0</v>
      </c>
      <c r="L18" s="243">
        <v>0</v>
      </c>
      <c r="M18" s="243">
        <v>0</v>
      </c>
      <c r="N18" s="243">
        <v>0</v>
      </c>
      <c r="O18" s="243">
        <v>0</v>
      </c>
      <c r="P18" s="243">
        <v>0</v>
      </c>
      <c r="Q18" s="243">
        <v>0</v>
      </c>
      <c r="R18" s="243">
        <v>0</v>
      </c>
      <c r="S18" s="243">
        <v>0</v>
      </c>
      <c r="T18" s="243">
        <v>0</v>
      </c>
      <c r="U18" s="243">
        <v>0</v>
      </c>
      <c r="V18" s="243">
        <v>0</v>
      </c>
      <c r="W18" s="243">
        <v>0</v>
      </c>
      <c r="DA18" s="83" t="s">
        <v>448</v>
      </c>
    </row>
    <row r="19" spans="1:105" ht="12" customHeight="1" x14ac:dyDescent="0.25">
      <c r="A19" s="107" t="s">
        <v>442</v>
      </c>
      <c r="B19" s="284">
        <f t="shared" ref="B19:W19" si="3">SUM(B20:B21)</f>
        <v>0</v>
      </c>
      <c r="C19" s="284">
        <f t="shared" si="3"/>
        <v>0</v>
      </c>
      <c r="D19" s="284">
        <f t="shared" si="3"/>
        <v>0</v>
      </c>
      <c r="E19" s="284">
        <f t="shared" si="3"/>
        <v>0</v>
      </c>
      <c r="F19" s="284">
        <f t="shared" si="3"/>
        <v>0</v>
      </c>
      <c r="G19" s="284">
        <f t="shared" si="3"/>
        <v>0</v>
      </c>
      <c r="H19" s="284">
        <f t="shared" si="3"/>
        <v>0</v>
      </c>
      <c r="I19" s="284">
        <f t="shared" si="3"/>
        <v>0</v>
      </c>
      <c r="J19" s="284">
        <f t="shared" si="3"/>
        <v>0</v>
      </c>
      <c r="K19" s="284">
        <f t="shared" si="3"/>
        <v>0</v>
      </c>
      <c r="L19" s="284">
        <f t="shared" si="3"/>
        <v>0</v>
      </c>
      <c r="M19" s="284">
        <f t="shared" si="3"/>
        <v>0</v>
      </c>
      <c r="N19" s="284">
        <f t="shared" si="3"/>
        <v>0</v>
      </c>
      <c r="O19" s="284">
        <f t="shared" si="3"/>
        <v>0</v>
      </c>
      <c r="P19" s="284">
        <f t="shared" si="3"/>
        <v>0</v>
      </c>
      <c r="Q19" s="284">
        <f t="shared" si="3"/>
        <v>0</v>
      </c>
      <c r="R19" s="284">
        <f t="shared" si="3"/>
        <v>0</v>
      </c>
      <c r="S19" s="284">
        <f t="shared" si="3"/>
        <v>0</v>
      </c>
      <c r="T19" s="284">
        <f t="shared" si="3"/>
        <v>0</v>
      </c>
      <c r="U19" s="284">
        <f t="shared" si="3"/>
        <v>0</v>
      </c>
      <c r="V19" s="284">
        <f t="shared" si="3"/>
        <v>0</v>
      </c>
      <c r="W19" s="284">
        <f t="shared" si="3"/>
        <v>0</v>
      </c>
      <c r="DA19" s="94"/>
    </row>
    <row r="20" spans="1:105" ht="12" customHeight="1" x14ac:dyDescent="0.25">
      <c r="A20" s="99" t="s">
        <v>44</v>
      </c>
      <c r="B20" s="284">
        <v>0</v>
      </c>
      <c r="C20" s="284">
        <v>0</v>
      </c>
      <c r="D20" s="284">
        <v>0</v>
      </c>
      <c r="E20" s="284">
        <v>0</v>
      </c>
      <c r="F20" s="284">
        <v>0</v>
      </c>
      <c r="G20" s="284">
        <v>0</v>
      </c>
      <c r="H20" s="284">
        <v>0</v>
      </c>
      <c r="I20" s="284">
        <v>0</v>
      </c>
      <c r="J20" s="284">
        <v>0</v>
      </c>
      <c r="K20" s="284">
        <v>0</v>
      </c>
      <c r="L20" s="284">
        <v>0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0</v>
      </c>
      <c r="T20" s="284">
        <v>0</v>
      </c>
      <c r="U20" s="284">
        <v>0</v>
      </c>
      <c r="V20" s="284">
        <v>0</v>
      </c>
      <c r="W20" s="284">
        <v>0</v>
      </c>
      <c r="DA20" s="94" t="s">
        <v>449</v>
      </c>
    </row>
    <row r="21" spans="1:105" ht="12" customHeight="1" x14ac:dyDescent="0.25">
      <c r="A21" s="99" t="s">
        <v>81</v>
      </c>
      <c r="B21" s="284">
        <v>0</v>
      </c>
      <c r="C21" s="284">
        <v>0</v>
      </c>
      <c r="D21" s="284">
        <v>0</v>
      </c>
      <c r="E21" s="284">
        <v>0</v>
      </c>
      <c r="F21" s="284">
        <v>0</v>
      </c>
      <c r="G21" s="284">
        <v>0</v>
      </c>
      <c r="H21" s="284">
        <v>0</v>
      </c>
      <c r="I21" s="284">
        <v>0</v>
      </c>
      <c r="J21" s="284">
        <v>0</v>
      </c>
      <c r="K21" s="284">
        <v>0</v>
      </c>
      <c r="L21" s="284">
        <v>0</v>
      </c>
      <c r="M21" s="284">
        <v>0</v>
      </c>
      <c r="N21" s="284">
        <v>0</v>
      </c>
      <c r="O21" s="284">
        <v>0</v>
      </c>
      <c r="P21" s="284">
        <v>0</v>
      </c>
      <c r="Q21" s="284">
        <v>0</v>
      </c>
      <c r="R21" s="284">
        <v>0</v>
      </c>
      <c r="S21" s="284">
        <v>0</v>
      </c>
      <c r="T21" s="284">
        <v>0</v>
      </c>
      <c r="U21" s="284">
        <v>0</v>
      </c>
      <c r="V21" s="284">
        <v>0</v>
      </c>
      <c r="W21" s="284">
        <v>0</v>
      </c>
      <c r="DA21" s="94" t="s">
        <v>450</v>
      </c>
    </row>
    <row r="22" spans="1:105" ht="12" customHeight="1" x14ac:dyDescent="0.25">
      <c r="A22" s="49" t="s">
        <v>445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  <c r="R22" s="244">
        <v>0</v>
      </c>
      <c r="S22" s="244">
        <v>0</v>
      </c>
      <c r="T22" s="244">
        <v>0</v>
      </c>
      <c r="U22" s="244">
        <v>0</v>
      </c>
      <c r="V22" s="244">
        <v>0</v>
      </c>
      <c r="W22" s="244">
        <v>0</v>
      </c>
      <c r="DA22" s="84" t="s">
        <v>451</v>
      </c>
    </row>
    <row r="23" spans="1:105" ht="12" customHeight="1" x14ac:dyDescent="0.25">
      <c r="A23" s="108" t="s">
        <v>452</v>
      </c>
      <c r="B23" s="247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DA23" s="109"/>
    </row>
    <row r="24" spans="1:105" ht="12" customHeight="1" x14ac:dyDescent="0.25">
      <c r="A24" s="51" t="s">
        <v>440</v>
      </c>
      <c r="B24" s="248">
        <v>0</v>
      </c>
      <c r="C24" s="243">
        <v>0</v>
      </c>
      <c r="D24" s="243">
        <v>0</v>
      </c>
      <c r="E24" s="243">
        <v>0</v>
      </c>
      <c r="F24" s="243">
        <v>0</v>
      </c>
      <c r="G24" s="243">
        <v>0</v>
      </c>
      <c r="H24" s="243">
        <v>0</v>
      </c>
      <c r="I24" s="243">
        <v>0</v>
      </c>
      <c r="J24" s="243">
        <v>0</v>
      </c>
      <c r="K24" s="243">
        <v>0</v>
      </c>
      <c r="L24" s="243">
        <v>0</v>
      </c>
      <c r="M24" s="243">
        <v>0</v>
      </c>
      <c r="N24" s="243">
        <v>0</v>
      </c>
      <c r="O24" s="243">
        <v>0</v>
      </c>
      <c r="P24" s="243">
        <v>0</v>
      </c>
      <c r="Q24" s="243">
        <v>0</v>
      </c>
      <c r="R24" s="243">
        <v>0</v>
      </c>
      <c r="S24" s="243">
        <v>0</v>
      </c>
      <c r="T24" s="243">
        <v>0</v>
      </c>
      <c r="U24" s="243">
        <v>0</v>
      </c>
      <c r="V24" s="243">
        <v>0</v>
      </c>
      <c r="W24" s="243">
        <v>0</v>
      </c>
      <c r="DA24" s="83" t="s">
        <v>453</v>
      </c>
    </row>
    <row r="25" spans="1:105" ht="12" customHeight="1" x14ac:dyDescent="0.25">
      <c r="A25" s="99" t="s">
        <v>442</v>
      </c>
      <c r="B25" s="285"/>
      <c r="C25" s="284">
        <f t="shared" ref="C25:W25" si="4">SUM(C26:C27)</f>
        <v>0</v>
      </c>
      <c r="D25" s="284">
        <f t="shared" si="4"/>
        <v>0</v>
      </c>
      <c r="E25" s="284">
        <f t="shared" si="4"/>
        <v>0</v>
      </c>
      <c r="F25" s="284">
        <f t="shared" si="4"/>
        <v>0</v>
      </c>
      <c r="G25" s="284">
        <f t="shared" si="4"/>
        <v>0</v>
      </c>
      <c r="H25" s="284">
        <f t="shared" si="4"/>
        <v>0</v>
      </c>
      <c r="I25" s="284">
        <f t="shared" si="4"/>
        <v>0</v>
      </c>
      <c r="J25" s="284">
        <f t="shared" si="4"/>
        <v>0</v>
      </c>
      <c r="K25" s="284">
        <f t="shared" si="4"/>
        <v>0</v>
      </c>
      <c r="L25" s="284">
        <f t="shared" si="4"/>
        <v>0</v>
      </c>
      <c r="M25" s="284">
        <f t="shared" si="4"/>
        <v>0</v>
      </c>
      <c r="N25" s="284">
        <f t="shared" si="4"/>
        <v>0</v>
      </c>
      <c r="O25" s="284">
        <f t="shared" si="4"/>
        <v>0</v>
      </c>
      <c r="P25" s="284">
        <f t="shared" si="4"/>
        <v>0</v>
      </c>
      <c r="Q25" s="284">
        <f t="shared" si="4"/>
        <v>0</v>
      </c>
      <c r="R25" s="284">
        <f t="shared" si="4"/>
        <v>0</v>
      </c>
      <c r="S25" s="284">
        <f t="shared" si="4"/>
        <v>0</v>
      </c>
      <c r="T25" s="284">
        <f t="shared" si="4"/>
        <v>0</v>
      </c>
      <c r="U25" s="284">
        <f t="shared" si="4"/>
        <v>0</v>
      </c>
      <c r="V25" s="284">
        <f t="shared" si="4"/>
        <v>0</v>
      </c>
      <c r="W25" s="284">
        <f t="shared" si="4"/>
        <v>0</v>
      </c>
      <c r="DA25" s="94"/>
    </row>
    <row r="26" spans="1:105" ht="12" customHeight="1" x14ac:dyDescent="0.25">
      <c r="A26" s="44" t="s">
        <v>44</v>
      </c>
      <c r="B26" s="285">
        <v>0</v>
      </c>
      <c r="C26" s="284">
        <v>0</v>
      </c>
      <c r="D26" s="284">
        <v>0</v>
      </c>
      <c r="E26" s="284">
        <v>0</v>
      </c>
      <c r="F26" s="284">
        <v>0</v>
      </c>
      <c r="G26" s="284">
        <v>0</v>
      </c>
      <c r="H26" s="284">
        <v>0</v>
      </c>
      <c r="I26" s="284">
        <v>0</v>
      </c>
      <c r="J26" s="284">
        <v>0</v>
      </c>
      <c r="K26" s="284">
        <v>0</v>
      </c>
      <c r="L26" s="284">
        <v>0</v>
      </c>
      <c r="M26" s="284">
        <v>0</v>
      </c>
      <c r="N26" s="284">
        <v>0</v>
      </c>
      <c r="O26" s="284">
        <v>0</v>
      </c>
      <c r="P26" s="284">
        <v>0</v>
      </c>
      <c r="Q26" s="284">
        <v>0</v>
      </c>
      <c r="R26" s="284">
        <v>0</v>
      </c>
      <c r="S26" s="284">
        <v>0</v>
      </c>
      <c r="T26" s="284">
        <v>0</v>
      </c>
      <c r="U26" s="284">
        <v>0</v>
      </c>
      <c r="V26" s="284">
        <v>0</v>
      </c>
      <c r="W26" s="284">
        <v>0</v>
      </c>
      <c r="DA26" s="94" t="s">
        <v>454</v>
      </c>
    </row>
    <row r="27" spans="1:105" ht="12" customHeight="1" x14ac:dyDescent="0.25">
      <c r="A27" s="44" t="s">
        <v>81</v>
      </c>
      <c r="B27" s="285">
        <v>0</v>
      </c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4">
        <v>0</v>
      </c>
      <c r="P27" s="284">
        <v>0</v>
      </c>
      <c r="Q27" s="284">
        <v>0</v>
      </c>
      <c r="R27" s="284">
        <v>0</v>
      </c>
      <c r="S27" s="284">
        <v>0</v>
      </c>
      <c r="T27" s="284">
        <v>0</v>
      </c>
      <c r="U27" s="284">
        <v>0</v>
      </c>
      <c r="V27" s="284">
        <v>0</v>
      </c>
      <c r="W27" s="284">
        <v>0</v>
      </c>
      <c r="DA27" s="94" t="s">
        <v>455</v>
      </c>
    </row>
    <row r="28" spans="1:105" ht="12" customHeight="1" x14ac:dyDescent="0.25">
      <c r="A28" s="52" t="s">
        <v>445</v>
      </c>
      <c r="B28" s="249">
        <v>0</v>
      </c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4">
        <v>0</v>
      </c>
      <c r="I28" s="244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0</v>
      </c>
      <c r="Q28" s="244">
        <v>0</v>
      </c>
      <c r="R28" s="244">
        <v>0</v>
      </c>
      <c r="S28" s="244">
        <v>0</v>
      </c>
      <c r="T28" s="244">
        <v>0</v>
      </c>
      <c r="U28" s="244">
        <v>0</v>
      </c>
      <c r="V28" s="244">
        <v>0</v>
      </c>
      <c r="W28" s="244">
        <v>0</v>
      </c>
      <c r="DA28" s="84" t="s">
        <v>456</v>
      </c>
    </row>
    <row r="29" spans="1:105" ht="12" customHeight="1" x14ac:dyDescent="0.25">
      <c r="A29" s="108" t="s">
        <v>457</v>
      </c>
      <c r="B29" s="247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DA29" s="109"/>
    </row>
    <row r="30" spans="1:105" ht="12" customHeight="1" x14ac:dyDescent="0.25">
      <c r="A30" s="51" t="s">
        <v>440</v>
      </c>
      <c r="B30" s="248"/>
      <c r="C30" s="243">
        <f t="shared" ref="C30:W30" si="5">B18+C24-C18</f>
        <v>0</v>
      </c>
      <c r="D30" s="243">
        <f t="shared" si="5"/>
        <v>0</v>
      </c>
      <c r="E30" s="243">
        <f t="shared" si="5"/>
        <v>0</v>
      </c>
      <c r="F30" s="243">
        <f t="shared" si="5"/>
        <v>0</v>
      </c>
      <c r="G30" s="243">
        <f t="shared" si="5"/>
        <v>0</v>
      </c>
      <c r="H30" s="243">
        <f t="shared" si="5"/>
        <v>0</v>
      </c>
      <c r="I30" s="243">
        <f t="shared" si="5"/>
        <v>0</v>
      </c>
      <c r="J30" s="243">
        <f t="shared" si="5"/>
        <v>0</v>
      </c>
      <c r="K30" s="243">
        <f t="shared" si="5"/>
        <v>0</v>
      </c>
      <c r="L30" s="243">
        <f t="shared" si="5"/>
        <v>0</v>
      </c>
      <c r="M30" s="243">
        <f t="shared" si="5"/>
        <v>0</v>
      </c>
      <c r="N30" s="243">
        <f t="shared" si="5"/>
        <v>0</v>
      </c>
      <c r="O30" s="243">
        <f t="shared" si="5"/>
        <v>0</v>
      </c>
      <c r="P30" s="243">
        <f t="shared" si="5"/>
        <v>0</v>
      </c>
      <c r="Q30" s="243">
        <f t="shared" si="5"/>
        <v>0</v>
      </c>
      <c r="R30" s="243">
        <f t="shared" si="5"/>
        <v>0</v>
      </c>
      <c r="S30" s="243">
        <f t="shared" si="5"/>
        <v>0</v>
      </c>
      <c r="T30" s="243">
        <f t="shared" si="5"/>
        <v>0</v>
      </c>
      <c r="U30" s="243">
        <f t="shared" si="5"/>
        <v>0</v>
      </c>
      <c r="V30" s="243">
        <f t="shared" si="5"/>
        <v>0</v>
      </c>
      <c r="W30" s="243">
        <f t="shared" si="5"/>
        <v>0</v>
      </c>
      <c r="DA30" s="83"/>
    </row>
    <row r="31" spans="1:105" ht="12" customHeight="1" x14ac:dyDescent="0.25">
      <c r="A31" s="99" t="s">
        <v>442</v>
      </c>
      <c r="B31" s="285"/>
      <c r="C31" s="284">
        <f t="shared" ref="C31:W31" si="6">SUM(C32:C33)</f>
        <v>0</v>
      </c>
      <c r="D31" s="284">
        <f t="shared" si="6"/>
        <v>0</v>
      </c>
      <c r="E31" s="284">
        <f t="shared" si="6"/>
        <v>0</v>
      </c>
      <c r="F31" s="284">
        <f t="shared" si="6"/>
        <v>0</v>
      </c>
      <c r="G31" s="284">
        <f t="shared" si="6"/>
        <v>0</v>
      </c>
      <c r="H31" s="284">
        <f t="shared" si="6"/>
        <v>0</v>
      </c>
      <c r="I31" s="284">
        <f t="shared" si="6"/>
        <v>0</v>
      </c>
      <c r="J31" s="284">
        <f t="shared" si="6"/>
        <v>0</v>
      </c>
      <c r="K31" s="284">
        <f t="shared" si="6"/>
        <v>0</v>
      </c>
      <c r="L31" s="284">
        <f t="shared" si="6"/>
        <v>0</v>
      </c>
      <c r="M31" s="284">
        <f t="shared" si="6"/>
        <v>0</v>
      </c>
      <c r="N31" s="284">
        <f t="shared" si="6"/>
        <v>0</v>
      </c>
      <c r="O31" s="284">
        <f t="shared" si="6"/>
        <v>0</v>
      </c>
      <c r="P31" s="284">
        <f t="shared" si="6"/>
        <v>0</v>
      </c>
      <c r="Q31" s="284">
        <f t="shared" si="6"/>
        <v>0</v>
      </c>
      <c r="R31" s="284">
        <f t="shared" si="6"/>
        <v>0</v>
      </c>
      <c r="S31" s="284">
        <f t="shared" si="6"/>
        <v>0</v>
      </c>
      <c r="T31" s="284">
        <f t="shared" si="6"/>
        <v>0</v>
      </c>
      <c r="U31" s="284">
        <f t="shared" si="6"/>
        <v>0</v>
      </c>
      <c r="V31" s="284">
        <f t="shared" si="6"/>
        <v>0</v>
      </c>
      <c r="W31" s="284">
        <f t="shared" si="6"/>
        <v>0</v>
      </c>
      <c r="DA31" s="94"/>
    </row>
    <row r="32" spans="1:105" ht="12" customHeight="1" x14ac:dyDescent="0.25">
      <c r="A32" s="44" t="s">
        <v>44</v>
      </c>
      <c r="B32" s="285"/>
      <c r="C32" s="284">
        <f t="shared" ref="C32:W32" si="7">B20+C26-C20</f>
        <v>0</v>
      </c>
      <c r="D32" s="284">
        <f t="shared" si="7"/>
        <v>0</v>
      </c>
      <c r="E32" s="284">
        <f t="shared" si="7"/>
        <v>0</v>
      </c>
      <c r="F32" s="284">
        <f t="shared" si="7"/>
        <v>0</v>
      </c>
      <c r="G32" s="284">
        <f t="shared" si="7"/>
        <v>0</v>
      </c>
      <c r="H32" s="284">
        <f t="shared" si="7"/>
        <v>0</v>
      </c>
      <c r="I32" s="284">
        <f t="shared" si="7"/>
        <v>0</v>
      </c>
      <c r="J32" s="284">
        <f t="shared" si="7"/>
        <v>0</v>
      </c>
      <c r="K32" s="284">
        <f t="shared" si="7"/>
        <v>0</v>
      </c>
      <c r="L32" s="284">
        <f t="shared" si="7"/>
        <v>0</v>
      </c>
      <c r="M32" s="284">
        <f t="shared" si="7"/>
        <v>0</v>
      </c>
      <c r="N32" s="284">
        <f t="shared" si="7"/>
        <v>0</v>
      </c>
      <c r="O32" s="284">
        <f t="shared" si="7"/>
        <v>0</v>
      </c>
      <c r="P32" s="284">
        <f t="shared" si="7"/>
        <v>0</v>
      </c>
      <c r="Q32" s="284">
        <f t="shared" si="7"/>
        <v>0</v>
      </c>
      <c r="R32" s="284">
        <f t="shared" si="7"/>
        <v>0</v>
      </c>
      <c r="S32" s="284">
        <f t="shared" si="7"/>
        <v>0</v>
      </c>
      <c r="T32" s="284">
        <f t="shared" si="7"/>
        <v>0</v>
      </c>
      <c r="U32" s="284">
        <f t="shared" si="7"/>
        <v>0</v>
      </c>
      <c r="V32" s="284">
        <f t="shared" si="7"/>
        <v>0</v>
      </c>
      <c r="W32" s="284">
        <f t="shared" si="7"/>
        <v>0</v>
      </c>
      <c r="DA32" s="94"/>
    </row>
    <row r="33" spans="1:105" ht="12" customHeight="1" x14ac:dyDescent="0.25">
      <c r="A33" s="44" t="s">
        <v>81</v>
      </c>
      <c r="B33" s="285"/>
      <c r="C33" s="284">
        <f t="shared" ref="C33:W33" si="8">B21+C27-C21</f>
        <v>0</v>
      </c>
      <c r="D33" s="284">
        <f t="shared" si="8"/>
        <v>0</v>
      </c>
      <c r="E33" s="284">
        <f t="shared" si="8"/>
        <v>0</v>
      </c>
      <c r="F33" s="284">
        <f t="shared" si="8"/>
        <v>0</v>
      </c>
      <c r="G33" s="284">
        <f t="shared" si="8"/>
        <v>0</v>
      </c>
      <c r="H33" s="284">
        <f t="shared" si="8"/>
        <v>0</v>
      </c>
      <c r="I33" s="284">
        <f t="shared" si="8"/>
        <v>0</v>
      </c>
      <c r="J33" s="284">
        <f t="shared" si="8"/>
        <v>0</v>
      </c>
      <c r="K33" s="284">
        <f t="shared" si="8"/>
        <v>0</v>
      </c>
      <c r="L33" s="284">
        <f t="shared" si="8"/>
        <v>0</v>
      </c>
      <c r="M33" s="284">
        <f t="shared" si="8"/>
        <v>0</v>
      </c>
      <c r="N33" s="284">
        <f t="shared" si="8"/>
        <v>0</v>
      </c>
      <c r="O33" s="284">
        <f t="shared" si="8"/>
        <v>0</v>
      </c>
      <c r="P33" s="284">
        <f t="shared" si="8"/>
        <v>0</v>
      </c>
      <c r="Q33" s="284">
        <f t="shared" si="8"/>
        <v>0</v>
      </c>
      <c r="R33" s="284">
        <f t="shared" si="8"/>
        <v>0</v>
      </c>
      <c r="S33" s="284">
        <f t="shared" si="8"/>
        <v>0</v>
      </c>
      <c r="T33" s="284">
        <f t="shared" si="8"/>
        <v>0</v>
      </c>
      <c r="U33" s="284">
        <f t="shared" si="8"/>
        <v>0</v>
      </c>
      <c r="V33" s="284">
        <f t="shared" si="8"/>
        <v>0</v>
      </c>
      <c r="W33" s="284">
        <f t="shared" si="8"/>
        <v>0</v>
      </c>
      <c r="DA33" s="94"/>
    </row>
    <row r="34" spans="1:105" ht="12" customHeight="1" x14ac:dyDescent="0.25">
      <c r="A34" s="52" t="s">
        <v>445</v>
      </c>
      <c r="B34" s="249"/>
      <c r="C34" s="244">
        <f t="shared" ref="C34:W34" si="9">B22+C28-C22</f>
        <v>0</v>
      </c>
      <c r="D34" s="244">
        <f t="shared" si="9"/>
        <v>0</v>
      </c>
      <c r="E34" s="244">
        <f t="shared" si="9"/>
        <v>0</v>
      </c>
      <c r="F34" s="244">
        <f t="shared" si="9"/>
        <v>0</v>
      </c>
      <c r="G34" s="244">
        <f t="shared" si="9"/>
        <v>0</v>
      </c>
      <c r="H34" s="244">
        <f t="shared" si="9"/>
        <v>0</v>
      </c>
      <c r="I34" s="244">
        <f t="shared" si="9"/>
        <v>0</v>
      </c>
      <c r="J34" s="244">
        <f t="shared" si="9"/>
        <v>0</v>
      </c>
      <c r="K34" s="244">
        <f t="shared" si="9"/>
        <v>0</v>
      </c>
      <c r="L34" s="244">
        <f t="shared" si="9"/>
        <v>0</v>
      </c>
      <c r="M34" s="244">
        <f t="shared" si="9"/>
        <v>0</v>
      </c>
      <c r="N34" s="244">
        <f t="shared" si="9"/>
        <v>0</v>
      </c>
      <c r="O34" s="244">
        <f t="shared" si="9"/>
        <v>0</v>
      </c>
      <c r="P34" s="244">
        <f t="shared" si="9"/>
        <v>0</v>
      </c>
      <c r="Q34" s="244">
        <f t="shared" si="9"/>
        <v>0</v>
      </c>
      <c r="R34" s="244">
        <f t="shared" si="9"/>
        <v>0</v>
      </c>
      <c r="S34" s="244">
        <f t="shared" si="9"/>
        <v>0</v>
      </c>
      <c r="T34" s="244">
        <f t="shared" si="9"/>
        <v>0</v>
      </c>
      <c r="U34" s="244">
        <f t="shared" si="9"/>
        <v>0</v>
      </c>
      <c r="V34" s="244">
        <f t="shared" si="9"/>
        <v>0</v>
      </c>
      <c r="W34" s="244">
        <f t="shared" si="9"/>
        <v>0</v>
      </c>
      <c r="DA34" s="84"/>
    </row>
    <row r="35" spans="1:105" ht="12" customHeight="1" x14ac:dyDescent="0.25">
      <c r="A35" s="30" t="s">
        <v>458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DA35" s="112"/>
    </row>
    <row r="36" spans="1:105" ht="12" customHeight="1" x14ac:dyDescent="0.25">
      <c r="A36" s="50" t="s">
        <v>440</v>
      </c>
      <c r="B36" s="243">
        <f t="shared" ref="B36:W36" si="10">B18-B11</f>
        <v>0</v>
      </c>
      <c r="C36" s="243">
        <f t="shared" si="10"/>
        <v>0</v>
      </c>
      <c r="D36" s="243">
        <f t="shared" si="10"/>
        <v>0</v>
      </c>
      <c r="E36" s="243">
        <f t="shared" si="10"/>
        <v>0</v>
      </c>
      <c r="F36" s="243">
        <f t="shared" si="10"/>
        <v>0</v>
      </c>
      <c r="G36" s="243">
        <f t="shared" si="10"/>
        <v>0</v>
      </c>
      <c r="H36" s="243">
        <f t="shared" si="10"/>
        <v>0</v>
      </c>
      <c r="I36" s="243">
        <f t="shared" si="10"/>
        <v>0</v>
      </c>
      <c r="J36" s="243">
        <f t="shared" si="10"/>
        <v>0</v>
      </c>
      <c r="K36" s="243">
        <f t="shared" si="10"/>
        <v>0</v>
      </c>
      <c r="L36" s="243">
        <f t="shared" si="10"/>
        <v>0</v>
      </c>
      <c r="M36" s="243">
        <f t="shared" si="10"/>
        <v>0</v>
      </c>
      <c r="N36" s="243">
        <f t="shared" si="10"/>
        <v>0</v>
      </c>
      <c r="O36" s="243">
        <f t="shared" si="10"/>
        <v>0</v>
      </c>
      <c r="P36" s="243">
        <f t="shared" si="10"/>
        <v>0</v>
      </c>
      <c r="Q36" s="243">
        <f t="shared" si="10"/>
        <v>0</v>
      </c>
      <c r="R36" s="243">
        <f t="shared" si="10"/>
        <v>0</v>
      </c>
      <c r="S36" s="243">
        <f t="shared" si="10"/>
        <v>0</v>
      </c>
      <c r="T36" s="243">
        <f t="shared" si="10"/>
        <v>0</v>
      </c>
      <c r="U36" s="243">
        <f t="shared" si="10"/>
        <v>0</v>
      </c>
      <c r="V36" s="243">
        <f t="shared" si="10"/>
        <v>0</v>
      </c>
      <c r="W36" s="243">
        <f t="shared" si="10"/>
        <v>0</v>
      </c>
      <c r="DA36" s="83"/>
    </row>
    <row r="37" spans="1:105" ht="12" customHeight="1" x14ac:dyDescent="0.25">
      <c r="A37" s="107" t="s">
        <v>442</v>
      </c>
      <c r="B37" s="284">
        <f t="shared" ref="B37:W37" si="11">SUM(B38:B39)</f>
        <v>0</v>
      </c>
      <c r="C37" s="284">
        <f t="shared" si="11"/>
        <v>0</v>
      </c>
      <c r="D37" s="284">
        <f t="shared" si="11"/>
        <v>0</v>
      </c>
      <c r="E37" s="284">
        <f t="shared" si="11"/>
        <v>0</v>
      </c>
      <c r="F37" s="284">
        <f t="shared" si="11"/>
        <v>0</v>
      </c>
      <c r="G37" s="284">
        <f t="shared" si="11"/>
        <v>0</v>
      </c>
      <c r="H37" s="284">
        <f t="shared" si="11"/>
        <v>0</v>
      </c>
      <c r="I37" s="284">
        <f t="shared" si="11"/>
        <v>0</v>
      </c>
      <c r="J37" s="284">
        <f t="shared" si="11"/>
        <v>0</v>
      </c>
      <c r="K37" s="284">
        <f t="shared" si="11"/>
        <v>0</v>
      </c>
      <c r="L37" s="284">
        <f t="shared" si="11"/>
        <v>0</v>
      </c>
      <c r="M37" s="284">
        <f t="shared" si="11"/>
        <v>0</v>
      </c>
      <c r="N37" s="284">
        <f t="shared" si="11"/>
        <v>0</v>
      </c>
      <c r="O37" s="284">
        <f t="shared" si="11"/>
        <v>0</v>
      </c>
      <c r="P37" s="284">
        <f t="shared" si="11"/>
        <v>0</v>
      </c>
      <c r="Q37" s="284">
        <f t="shared" si="11"/>
        <v>0</v>
      </c>
      <c r="R37" s="284">
        <f t="shared" si="11"/>
        <v>0</v>
      </c>
      <c r="S37" s="284">
        <f t="shared" si="11"/>
        <v>0</v>
      </c>
      <c r="T37" s="284">
        <f t="shared" si="11"/>
        <v>0</v>
      </c>
      <c r="U37" s="284">
        <f t="shared" si="11"/>
        <v>0</v>
      </c>
      <c r="V37" s="284">
        <f t="shared" si="11"/>
        <v>0</v>
      </c>
      <c r="W37" s="284">
        <f t="shared" si="11"/>
        <v>0</v>
      </c>
      <c r="DA37" s="94"/>
    </row>
    <row r="38" spans="1:105" ht="12" customHeight="1" x14ac:dyDescent="0.25">
      <c r="A38" s="99" t="s">
        <v>44</v>
      </c>
      <c r="B38" s="284">
        <f t="shared" ref="B38:W38" si="12">B20-B13</f>
        <v>0</v>
      </c>
      <c r="C38" s="284">
        <f t="shared" si="12"/>
        <v>0</v>
      </c>
      <c r="D38" s="284">
        <f t="shared" si="12"/>
        <v>0</v>
      </c>
      <c r="E38" s="284">
        <f t="shared" si="12"/>
        <v>0</v>
      </c>
      <c r="F38" s="284">
        <f t="shared" si="12"/>
        <v>0</v>
      </c>
      <c r="G38" s="284">
        <f t="shared" si="12"/>
        <v>0</v>
      </c>
      <c r="H38" s="284">
        <f t="shared" si="12"/>
        <v>0</v>
      </c>
      <c r="I38" s="284">
        <f t="shared" si="12"/>
        <v>0</v>
      </c>
      <c r="J38" s="284">
        <f t="shared" si="12"/>
        <v>0</v>
      </c>
      <c r="K38" s="284">
        <f t="shared" si="12"/>
        <v>0</v>
      </c>
      <c r="L38" s="284">
        <f t="shared" si="12"/>
        <v>0</v>
      </c>
      <c r="M38" s="284">
        <f t="shared" si="12"/>
        <v>0</v>
      </c>
      <c r="N38" s="284">
        <f t="shared" si="12"/>
        <v>0</v>
      </c>
      <c r="O38" s="284">
        <f t="shared" si="12"/>
        <v>0</v>
      </c>
      <c r="P38" s="284">
        <f t="shared" si="12"/>
        <v>0</v>
      </c>
      <c r="Q38" s="284">
        <f t="shared" si="12"/>
        <v>0</v>
      </c>
      <c r="R38" s="284">
        <f t="shared" si="12"/>
        <v>0</v>
      </c>
      <c r="S38" s="284">
        <f t="shared" si="12"/>
        <v>0</v>
      </c>
      <c r="T38" s="284">
        <f t="shared" si="12"/>
        <v>0</v>
      </c>
      <c r="U38" s="284">
        <f t="shared" si="12"/>
        <v>0</v>
      </c>
      <c r="V38" s="284">
        <f t="shared" si="12"/>
        <v>0</v>
      </c>
      <c r="W38" s="284">
        <f t="shared" si="12"/>
        <v>0</v>
      </c>
      <c r="DA38" s="94"/>
    </row>
    <row r="39" spans="1:105" ht="12" customHeight="1" x14ac:dyDescent="0.25">
      <c r="A39" s="99" t="s">
        <v>81</v>
      </c>
      <c r="B39" s="284">
        <f t="shared" ref="B39:W39" si="13">B21-B14</f>
        <v>0</v>
      </c>
      <c r="C39" s="284">
        <f t="shared" si="13"/>
        <v>0</v>
      </c>
      <c r="D39" s="284">
        <f t="shared" si="13"/>
        <v>0</v>
      </c>
      <c r="E39" s="284">
        <f t="shared" si="13"/>
        <v>0</v>
      </c>
      <c r="F39" s="284">
        <f t="shared" si="13"/>
        <v>0</v>
      </c>
      <c r="G39" s="284">
        <f t="shared" si="13"/>
        <v>0</v>
      </c>
      <c r="H39" s="284">
        <f t="shared" si="13"/>
        <v>0</v>
      </c>
      <c r="I39" s="284">
        <f t="shared" si="13"/>
        <v>0</v>
      </c>
      <c r="J39" s="284">
        <f t="shared" si="13"/>
        <v>0</v>
      </c>
      <c r="K39" s="284">
        <f t="shared" si="13"/>
        <v>0</v>
      </c>
      <c r="L39" s="284">
        <f t="shared" si="13"/>
        <v>0</v>
      </c>
      <c r="M39" s="284">
        <f t="shared" si="13"/>
        <v>0</v>
      </c>
      <c r="N39" s="284">
        <f t="shared" si="13"/>
        <v>0</v>
      </c>
      <c r="O39" s="284">
        <f t="shared" si="13"/>
        <v>0</v>
      </c>
      <c r="P39" s="284">
        <f t="shared" si="13"/>
        <v>0</v>
      </c>
      <c r="Q39" s="284">
        <f t="shared" si="13"/>
        <v>0</v>
      </c>
      <c r="R39" s="284">
        <f t="shared" si="13"/>
        <v>0</v>
      </c>
      <c r="S39" s="284">
        <f t="shared" si="13"/>
        <v>0</v>
      </c>
      <c r="T39" s="284">
        <f t="shared" si="13"/>
        <v>0</v>
      </c>
      <c r="U39" s="284">
        <f t="shared" si="13"/>
        <v>0</v>
      </c>
      <c r="V39" s="284">
        <f t="shared" si="13"/>
        <v>0</v>
      </c>
      <c r="W39" s="284">
        <f t="shared" si="13"/>
        <v>0</v>
      </c>
      <c r="DA39" s="94"/>
    </row>
    <row r="40" spans="1:105" ht="12" customHeight="1" x14ac:dyDescent="0.25">
      <c r="A40" s="49" t="s">
        <v>445</v>
      </c>
      <c r="B40" s="244">
        <f t="shared" ref="B40:W40" si="14">B22-B15</f>
        <v>0</v>
      </c>
      <c r="C40" s="244">
        <f t="shared" si="14"/>
        <v>0</v>
      </c>
      <c r="D40" s="244">
        <f t="shared" si="14"/>
        <v>0</v>
      </c>
      <c r="E40" s="244">
        <f t="shared" si="14"/>
        <v>0</v>
      </c>
      <c r="F40" s="244">
        <f t="shared" si="14"/>
        <v>0</v>
      </c>
      <c r="G40" s="244">
        <f t="shared" si="14"/>
        <v>0</v>
      </c>
      <c r="H40" s="244">
        <f t="shared" si="14"/>
        <v>0</v>
      </c>
      <c r="I40" s="244">
        <f t="shared" si="14"/>
        <v>0</v>
      </c>
      <c r="J40" s="244">
        <f t="shared" si="14"/>
        <v>0</v>
      </c>
      <c r="K40" s="244">
        <f t="shared" si="14"/>
        <v>0</v>
      </c>
      <c r="L40" s="244">
        <f t="shared" si="14"/>
        <v>0</v>
      </c>
      <c r="M40" s="244">
        <f t="shared" si="14"/>
        <v>0</v>
      </c>
      <c r="N40" s="244">
        <f t="shared" si="14"/>
        <v>0</v>
      </c>
      <c r="O40" s="244">
        <f t="shared" si="14"/>
        <v>0</v>
      </c>
      <c r="P40" s="244">
        <f t="shared" si="14"/>
        <v>0</v>
      </c>
      <c r="Q40" s="244">
        <f t="shared" si="14"/>
        <v>0</v>
      </c>
      <c r="R40" s="244">
        <f t="shared" si="14"/>
        <v>0</v>
      </c>
      <c r="S40" s="244">
        <f t="shared" si="14"/>
        <v>0</v>
      </c>
      <c r="T40" s="244">
        <f t="shared" si="14"/>
        <v>0</v>
      </c>
      <c r="U40" s="244">
        <f t="shared" si="14"/>
        <v>0</v>
      </c>
      <c r="V40" s="244">
        <f t="shared" si="14"/>
        <v>0</v>
      </c>
      <c r="W40" s="244">
        <f t="shared" si="14"/>
        <v>0</v>
      </c>
      <c r="DA40" s="84"/>
    </row>
    <row r="41" spans="1:105" ht="12" customHeight="1" x14ac:dyDescent="0.25">
      <c r="A41" s="4"/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</row>
    <row r="42" spans="1:105" ht="12" customHeight="1" x14ac:dyDescent="0.25">
      <c r="A42" s="30" t="s">
        <v>67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DA42" s="112"/>
    </row>
    <row r="43" spans="1:105" ht="12" customHeight="1" x14ac:dyDescent="0.25">
      <c r="A43" s="31" t="s">
        <v>68</v>
      </c>
      <c r="B43" s="212">
        <v>0</v>
      </c>
      <c r="C43" s="212">
        <v>0</v>
      </c>
      <c r="D43" s="212">
        <v>0</v>
      </c>
      <c r="E43" s="212">
        <v>0</v>
      </c>
      <c r="F43" s="212">
        <v>0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12">
        <v>0</v>
      </c>
      <c r="N43" s="212">
        <v>0</v>
      </c>
      <c r="O43" s="212">
        <v>0</v>
      </c>
      <c r="P43" s="212">
        <v>0</v>
      </c>
      <c r="Q43" s="212">
        <v>0</v>
      </c>
      <c r="R43" s="212">
        <v>0</v>
      </c>
      <c r="S43" s="212">
        <v>0</v>
      </c>
      <c r="T43" s="212">
        <v>0</v>
      </c>
      <c r="U43" s="212">
        <v>0</v>
      </c>
      <c r="V43" s="212">
        <v>0</v>
      </c>
      <c r="W43" s="212">
        <v>0</v>
      </c>
      <c r="DA43" s="109" t="s">
        <v>459</v>
      </c>
    </row>
    <row r="44" spans="1:105" ht="12" customHeight="1" x14ac:dyDescent="0.25">
      <c r="A44" s="24" t="s">
        <v>30</v>
      </c>
      <c r="B44" s="215">
        <v>0</v>
      </c>
      <c r="C44" s="215">
        <v>0</v>
      </c>
      <c r="D44" s="215">
        <v>0</v>
      </c>
      <c r="E44" s="215">
        <v>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0</v>
      </c>
      <c r="M44" s="215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0</v>
      </c>
      <c r="S44" s="215">
        <v>0</v>
      </c>
      <c r="T44" s="215">
        <v>0</v>
      </c>
      <c r="U44" s="215">
        <v>0</v>
      </c>
      <c r="V44" s="215">
        <v>0</v>
      </c>
      <c r="W44" s="215">
        <v>0</v>
      </c>
      <c r="DA44" s="85" t="s">
        <v>460</v>
      </c>
    </row>
    <row r="45" spans="1:105" ht="12" customHeight="1" x14ac:dyDescent="0.25">
      <c r="A45" s="14" t="s">
        <v>31</v>
      </c>
      <c r="B45" s="206">
        <f t="shared" ref="B45:W45" si="15">B46+B47+B48+B49+B50</f>
        <v>0</v>
      </c>
      <c r="C45" s="206">
        <f t="shared" si="15"/>
        <v>0</v>
      </c>
      <c r="D45" s="206">
        <f t="shared" si="15"/>
        <v>0</v>
      </c>
      <c r="E45" s="206">
        <f t="shared" si="15"/>
        <v>0</v>
      </c>
      <c r="F45" s="206">
        <f t="shared" si="15"/>
        <v>0</v>
      </c>
      <c r="G45" s="206">
        <f t="shared" si="15"/>
        <v>0</v>
      </c>
      <c r="H45" s="206">
        <f t="shared" si="15"/>
        <v>0</v>
      </c>
      <c r="I45" s="206">
        <f t="shared" si="15"/>
        <v>0</v>
      </c>
      <c r="J45" s="206">
        <f t="shared" si="15"/>
        <v>0</v>
      </c>
      <c r="K45" s="206">
        <f t="shared" si="15"/>
        <v>0</v>
      </c>
      <c r="L45" s="206">
        <f t="shared" si="15"/>
        <v>0</v>
      </c>
      <c r="M45" s="206">
        <f t="shared" si="15"/>
        <v>0</v>
      </c>
      <c r="N45" s="206">
        <f t="shared" si="15"/>
        <v>0</v>
      </c>
      <c r="O45" s="206">
        <f t="shared" si="15"/>
        <v>0</v>
      </c>
      <c r="P45" s="206">
        <f t="shared" si="15"/>
        <v>0</v>
      </c>
      <c r="Q45" s="206">
        <f t="shared" si="15"/>
        <v>0</v>
      </c>
      <c r="R45" s="206">
        <f t="shared" si="15"/>
        <v>0</v>
      </c>
      <c r="S45" s="206">
        <f t="shared" si="15"/>
        <v>0</v>
      </c>
      <c r="T45" s="206">
        <f t="shared" si="15"/>
        <v>0</v>
      </c>
      <c r="U45" s="206">
        <f t="shared" si="15"/>
        <v>0</v>
      </c>
      <c r="V45" s="206">
        <f t="shared" si="15"/>
        <v>0</v>
      </c>
      <c r="W45" s="206">
        <f t="shared" si="15"/>
        <v>0</v>
      </c>
      <c r="DA45" s="71"/>
    </row>
    <row r="46" spans="1:105" ht="12" customHeight="1" x14ac:dyDescent="0.25">
      <c r="A46" s="18" t="s">
        <v>32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461</v>
      </c>
    </row>
    <row r="47" spans="1:105" ht="12" customHeight="1" x14ac:dyDescent="0.25">
      <c r="A47" s="18" t="s">
        <v>33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462</v>
      </c>
    </row>
    <row r="48" spans="1:105" ht="12" customHeight="1" x14ac:dyDescent="0.25">
      <c r="A48" s="18" t="s">
        <v>69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463</v>
      </c>
    </row>
    <row r="49" spans="1:105" ht="12" customHeight="1" x14ac:dyDescent="0.25">
      <c r="A49" s="18" t="s">
        <v>70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464</v>
      </c>
    </row>
    <row r="50" spans="1:105" ht="12" customHeight="1" x14ac:dyDescent="0.25">
      <c r="A50" s="18" t="s">
        <v>34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465</v>
      </c>
    </row>
    <row r="51" spans="1:105" ht="12" customHeight="1" x14ac:dyDescent="0.25">
      <c r="A51" s="14" t="s">
        <v>35</v>
      </c>
      <c r="B51" s="206">
        <f t="shared" ref="B51:W51" si="16">B52+B53</f>
        <v>0</v>
      </c>
      <c r="C51" s="206">
        <f t="shared" si="16"/>
        <v>0</v>
      </c>
      <c r="D51" s="206">
        <f t="shared" si="16"/>
        <v>0</v>
      </c>
      <c r="E51" s="206">
        <f t="shared" si="16"/>
        <v>0</v>
      </c>
      <c r="F51" s="206">
        <f t="shared" si="16"/>
        <v>0</v>
      </c>
      <c r="G51" s="206">
        <f t="shared" si="16"/>
        <v>0</v>
      </c>
      <c r="H51" s="206">
        <f t="shared" si="16"/>
        <v>0</v>
      </c>
      <c r="I51" s="206">
        <f t="shared" si="16"/>
        <v>0</v>
      </c>
      <c r="J51" s="206">
        <f t="shared" si="16"/>
        <v>0</v>
      </c>
      <c r="K51" s="206">
        <f t="shared" si="16"/>
        <v>0</v>
      </c>
      <c r="L51" s="206">
        <f t="shared" si="16"/>
        <v>0</v>
      </c>
      <c r="M51" s="206">
        <f t="shared" si="16"/>
        <v>0</v>
      </c>
      <c r="N51" s="206">
        <f t="shared" si="16"/>
        <v>0</v>
      </c>
      <c r="O51" s="206">
        <f t="shared" si="16"/>
        <v>0</v>
      </c>
      <c r="P51" s="206">
        <f t="shared" si="16"/>
        <v>0</v>
      </c>
      <c r="Q51" s="206">
        <f t="shared" si="16"/>
        <v>0</v>
      </c>
      <c r="R51" s="206">
        <f t="shared" si="16"/>
        <v>0</v>
      </c>
      <c r="S51" s="206">
        <f t="shared" si="16"/>
        <v>0</v>
      </c>
      <c r="T51" s="206">
        <f t="shared" si="16"/>
        <v>0</v>
      </c>
      <c r="U51" s="206">
        <f t="shared" si="16"/>
        <v>0</v>
      </c>
      <c r="V51" s="206">
        <f t="shared" si="16"/>
        <v>0</v>
      </c>
      <c r="W51" s="206">
        <f t="shared" si="16"/>
        <v>0</v>
      </c>
      <c r="DA51" s="71"/>
    </row>
    <row r="52" spans="1:105" ht="12" customHeight="1" x14ac:dyDescent="0.25">
      <c r="A52" s="18" t="s">
        <v>72</v>
      </c>
      <c r="B52" s="206">
        <v>0</v>
      </c>
      <c r="C52" s="206">
        <v>0</v>
      </c>
      <c r="D52" s="206">
        <v>0</v>
      </c>
      <c r="E52" s="206">
        <v>0</v>
      </c>
      <c r="F52" s="206">
        <v>0</v>
      </c>
      <c r="G52" s="206">
        <v>0</v>
      </c>
      <c r="H52" s="206">
        <v>0</v>
      </c>
      <c r="I52" s="206">
        <v>0</v>
      </c>
      <c r="J52" s="206">
        <v>0</v>
      </c>
      <c r="K52" s="206">
        <v>0</v>
      </c>
      <c r="L52" s="206">
        <v>0</v>
      </c>
      <c r="M52" s="206">
        <v>0</v>
      </c>
      <c r="N52" s="206">
        <v>0</v>
      </c>
      <c r="O52" s="206">
        <v>0</v>
      </c>
      <c r="P52" s="206">
        <v>0</v>
      </c>
      <c r="Q52" s="206">
        <v>0</v>
      </c>
      <c r="R52" s="206">
        <v>0</v>
      </c>
      <c r="S52" s="206">
        <v>0</v>
      </c>
      <c r="T52" s="206">
        <v>0</v>
      </c>
      <c r="U52" s="206">
        <v>0</v>
      </c>
      <c r="V52" s="206">
        <v>0</v>
      </c>
      <c r="W52" s="206">
        <v>0</v>
      </c>
      <c r="DA52" s="71" t="s">
        <v>466</v>
      </c>
    </row>
    <row r="53" spans="1:105" ht="12" customHeight="1" x14ac:dyDescent="0.25">
      <c r="A53" s="18" t="s">
        <v>36</v>
      </c>
      <c r="B53" s="206">
        <v>0</v>
      </c>
      <c r="C53" s="206">
        <v>0</v>
      </c>
      <c r="D53" s="206">
        <v>0</v>
      </c>
      <c r="E53" s="206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6">
        <v>0</v>
      </c>
      <c r="W53" s="206">
        <v>0</v>
      </c>
      <c r="DA53" s="71" t="s">
        <v>467</v>
      </c>
    </row>
    <row r="54" spans="1:105" ht="12" customHeight="1" x14ac:dyDescent="0.25">
      <c r="A54" s="14" t="s">
        <v>37</v>
      </c>
      <c r="B54" s="206">
        <f t="shared" ref="B54:W54" si="17">B55+B56+B57+B58+B59+B60</f>
        <v>0</v>
      </c>
      <c r="C54" s="206">
        <f t="shared" si="17"/>
        <v>0</v>
      </c>
      <c r="D54" s="206">
        <f t="shared" si="17"/>
        <v>0</v>
      </c>
      <c r="E54" s="206">
        <f t="shared" si="17"/>
        <v>0</v>
      </c>
      <c r="F54" s="206">
        <f t="shared" si="17"/>
        <v>0</v>
      </c>
      <c r="G54" s="206">
        <f t="shared" si="17"/>
        <v>0</v>
      </c>
      <c r="H54" s="206">
        <f t="shared" si="17"/>
        <v>0</v>
      </c>
      <c r="I54" s="206">
        <f t="shared" si="17"/>
        <v>0</v>
      </c>
      <c r="J54" s="206">
        <f t="shared" si="17"/>
        <v>0</v>
      </c>
      <c r="K54" s="206">
        <f t="shared" si="17"/>
        <v>0</v>
      </c>
      <c r="L54" s="206">
        <f t="shared" si="17"/>
        <v>0</v>
      </c>
      <c r="M54" s="206">
        <f t="shared" si="17"/>
        <v>0</v>
      </c>
      <c r="N54" s="206">
        <f t="shared" si="17"/>
        <v>0</v>
      </c>
      <c r="O54" s="206">
        <f t="shared" si="17"/>
        <v>0</v>
      </c>
      <c r="P54" s="206">
        <f t="shared" si="17"/>
        <v>0</v>
      </c>
      <c r="Q54" s="206">
        <f t="shared" si="17"/>
        <v>0</v>
      </c>
      <c r="R54" s="206">
        <f t="shared" si="17"/>
        <v>0</v>
      </c>
      <c r="S54" s="206">
        <f t="shared" si="17"/>
        <v>0</v>
      </c>
      <c r="T54" s="206">
        <f t="shared" si="17"/>
        <v>0</v>
      </c>
      <c r="U54" s="206">
        <f t="shared" si="17"/>
        <v>0</v>
      </c>
      <c r="V54" s="206">
        <f t="shared" si="17"/>
        <v>0</v>
      </c>
      <c r="W54" s="206">
        <f t="shared" si="17"/>
        <v>0</v>
      </c>
      <c r="DA54" s="71"/>
    </row>
    <row r="55" spans="1:105" ht="12" customHeight="1" x14ac:dyDescent="0.25">
      <c r="A55" s="18" t="s">
        <v>73</v>
      </c>
      <c r="B55" s="206">
        <v>0</v>
      </c>
      <c r="C55" s="206">
        <v>0</v>
      </c>
      <c r="D55" s="206">
        <v>0</v>
      </c>
      <c r="E55" s="206">
        <v>0</v>
      </c>
      <c r="F55" s="206">
        <v>0</v>
      </c>
      <c r="G55" s="206">
        <v>0</v>
      </c>
      <c r="H55" s="206">
        <v>0</v>
      </c>
      <c r="I55" s="206">
        <v>0</v>
      </c>
      <c r="J55" s="206">
        <v>0</v>
      </c>
      <c r="K55" s="206">
        <v>0</v>
      </c>
      <c r="L55" s="206">
        <v>0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R55" s="206">
        <v>0</v>
      </c>
      <c r="S55" s="206">
        <v>0</v>
      </c>
      <c r="T55" s="206">
        <v>0</v>
      </c>
      <c r="U55" s="206">
        <v>0</v>
      </c>
      <c r="V55" s="206">
        <v>0</v>
      </c>
      <c r="W55" s="206">
        <v>0</v>
      </c>
      <c r="DA55" s="71" t="s">
        <v>468</v>
      </c>
    </row>
    <row r="56" spans="1:105" ht="12" customHeight="1" x14ac:dyDescent="0.25">
      <c r="A56" s="18" t="s">
        <v>74</v>
      </c>
      <c r="B56" s="206">
        <v>0</v>
      </c>
      <c r="C56" s="206">
        <v>0</v>
      </c>
      <c r="D56" s="206">
        <v>0</v>
      </c>
      <c r="E56" s="206">
        <v>0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6">
        <v>0</v>
      </c>
      <c r="N56" s="206">
        <v>0</v>
      </c>
      <c r="O56" s="206">
        <v>0</v>
      </c>
      <c r="P56" s="206">
        <v>0</v>
      </c>
      <c r="Q56" s="206">
        <v>0</v>
      </c>
      <c r="R56" s="206">
        <v>0</v>
      </c>
      <c r="S56" s="206">
        <v>0</v>
      </c>
      <c r="T56" s="206">
        <v>0</v>
      </c>
      <c r="U56" s="206">
        <v>0</v>
      </c>
      <c r="V56" s="206">
        <v>0</v>
      </c>
      <c r="W56" s="206">
        <v>0</v>
      </c>
      <c r="DA56" s="71" t="s">
        <v>469</v>
      </c>
    </row>
    <row r="57" spans="1:105" ht="12" customHeight="1" x14ac:dyDescent="0.25">
      <c r="A57" s="18" t="s">
        <v>75</v>
      </c>
      <c r="B57" s="206">
        <v>0</v>
      </c>
      <c r="C57" s="206">
        <v>0</v>
      </c>
      <c r="D57" s="206">
        <v>0</v>
      </c>
      <c r="E57" s="206">
        <v>0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6">
        <v>0</v>
      </c>
      <c r="N57" s="206">
        <v>0</v>
      </c>
      <c r="O57" s="206">
        <v>0</v>
      </c>
      <c r="P57" s="206">
        <v>0</v>
      </c>
      <c r="Q57" s="206">
        <v>0</v>
      </c>
      <c r="R57" s="206">
        <v>0</v>
      </c>
      <c r="S57" s="206">
        <v>0</v>
      </c>
      <c r="T57" s="206">
        <v>0</v>
      </c>
      <c r="U57" s="206">
        <v>0</v>
      </c>
      <c r="V57" s="206">
        <v>0</v>
      </c>
      <c r="W57" s="206">
        <v>0</v>
      </c>
      <c r="DA57" s="71" t="s">
        <v>470</v>
      </c>
    </row>
    <row r="58" spans="1:105" ht="12" customHeight="1" x14ac:dyDescent="0.25">
      <c r="A58" s="18" t="s">
        <v>76</v>
      </c>
      <c r="B58" s="206">
        <v>0</v>
      </c>
      <c r="C58" s="206">
        <v>0</v>
      </c>
      <c r="D58" s="206">
        <v>0</v>
      </c>
      <c r="E58" s="206">
        <v>0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6">
        <v>0</v>
      </c>
      <c r="N58" s="206">
        <v>0</v>
      </c>
      <c r="O58" s="206">
        <v>0</v>
      </c>
      <c r="P58" s="206">
        <v>0</v>
      </c>
      <c r="Q58" s="206">
        <v>0</v>
      </c>
      <c r="R58" s="206">
        <v>0</v>
      </c>
      <c r="S58" s="206">
        <v>0</v>
      </c>
      <c r="T58" s="206">
        <v>0</v>
      </c>
      <c r="U58" s="206">
        <v>0</v>
      </c>
      <c r="V58" s="206">
        <v>0</v>
      </c>
      <c r="W58" s="206">
        <v>0</v>
      </c>
      <c r="DA58" s="71" t="s">
        <v>471</v>
      </c>
    </row>
    <row r="59" spans="1:105" ht="12" customHeight="1" x14ac:dyDescent="0.25">
      <c r="A59" s="18" t="s">
        <v>77</v>
      </c>
      <c r="B59" s="206">
        <v>0</v>
      </c>
      <c r="C59" s="206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  <c r="L59" s="206">
        <v>0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06">
        <v>0</v>
      </c>
      <c r="S59" s="206">
        <v>0</v>
      </c>
      <c r="T59" s="206">
        <v>0</v>
      </c>
      <c r="U59" s="206">
        <v>0</v>
      </c>
      <c r="V59" s="206">
        <v>0</v>
      </c>
      <c r="W59" s="206">
        <v>0</v>
      </c>
      <c r="DA59" s="71" t="s">
        <v>472</v>
      </c>
    </row>
    <row r="60" spans="1:105" ht="12" customHeight="1" x14ac:dyDescent="0.25">
      <c r="A60" s="18" t="s">
        <v>78</v>
      </c>
      <c r="B60" s="206">
        <v>0</v>
      </c>
      <c r="C60" s="206">
        <v>0</v>
      </c>
      <c r="D60" s="206">
        <v>0</v>
      </c>
      <c r="E60" s="206">
        <v>0</v>
      </c>
      <c r="F60" s="206">
        <v>0</v>
      </c>
      <c r="G60" s="206">
        <v>0</v>
      </c>
      <c r="H60" s="206">
        <v>0</v>
      </c>
      <c r="I60" s="206">
        <v>0</v>
      </c>
      <c r="J60" s="206">
        <v>0</v>
      </c>
      <c r="K60" s="206">
        <v>0</v>
      </c>
      <c r="L60" s="206">
        <v>0</v>
      </c>
      <c r="M60" s="206">
        <v>0</v>
      </c>
      <c r="N60" s="206">
        <v>0</v>
      </c>
      <c r="O60" s="206">
        <v>0</v>
      </c>
      <c r="P60" s="206">
        <v>0</v>
      </c>
      <c r="Q60" s="206">
        <v>0</v>
      </c>
      <c r="R60" s="206">
        <v>0</v>
      </c>
      <c r="S60" s="206">
        <v>0</v>
      </c>
      <c r="T60" s="206">
        <v>0</v>
      </c>
      <c r="U60" s="206">
        <v>0</v>
      </c>
      <c r="V60" s="206">
        <v>0</v>
      </c>
      <c r="W60" s="206">
        <v>0</v>
      </c>
      <c r="DA60" s="71" t="s">
        <v>473</v>
      </c>
    </row>
    <row r="61" spans="1:105" ht="12" customHeight="1" x14ac:dyDescent="0.25">
      <c r="A61" s="14" t="s">
        <v>79</v>
      </c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  <c r="L61" s="206">
        <v>0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06">
        <v>0</v>
      </c>
      <c r="S61" s="206">
        <v>0</v>
      </c>
      <c r="T61" s="206">
        <v>0</v>
      </c>
      <c r="U61" s="206">
        <v>0</v>
      </c>
      <c r="V61" s="206">
        <v>0</v>
      </c>
      <c r="W61" s="206">
        <v>0</v>
      </c>
      <c r="DA61" s="71" t="s">
        <v>474</v>
      </c>
    </row>
    <row r="62" spans="1:105" ht="12" customHeight="1" x14ac:dyDescent="0.25">
      <c r="A62" s="21" t="s">
        <v>38</v>
      </c>
      <c r="B62" s="209">
        <v>0</v>
      </c>
      <c r="C62" s="209">
        <v>0</v>
      </c>
      <c r="D62" s="209">
        <v>0</v>
      </c>
      <c r="E62" s="209">
        <v>0</v>
      </c>
      <c r="F62" s="209">
        <v>0</v>
      </c>
      <c r="G62" s="209">
        <v>0</v>
      </c>
      <c r="H62" s="209">
        <v>0</v>
      </c>
      <c r="I62" s="209">
        <v>0</v>
      </c>
      <c r="J62" s="209">
        <v>0</v>
      </c>
      <c r="K62" s="209">
        <v>0</v>
      </c>
      <c r="L62" s="209">
        <v>0</v>
      </c>
      <c r="M62" s="209">
        <v>0</v>
      </c>
      <c r="N62" s="209">
        <v>0</v>
      </c>
      <c r="O62" s="209">
        <v>0</v>
      </c>
      <c r="P62" s="209">
        <v>0</v>
      </c>
      <c r="Q62" s="209">
        <v>0</v>
      </c>
      <c r="R62" s="209">
        <v>0</v>
      </c>
      <c r="S62" s="209">
        <v>0</v>
      </c>
      <c r="T62" s="209">
        <v>0</v>
      </c>
      <c r="U62" s="209">
        <v>0</v>
      </c>
      <c r="V62" s="209">
        <v>0</v>
      </c>
      <c r="W62" s="209">
        <v>0</v>
      </c>
      <c r="DA62" s="86" t="s">
        <v>475</v>
      </c>
    </row>
    <row r="63" spans="1:105" ht="12" customHeight="1" x14ac:dyDescent="0.25">
      <c r="A63" s="114" t="s">
        <v>145</v>
      </c>
      <c r="B63" s="286">
        <f t="shared" ref="B63:W63" si="18">SUM(B64:B65,B68)</f>
        <v>0</v>
      </c>
      <c r="C63" s="286">
        <f t="shared" si="18"/>
        <v>0</v>
      </c>
      <c r="D63" s="286">
        <f t="shared" si="18"/>
        <v>0</v>
      </c>
      <c r="E63" s="286">
        <f t="shared" si="18"/>
        <v>0</v>
      </c>
      <c r="F63" s="286">
        <f t="shared" si="18"/>
        <v>0</v>
      </c>
      <c r="G63" s="286">
        <f t="shared" si="18"/>
        <v>0</v>
      </c>
      <c r="H63" s="286">
        <f t="shared" si="18"/>
        <v>0</v>
      </c>
      <c r="I63" s="286">
        <f t="shared" si="18"/>
        <v>0</v>
      </c>
      <c r="J63" s="286">
        <f t="shared" si="18"/>
        <v>0</v>
      </c>
      <c r="K63" s="286">
        <f t="shared" si="18"/>
        <v>0</v>
      </c>
      <c r="L63" s="286">
        <f t="shared" si="18"/>
        <v>0</v>
      </c>
      <c r="M63" s="286">
        <f t="shared" si="18"/>
        <v>0</v>
      </c>
      <c r="N63" s="286">
        <f t="shared" si="18"/>
        <v>0</v>
      </c>
      <c r="O63" s="286">
        <f t="shared" si="18"/>
        <v>0</v>
      </c>
      <c r="P63" s="286">
        <f t="shared" si="18"/>
        <v>0</v>
      </c>
      <c r="Q63" s="286">
        <f t="shared" si="18"/>
        <v>0</v>
      </c>
      <c r="R63" s="286">
        <f t="shared" si="18"/>
        <v>0</v>
      </c>
      <c r="S63" s="286">
        <f t="shared" si="18"/>
        <v>0</v>
      </c>
      <c r="T63" s="286">
        <f t="shared" si="18"/>
        <v>0</v>
      </c>
      <c r="U63" s="286">
        <f t="shared" si="18"/>
        <v>0</v>
      </c>
      <c r="V63" s="286">
        <f t="shared" si="18"/>
        <v>0</v>
      </c>
      <c r="W63" s="286">
        <f t="shared" si="18"/>
        <v>0</v>
      </c>
      <c r="DA63" s="118"/>
    </row>
    <row r="64" spans="1:105" ht="12" customHeight="1" x14ac:dyDescent="0.25">
      <c r="A64" s="51" t="s">
        <v>43</v>
      </c>
      <c r="B64" s="243">
        <f>NFM_fec!B5</f>
        <v>0</v>
      </c>
      <c r="C64" s="243">
        <f>NFM_fec!C5</f>
        <v>0</v>
      </c>
      <c r="D64" s="243">
        <f>NFM_fec!D5</f>
        <v>0</v>
      </c>
      <c r="E64" s="243">
        <f>NFM_fec!E5</f>
        <v>0</v>
      </c>
      <c r="F64" s="243">
        <f>NFM_fec!F5</f>
        <v>0</v>
      </c>
      <c r="G64" s="243">
        <f>NFM_fec!G5</f>
        <v>0</v>
      </c>
      <c r="H64" s="243">
        <f>NFM_fec!H5</f>
        <v>0</v>
      </c>
      <c r="I64" s="243">
        <f>NFM_fec!I5</f>
        <v>0</v>
      </c>
      <c r="J64" s="243">
        <f>NFM_fec!J5</f>
        <v>0</v>
      </c>
      <c r="K64" s="243">
        <f>NFM_fec!K5</f>
        <v>0</v>
      </c>
      <c r="L64" s="243">
        <f>NFM_fec!L5</f>
        <v>0</v>
      </c>
      <c r="M64" s="243">
        <f>NFM_fec!M5</f>
        <v>0</v>
      </c>
      <c r="N64" s="243">
        <f>NFM_fec!N5</f>
        <v>0</v>
      </c>
      <c r="O64" s="243">
        <f>NFM_fec!O5</f>
        <v>0</v>
      </c>
      <c r="P64" s="243">
        <f>NFM_fec!P5</f>
        <v>0</v>
      </c>
      <c r="Q64" s="243">
        <f>NFM_fec!Q5</f>
        <v>0</v>
      </c>
      <c r="R64" s="243">
        <f>NFM_fec!R5</f>
        <v>0</v>
      </c>
      <c r="S64" s="243">
        <f>NFM_fec!S5</f>
        <v>0</v>
      </c>
      <c r="T64" s="243">
        <f>NFM_fec!T5</f>
        <v>0</v>
      </c>
      <c r="U64" s="243">
        <f>NFM_fec!U5</f>
        <v>0</v>
      </c>
      <c r="V64" s="243">
        <f>NFM_fec!V5</f>
        <v>0</v>
      </c>
      <c r="W64" s="243">
        <f>NFM_fec!W5</f>
        <v>0</v>
      </c>
      <c r="DA64" s="83"/>
    </row>
    <row r="65" spans="1:105" ht="12" customHeight="1" x14ac:dyDescent="0.25">
      <c r="A65" s="99" t="s">
        <v>56</v>
      </c>
      <c r="B65" s="284">
        <f t="shared" ref="B65:W65" si="19">SUM(B66:B67)</f>
        <v>0</v>
      </c>
      <c r="C65" s="284">
        <f t="shared" si="19"/>
        <v>0</v>
      </c>
      <c r="D65" s="284">
        <f t="shared" si="19"/>
        <v>0</v>
      </c>
      <c r="E65" s="284">
        <f t="shared" si="19"/>
        <v>0</v>
      </c>
      <c r="F65" s="284">
        <f t="shared" si="19"/>
        <v>0</v>
      </c>
      <c r="G65" s="284">
        <f t="shared" si="19"/>
        <v>0</v>
      </c>
      <c r="H65" s="284">
        <f t="shared" si="19"/>
        <v>0</v>
      </c>
      <c r="I65" s="284">
        <f t="shared" si="19"/>
        <v>0</v>
      </c>
      <c r="J65" s="284">
        <f t="shared" si="19"/>
        <v>0</v>
      </c>
      <c r="K65" s="284">
        <f t="shared" si="19"/>
        <v>0</v>
      </c>
      <c r="L65" s="284">
        <f t="shared" si="19"/>
        <v>0</v>
      </c>
      <c r="M65" s="284">
        <f t="shared" si="19"/>
        <v>0</v>
      </c>
      <c r="N65" s="284">
        <f t="shared" si="19"/>
        <v>0</v>
      </c>
      <c r="O65" s="284">
        <f t="shared" si="19"/>
        <v>0</v>
      </c>
      <c r="P65" s="284">
        <f t="shared" si="19"/>
        <v>0</v>
      </c>
      <c r="Q65" s="284">
        <f t="shared" si="19"/>
        <v>0</v>
      </c>
      <c r="R65" s="284">
        <f t="shared" si="19"/>
        <v>0</v>
      </c>
      <c r="S65" s="284">
        <f t="shared" si="19"/>
        <v>0</v>
      </c>
      <c r="T65" s="284">
        <f t="shared" si="19"/>
        <v>0</v>
      </c>
      <c r="U65" s="284">
        <f t="shared" si="19"/>
        <v>0</v>
      </c>
      <c r="V65" s="284">
        <f t="shared" si="19"/>
        <v>0</v>
      </c>
      <c r="W65" s="284">
        <f t="shared" si="19"/>
        <v>0</v>
      </c>
      <c r="DA65" s="94"/>
    </row>
    <row r="66" spans="1:105" ht="12" customHeight="1" x14ac:dyDescent="0.25">
      <c r="A66" s="44" t="s">
        <v>44</v>
      </c>
      <c r="B66" s="284">
        <f>NFM_fec!B34</f>
        <v>0</v>
      </c>
      <c r="C66" s="284">
        <f>NFM_fec!C34</f>
        <v>0</v>
      </c>
      <c r="D66" s="284">
        <f>NFM_fec!D34</f>
        <v>0</v>
      </c>
      <c r="E66" s="284">
        <f>NFM_fec!E34</f>
        <v>0</v>
      </c>
      <c r="F66" s="284">
        <f>NFM_fec!F34</f>
        <v>0</v>
      </c>
      <c r="G66" s="284">
        <f>NFM_fec!G34</f>
        <v>0</v>
      </c>
      <c r="H66" s="284">
        <f>NFM_fec!H34</f>
        <v>0</v>
      </c>
      <c r="I66" s="284">
        <f>NFM_fec!I34</f>
        <v>0</v>
      </c>
      <c r="J66" s="284">
        <f>NFM_fec!J34</f>
        <v>0</v>
      </c>
      <c r="K66" s="284">
        <f>NFM_fec!K34</f>
        <v>0</v>
      </c>
      <c r="L66" s="284">
        <f>NFM_fec!L34</f>
        <v>0</v>
      </c>
      <c r="M66" s="284">
        <f>NFM_fec!M34</f>
        <v>0</v>
      </c>
      <c r="N66" s="284">
        <f>NFM_fec!N34</f>
        <v>0</v>
      </c>
      <c r="O66" s="284">
        <f>NFM_fec!O34</f>
        <v>0</v>
      </c>
      <c r="P66" s="284">
        <f>NFM_fec!P34</f>
        <v>0</v>
      </c>
      <c r="Q66" s="284">
        <f>NFM_fec!Q34</f>
        <v>0</v>
      </c>
      <c r="R66" s="284">
        <f>NFM_fec!R34</f>
        <v>0</v>
      </c>
      <c r="S66" s="284">
        <f>NFM_fec!S34</f>
        <v>0</v>
      </c>
      <c r="T66" s="284">
        <f>NFM_fec!T34</f>
        <v>0</v>
      </c>
      <c r="U66" s="284">
        <f>NFM_fec!U34</f>
        <v>0</v>
      </c>
      <c r="V66" s="284">
        <f>NFM_fec!V34</f>
        <v>0</v>
      </c>
      <c r="W66" s="284">
        <f>NFM_fec!W34</f>
        <v>0</v>
      </c>
      <c r="DA66" s="94"/>
    </row>
    <row r="67" spans="1:105" ht="12" customHeight="1" x14ac:dyDescent="0.25">
      <c r="A67" s="44" t="s">
        <v>81</v>
      </c>
      <c r="B67" s="284">
        <f>NFM_fec!B72</f>
        <v>0</v>
      </c>
      <c r="C67" s="284">
        <f>NFM_fec!C72</f>
        <v>0</v>
      </c>
      <c r="D67" s="284">
        <f>NFM_fec!D72</f>
        <v>0</v>
      </c>
      <c r="E67" s="284">
        <f>NFM_fec!E72</f>
        <v>0</v>
      </c>
      <c r="F67" s="284">
        <f>NFM_fec!F72</f>
        <v>0</v>
      </c>
      <c r="G67" s="284">
        <f>NFM_fec!G72</f>
        <v>0</v>
      </c>
      <c r="H67" s="284">
        <f>NFM_fec!H72</f>
        <v>0</v>
      </c>
      <c r="I67" s="284">
        <f>NFM_fec!I72</f>
        <v>0</v>
      </c>
      <c r="J67" s="284">
        <f>NFM_fec!J72</f>
        <v>0</v>
      </c>
      <c r="K67" s="284">
        <f>NFM_fec!K72</f>
        <v>0</v>
      </c>
      <c r="L67" s="284">
        <f>NFM_fec!L72</f>
        <v>0</v>
      </c>
      <c r="M67" s="284">
        <f>NFM_fec!M72</f>
        <v>0</v>
      </c>
      <c r="N67" s="284">
        <f>NFM_fec!N72</f>
        <v>0</v>
      </c>
      <c r="O67" s="284">
        <f>NFM_fec!O72</f>
        <v>0</v>
      </c>
      <c r="P67" s="284">
        <f>NFM_fec!P72</f>
        <v>0</v>
      </c>
      <c r="Q67" s="284">
        <f>NFM_fec!Q72</f>
        <v>0</v>
      </c>
      <c r="R67" s="284">
        <f>NFM_fec!R72</f>
        <v>0</v>
      </c>
      <c r="S67" s="284">
        <f>NFM_fec!S72</f>
        <v>0</v>
      </c>
      <c r="T67" s="284">
        <f>NFM_fec!T72</f>
        <v>0</v>
      </c>
      <c r="U67" s="284">
        <f>NFM_fec!U72</f>
        <v>0</v>
      </c>
      <c r="V67" s="284">
        <f>NFM_fec!V72</f>
        <v>0</v>
      </c>
      <c r="W67" s="284">
        <f>NFM_fec!W72</f>
        <v>0</v>
      </c>
      <c r="DA67" s="94"/>
    </row>
    <row r="68" spans="1:105" ht="12" customHeight="1" x14ac:dyDescent="0.25">
      <c r="A68" s="52" t="s">
        <v>45</v>
      </c>
      <c r="B68" s="244">
        <f>NFM_fec!B115</f>
        <v>0</v>
      </c>
      <c r="C68" s="244">
        <f>NFM_fec!C115</f>
        <v>0</v>
      </c>
      <c r="D68" s="244">
        <f>NFM_fec!D115</f>
        <v>0</v>
      </c>
      <c r="E68" s="244">
        <f>NFM_fec!E115</f>
        <v>0</v>
      </c>
      <c r="F68" s="244">
        <f>NFM_fec!F115</f>
        <v>0</v>
      </c>
      <c r="G68" s="244">
        <f>NFM_fec!G115</f>
        <v>0</v>
      </c>
      <c r="H68" s="244">
        <f>NFM_fec!H115</f>
        <v>0</v>
      </c>
      <c r="I68" s="244">
        <f>NFM_fec!I115</f>
        <v>0</v>
      </c>
      <c r="J68" s="244">
        <f>NFM_fec!J115</f>
        <v>0</v>
      </c>
      <c r="K68" s="244">
        <f>NFM_fec!K115</f>
        <v>0</v>
      </c>
      <c r="L68" s="244">
        <f>NFM_fec!L115</f>
        <v>0</v>
      </c>
      <c r="M68" s="244">
        <f>NFM_fec!M115</f>
        <v>0</v>
      </c>
      <c r="N68" s="244">
        <f>NFM_fec!N115</f>
        <v>0</v>
      </c>
      <c r="O68" s="244">
        <f>NFM_fec!O115</f>
        <v>0</v>
      </c>
      <c r="P68" s="244">
        <f>NFM_fec!P115</f>
        <v>0</v>
      </c>
      <c r="Q68" s="244">
        <f>NFM_fec!Q115</f>
        <v>0</v>
      </c>
      <c r="R68" s="244">
        <f>NFM_fec!R115</f>
        <v>0</v>
      </c>
      <c r="S68" s="244">
        <f>NFM_fec!S115</f>
        <v>0</v>
      </c>
      <c r="T68" s="244">
        <f>NFM_fec!T115</f>
        <v>0</v>
      </c>
      <c r="U68" s="244">
        <f>NFM_fec!U115</f>
        <v>0</v>
      </c>
      <c r="V68" s="244">
        <f>NFM_fec!V115</f>
        <v>0</v>
      </c>
      <c r="W68" s="244">
        <f>NFM_fec!W115</f>
        <v>0</v>
      </c>
      <c r="DA68" s="84"/>
    </row>
    <row r="69" spans="1:105" ht="12" customHeight="1" x14ac:dyDescent="0.25">
      <c r="A69" s="4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87"/>
      <c r="S69" s="287"/>
      <c r="T69" s="287"/>
      <c r="U69" s="287"/>
      <c r="V69" s="287"/>
      <c r="W69" s="287"/>
    </row>
    <row r="70" spans="1:105" ht="12" customHeight="1" x14ac:dyDescent="0.25">
      <c r="A70" s="30" t="s">
        <v>85</v>
      </c>
      <c r="B70" s="205">
        <f t="shared" ref="B70:W70" si="20">SUM(B71:B72)</f>
        <v>0</v>
      </c>
      <c r="C70" s="205">
        <f t="shared" si="20"/>
        <v>0</v>
      </c>
      <c r="D70" s="205">
        <f t="shared" si="20"/>
        <v>0</v>
      </c>
      <c r="E70" s="205">
        <f t="shared" si="20"/>
        <v>0</v>
      </c>
      <c r="F70" s="205">
        <f t="shared" si="20"/>
        <v>0</v>
      </c>
      <c r="G70" s="205">
        <f t="shared" si="20"/>
        <v>0</v>
      </c>
      <c r="H70" s="205">
        <f t="shared" si="20"/>
        <v>0</v>
      </c>
      <c r="I70" s="205">
        <f t="shared" si="20"/>
        <v>0</v>
      </c>
      <c r="J70" s="205">
        <f t="shared" si="20"/>
        <v>0</v>
      </c>
      <c r="K70" s="205">
        <f t="shared" si="20"/>
        <v>0</v>
      </c>
      <c r="L70" s="205">
        <f t="shared" si="20"/>
        <v>0</v>
      </c>
      <c r="M70" s="205">
        <f t="shared" si="20"/>
        <v>0</v>
      </c>
      <c r="N70" s="205">
        <f t="shared" si="20"/>
        <v>0</v>
      </c>
      <c r="O70" s="205">
        <f t="shared" si="20"/>
        <v>0</v>
      </c>
      <c r="P70" s="205">
        <f t="shared" si="20"/>
        <v>0</v>
      </c>
      <c r="Q70" s="205">
        <f t="shared" si="20"/>
        <v>0</v>
      </c>
      <c r="R70" s="205">
        <f t="shared" si="20"/>
        <v>0</v>
      </c>
      <c r="S70" s="205">
        <f t="shared" si="20"/>
        <v>0</v>
      </c>
      <c r="T70" s="205">
        <f t="shared" si="20"/>
        <v>0</v>
      </c>
      <c r="U70" s="205">
        <f t="shared" si="20"/>
        <v>0</v>
      </c>
      <c r="V70" s="205">
        <f t="shared" si="20"/>
        <v>0</v>
      </c>
      <c r="W70" s="205">
        <f t="shared" si="20"/>
        <v>0</v>
      </c>
      <c r="DA70" s="112"/>
    </row>
    <row r="71" spans="1:105" ht="12" customHeight="1" x14ac:dyDescent="0.25">
      <c r="A71" s="24" t="s">
        <v>146</v>
      </c>
      <c r="B71" s="215">
        <f>NFM_emi!B5+(NFM_emi!B34-NFM_emi!B70)+NFM_emi!B72+(NFM_emi!B115-NFM_emi!B158)</f>
        <v>0</v>
      </c>
      <c r="C71" s="215">
        <f>NFM_emi!C5+(NFM_emi!C34-NFM_emi!C70)+NFM_emi!C72+(NFM_emi!C115-NFM_emi!C158)</f>
        <v>0</v>
      </c>
      <c r="D71" s="215">
        <f>NFM_emi!D5+(NFM_emi!D34-NFM_emi!D70)+NFM_emi!D72+(NFM_emi!D115-NFM_emi!D158)</f>
        <v>0</v>
      </c>
      <c r="E71" s="215">
        <f>NFM_emi!E5+(NFM_emi!E34-NFM_emi!E70)+NFM_emi!E72+(NFM_emi!E115-NFM_emi!E158)</f>
        <v>0</v>
      </c>
      <c r="F71" s="215">
        <f>NFM_emi!F5+(NFM_emi!F34-NFM_emi!F70)+NFM_emi!F72+(NFM_emi!F115-NFM_emi!F158)</f>
        <v>0</v>
      </c>
      <c r="G71" s="215">
        <f>NFM_emi!G5+(NFM_emi!G34-NFM_emi!G70)+NFM_emi!G72+(NFM_emi!G115-NFM_emi!G158)</f>
        <v>0</v>
      </c>
      <c r="H71" s="215">
        <f>NFM_emi!H5+(NFM_emi!H34-NFM_emi!H70)+NFM_emi!H72+(NFM_emi!H115-NFM_emi!H158)</f>
        <v>0</v>
      </c>
      <c r="I71" s="215">
        <f>NFM_emi!I5+(NFM_emi!I34-NFM_emi!I70)+NFM_emi!I72+(NFM_emi!I115-NFM_emi!I158)</f>
        <v>0</v>
      </c>
      <c r="J71" s="215">
        <f>NFM_emi!J5+(NFM_emi!J34-NFM_emi!J70)+NFM_emi!J72+(NFM_emi!J115-NFM_emi!J158)</f>
        <v>0</v>
      </c>
      <c r="K71" s="215">
        <f>NFM_emi!K5+(NFM_emi!K34-NFM_emi!K70)+NFM_emi!K72+(NFM_emi!K115-NFM_emi!K158)</f>
        <v>0</v>
      </c>
      <c r="L71" s="215">
        <f>NFM_emi!L5+(NFM_emi!L34-NFM_emi!L70)+NFM_emi!L72+(NFM_emi!L115-NFM_emi!L158)</f>
        <v>0</v>
      </c>
      <c r="M71" s="215">
        <f>NFM_emi!M5+(NFM_emi!M34-NFM_emi!M70)+NFM_emi!M72+(NFM_emi!M115-NFM_emi!M158)</f>
        <v>0</v>
      </c>
      <c r="N71" s="215">
        <f>NFM_emi!N5+(NFM_emi!N34-NFM_emi!N70)+NFM_emi!N72+(NFM_emi!N115-NFM_emi!N158)</f>
        <v>0</v>
      </c>
      <c r="O71" s="215">
        <f>NFM_emi!O5+(NFM_emi!O34-NFM_emi!O70)+NFM_emi!O72+(NFM_emi!O115-NFM_emi!O158)</f>
        <v>0</v>
      </c>
      <c r="P71" s="215">
        <f>NFM_emi!P5+(NFM_emi!P34-NFM_emi!P70)+NFM_emi!P72+(NFM_emi!P115-NFM_emi!P158)</f>
        <v>0</v>
      </c>
      <c r="Q71" s="215">
        <f>NFM_emi!Q5+(NFM_emi!Q34-NFM_emi!Q70)+NFM_emi!Q72+(NFM_emi!Q115-NFM_emi!Q158)</f>
        <v>0</v>
      </c>
      <c r="R71" s="215">
        <f>NFM_emi!R5+(NFM_emi!R34-NFM_emi!R70)+NFM_emi!R72+(NFM_emi!R115-NFM_emi!R158)</f>
        <v>0</v>
      </c>
      <c r="S71" s="215">
        <f>NFM_emi!S5+(NFM_emi!S34-NFM_emi!S70)+NFM_emi!S72+(NFM_emi!S115-NFM_emi!S158)</f>
        <v>0</v>
      </c>
      <c r="T71" s="215">
        <f>NFM_emi!T5+(NFM_emi!T34-NFM_emi!T70)+NFM_emi!T72+(NFM_emi!T115-NFM_emi!T158)</f>
        <v>0</v>
      </c>
      <c r="U71" s="215">
        <f>NFM_emi!U5+(NFM_emi!U34-NFM_emi!U70)+NFM_emi!U72+(NFM_emi!U115-NFM_emi!U158)</f>
        <v>0</v>
      </c>
      <c r="V71" s="215">
        <f>NFM_emi!V5+(NFM_emi!V34-NFM_emi!V70)+NFM_emi!V72+(NFM_emi!V115-NFM_emi!V158)</f>
        <v>0</v>
      </c>
      <c r="W71" s="215">
        <f>NFM_emi!W5+(NFM_emi!W34-NFM_emi!W70)+NFM_emi!W72+(NFM_emi!W115-NFM_emi!W158)</f>
        <v>0</v>
      </c>
      <c r="DA71" s="85"/>
    </row>
    <row r="72" spans="1:105" ht="12" customHeight="1" x14ac:dyDescent="0.25">
      <c r="A72" s="14" t="s">
        <v>147</v>
      </c>
      <c r="B72" s="206">
        <f>NFM_emi!B70+NFM_emi!B158</f>
        <v>0</v>
      </c>
      <c r="C72" s="206">
        <f>NFM_emi!C70+NFM_emi!C158</f>
        <v>0</v>
      </c>
      <c r="D72" s="206">
        <f>NFM_emi!D70+NFM_emi!D158</f>
        <v>0</v>
      </c>
      <c r="E72" s="206">
        <f>NFM_emi!E70+NFM_emi!E158</f>
        <v>0</v>
      </c>
      <c r="F72" s="206">
        <f>NFM_emi!F70+NFM_emi!F158</f>
        <v>0</v>
      </c>
      <c r="G72" s="206">
        <f>NFM_emi!G70+NFM_emi!G158</f>
        <v>0</v>
      </c>
      <c r="H72" s="206">
        <f>NFM_emi!H70+NFM_emi!H158</f>
        <v>0</v>
      </c>
      <c r="I72" s="206">
        <f>NFM_emi!I70+NFM_emi!I158</f>
        <v>0</v>
      </c>
      <c r="J72" s="206">
        <f>NFM_emi!J70+NFM_emi!J158</f>
        <v>0</v>
      </c>
      <c r="K72" s="206">
        <f>NFM_emi!K70+NFM_emi!K158</f>
        <v>0</v>
      </c>
      <c r="L72" s="206">
        <f>NFM_emi!L70+NFM_emi!L158</f>
        <v>0</v>
      </c>
      <c r="M72" s="206">
        <f>NFM_emi!M70+NFM_emi!M158</f>
        <v>0</v>
      </c>
      <c r="N72" s="206">
        <f>NFM_emi!N70+NFM_emi!N158</f>
        <v>0</v>
      </c>
      <c r="O72" s="206">
        <f>NFM_emi!O70+NFM_emi!O158</f>
        <v>0</v>
      </c>
      <c r="P72" s="206">
        <f>NFM_emi!P70+NFM_emi!P158</f>
        <v>0</v>
      </c>
      <c r="Q72" s="206">
        <f>NFM_emi!Q70+NFM_emi!Q158</f>
        <v>0</v>
      </c>
      <c r="R72" s="206">
        <f>NFM_emi!R70+NFM_emi!R158</f>
        <v>0</v>
      </c>
      <c r="S72" s="206">
        <f>NFM_emi!S70+NFM_emi!S158</f>
        <v>0</v>
      </c>
      <c r="T72" s="206">
        <f>NFM_emi!T70+NFM_emi!T158</f>
        <v>0</v>
      </c>
      <c r="U72" s="206">
        <f>NFM_emi!U70+NFM_emi!U158</f>
        <v>0</v>
      </c>
      <c r="V72" s="206">
        <f>NFM_emi!V70+NFM_emi!V158</f>
        <v>0</v>
      </c>
      <c r="W72" s="206">
        <f>NFM_emi!W70+NFM_emi!W158</f>
        <v>0</v>
      </c>
      <c r="DA72" s="71"/>
    </row>
    <row r="73" spans="1:105" ht="12" customHeight="1" x14ac:dyDescent="0.25">
      <c r="A73" s="31" t="s">
        <v>145</v>
      </c>
      <c r="B73" s="212">
        <f t="shared" ref="B73:W73" si="21">SUM(B74:B75,B78)</f>
        <v>0</v>
      </c>
      <c r="C73" s="212">
        <f t="shared" si="21"/>
        <v>0</v>
      </c>
      <c r="D73" s="212">
        <f t="shared" si="21"/>
        <v>0</v>
      </c>
      <c r="E73" s="212">
        <f t="shared" si="21"/>
        <v>0</v>
      </c>
      <c r="F73" s="212">
        <f t="shared" si="21"/>
        <v>0</v>
      </c>
      <c r="G73" s="212">
        <f t="shared" si="21"/>
        <v>0</v>
      </c>
      <c r="H73" s="212">
        <f t="shared" si="21"/>
        <v>0</v>
      </c>
      <c r="I73" s="212">
        <f t="shared" si="21"/>
        <v>0</v>
      </c>
      <c r="J73" s="212">
        <f t="shared" si="21"/>
        <v>0</v>
      </c>
      <c r="K73" s="212">
        <f t="shared" si="21"/>
        <v>0</v>
      </c>
      <c r="L73" s="212">
        <f t="shared" si="21"/>
        <v>0</v>
      </c>
      <c r="M73" s="212">
        <f t="shared" si="21"/>
        <v>0</v>
      </c>
      <c r="N73" s="212">
        <f t="shared" si="21"/>
        <v>0</v>
      </c>
      <c r="O73" s="212">
        <f t="shared" si="21"/>
        <v>0</v>
      </c>
      <c r="P73" s="212">
        <f t="shared" si="21"/>
        <v>0</v>
      </c>
      <c r="Q73" s="212">
        <f t="shared" si="21"/>
        <v>0</v>
      </c>
      <c r="R73" s="212">
        <f t="shared" si="21"/>
        <v>0</v>
      </c>
      <c r="S73" s="212">
        <f t="shared" si="21"/>
        <v>0</v>
      </c>
      <c r="T73" s="212">
        <f t="shared" si="21"/>
        <v>0</v>
      </c>
      <c r="U73" s="212">
        <f t="shared" si="21"/>
        <v>0</v>
      </c>
      <c r="V73" s="212">
        <f t="shared" si="21"/>
        <v>0</v>
      </c>
      <c r="W73" s="212">
        <f t="shared" si="21"/>
        <v>0</v>
      </c>
      <c r="DA73" s="109"/>
    </row>
    <row r="74" spans="1:105" ht="12" customHeight="1" x14ac:dyDescent="0.25">
      <c r="A74" s="51" t="s">
        <v>43</v>
      </c>
      <c r="B74" s="243">
        <f>NFM_emi!B$5</f>
        <v>0</v>
      </c>
      <c r="C74" s="243">
        <f>NFM_emi!C$5</f>
        <v>0</v>
      </c>
      <c r="D74" s="243">
        <f>NFM_emi!D$5</f>
        <v>0</v>
      </c>
      <c r="E74" s="243">
        <f>NFM_emi!E$5</f>
        <v>0</v>
      </c>
      <c r="F74" s="243">
        <f>NFM_emi!F$5</f>
        <v>0</v>
      </c>
      <c r="G74" s="243">
        <f>NFM_emi!G$5</f>
        <v>0</v>
      </c>
      <c r="H74" s="243">
        <f>NFM_emi!H$5</f>
        <v>0</v>
      </c>
      <c r="I74" s="243">
        <f>NFM_emi!I$5</f>
        <v>0</v>
      </c>
      <c r="J74" s="243">
        <f>NFM_emi!J$5</f>
        <v>0</v>
      </c>
      <c r="K74" s="243">
        <f>NFM_emi!K$5</f>
        <v>0</v>
      </c>
      <c r="L74" s="243">
        <f>NFM_emi!L$5</f>
        <v>0</v>
      </c>
      <c r="M74" s="243">
        <f>NFM_emi!M$5</f>
        <v>0</v>
      </c>
      <c r="N74" s="243">
        <f>NFM_emi!N$5</f>
        <v>0</v>
      </c>
      <c r="O74" s="243">
        <f>NFM_emi!O$5</f>
        <v>0</v>
      </c>
      <c r="P74" s="243">
        <f>NFM_emi!P$5</f>
        <v>0</v>
      </c>
      <c r="Q74" s="243">
        <f>NFM_emi!Q$5</f>
        <v>0</v>
      </c>
      <c r="R74" s="243">
        <f>NFM_emi!R$5</f>
        <v>0</v>
      </c>
      <c r="S74" s="243">
        <f>NFM_emi!S$5</f>
        <v>0</v>
      </c>
      <c r="T74" s="243">
        <f>NFM_emi!T$5</f>
        <v>0</v>
      </c>
      <c r="U74" s="243">
        <f>NFM_emi!U$5</f>
        <v>0</v>
      </c>
      <c r="V74" s="243">
        <f>NFM_emi!V$5</f>
        <v>0</v>
      </c>
      <c r="W74" s="243">
        <f>NFM_emi!W$5</f>
        <v>0</v>
      </c>
      <c r="DA74" s="83"/>
    </row>
    <row r="75" spans="1:105" ht="12" customHeight="1" x14ac:dyDescent="0.25">
      <c r="A75" s="99" t="s">
        <v>56</v>
      </c>
      <c r="B75" s="284">
        <f t="shared" ref="B75:W75" si="22">SUM(B76:B77)</f>
        <v>0</v>
      </c>
      <c r="C75" s="284">
        <f t="shared" si="22"/>
        <v>0</v>
      </c>
      <c r="D75" s="284">
        <f t="shared" si="22"/>
        <v>0</v>
      </c>
      <c r="E75" s="284">
        <f t="shared" si="22"/>
        <v>0</v>
      </c>
      <c r="F75" s="284">
        <f t="shared" si="22"/>
        <v>0</v>
      </c>
      <c r="G75" s="284">
        <f t="shared" si="22"/>
        <v>0</v>
      </c>
      <c r="H75" s="284">
        <f t="shared" si="22"/>
        <v>0</v>
      </c>
      <c r="I75" s="284">
        <f t="shared" si="22"/>
        <v>0</v>
      </c>
      <c r="J75" s="284">
        <f t="shared" si="22"/>
        <v>0</v>
      </c>
      <c r="K75" s="284">
        <f t="shared" si="22"/>
        <v>0</v>
      </c>
      <c r="L75" s="284">
        <f t="shared" si="22"/>
        <v>0</v>
      </c>
      <c r="M75" s="284">
        <f t="shared" si="22"/>
        <v>0</v>
      </c>
      <c r="N75" s="284">
        <f t="shared" si="22"/>
        <v>0</v>
      </c>
      <c r="O75" s="284">
        <f t="shared" si="22"/>
        <v>0</v>
      </c>
      <c r="P75" s="284">
        <f t="shared" si="22"/>
        <v>0</v>
      </c>
      <c r="Q75" s="284">
        <f t="shared" si="22"/>
        <v>0</v>
      </c>
      <c r="R75" s="284">
        <f t="shared" si="22"/>
        <v>0</v>
      </c>
      <c r="S75" s="284">
        <f t="shared" si="22"/>
        <v>0</v>
      </c>
      <c r="T75" s="284">
        <f t="shared" si="22"/>
        <v>0</v>
      </c>
      <c r="U75" s="284">
        <f t="shared" si="22"/>
        <v>0</v>
      </c>
      <c r="V75" s="284">
        <f t="shared" si="22"/>
        <v>0</v>
      </c>
      <c r="W75" s="284">
        <f t="shared" si="22"/>
        <v>0</v>
      </c>
      <c r="DA75" s="94"/>
    </row>
    <row r="76" spans="1:105" ht="12" customHeight="1" x14ac:dyDescent="0.25">
      <c r="A76" s="44" t="s">
        <v>44</v>
      </c>
      <c r="B76" s="284">
        <f>NFM_emi!B$34</f>
        <v>0</v>
      </c>
      <c r="C76" s="284">
        <f>NFM_emi!C$34</f>
        <v>0</v>
      </c>
      <c r="D76" s="284">
        <f>NFM_emi!D$34</f>
        <v>0</v>
      </c>
      <c r="E76" s="284">
        <f>NFM_emi!E$34</f>
        <v>0</v>
      </c>
      <c r="F76" s="284">
        <f>NFM_emi!F$34</f>
        <v>0</v>
      </c>
      <c r="G76" s="284">
        <f>NFM_emi!G$34</f>
        <v>0</v>
      </c>
      <c r="H76" s="284">
        <f>NFM_emi!H$34</f>
        <v>0</v>
      </c>
      <c r="I76" s="284">
        <f>NFM_emi!I$34</f>
        <v>0</v>
      </c>
      <c r="J76" s="284">
        <f>NFM_emi!J$34</f>
        <v>0</v>
      </c>
      <c r="K76" s="284">
        <f>NFM_emi!K$34</f>
        <v>0</v>
      </c>
      <c r="L76" s="284">
        <f>NFM_emi!L$34</f>
        <v>0</v>
      </c>
      <c r="M76" s="284">
        <f>NFM_emi!M$34</f>
        <v>0</v>
      </c>
      <c r="N76" s="284">
        <f>NFM_emi!N$34</f>
        <v>0</v>
      </c>
      <c r="O76" s="284">
        <f>NFM_emi!O$34</f>
        <v>0</v>
      </c>
      <c r="P76" s="284">
        <f>NFM_emi!P$34</f>
        <v>0</v>
      </c>
      <c r="Q76" s="284">
        <f>NFM_emi!Q$34</f>
        <v>0</v>
      </c>
      <c r="R76" s="284">
        <f>NFM_emi!R$34</f>
        <v>0</v>
      </c>
      <c r="S76" s="284">
        <f>NFM_emi!S$34</f>
        <v>0</v>
      </c>
      <c r="T76" s="284">
        <f>NFM_emi!T$34</f>
        <v>0</v>
      </c>
      <c r="U76" s="284">
        <f>NFM_emi!U$34</f>
        <v>0</v>
      </c>
      <c r="V76" s="284">
        <f>NFM_emi!V$34</f>
        <v>0</v>
      </c>
      <c r="W76" s="284">
        <f>NFM_emi!W$34</f>
        <v>0</v>
      </c>
      <c r="DA76" s="94"/>
    </row>
    <row r="77" spans="1:105" ht="12" customHeight="1" x14ac:dyDescent="0.25">
      <c r="A77" s="44" t="s">
        <v>81</v>
      </c>
      <c r="B77" s="284">
        <f>NFM_emi!B$72</f>
        <v>0</v>
      </c>
      <c r="C77" s="284">
        <f>NFM_emi!C$72</f>
        <v>0</v>
      </c>
      <c r="D77" s="284">
        <f>NFM_emi!D$72</f>
        <v>0</v>
      </c>
      <c r="E77" s="284">
        <f>NFM_emi!E$72</f>
        <v>0</v>
      </c>
      <c r="F77" s="284">
        <f>NFM_emi!F$72</f>
        <v>0</v>
      </c>
      <c r="G77" s="284">
        <f>NFM_emi!G$72</f>
        <v>0</v>
      </c>
      <c r="H77" s="284">
        <f>NFM_emi!H$72</f>
        <v>0</v>
      </c>
      <c r="I77" s="284">
        <f>NFM_emi!I$72</f>
        <v>0</v>
      </c>
      <c r="J77" s="284">
        <f>NFM_emi!J$72</f>
        <v>0</v>
      </c>
      <c r="K77" s="284">
        <f>NFM_emi!K$72</f>
        <v>0</v>
      </c>
      <c r="L77" s="284">
        <f>NFM_emi!L$72</f>
        <v>0</v>
      </c>
      <c r="M77" s="284">
        <f>NFM_emi!M$72</f>
        <v>0</v>
      </c>
      <c r="N77" s="284">
        <f>NFM_emi!N$72</f>
        <v>0</v>
      </c>
      <c r="O77" s="284">
        <f>NFM_emi!O$72</f>
        <v>0</v>
      </c>
      <c r="P77" s="284">
        <f>NFM_emi!P$72</f>
        <v>0</v>
      </c>
      <c r="Q77" s="284">
        <f>NFM_emi!Q$72</f>
        <v>0</v>
      </c>
      <c r="R77" s="284">
        <f>NFM_emi!R$72</f>
        <v>0</v>
      </c>
      <c r="S77" s="284">
        <f>NFM_emi!S$72</f>
        <v>0</v>
      </c>
      <c r="T77" s="284">
        <f>NFM_emi!T$72</f>
        <v>0</v>
      </c>
      <c r="U77" s="284">
        <f>NFM_emi!U$72</f>
        <v>0</v>
      </c>
      <c r="V77" s="284">
        <f>NFM_emi!V$72</f>
        <v>0</v>
      </c>
      <c r="W77" s="284">
        <f>NFM_emi!W$72</f>
        <v>0</v>
      </c>
      <c r="DA77" s="94"/>
    </row>
    <row r="78" spans="1:105" ht="12" customHeight="1" x14ac:dyDescent="0.25">
      <c r="A78" s="52" t="s">
        <v>45</v>
      </c>
      <c r="B78" s="244">
        <f>NFM_emi!B$115</f>
        <v>0</v>
      </c>
      <c r="C78" s="244">
        <f>NFM_emi!C$115</f>
        <v>0</v>
      </c>
      <c r="D78" s="244">
        <f>NFM_emi!D$115</f>
        <v>0</v>
      </c>
      <c r="E78" s="244">
        <f>NFM_emi!E$115</f>
        <v>0</v>
      </c>
      <c r="F78" s="244">
        <f>NFM_emi!F$115</f>
        <v>0</v>
      </c>
      <c r="G78" s="244">
        <f>NFM_emi!G$115</f>
        <v>0</v>
      </c>
      <c r="H78" s="244">
        <f>NFM_emi!H$115</f>
        <v>0</v>
      </c>
      <c r="I78" s="244">
        <f>NFM_emi!I$115</f>
        <v>0</v>
      </c>
      <c r="J78" s="244">
        <f>NFM_emi!J$115</f>
        <v>0</v>
      </c>
      <c r="K78" s="244">
        <f>NFM_emi!K$115</f>
        <v>0</v>
      </c>
      <c r="L78" s="244">
        <f>NFM_emi!L$115</f>
        <v>0</v>
      </c>
      <c r="M78" s="244">
        <f>NFM_emi!M$115</f>
        <v>0</v>
      </c>
      <c r="N78" s="244">
        <f>NFM_emi!N$115</f>
        <v>0</v>
      </c>
      <c r="O78" s="244">
        <f>NFM_emi!O$115</f>
        <v>0</v>
      </c>
      <c r="P78" s="244">
        <f>NFM_emi!P$115</f>
        <v>0</v>
      </c>
      <c r="Q78" s="244">
        <f>NFM_emi!Q$115</f>
        <v>0</v>
      </c>
      <c r="R78" s="244">
        <f>NFM_emi!R$115</f>
        <v>0</v>
      </c>
      <c r="S78" s="244">
        <f>NFM_emi!S$115</f>
        <v>0</v>
      </c>
      <c r="T78" s="244">
        <f>NFM_emi!T$115</f>
        <v>0</v>
      </c>
      <c r="U78" s="244">
        <f>NFM_emi!U$115</f>
        <v>0</v>
      </c>
      <c r="V78" s="244">
        <f>NFM_emi!V$115</f>
        <v>0</v>
      </c>
      <c r="W78" s="244">
        <f>NFM_emi!W$115</f>
        <v>0</v>
      </c>
      <c r="DA78" s="84"/>
    </row>
    <row r="79" spans="1:105" ht="12" customHeight="1" x14ac:dyDescent="0.25">
      <c r="A79" s="3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DA79" s="87"/>
    </row>
    <row r="80" spans="1:105" ht="12" customHeight="1" x14ac:dyDescent="0.25">
      <c r="A80" s="110" t="s">
        <v>148</v>
      </c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DA80" s="118"/>
    </row>
    <row r="81" spans="1:105" ht="12" customHeight="1" x14ac:dyDescent="0.25">
      <c r="A81" s="50" t="s">
        <v>43</v>
      </c>
      <c r="B81" s="289" t="str">
        <f t="shared" ref="B81:W81" si="23">IF(B$4=0,"",B$4/B$11*1000)</f>
        <v/>
      </c>
      <c r="C81" s="289" t="str">
        <f t="shared" si="23"/>
        <v/>
      </c>
      <c r="D81" s="289" t="str">
        <f t="shared" si="23"/>
        <v/>
      </c>
      <c r="E81" s="289" t="str">
        <f t="shared" si="23"/>
        <v/>
      </c>
      <c r="F81" s="289" t="str">
        <f t="shared" si="23"/>
        <v/>
      </c>
      <c r="G81" s="289" t="str">
        <f t="shared" si="23"/>
        <v/>
      </c>
      <c r="H81" s="289" t="str">
        <f t="shared" si="23"/>
        <v/>
      </c>
      <c r="I81" s="289" t="str">
        <f t="shared" si="23"/>
        <v/>
      </c>
      <c r="J81" s="289" t="str">
        <f t="shared" si="23"/>
        <v/>
      </c>
      <c r="K81" s="289" t="str">
        <f t="shared" si="23"/>
        <v/>
      </c>
      <c r="L81" s="289" t="str">
        <f t="shared" si="23"/>
        <v/>
      </c>
      <c r="M81" s="289" t="str">
        <f t="shared" si="23"/>
        <v/>
      </c>
      <c r="N81" s="289" t="str">
        <f t="shared" si="23"/>
        <v/>
      </c>
      <c r="O81" s="289" t="str">
        <f t="shared" si="23"/>
        <v/>
      </c>
      <c r="P81" s="289" t="str">
        <f t="shared" si="23"/>
        <v/>
      </c>
      <c r="Q81" s="289" t="str">
        <f t="shared" si="23"/>
        <v/>
      </c>
      <c r="R81" s="289" t="str">
        <f t="shared" si="23"/>
        <v/>
      </c>
      <c r="S81" s="289" t="str">
        <f t="shared" si="23"/>
        <v/>
      </c>
      <c r="T81" s="289" t="str">
        <f t="shared" si="23"/>
        <v/>
      </c>
      <c r="U81" s="289" t="str">
        <f t="shared" si="23"/>
        <v/>
      </c>
      <c r="V81" s="289" t="str">
        <f t="shared" si="23"/>
        <v/>
      </c>
      <c r="W81" s="289" t="str">
        <f t="shared" si="23"/>
        <v/>
      </c>
      <c r="DA81" s="83"/>
    </row>
    <row r="82" spans="1:105" ht="12" customHeight="1" x14ac:dyDescent="0.25">
      <c r="A82" s="107" t="s">
        <v>56</v>
      </c>
      <c r="B82" s="290" t="str">
        <f t="shared" ref="B82:W82" si="24">IF(B$5=0,"",B$5/B$12*1000)</f>
        <v/>
      </c>
      <c r="C82" s="290" t="str">
        <f t="shared" si="24"/>
        <v/>
      </c>
      <c r="D82" s="290" t="str">
        <f t="shared" si="24"/>
        <v/>
      </c>
      <c r="E82" s="290" t="str">
        <f t="shared" si="24"/>
        <v/>
      </c>
      <c r="F82" s="290" t="str">
        <f t="shared" si="24"/>
        <v/>
      </c>
      <c r="G82" s="290" t="str">
        <f t="shared" si="24"/>
        <v/>
      </c>
      <c r="H82" s="290" t="str">
        <f t="shared" si="24"/>
        <v/>
      </c>
      <c r="I82" s="290" t="str">
        <f t="shared" si="24"/>
        <v/>
      </c>
      <c r="J82" s="290" t="str">
        <f t="shared" si="24"/>
        <v/>
      </c>
      <c r="K82" s="290" t="str">
        <f t="shared" si="24"/>
        <v/>
      </c>
      <c r="L82" s="290" t="str">
        <f t="shared" si="24"/>
        <v/>
      </c>
      <c r="M82" s="290" t="str">
        <f t="shared" si="24"/>
        <v/>
      </c>
      <c r="N82" s="290" t="str">
        <f t="shared" si="24"/>
        <v/>
      </c>
      <c r="O82" s="290" t="str">
        <f t="shared" si="24"/>
        <v/>
      </c>
      <c r="P82" s="290" t="str">
        <f t="shared" si="24"/>
        <v/>
      </c>
      <c r="Q82" s="290" t="str">
        <f t="shared" si="24"/>
        <v/>
      </c>
      <c r="R82" s="290" t="str">
        <f t="shared" si="24"/>
        <v/>
      </c>
      <c r="S82" s="290" t="str">
        <f t="shared" si="24"/>
        <v/>
      </c>
      <c r="T82" s="290" t="str">
        <f t="shared" si="24"/>
        <v/>
      </c>
      <c r="U82" s="290" t="str">
        <f t="shared" si="24"/>
        <v/>
      </c>
      <c r="V82" s="290" t="str">
        <f t="shared" si="24"/>
        <v/>
      </c>
      <c r="W82" s="290" t="str">
        <f t="shared" si="24"/>
        <v/>
      </c>
      <c r="DA82" s="94"/>
    </row>
    <row r="83" spans="1:105" ht="12" customHeight="1" x14ac:dyDescent="0.25">
      <c r="A83" s="49" t="s">
        <v>45</v>
      </c>
      <c r="B83" s="291" t="str">
        <f t="shared" ref="B83:W83" si="25">IF(B$8=0,"",B$8/B$15*1000)</f>
        <v/>
      </c>
      <c r="C83" s="291" t="str">
        <f t="shared" si="25"/>
        <v/>
      </c>
      <c r="D83" s="291" t="str">
        <f t="shared" si="25"/>
        <v/>
      </c>
      <c r="E83" s="291" t="str">
        <f t="shared" si="25"/>
        <v/>
      </c>
      <c r="F83" s="291" t="str">
        <f t="shared" si="25"/>
        <v/>
      </c>
      <c r="G83" s="291" t="str">
        <f t="shared" si="25"/>
        <v/>
      </c>
      <c r="H83" s="291" t="str">
        <f t="shared" si="25"/>
        <v/>
      </c>
      <c r="I83" s="291" t="str">
        <f t="shared" si="25"/>
        <v/>
      </c>
      <c r="J83" s="291" t="str">
        <f t="shared" si="25"/>
        <v/>
      </c>
      <c r="K83" s="291" t="str">
        <f t="shared" si="25"/>
        <v/>
      </c>
      <c r="L83" s="291" t="str">
        <f t="shared" si="25"/>
        <v/>
      </c>
      <c r="M83" s="291" t="str">
        <f t="shared" si="25"/>
        <v/>
      </c>
      <c r="N83" s="291" t="str">
        <f t="shared" si="25"/>
        <v/>
      </c>
      <c r="O83" s="291" t="str">
        <f t="shared" si="25"/>
        <v/>
      </c>
      <c r="P83" s="291" t="str">
        <f t="shared" si="25"/>
        <v/>
      </c>
      <c r="Q83" s="291" t="str">
        <f t="shared" si="25"/>
        <v/>
      </c>
      <c r="R83" s="291" t="str">
        <f t="shared" si="25"/>
        <v/>
      </c>
      <c r="S83" s="291" t="str">
        <f t="shared" si="25"/>
        <v/>
      </c>
      <c r="T83" s="291" t="str">
        <f t="shared" si="25"/>
        <v/>
      </c>
      <c r="U83" s="291" t="str">
        <f t="shared" si="25"/>
        <v/>
      </c>
      <c r="V83" s="291" t="str">
        <f t="shared" si="25"/>
        <v/>
      </c>
      <c r="W83" s="291" t="str">
        <f t="shared" si="25"/>
        <v/>
      </c>
      <c r="DA83" s="84"/>
    </row>
    <row r="84" spans="1:105" ht="12" customHeight="1" x14ac:dyDescent="0.25">
      <c r="A84" s="115" t="s">
        <v>149</v>
      </c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DA84" s="119"/>
    </row>
    <row r="85" spans="1:105" ht="12" customHeight="1" x14ac:dyDescent="0.25">
      <c r="A85" s="50" t="s">
        <v>43</v>
      </c>
      <c r="B85" s="254" t="str">
        <f t="shared" ref="B85:W85" si="26">IF(B$64=0,"",B$64/B$11)</f>
        <v/>
      </c>
      <c r="C85" s="254" t="str">
        <f t="shared" si="26"/>
        <v/>
      </c>
      <c r="D85" s="254" t="str">
        <f t="shared" si="26"/>
        <v/>
      </c>
      <c r="E85" s="254" t="str">
        <f t="shared" si="26"/>
        <v/>
      </c>
      <c r="F85" s="254" t="str">
        <f t="shared" si="26"/>
        <v/>
      </c>
      <c r="G85" s="254" t="str">
        <f t="shared" si="26"/>
        <v/>
      </c>
      <c r="H85" s="254" t="str">
        <f t="shared" si="26"/>
        <v/>
      </c>
      <c r="I85" s="254" t="str">
        <f t="shared" si="26"/>
        <v/>
      </c>
      <c r="J85" s="254" t="str">
        <f t="shared" si="26"/>
        <v/>
      </c>
      <c r="K85" s="254" t="str">
        <f t="shared" si="26"/>
        <v/>
      </c>
      <c r="L85" s="254" t="str">
        <f t="shared" si="26"/>
        <v/>
      </c>
      <c r="M85" s="254" t="str">
        <f t="shared" si="26"/>
        <v/>
      </c>
      <c r="N85" s="254" t="str">
        <f t="shared" si="26"/>
        <v/>
      </c>
      <c r="O85" s="254" t="str">
        <f t="shared" si="26"/>
        <v/>
      </c>
      <c r="P85" s="254" t="str">
        <f t="shared" si="26"/>
        <v/>
      </c>
      <c r="Q85" s="254" t="str">
        <f t="shared" si="26"/>
        <v/>
      </c>
      <c r="R85" s="254" t="str">
        <f t="shared" si="26"/>
        <v/>
      </c>
      <c r="S85" s="254" t="str">
        <f t="shared" si="26"/>
        <v/>
      </c>
      <c r="T85" s="254" t="str">
        <f t="shared" si="26"/>
        <v/>
      </c>
      <c r="U85" s="254" t="str">
        <f t="shared" si="26"/>
        <v/>
      </c>
      <c r="V85" s="254" t="str">
        <f t="shared" si="26"/>
        <v/>
      </c>
      <c r="W85" s="254" t="str">
        <f t="shared" si="26"/>
        <v/>
      </c>
      <c r="DA85" s="83"/>
    </row>
    <row r="86" spans="1:105" ht="12" customHeight="1" x14ac:dyDescent="0.25">
      <c r="A86" s="107" t="s">
        <v>56</v>
      </c>
      <c r="B86" s="293" t="str">
        <f t="shared" ref="B86:W86" si="27">IF(B$65=0,"",B$65/B$12)</f>
        <v/>
      </c>
      <c r="C86" s="293" t="str">
        <f t="shared" si="27"/>
        <v/>
      </c>
      <c r="D86" s="293" t="str">
        <f t="shared" si="27"/>
        <v/>
      </c>
      <c r="E86" s="293" t="str">
        <f t="shared" si="27"/>
        <v/>
      </c>
      <c r="F86" s="293" t="str">
        <f t="shared" si="27"/>
        <v/>
      </c>
      <c r="G86" s="293" t="str">
        <f t="shared" si="27"/>
        <v/>
      </c>
      <c r="H86" s="293" t="str">
        <f t="shared" si="27"/>
        <v/>
      </c>
      <c r="I86" s="293" t="str">
        <f t="shared" si="27"/>
        <v/>
      </c>
      <c r="J86" s="293" t="str">
        <f t="shared" si="27"/>
        <v/>
      </c>
      <c r="K86" s="293" t="str">
        <f t="shared" si="27"/>
        <v/>
      </c>
      <c r="L86" s="293" t="str">
        <f t="shared" si="27"/>
        <v/>
      </c>
      <c r="M86" s="293" t="str">
        <f t="shared" si="27"/>
        <v/>
      </c>
      <c r="N86" s="293" t="str">
        <f t="shared" si="27"/>
        <v/>
      </c>
      <c r="O86" s="293" t="str">
        <f t="shared" si="27"/>
        <v/>
      </c>
      <c r="P86" s="293" t="str">
        <f t="shared" si="27"/>
        <v/>
      </c>
      <c r="Q86" s="293" t="str">
        <f t="shared" si="27"/>
        <v/>
      </c>
      <c r="R86" s="293" t="str">
        <f t="shared" si="27"/>
        <v/>
      </c>
      <c r="S86" s="293" t="str">
        <f t="shared" si="27"/>
        <v/>
      </c>
      <c r="T86" s="293" t="str">
        <f t="shared" si="27"/>
        <v/>
      </c>
      <c r="U86" s="293" t="str">
        <f t="shared" si="27"/>
        <v/>
      </c>
      <c r="V86" s="293" t="str">
        <f t="shared" si="27"/>
        <v/>
      </c>
      <c r="W86" s="293" t="str">
        <f t="shared" si="27"/>
        <v/>
      </c>
      <c r="DA86" s="94"/>
    </row>
    <row r="87" spans="1:105" ht="12" customHeight="1" x14ac:dyDescent="0.25">
      <c r="A87" s="99" t="s">
        <v>44</v>
      </c>
      <c r="B87" s="293" t="str">
        <f t="shared" ref="B87:W87" si="28">IF(B$66=0,"",B$66/B$13)</f>
        <v/>
      </c>
      <c r="C87" s="293" t="str">
        <f t="shared" si="28"/>
        <v/>
      </c>
      <c r="D87" s="293" t="str">
        <f t="shared" si="28"/>
        <v/>
      </c>
      <c r="E87" s="293" t="str">
        <f t="shared" si="28"/>
        <v/>
      </c>
      <c r="F87" s="293" t="str">
        <f t="shared" si="28"/>
        <v/>
      </c>
      <c r="G87" s="293" t="str">
        <f t="shared" si="28"/>
        <v/>
      </c>
      <c r="H87" s="293" t="str">
        <f t="shared" si="28"/>
        <v/>
      </c>
      <c r="I87" s="293" t="str">
        <f t="shared" si="28"/>
        <v/>
      </c>
      <c r="J87" s="293" t="str">
        <f t="shared" si="28"/>
        <v/>
      </c>
      <c r="K87" s="293" t="str">
        <f t="shared" si="28"/>
        <v/>
      </c>
      <c r="L87" s="293" t="str">
        <f t="shared" si="28"/>
        <v/>
      </c>
      <c r="M87" s="293" t="str">
        <f t="shared" si="28"/>
        <v/>
      </c>
      <c r="N87" s="293" t="str">
        <f t="shared" si="28"/>
        <v/>
      </c>
      <c r="O87" s="293" t="str">
        <f t="shared" si="28"/>
        <v/>
      </c>
      <c r="P87" s="293" t="str">
        <f t="shared" si="28"/>
        <v/>
      </c>
      <c r="Q87" s="293" t="str">
        <f t="shared" si="28"/>
        <v/>
      </c>
      <c r="R87" s="293" t="str">
        <f t="shared" si="28"/>
        <v/>
      </c>
      <c r="S87" s="293" t="str">
        <f t="shared" si="28"/>
        <v/>
      </c>
      <c r="T87" s="293" t="str">
        <f t="shared" si="28"/>
        <v/>
      </c>
      <c r="U87" s="293" t="str">
        <f t="shared" si="28"/>
        <v/>
      </c>
      <c r="V87" s="293" t="str">
        <f t="shared" si="28"/>
        <v/>
      </c>
      <c r="W87" s="293" t="str">
        <f t="shared" si="28"/>
        <v/>
      </c>
      <c r="DA87" s="94"/>
    </row>
    <row r="88" spans="1:105" ht="12" customHeight="1" x14ac:dyDescent="0.25">
      <c r="A88" s="99" t="s">
        <v>81</v>
      </c>
      <c r="B88" s="293" t="str">
        <f t="shared" ref="B88:W88" si="29">IF(B$67=0,"",B$67/B$14)</f>
        <v/>
      </c>
      <c r="C88" s="293" t="str">
        <f t="shared" si="29"/>
        <v/>
      </c>
      <c r="D88" s="293" t="str">
        <f t="shared" si="29"/>
        <v/>
      </c>
      <c r="E88" s="293" t="str">
        <f t="shared" si="29"/>
        <v/>
      </c>
      <c r="F88" s="293" t="str">
        <f t="shared" si="29"/>
        <v/>
      </c>
      <c r="G88" s="293" t="str">
        <f t="shared" si="29"/>
        <v/>
      </c>
      <c r="H88" s="293" t="str">
        <f t="shared" si="29"/>
        <v/>
      </c>
      <c r="I88" s="293" t="str">
        <f t="shared" si="29"/>
        <v/>
      </c>
      <c r="J88" s="293" t="str">
        <f t="shared" si="29"/>
        <v/>
      </c>
      <c r="K88" s="293" t="str">
        <f t="shared" si="29"/>
        <v/>
      </c>
      <c r="L88" s="293" t="str">
        <f t="shared" si="29"/>
        <v/>
      </c>
      <c r="M88" s="293" t="str">
        <f t="shared" si="29"/>
        <v/>
      </c>
      <c r="N88" s="293" t="str">
        <f t="shared" si="29"/>
        <v/>
      </c>
      <c r="O88" s="293" t="str">
        <f t="shared" si="29"/>
        <v/>
      </c>
      <c r="P88" s="293" t="str">
        <f t="shared" si="29"/>
        <v/>
      </c>
      <c r="Q88" s="293" t="str">
        <f t="shared" si="29"/>
        <v/>
      </c>
      <c r="R88" s="293" t="str">
        <f t="shared" si="29"/>
        <v/>
      </c>
      <c r="S88" s="293" t="str">
        <f t="shared" si="29"/>
        <v/>
      </c>
      <c r="T88" s="293" t="str">
        <f t="shared" si="29"/>
        <v/>
      </c>
      <c r="U88" s="293" t="str">
        <f t="shared" si="29"/>
        <v/>
      </c>
      <c r="V88" s="293" t="str">
        <f t="shared" si="29"/>
        <v/>
      </c>
      <c r="W88" s="293" t="str">
        <f t="shared" si="29"/>
        <v/>
      </c>
      <c r="DA88" s="94"/>
    </row>
    <row r="89" spans="1:105" ht="12" customHeight="1" x14ac:dyDescent="0.25">
      <c r="A89" s="49" t="s">
        <v>45</v>
      </c>
      <c r="B89" s="255" t="str">
        <f t="shared" ref="B89:W89" si="30">IF(B$68=0,"",B$68/B$15)</f>
        <v/>
      </c>
      <c r="C89" s="255" t="str">
        <f t="shared" si="30"/>
        <v/>
      </c>
      <c r="D89" s="255" t="str">
        <f t="shared" si="30"/>
        <v/>
      </c>
      <c r="E89" s="255" t="str">
        <f t="shared" si="30"/>
        <v/>
      </c>
      <c r="F89" s="255" t="str">
        <f t="shared" si="30"/>
        <v/>
      </c>
      <c r="G89" s="255" t="str">
        <f t="shared" si="30"/>
        <v/>
      </c>
      <c r="H89" s="255" t="str">
        <f t="shared" si="30"/>
        <v/>
      </c>
      <c r="I89" s="255" t="str">
        <f t="shared" si="30"/>
        <v/>
      </c>
      <c r="J89" s="255" t="str">
        <f t="shared" si="30"/>
        <v/>
      </c>
      <c r="K89" s="255" t="str">
        <f t="shared" si="30"/>
        <v/>
      </c>
      <c r="L89" s="255" t="str">
        <f t="shared" si="30"/>
        <v/>
      </c>
      <c r="M89" s="255" t="str">
        <f t="shared" si="30"/>
        <v/>
      </c>
      <c r="N89" s="255" t="str">
        <f t="shared" si="30"/>
        <v/>
      </c>
      <c r="O89" s="255" t="str">
        <f t="shared" si="30"/>
        <v/>
      </c>
      <c r="P89" s="255" t="str">
        <f t="shared" si="30"/>
        <v/>
      </c>
      <c r="Q89" s="255" t="str">
        <f t="shared" si="30"/>
        <v/>
      </c>
      <c r="R89" s="255" t="str">
        <f t="shared" si="30"/>
        <v/>
      </c>
      <c r="S89" s="255" t="str">
        <f t="shared" si="30"/>
        <v/>
      </c>
      <c r="T89" s="255" t="str">
        <f t="shared" si="30"/>
        <v/>
      </c>
      <c r="U89" s="255" t="str">
        <f t="shared" si="30"/>
        <v/>
      </c>
      <c r="V89" s="255" t="str">
        <f t="shared" si="30"/>
        <v/>
      </c>
      <c r="W89" s="255" t="str">
        <f t="shared" si="30"/>
        <v/>
      </c>
      <c r="DA89" s="84"/>
    </row>
    <row r="90" spans="1:105" ht="12" customHeight="1" x14ac:dyDescent="0.25">
      <c r="A90" s="115" t="s">
        <v>150</v>
      </c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DA90" s="119"/>
    </row>
    <row r="91" spans="1:105" ht="12" customHeight="1" x14ac:dyDescent="0.25">
      <c r="A91" s="50" t="s">
        <v>43</v>
      </c>
      <c r="B91" s="254" t="str">
        <f>IF(NFM_ued!B$5=0,"",NFM_ued!B$5/B$11)</f>
        <v/>
      </c>
      <c r="C91" s="254" t="str">
        <f>IF(NFM_ued!C$5=0,"",NFM_ued!C$5/C$11)</f>
        <v/>
      </c>
      <c r="D91" s="254" t="str">
        <f>IF(NFM_ued!D$5=0,"",NFM_ued!D$5/D$11)</f>
        <v/>
      </c>
      <c r="E91" s="254" t="str">
        <f>IF(NFM_ued!E$5=0,"",NFM_ued!E$5/E$11)</f>
        <v/>
      </c>
      <c r="F91" s="254" t="str">
        <f>IF(NFM_ued!F$5=0,"",NFM_ued!F$5/F$11)</f>
        <v/>
      </c>
      <c r="G91" s="254" t="str">
        <f>IF(NFM_ued!G$5=0,"",NFM_ued!G$5/G$11)</f>
        <v/>
      </c>
      <c r="H91" s="254" t="str">
        <f>IF(NFM_ued!H$5=0,"",NFM_ued!H$5/H$11)</f>
        <v/>
      </c>
      <c r="I91" s="254" t="str">
        <f>IF(NFM_ued!I$5=0,"",NFM_ued!I$5/I$11)</f>
        <v/>
      </c>
      <c r="J91" s="254" t="str">
        <f>IF(NFM_ued!J$5=0,"",NFM_ued!J$5/J$11)</f>
        <v/>
      </c>
      <c r="K91" s="254" t="str">
        <f>IF(NFM_ued!K$5=0,"",NFM_ued!K$5/K$11)</f>
        <v/>
      </c>
      <c r="L91" s="254" t="str">
        <f>IF(NFM_ued!L$5=0,"",NFM_ued!L$5/L$11)</f>
        <v/>
      </c>
      <c r="M91" s="254" t="str">
        <f>IF(NFM_ued!M$5=0,"",NFM_ued!M$5/M$11)</f>
        <v/>
      </c>
      <c r="N91" s="254" t="str">
        <f>IF(NFM_ued!N$5=0,"",NFM_ued!N$5/N$11)</f>
        <v/>
      </c>
      <c r="O91" s="254" t="str">
        <f>IF(NFM_ued!O$5=0,"",NFM_ued!O$5/O$11)</f>
        <v/>
      </c>
      <c r="P91" s="254" t="str">
        <f>IF(NFM_ued!P$5=0,"",NFM_ued!P$5/P$11)</f>
        <v/>
      </c>
      <c r="Q91" s="254" t="str">
        <f>IF(NFM_ued!Q$5=0,"",NFM_ued!Q$5/Q$11)</f>
        <v/>
      </c>
      <c r="R91" s="254" t="str">
        <f>IF(NFM_ued!R$5=0,"",NFM_ued!R$5/R$11)</f>
        <v/>
      </c>
      <c r="S91" s="254" t="str">
        <f>IF(NFM_ued!S$5=0,"",NFM_ued!S$5/S$11)</f>
        <v/>
      </c>
      <c r="T91" s="254" t="str">
        <f>IF(NFM_ued!T$5=0,"",NFM_ued!T$5/T$11)</f>
        <v/>
      </c>
      <c r="U91" s="254" t="str">
        <f>IF(NFM_ued!U$5=0,"",NFM_ued!U$5/U$11)</f>
        <v/>
      </c>
      <c r="V91" s="254" t="str">
        <f>IF(NFM_ued!V$5=0,"",NFM_ued!V$5/V$11)</f>
        <v/>
      </c>
      <c r="W91" s="254" t="str">
        <f>IF(NFM_ued!W$5=0,"",NFM_ued!W$5/W$11)</f>
        <v/>
      </c>
      <c r="DA91" s="83"/>
    </row>
    <row r="92" spans="1:105" ht="12" customHeight="1" x14ac:dyDescent="0.25">
      <c r="A92" s="107" t="s">
        <v>56</v>
      </c>
      <c r="B92" s="293" t="str">
        <f>IF(SUM(NFM_ued!B$34,NFM_ued!B$72)=0,"",SUM(NFM_ued!B$34,NFM_ued!B$72)/B$12)</f>
        <v/>
      </c>
      <c r="C92" s="293" t="str">
        <f>IF(SUM(NFM_ued!C$34,NFM_ued!C$72)=0,"",SUM(NFM_ued!C$34,NFM_ued!C$72)/C$12)</f>
        <v/>
      </c>
      <c r="D92" s="293" t="str">
        <f>IF(SUM(NFM_ued!D$34,NFM_ued!D$72)=0,"",SUM(NFM_ued!D$34,NFM_ued!D$72)/D$12)</f>
        <v/>
      </c>
      <c r="E92" s="293" t="str">
        <f>IF(SUM(NFM_ued!E$34,NFM_ued!E$72)=0,"",SUM(NFM_ued!E$34,NFM_ued!E$72)/E$12)</f>
        <v/>
      </c>
      <c r="F92" s="293" t="str">
        <f>IF(SUM(NFM_ued!F$34,NFM_ued!F$72)=0,"",SUM(NFM_ued!F$34,NFM_ued!F$72)/F$12)</f>
        <v/>
      </c>
      <c r="G92" s="293" t="str">
        <f>IF(SUM(NFM_ued!G$34,NFM_ued!G$72)=0,"",SUM(NFM_ued!G$34,NFM_ued!G$72)/G$12)</f>
        <v/>
      </c>
      <c r="H92" s="293" t="str">
        <f>IF(SUM(NFM_ued!H$34,NFM_ued!H$72)=0,"",SUM(NFM_ued!H$34,NFM_ued!H$72)/H$12)</f>
        <v/>
      </c>
      <c r="I92" s="293" t="str">
        <f>IF(SUM(NFM_ued!I$34,NFM_ued!I$72)=0,"",SUM(NFM_ued!I$34,NFM_ued!I$72)/I$12)</f>
        <v/>
      </c>
      <c r="J92" s="293" t="str">
        <f>IF(SUM(NFM_ued!J$34,NFM_ued!J$72)=0,"",SUM(NFM_ued!J$34,NFM_ued!J$72)/J$12)</f>
        <v/>
      </c>
      <c r="K92" s="293" t="str">
        <f>IF(SUM(NFM_ued!K$34,NFM_ued!K$72)=0,"",SUM(NFM_ued!K$34,NFM_ued!K$72)/K$12)</f>
        <v/>
      </c>
      <c r="L92" s="293" t="str">
        <f>IF(SUM(NFM_ued!L$34,NFM_ued!L$72)=0,"",SUM(NFM_ued!L$34,NFM_ued!L$72)/L$12)</f>
        <v/>
      </c>
      <c r="M92" s="293" t="str">
        <f>IF(SUM(NFM_ued!M$34,NFM_ued!M$72)=0,"",SUM(NFM_ued!M$34,NFM_ued!M$72)/M$12)</f>
        <v/>
      </c>
      <c r="N92" s="293" t="str">
        <f>IF(SUM(NFM_ued!N$34,NFM_ued!N$72)=0,"",SUM(NFM_ued!N$34,NFM_ued!N$72)/N$12)</f>
        <v/>
      </c>
      <c r="O92" s="293" t="str">
        <f>IF(SUM(NFM_ued!O$34,NFM_ued!O$72)=0,"",SUM(NFM_ued!O$34,NFM_ued!O$72)/O$12)</f>
        <v/>
      </c>
      <c r="P92" s="293" t="str">
        <f>IF(SUM(NFM_ued!P$34,NFM_ued!P$72)=0,"",SUM(NFM_ued!P$34,NFM_ued!P$72)/P$12)</f>
        <v/>
      </c>
      <c r="Q92" s="293" t="str">
        <f>IF(SUM(NFM_ued!Q$34,NFM_ued!Q$72)=0,"",SUM(NFM_ued!Q$34,NFM_ued!Q$72)/Q$12)</f>
        <v/>
      </c>
      <c r="R92" s="293" t="str">
        <f>IF(SUM(NFM_ued!R$34,NFM_ued!R$72)=0,"",SUM(NFM_ued!R$34,NFM_ued!R$72)/R$12)</f>
        <v/>
      </c>
      <c r="S92" s="293" t="str">
        <f>IF(SUM(NFM_ued!S$34,NFM_ued!S$72)=0,"",SUM(NFM_ued!S$34,NFM_ued!S$72)/S$12)</f>
        <v/>
      </c>
      <c r="T92" s="293" t="str">
        <f>IF(SUM(NFM_ued!T$34,NFM_ued!T$72)=0,"",SUM(NFM_ued!T$34,NFM_ued!T$72)/T$12)</f>
        <v/>
      </c>
      <c r="U92" s="293" t="str">
        <f>IF(SUM(NFM_ued!U$34,NFM_ued!U$72)=0,"",SUM(NFM_ued!U$34,NFM_ued!U$72)/U$12)</f>
        <v/>
      </c>
      <c r="V92" s="293" t="str">
        <f>IF(SUM(NFM_ued!V$34,NFM_ued!V$72)=0,"",SUM(NFM_ued!V$34,NFM_ued!V$72)/V$12)</f>
        <v/>
      </c>
      <c r="W92" s="293" t="str">
        <f>IF(SUM(NFM_ued!W$34,NFM_ued!W$72)=0,"",SUM(NFM_ued!W$34,NFM_ued!W$72)/W$12)</f>
        <v/>
      </c>
      <c r="DA92" s="94"/>
    </row>
    <row r="93" spans="1:105" ht="12" customHeight="1" x14ac:dyDescent="0.25">
      <c r="A93" s="99" t="s">
        <v>44</v>
      </c>
      <c r="B93" s="293" t="str">
        <f>IF(NFM_ued!B$34=0,"",NFM_ued!B$34/B$13)</f>
        <v/>
      </c>
      <c r="C93" s="293" t="str">
        <f>IF(NFM_ued!C$34=0,"",NFM_ued!C$34/C$13)</f>
        <v/>
      </c>
      <c r="D93" s="293" t="str">
        <f>IF(NFM_ued!D$34=0,"",NFM_ued!D$34/D$13)</f>
        <v/>
      </c>
      <c r="E93" s="293" t="str">
        <f>IF(NFM_ued!E$34=0,"",NFM_ued!E$34/E$13)</f>
        <v/>
      </c>
      <c r="F93" s="293" t="str">
        <f>IF(NFM_ued!F$34=0,"",NFM_ued!F$34/F$13)</f>
        <v/>
      </c>
      <c r="G93" s="293" t="str">
        <f>IF(NFM_ued!G$34=0,"",NFM_ued!G$34/G$13)</f>
        <v/>
      </c>
      <c r="H93" s="293" t="str">
        <f>IF(NFM_ued!H$34=0,"",NFM_ued!H$34/H$13)</f>
        <v/>
      </c>
      <c r="I93" s="293" t="str">
        <f>IF(NFM_ued!I$34=0,"",NFM_ued!I$34/I$13)</f>
        <v/>
      </c>
      <c r="J93" s="293" t="str">
        <f>IF(NFM_ued!J$34=0,"",NFM_ued!J$34/J$13)</f>
        <v/>
      </c>
      <c r="K93" s="293" t="str">
        <f>IF(NFM_ued!K$34=0,"",NFM_ued!K$34/K$13)</f>
        <v/>
      </c>
      <c r="L93" s="293" t="str">
        <f>IF(NFM_ued!L$34=0,"",NFM_ued!L$34/L$13)</f>
        <v/>
      </c>
      <c r="M93" s="293" t="str">
        <f>IF(NFM_ued!M$34=0,"",NFM_ued!M$34/M$13)</f>
        <v/>
      </c>
      <c r="N93" s="293" t="str">
        <f>IF(NFM_ued!N$34=0,"",NFM_ued!N$34/N$13)</f>
        <v/>
      </c>
      <c r="O93" s="293" t="str">
        <f>IF(NFM_ued!O$34=0,"",NFM_ued!O$34/O$13)</f>
        <v/>
      </c>
      <c r="P93" s="293" t="str">
        <f>IF(NFM_ued!P$34=0,"",NFM_ued!P$34/P$13)</f>
        <v/>
      </c>
      <c r="Q93" s="293" t="str">
        <f>IF(NFM_ued!Q$34=0,"",NFM_ued!Q$34/Q$13)</f>
        <v/>
      </c>
      <c r="R93" s="293" t="str">
        <f>IF(NFM_ued!R$34=0,"",NFM_ued!R$34/R$13)</f>
        <v/>
      </c>
      <c r="S93" s="293" t="str">
        <f>IF(NFM_ued!S$34=0,"",NFM_ued!S$34/S$13)</f>
        <v/>
      </c>
      <c r="T93" s="293" t="str">
        <f>IF(NFM_ued!T$34=0,"",NFM_ued!T$34/T$13)</f>
        <v/>
      </c>
      <c r="U93" s="293" t="str">
        <f>IF(NFM_ued!U$34=0,"",NFM_ued!U$34/U$13)</f>
        <v/>
      </c>
      <c r="V93" s="293" t="str">
        <f>IF(NFM_ued!V$34=0,"",NFM_ued!V$34/V$13)</f>
        <v/>
      </c>
      <c r="W93" s="293" t="str">
        <f>IF(NFM_ued!W$34=0,"",NFM_ued!W$34/W$13)</f>
        <v/>
      </c>
      <c r="DA93" s="94"/>
    </row>
    <row r="94" spans="1:105" ht="12" customHeight="1" x14ac:dyDescent="0.25">
      <c r="A94" s="99" t="s">
        <v>81</v>
      </c>
      <c r="B94" s="293" t="str">
        <f>IF(NFM_ued!B$72=0,"",NFM_ued!B$72/B$14)</f>
        <v/>
      </c>
      <c r="C94" s="293" t="str">
        <f>IF(NFM_ued!C$72=0,"",NFM_ued!C$72/C$14)</f>
        <v/>
      </c>
      <c r="D94" s="293" t="str">
        <f>IF(NFM_ued!D$72=0,"",NFM_ued!D$72/D$14)</f>
        <v/>
      </c>
      <c r="E94" s="293" t="str">
        <f>IF(NFM_ued!E$72=0,"",NFM_ued!E$72/E$14)</f>
        <v/>
      </c>
      <c r="F94" s="293" t="str">
        <f>IF(NFM_ued!F$72=0,"",NFM_ued!F$72/F$14)</f>
        <v/>
      </c>
      <c r="G94" s="293" t="str">
        <f>IF(NFM_ued!G$72=0,"",NFM_ued!G$72/G$14)</f>
        <v/>
      </c>
      <c r="H94" s="293" t="str">
        <f>IF(NFM_ued!H$72=0,"",NFM_ued!H$72/H$14)</f>
        <v/>
      </c>
      <c r="I94" s="293" t="str">
        <f>IF(NFM_ued!I$72=0,"",NFM_ued!I$72/I$14)</f>
        <v/>
      </c>
      <c r="J94" s="293" t="str">
        <f>IF(NFM_ued!J$72=0,"",NFM_ued!J$72/J$14)</f>
        <v/>
      </c>
      <c r="K94" s="293" t="str">
        <f>IF(NFM_ued!K$72=0,"",NFM_ued!K$72/K$14)</f>
        <v/>
      </c>
      <c r="L94" s="293" t="str">
        <f>IF(NFM_ued!L$72=0,"",NFM_ued!L$72/L$14)</f>
        <v/>
      </c>
      <c r="M94" s="293" t="str">
        <f>IF(NFM_ued!M$72=0,"",NFM_ued!M$72/M$14)</f>
        <v/>
      </c>
      <c r="N94" s="293" t="str">
        <f>IF(NFM_ued!N$72=0,"",NFM_ued!N$72/N$14)</f>
        <v/>
      </c>
      <c r="O94" s="293" t="str">
        <f>IF(NFM_ued!O$72=0,"",NFM_ued!O$72/O$14)</f>
        <v/>
      </c>
      <c r="P94" s="293" t="str">
        <f>IF(NFM_ued!P$72=0,"",NFM_ued!P$72/P$14)</f>
        <v/>
      </c>
      <c r="Q94" s="293" t="str">
        <f>IF(NFM_ued!Q$72=0,"",NFM_ued!Q$72/Q$14)</f>
        <v/>
      </c>
      <c r="R94" s="293" t="str">
        <f>IF(NFM_ued!R$72=0,"",NFM_ued!R$72/R$14)</f>
        <v/>
      </c>
      <c r="S94" s="293" t="str">
        <f>IF(NFM_ued!S$72=0,"",NFM_ued!S$72/S$14)</f>
        <v/>
      </c>
      <c r="T94" s="293" t="str">
        <f>IF(NFM_ued!T$72=0,"",NFM_ued!T$72/T$14)</f>
        <v/>
      </c>
      <c r="U94" s="293" t="str">
        <f>IF(NFM_ued!U$72=0,"",NFM_ued!U$72/U$14)</f>
        <v/>
      </c>
      <c r="V94" s="293" t="str">
        <f>IF(NFM_ued!V$72=0,"",NFM_ued!V$72/V$14)</f>
        <v/>
      </c>
      <c r="W94" s="293" t="str">
        <f>IF(NFM_ued!W$72=0,"",NFM_ued!W$72/W$14)</f>
        <v/>
      </c>
      <c r="DA94" s="94"/>
    </row>
    <row r="95" spans="1:105" ht="12" customHeight="1" x14ac:dyDescent="0.25">
      <c r="A95" s="49" t="s">
        <v>45</v>
      </c>
      <c r="B95" s="255" t="str">
        <f>IF(NFM_ued!B$115=0,"",NFM_ued!B$115/B$15)</f>
        <v/>
      </c>
      <c r="C95" s="255" t="str">
        <f>IF(NFM_ued!C$115=0,"",NFM_ued!C$115/C$15)</f>
        <v/>
      </c>
      <c r="D95" s="255" t="str">
        <f>IF(NFM_ued!D$115=0,"",NFM_ued!D$115/D$15)</f>
        <v/>
      </c>
      <c r="E95" s="255" t="str">
        <f>IF(NFM_ued!E$115=0,"",NFM_ued!E$115/E$15)</f>
        <v/>
      </c>
      <c r="F95" s="255" t="str">
        <f>IF(NFM_ued!F$115=0,"",NFM_ued!F$115/F$15)</f>
        <v/>
      </c>
      <c r="G95" s="255" t="str">
        <f>IF(NFM_ued!G$115=0,"",NFM_ued!G$115/G$15)</f>
        <v/>
      </c>
      <c r="H95" s="255" t="str">
        <f>IF(NFM_ued!H$115=0,"",NFM_ued!H$115/H$15)</f>
        <v/>
      </c>
      <c r="I95" s="255" t="str">
        <f>IF(NFM_ued!I$115=0,"",NFM_ued!I$115/I$15)</f>
        <v/>
      </c>
      <c r="J95" s="255" t="str">
        <f>IF(NFM_ued!J$115=0,"",NFM_ued!J$115/J$15)</f>
        <v/>
      </c>
      <c r="K95" s="255" t="str">
        <f>IF(NFM_ued!K$115=0,"",NFM_ued!K$115/K$15)</f>
        <v/>
      </c>
      <c r="L95" s="255" t="str">
        <f>IF(NFM_ued!L$115=0,"",NFM_ued!L$115/L$15)</f>
        <v/>
      </c>
      <c r="M95" s="255" t="str">
        <f>IF(NFM_ued!M$115=0,"",NFM_ued!M$115/M$15)</f>
        <v/>
      </c>
      <c r="N95" s="255" t="str">
        <f>IF(NFM_ued!N$115=0,"",NFM_ued!N$115/N$15)</f>
        <v/>
      </c>
      <c r="O95" s="255" t="str">
        <f>IF(NFM_ued!O$115=0,"",NFM_ued!O$115/O$15)</f>
        <v/>
      </c>
      <c r="P95" s="255" t="str">
        <f>IF(NFM_ued!P$115=0,"",NFM_ued!P$115/P$15)</f>
        <v/>
      </c>
      <c r="Q95" s="255" t="str">
        <f>IF(NFM_ued!Q$115=0,"",NFM_ued!Q$115/Q$15)</f>
        <v/>
      </c>
      <c r="R95" s="255" t="str">
        <f>IF(NFM_ued!R$115=0,"",NFM_ued!R$115/R$15)</f>
        <v/>
      </c>
      <c r="S95" s="255" t="str">
        <f>IF(NFM_ued!S$115=0,"",NFM_ued!S$115/S$15)</f>
        <v/>
      </c>
      <c r="T95" s="255" t="str">
        <f>IF(NFM_ued!T$115=0,"",NFM_ued!T$115/T$15)</f>
        <v/>
      </c>
      <c r="U95" s="255" t="str">
        <f>IF(NFM_ued!U$115=0,"",NFM_ued!U$115/U$15)</f>
        <v/>
      </c>
      <c r="V95" s="255" t="str">
        <f>IF(NFM_ued!V$115=0,"",NFM_ued!V$115/V$15)</f>
        <v/>
      </c>
      <c r="W95" s="255" t="str">
        <f>IF(NFM_ued!W$115=0,"",NFM_ued!W$115/W$15)</f>
        <v/>
      </c>
      <c r="DA95" s="84"/>
    </row>
    <row r="96" spans="1:105" ht="12" customHeight="1" x14ac:dyDescent="0.25">
      <c r="A96" s="110" t="s">
        <v>88</v>
      </c>
      <c r="B96" s="294" t="str">
        <f t="shared" ref="B96:W96" si="31">IF(B$63=0,"",B$73/B$63)</f>
        <v/>
      </c>
      <c r="C96" s="294" t="str">
        <f t="shared" si="31"/>
        <v/>
      </c>
      <c r="D96" s="294" t="str">
        <f t="shared" si="31"/>
        <v/>
      </c>
      <c r="E96" s="294" t="str">
        <f t="shared" si="31"/>
        <v/>
      </c>
      <c r="F96" s="294" t="str">
        <f t="shared" si="31"/>
        <v/>
      </c>
      <c r="G96" s="294" t="str">
        <f t="shared" si="31"/>
        <v/>
      </c>
      <c r="H96" s="294" t="str">
        <f t="shared" si="31"/>
        <v/>
      </c>
      <c r="I96" s="294" t="str">
        <f t="shared" si="31"/>
        <v/>
      </c>
      <c r="J96" s="294" t="str">
        <f t="shared" si="31"/>
        <v/>
      </c>
      <c r="K96" s="294" t="str">
        <f t="shared" si="31"/>
        <v/>
      </c>
      <c r="L96" s="294" t="str">
        <f t="shared" si="31"/>
        <v/>
      </c>
      <c r="M96" s="294" t="str">
        <f t="shared" si="31"/>
        <v/>
      </c>
      <c r="N96" s="294" t="str">
        <f t="shared" si="31"/>
        <v/>
      </c>
      <c r="O96" s="294" t="str">
        <f t="shared" si="31"/>
        <v/>
      </c>
      <c r="P96" s="294" t="str">
        <f t="shared" si="31"/>
        <v/>
      </c>
      <c r="Q96" s="294" t="str">
        <f t="shared" si="31"/>
        <v/>
      </c>
      <c r="R96" s="294" t="str">
        <f t="shared" si="31"/>
        <v/>
      </c>
      <c r="S96" s="294" t="str">
        <f t="shared" si="31"/>
        <v/>
      </c>
      <c r="T96" s="294" t="str">
        <f t="shared" si="31"/>
        <v/>
      </c>
      <c r="U96" s="294" t="str">
        <f t="shared" si="31"/>
        <v/>
      </c>
      <c r="V96" s="294" t="str">
        <f t="shared" si="31"/>
        <v/>
      </c>
      <c r="W96" s="294" t="str">
        <f t="shared" si="31"/>
        <v/>
      </c>
      <c r="DA96" s="119"/>
    </row>
    <row r="97" spans="1:105" ht="12" customHeight="1" x14ac:dyDescent="0.25">
      <c r="A97" s="50" t="s">
        <v>43</v>
      </c>
      <c r="B97" s="257" t="str">
        <f t="shared" ref="B97:W97" si="32">IF(B$64=0,"",B$74/B$64)</f>
        <v/>
      </c>
      <c r="C97" s="257" t="str">
        <f t="shared" si="32"/>
        <v/>
      </c>
      <c r="D97" s="257" t="str">
        <f t="shared" si="32"/>
        <v/>
      </c>
      <c r="E97" s="257" t="str">
        <f t="shared" si="32"/>
        <v/>
      </c>
      <c r="F97" s="257" t="str">
        <f t="shared" si="32"/>
        <v/>
      </c>
      <c r="G97" s="257" t="str">
        <f t="shared" si="32"/>
        <v/>
      </c>
      <c r="H97" s="257" t="str">
        <f t="shared" si="32"/>
        <v/>
      </c>
      <c r="I97" s="257" t="str">
        <f t="shared" si="32"/>
        <v/>
      </c>
      <c r="J97" s="257" t="str">
        <f t="shared" si="32"/>
        <v/>
      </c>
      <c r="K97" s="257" t="str">
        <f t="shared" si="32"/>
        <v/>
      </c>
      <c r="L97" s="257" t="str">
        <f t="shared" si="32"/>
        <v/>
      </c>
      <c r="M97" s="257" t="str">
        <f t="shared" si="32"/>
        <v/>
      </c>
      <c r="N97" s="257" t="str">
        <f t="shared" si="32"/>
        <v/>
      </c>
      <c r="O97" s="257" t="str">
        <f t="shared" si="32"/>
        <v/>
      </c>
      <c r="P97" s="257" t="str">
        <f t="shared" si="32"/>
        <v/>
      </c>
      <c r="Q97" s="257" t="str">
        <f t="shared" si="32"/>
        <v/>
      </c>
      <c r="R97" s="257" t="str">
        <f t="shared" si="32"/>
        <v/>
      </c>
      <c r="S97" s="257" t="str">
        <f t="shared" si="32"/>
        <v/>
      </c>
      <c r="T97" s="257" t="str">
        <f t="shared" si="32"/>
        <v/>
      </c>
      <c r="U97" s="257" t="str">
        <f t="shared" si="32"/>
        <v/>
      </c>
      <c r="V97" s="257" t="str">
        <f t="shared" si="32"/>
        <v/>
      </c>
      <c r="W97" s="257" t="str">
        <f t="shared" si="32"/>
        <v/>
      </c>
      <c r="DA97" s="83"/>
    </row>
    <row r="98" spans="1:105" ht="12" customHeight="1" x14ac:dyDescent="0.25">
      <c r="A98" s="107" t="s">
        <v>56</v>
      </c>
      <c r="B98" s="295" t="str">
        <f t="shared" ref="B98:W98" si="33">IF(B$65=0,"",B$75/B$65)</f>
        <v/>
      </c>
      <c r="C98" s="295" t="str">
        <f t="shared" si="33"/>
        <v/>
      </c>
      <c r="D98" s="295" t="str">
        <f t="shared" si="33"/>
        <v/>
      </c>
      <c r="E98" s="295" t="str">
        <f t="shared" si="33"/>
        <v/>
      </c>
      <c r="F98" s="295" t="str">
        <f t="shared" si="33"/>
        <v/>
      </c>
      <c r="G98" s="295" t="str">
        <f t="shared" si="33"/>
        <v/>
      </c>
      <c r="H98" s="295" t="str">
        <f t="shared" si="33"/>
        <v/>
      </c>
      <c r="I98" s="295" t="str">
        <f t="shared" si="33"/>
        <v/>
      </c>
      <c r="J98" s="295" t="str">
        <f t="shared" si="33"/>
        <v/>
      </c>
      <c r="K98" s="295" t="str">
        <f t="shared" si="33"/>
        <v/>
      </c>
      <c r="L98" s="295" t="str">
        <f t="shared" si="33"/>
        <v/>
      </c>
      <c r="M98" s="295" t="str">
        <f t="shared" si="33"/>
        <v/>
      </c>
      <c r="N98" s="295" t="str">
        <f t="shared" si="33"/>
        <v/>
      </c>
      <c r="O98" s="295" t="str">
        <f t="shared" si="33"/>
        <v/>
      </c>
      <c r="P98" s="295" t="str">
        <f t="shared" si="33"/>
        <v/>
      </c>
      <c r="Q98" s="295" t="str">
        <f t="shared" si="33"/>
        <v/>
      </c>
      <c r="R98" s="295" t="str">
        <f t="shared" si="33"/>
        <v/>
      </c>
      <c r="S98" s="295" t="str">
        <f t="shared" si="33"/>
        <v/>
      </c>
      <c r="T98" s="295" t="str">
        <f t="shared" si="33"/>
        <v/>
      </c>
      <c r="U98" s="295" t="str">
        <f t="shared" si="33"/>
        <v/>
      </c>
      <c r="V98" s="295" t="str">
        <f t="shared" si="33"/>
        <v/>
      </c>
      <c r="W98" s="295" t="str">
        <f t="shared" si="33"/>
        <v/>
      </c>
      <c r="DA98" s="94"/>
    </row>
    <row r="99" spans="1:105" ht="12" customHeight="1" x14ac:dyDescent="0.25">
      <c r="A99" s="99" t="s">
        <v>44</v>
      </c>
      <c r="B99" s="295" t="str">
        <f t="shared" ref="B99:W99" si="34">IF(B$66=0,"",B$76/B$66)</f>
        <v/>
      </c>
      <c r="C99" s="295" t="str">
        <f t="shared" si="34"/>
        <v/>
      </c>
      <c r="D99" s="295" t="str">
        <f t="shared" si="34"/>
        <v/>
      </c>
      <c r="E99" s="295" t="str">
        <f t="shared" si="34"/>
        <v/>
      </c>
      <c r="F99" s="295" t="str">
        <f t="shared" si="34"/>
        <v/>
      </c>
      <c r="G99" s="295" t="str">
        <f t="shared" si="34"/>
        <v/>
      </c>
      <c r="H99" s="295" t="str">
        <f t="shared" si="34"/>
        <v/>
      </c>
      <c r="I99" s="295" t="str">
        <f t="shared" si="34"/>
        <v/>
      </c>
      <c r="J99" s="295" t="str">
        <f t="shared" si="34"/>
        <v/>
      </c>
      <c r="K99" s="295" t="str">
        <f t="shared" si="34"/>
        <v/>
      </c>
      <c r="L99" s="295" t="str">
        <f t="shared" si="34"/>
        <v/>
      </c>
      <c r="M99" s="295" t="str">
        <f t="shared" si="34"/>
        <v/>
      </c>
      <c r="N99" s="295" t="str">
        <f t="shared" si="34"/>
        <v/>
      </c>
      <c r="O99" s="295" t="str">
        <f t="shared" si="34"/>
        <v/>
      </c>
      <c r="P99" s="295" t="str">
        <f t="shared" si="34"/>
        <v/>
      </c>
      <c r="Q99" s="295" t="str">
        <f t="shared" si="34"/>
        <v/>
      </c>
      <c r="R99" s="295" t="str">
        <f t="shared" si="34"/>
        <v/>
      </c>
      <c r="S99" s="295" t="str">
        <f t="shared" si="34"/>
        <v/>
      </c>
      <c r="T99" s="295" t="str">
        <f t="shared" si="34"/>
        <v/>
      </c>
      <c r="U99" s="295" t="str">
        <f t="shared" si="34"/>
        <v/>
      </c>
      <c r="V99" s="295" t="str">
        <f t="shared" si="34"/>
        <v/>
      </c>
      <c r="W99" s="295" t="str">
        <f t="shared" si="34"/>
        <v/>
      </c>
      <c r="DA99" s="94"/>
    </row>
    <row r="100" spans="1:105" ht="12" customHeight="1" x14ac:dyDescent="0.25">
      <c r="A100" s="99" t="s">
        <v>81</v>
      </c>
      <c r="B100" s="295" t="str">
        <f t="shared" ref="B100:W100" si="35">IF(B$67=0,"",B$77/B$67)</f>
        <v/>
      </c>
      <c r="C100" s="295" t="str">
        <f t="shared" si="35"/>
        <v/>
      </c>
      <c r="D100" s="295" t="str">
        <f t="shared" si="35"/>
        <v/>
      </c>
      <c r="E100" s="295" t="str">
        <f t="shared" si="35"/>
        <v/>
      </c>
      <c r="F100" s="295" t="str">
        <f t="shared" si="35"/>
        <v/>
      </c>
      <c r="G100" s="295" t="str">
        <f t="shared" si="35"/>
        <v/>
      </c>
      <c r="H100" s="295" t="str">
        <f t="shared" si="35"/>
        <v/>
      </c>
      <c r="I100" s="295" t="str">
        <f t="shared" si="35"/>
        <v/>
      </c>
      <c r="J100" s="295" t="str">
        <f t="shared" si="35"/>
        <v/>
      </c>
      <c r="K100" s="295" t="str">
        <f t="shared" si="35"/>
        <v/>
      </c>
      <c r="L100" s="295" t="str">
        <f t="shared" si="35"/>
        <v/>
      </c>
      <c r="M100" s="295" t="str">
        <f t="shared" si="35"/>
        <v/>
      </c>
      <c r="N100" s="295" t="str">
        <f t="shared" si="35"/>
        <v/>
      </c>
      <c r="O100" s="295" t="str">
        <f t="shared" si="35"/>
        <v/>
      </c>
      <c r="P100" s="295" t="str">
        <f t="shared" si="35"/>
        <v/>
      </c>
      <c r="Q100" s="295" t="str">
        <f t="shared" si="35"/>
        <v/>
      </c>
      <c r="R100" s="295" t="str">
        <f t="shared" si="35"/>
        <v/>
      </c>
      <c r="S100" s="295" t="str">
        <f t="shared" si="35"/>
        <v/>
      </c>
      <c r="T100" s="295" t="str">
        <f t="shared" si="35"/>
        <v/>
      </c>
      <c r="U100" s="295" t="str">
        <f t="shared" si="35"/>
        <v/>
      </c>
      <c r="V100" s="295" t="str">
        <f t="shared" si="35"/>
        <v/>
      </c>
      <c r="W100" s="295" t="str">
        <f t="shared" si="35"/>
        <v/>
      </c>
      <c r="DA100" s="94"/>
    </row>
    <row r="101" spans="1:105" ht="12" customHeight="1" x14ac:dyDescent="0.25">
      <c r="A101" s="49" t="s">
        <v>45</v>
      </c>
      <c r="B101" s="258" t="str">
        <f t="shared" ref="B101:W101" si="36">IF(B$68=0,"",B$78/B$68)</f>
        <v/>
      </c>
      <c r="C101" s="258" t="str">
        <f t="shared" si="36"/>
        <v/>
      </c>
      <c r="D101" s="258" t="str">
        <f t="shared" si="36"/>
        <v/>
      </c>
      <c r="E101" s="258" t="str">
        <f t="shared" si="36"/>
        <v/>
      </c>
      <c r="F101" s="258" t="str">
        <f t="shared" si="36"/>
        <v/>
      </c>
      <c r="G101" s="258" t="str">
        <f t="shared" si="36"/>
        <v/>
      </c>
      <c r="H101" s="258" t="str">
        <f t="shared" si="36"/>
        <v/>
      </c>
      <c r="I101" s="258" t="str">
        <f t="shared" si="36"/>
        <v/>
      </c>
      <c r="J101" s="258" t="str">
        <f t="shared" si="36"/>
        <v/>
      </c>
      <c r="K101" s="258" t="str">
        <f t="shared" si="36"/>
        <v/>
      </c>
      <c r="L101" s="258" t="str">
        <f t="shared" si="36"/>
        <v/>
      </c>
      <c r="M101" s="258" t="str">
        <f t="shared" si="36"/>
        <v/>
      </c>
      <c r="N101" s="258" t="str">
        <f t="shared" si="36"/>
        <v/>
      </c>
      <c r="O101" s="258" t="str">
        <f t="shared" si="36"/>
        <v/>
      </c>
      <c r="P101" s="258" t="str">
        <f t="shared" si="36"/>
        <v/>
      </c>
      <c r="Q101" s="258" t="str">
        <f t="shared" si="36"/>
        <v/>
      </c>
      <c r="R101" s="258" t="str">
        <f t="shared" si="36"/>
        <v/>
      </c>
      <c r="S101" s="258" t="str">
        <f t="shared" si="36"/>
        <v/>
      </c>
      <c r="T101" s="258" t="str">
        <f t="shared" si="36"/>
        <v/>
      </c>
      <c r="U101" s="258" t="str">
        <f t="shared" si="36"/>
        <v/>
      </c>
      <c r="V101" s="258" t="str">
        <f t="shared" si="36"/>
        <v/>
      </c>
      <c r="W101" s="258" t="str">
        <f t="shared" si="36"/>
        <v/>
      </c>
      <c r="DA101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5:W5 B12:W12 B19:W19 C25:W25" formulaRange="1"/>
    <ignoredError sqref="C31:W31 B37:W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final energy consumption"</f>
        <v>LU: Non-ferrous metals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476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477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478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479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480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481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482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483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484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485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486</v>
      </c>
    </row>
    <row r="16" spans="1:105" ht="12" customHeight="1" x14ac:dyDescent="0.25">
      <c r="A16" s="57" t="s">
        <v>487</v>
      </c>
      <c r="B16" s="296">
        <v>0</v>
      </c>
      <c r="C16" s="296">
        <v>0</v>
      </c>
      <c r="D16" s="296">
        <v>0</v>
      </c>
      <c r="E16" s="296">
        <v>0</v>
      </c>
      <c r="F16" s="296">
        <v>0</v>
      </c>
      <c r="G16" s="296">
        <v>0</v>
      </c>
      <c r="H16" s="296">
        <v>0</v>
      </c>
      <c r="I16" s="296">
        <v>0</v>
      </c>
      <c r="J16" s="296">
        <v>0</v>
      </c>
      <c r="K16" s="296">
        <v>0</v>
      </c>
      <c r="L16" s="296">
        <v>0</v>
      </c>
      <c r="M16" s="296">
        <v>0</v>
      </c>
      <c r="N16" s="296">
        <v>0</v>
      </c>
      <c r="O16" s="296">
        <v>0</v>
      </c>
      <c r="P16" s="296">
        <v>0</v>
      </c>
      <c r="Q16" s="296">
        <v>0</v>
      </c>
      <c r="R16" s="296">
        <v>0</v>
      </c>
      <c r="S16" s="296">
        <v>0</v>
      </c>
      <c r="T16" s="296">
        <v>0</v>
      </c>
      <c r="U16" s="296">
        <v>0</v>
      </c>
      <c r="V16" s="296">
        <v>0</v>
      </c>
      <c r="W16" s="296">
        <v>0</v>
      </c>
      <c r="DA16" s="70" t="s">
        <v>488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489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490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491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492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493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494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495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496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497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498</v>
      </c>
    </row>
    <row r="27" spans="1:105" ht="12" customHeight="1" x14ac:dyDescent="0.25">
      <c r="A27" s="57" t="s">
        <v>499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500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DA28" s="122" t="s">
        <v>501</v>
      </c>
    </row>
    <row r="29" spans="1:105" ht="12" customHeight="1" x14ac:dyDescent="0.25">
      <c r="A29" s="18" t="s">
        <v>160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502</v>
      </c>
    </row>
    <row r="30" spans="1:105" ht="12" customHeight="1" x14ac:dyDescent="0.25">
      <c r="A30" s="18" t="s">
        <v>70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503</v>
      </c>
    </row>
    <row r="31" spans="1:105" ht="12" customHeight="1" x14ac:dyDescent="0.25">
      <c r="A31" s="18" t="s">
        <v>162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504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505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0</v>
      </c>
      <c r="C34" s="225">
        <v>0</v>
      </c>
      <c r="D34" s="225">
        <v>0</v>
      </c>
      <c r="E34" s="225">
        <v>0</v>
      </c>
      <c r="F34" s="225">
        <v>0</v>
      </c>
      <c r="G34" s="225">
        <v>0</v>
      </c>
      <c r="H34" s="225">
        <v>0</v>
      </c>
      <c r="I34" s="225">
        <v>0</v>
      </c>
      <c r="J34" s="225">
        <v>0</v>
      </c>
      <c r="K34" s="225">
        <v>0</v>
      </c>
      <c r="L34" s="225">
        <v>0</v>
      </c>
      <c r="M34" s="225">
        <v>0</v>
      </c>
      <c r="N34" s="225">
        <v>0</v>
      </c>
      <c r="O34" s="225">
        <v>0</v>
      </c>
      <c r="P34" s="225">
        <v>0</v>
      </c>
      <c r="Q34" s="225">
        <v>0</v>
      </c>
      <c r="R34" s="225">
        <v>0</v>
      </c>
      <c r="S34" s="225">
        <v>0</v>
      </c>
      <c r="T34" s="225">
        <v>0</v>
      </c>
      <c r="U34" s="225">
        <v>0</v>
      </c>
      <c r="V34" s="225">
        <v>0</v>
      </c>
      <c r="W34" s="225">
        <v>0</v>
      </c>
      <c r="DA34" s="89" t="s">
        <v>506</v>
      </c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507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508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509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510</v>
      </c>
    </row>
    <row r="39" spans="1:105" ht="12" customHeight="1" x14ac:dyDescent="0.25">
      <c r="A39" s="56" t="s">
        <v>96</v>
      </c>
      <c r="B39" s="262">
        <v>0</v>
      </c>
      <c r="C39" s="262">
        <v>0</v>
      </c>
      <c r="D39" s="262">
        <v>0</v>
      </c>
      <c r="E39" s="262">
        <v>0</v>
      </c>
      <c r="F39" s="262">
        <v>0</v>
      </c>
      <c r="G39" s="262">
        <v>0</v>
      </c>
      <c r="H39" s="262">
        <v>0</v>
      </c>
      <c r="I39" s="262">
        <v>0</v>
      </c>
      <c r="J39" s="262">
        <v>0</v>
      </c>
      <c r="K39" s="262">
        <v>0</v>
      </c>
      <c r="L39" s="262">
        <v>0</v>
      </c>
      <c r="M39" s="262">
        <v>0</v>
      </c>
      <c r="N39" s="262">
        <v>0</v>
      </c>
      <c r="O39" s="262">
        <v>0</v>
      </c>
      <c r="P39" s="262">
        <v>0</v>
      </c>
      <c r="Q39" s="262">
        <v>0</v>
      </c>
      <c r="R39" s="262">
        <v>0</v>
      </c>
      <c r="S39" s="262">
        <v>0</v>
      </c>
      <c r="T39" s="262">
        <v>0</v>
      </c>
      <c r="U39" s="262">
        <v>0</v>
      </c>
      <c r="V39" s="262">
        <v>0</v>
      </c>
      <c r="W39" s="262">
        <v>0</v>
      </c>
      <c r="DA39" s="68" t="s">
        <v>511</v>
      </c>
    </row>
    <row r="40" spans="1:105" ht="12" customHeight="1" x14ac:dyDescent="0.25">
      <c r="A40" s="37" t="s">
        <v>160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512</v>
      </c>
    </row>
    <row r="41" spans="1:105" ht="12" customHeight="1" x14ac:dyDescent="0.25">
      <c r="A41" s="37" t="s">
        <v>162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513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514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515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516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518</v>
      </c>
    </row>
    <row r="46" spans="1:105" ht="12" customHeight="1" x14ac:dyDescent="0.25">
      <c r="A46" s="57" t="s">
        <v>519</v>
      </c>
      <c r="B46" s="296">
        <v>0</v>
      </c>
      <c r="C46" s="296">
        <v>0</v>
      </c>
      <c r="D46" s="296">
        <v>0</v>
      </c>
      <c r="E46" s="296">
        <v>0</v>
      </c>
      <c r="F46" s="296">
        <v>0</v>
      </c>
      <c r="G46" s="296">
        <v>0</v>
      </c>
      <c r="H46" s="296">
        <v>0</v>
      </c>
      <c r="I46" s="296">
        <v>0</v>
      </c>
      <c r="J46" s="296">
        <v>0</v>
      </c>
      <c r="K46" s="296">
        <v>0</v>
      </c>
      <c r="L46" s="296">
        <v>0</v>
      </c>
      <c r="M46" s="296">
        <v>0</v>
      </c>
      <c r="N46" s="296">
        <v>0</v>
      </c>
      <c r="O46" s="296">
        <v>0</v>
      </c>
      <c r="P46" s="296">
        <v>0</v>
      </c>
      <c r="Q46" s="296">
        <v>0</v>
      </c>
      <c r="R46" s="296">
        <v>0</v>
      </c>
      <c r="S46" s="296">
        <v>0</v>
      </c>
      <c r="T46" s="296">
        <v>0</v>
      </c>
      <c r="U46" s="296">
        <v>0</v>
      </c>
      <c r="V46" s="296">
        <v>0</v>
      </c>
      <c r="W46" s="296">
        <v>0</v>
      </c>
      <c r="DA46" s="70" t="s">
        <v>520</v>
      </c>
    </row>
    <row r="47" spans="1:105" ht="12" customHeight="1" x14ac:dyDescent="0.25">
      <c r="A47" s="60" t="s">
        <v>521</v>
      </c>
      <c r="B47" s="264">
        <v>0</v>
      </c>
      <c r="C47" s="264">
        <v>0</v>
      </c>
      <c r="D47" s="264">
        <v>0</v>
      </c>
      <c r="E47" s="264">
        <v>0</v>
      </c>
      <c r="F47" s="264">
        <v>0</v>
      </c>
      <c r="G47" s="264">
        <v>0</v>
      </c>
      <c r="H47" s="264">
        <v>0</v>
      </c>
      <c r="I47" s="264">
        <v>0</v>
      </c>
      <c r="J47" s="264">
        <v>0</v>
      </c>
      <c r="K47" s="264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DA47" s="72" t="s">
        <v>522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</v>
      </c>
      <c r="J48" s="299">
        <v>0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0</v>
      </c>
      <c r="U48" s="299">
        <v>0</v>
      </c>
      <c r="V48" s="299">
        <v>0</v>
      </c>
      <c r="W48" s="299">
        <v>0</v>
      </c>
      <c r="DA48" s="71" t="s">
        <v>523</v>
      </c>
    </row>
    <row r="49" spans="1:105" ht="12" customHeight="1" x14ac:dyDescent="0.25">
      <c r="A49" s="59" t="s">
        <v>160</v>
      </c>
      <c r="B49" s="299">
        <v>0</v>
      </c>
      <c r="C49" s="299">
        <v>0</v>
      </c>
      <c r="D49" s="299">
        <v>0</v>
      </c>
      <c r="E49" s="299">
        <v>0</v>
      </c>
      <c r="F49" s="299">
        <v>0</v>
      </c>
      <c r="G49" s="299">
        <v>0</v>
      </c>
      <c r="H49" s="299">
        <v>0</v>
      </c>
      <c r="I49" s="299">
        <v>0</v>
      </c>
      <c r="J49" s="299">
        <v>0</v>
      </c>
      <c r="K49" s="299">
        <v>0</v>
      </c>
      <c r="L49" s="299">
        <v>0</v>
      </c>
      <c r="M49" s="299">
        <v>0</v>
      </c>
      <c r="N49" s="299">
        <v>0</v>
      </c>
      <c r="O49" s="299">
        <v>0</v>
      </c>
      <c r="P49" s="299">
        <v>0</v>
      </c>
      <c r="Q49" s="299">
        <v>0</v>
      </c>
      <c r="R49" s="299">
        <v>0</v>
      </c>
      <c r="S49" s="299">
        <v>0</v>
      </c>
      <c r="T49" s="299">
        <v>0</v>
      </c>
      <c r="U49" s="299">
        <v>0</v>
      </c>
      <c r="V49" s="299">
        <v>0</v>
      </c>
      <c r="W49" s="299">
        <v>0</v>
      </c>
      <c r="DA49" s="71" t="s">
        <v>524</v>
      </c>
    </row>
    <row r="50" spans="1:105" ht="12" customHeight="1" x14ac:dyDescent="0.25">
      <c r="A50" s="59" t="s">
        <v>70</v>
      </c>
      <c r="B50" s="299">
        <v>0</v>
      </c>
      <c r="C50" s="299">
        <v>0</v>
      </c>
      <c r="D50" s="299">
        <v>0</v>
      </c>
      <c r="E50" s="299">
        <v>0</v>
      </c>
      <c r="F50" s="299">
        <v>0</v>
      </c>
      <c r="G50" s="299">
        <v>0</v>
      </c>
      <c r="H50" s="299">
        <v>0</v>
      </c>
      <c r="I50" s="299">
        <v>0</v>
      </c>
      <c r="J50" s="299">
        <v>0</v>
      </c>
      <c r="K50" s="299">
        <v>0</v>
      </c>
      <c r="L50" s="299">
        <v>0</v>
      </c>
      <c r="M50" s="299">
        <v>0</v>
      </c>
      <c r="N50" s="299">
        <v>0</v>
      </c>
      <c r="O50" s="299">
        <v>0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525</v>
      </c>
    </row>
    <row r="51" spans="1:105" ht="12" customHeight="1" x14ac:dyDescent="0.25">
      <c r="A51" s="59" t="s">
        <v>162</v>
      </c>
      <c r="B51" s="299">
        <v>0</v>
      </c>
      <c r="C51" s="299">
        <v>0</v>
      </c>
      <c r="D51" s="299">
        <v>0</v>
      </c>
      <c r="E51" s="299">
        <v>0</v>
      </c>
      <c r="F51" s="299">
        <v>0</v>
      </c>
      <c r="G51" s="299">
        <v>0</v>
      </c>
      <c r="H51" s="299">
        <v>0</v>
      </c>
      <c r="I51" s="299">
        <v>0</v>
      </c>
      <c r="J51" s="299">
        <v>0</v>
      </c>
      <c r="K51" s="299">
        <v>0</v>
      </c>
      <c r="L51" s="299">
        <v>0</v>
      </c>
      <c r="M51" s="299">
        <v>0</v>
      </c>
      <c r="N51" s="299">
        <v>0</v>
      </c>
      <c r="O51" s="299">
        <v>0</v>
      </c>
      <c r="P51" s="299">
        <v>0</v>
      </c>
      <c r="Q51" s="299">
        <v>0</v>
      </c>
      <c r="R51" s="299">
        <v>0</v>
      </c>
      <c r="S51" s="299">
        <v>0</v>
      </c>
      <c r="T51" s="299">
        <v>0</v>
      </c>
      <c r="U51" s="299">
        <v>0</v>
      </c>
      <c r="V51" s="299">
        <v>0</v>
      </c>
      <c r="W51" s="299">
        <v>0</v>
      </c>
      <c r="DA51" s="71" t="s">
        <v>526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528</v>
      </c>
    </row>
    <row r="53" spans="1:105" ht="12" customHeight="1" x14ac:dyDescent="0.25">
      <c r="A53" s="57" t="s">
        <v>529</v>
      </c>
      <c r="B53" s="296">
        <f t="shared" ref="B53:W53" si="0">B54+B58+B69</f>
        <v>0</v>
      </c>
      <c r="C53" s="296">
        <f t="shared" si="0"/>
        <v>0</v>
      </c>
      <c r="D53" s="296">
        <f t="shared" si="0"/>
        <v>0</v>
      </c>
      <c r="E53" s="296">
        <f t="shared" si="0"/>
        <v>0</v>
      </c>
      <c r="F53" s="296">
        <f t="shared" si="0"/>
        <v>0</v>
      </c>
      <c r="G53" s="296">
        <f t="shared" si="0"/>
        <v>0</v>
      </c>
      <c r="H53" s="296">
        <f t="shared" si="0"/>
        <v>0</v>
      </c>
      <c r="I53" s="296">
        <f t="shared" si="0"/>
        <v>0</v>
      </c>
      <c r="J53" s="296">
        <f t="shared" si="0"/>
        <v>0</v>
      </c>
      <c r="K53" s="296">
        <f t="shared" si="0"/>
        <v>0</v>
      </c>
      <c r="L53" s="296">
        <f t="shared" si="0"/>
        <v>0</v>
      </c>
      <c r="M53" s="296">
        <f t="shared" si="0"/>
        <v>0</v>
      </c>
      <c r="N53" s="296">
        <f t="shared" si="0"/>
        <v>0</v>
      </c>
      <c r="O53" s="296">
        <f t="shared" si="0"/>
        <v>0</v>
      </c>
      <c r="P53" s="296">
        <f t="shared" si="0"/>
        <v>0</v>
      </c>
      <c r="Q53" s="296">
        <f t="shared" si="0"/>
        <v>0</v>
      </c>
      <c r="R53" s="296">
        <f t="shared" si="0"/>
        <v>0</v>
      </c>
      <c r="S53" s="296">
        <f t="shared" si="0"/>
        <v>0</v>
      </c>
      <c r="T53" s="296">
        <f t="shared" si="0"/>
        <v>0</v>
      </c>
      <c r="U53" s="296">
        <f t="shared" si="0"/>
        <v>0</v>
      </c>
      <c r="V53" s="296">
        <f t="shared" si="0"/>
        <v>0</v>
      </c>
      <c r="W53" s="296">
        <f t="shared" si="0"/>
        <v>0</v>
      </c>
      <c r="DA53" s="70"/>
    </row>
    <row r="54" spans="1:105" ht="12" customHeight="1" x14ac:dyDescent="0.25">
      <c r="A54" s="60" t="s">
        <v>530</v>
      </c>
      <c r="B54" s="264">
        <v>0</v>
      </c>
      <c r="C54" s="264">
        <v>0</v>
      </c>
      <c r="D54" s="264">
        <v>0</v>
      </c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  <c r="O54" s="264">
        <v>0</v>
      </c>
      <c r="P54" s="264">
        <v>0</v>
      </c>
      <c r="Q54" s="264">
        <v>0</v>
      </c>
      <c r="R54" s="264">
        <v>0</v>
      </c>
      <c r="S54" s="264">
        <v>0</v>
      </c>
      <c r="T54" s="264">
        <v>0</v>
      </c>
      <c r="U54" s="264">
        <v>0</v>
      </c>
      <c r="V54" s="264">
        <v>0</v>
      </c>
      <c r="W54" s="264">
        <v>0</v>
      </c>
      <c r="DA54" s="72" t="s">
        <v>531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0</v>
      </c>
      <c r="J55" s="232">
        <v>0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0</v>
      </c>
      <c r="U55" s="232">
        <v>0</v>
      </c>
      <c r="V55" s="232">
        <v>0</v>
      </c>
      <c r="W55" s="232">
        <v>0</v>
      </c>
      <c r="DA55" s="71" t="s">
        <v>532</v>
      </c>
    </row>
    <row r="56" spans="1:105" ht="12" customHeight="1" x14ac:dyDescent="0.25">
      <c r="A56" s="59" t="s">
        <v>160</v>
      </c>
      <c r="B56" s="232">
        <v>0</v>
      </c>
      <c r="C56" s="232">
        <v>0</v>
      </c>
      <c r="D56" s="232">
        <v>0</v>
      </c>
      <c r="E56" s="232">
        <v>0</v>
      </c>
      <c r="F56" s="232">
        <v>0</v>
      </c>
      <c r="G56" s="232">
        <v>0</v>
      </c>
      <c r="H56" s="232">
        <v>0</v>
      </c>
      <c r="I56" s="232">
        <v>0</v>
      </c>
      <c r="J56" s="232">
        <v>0</v>
      </c>
      <c r="K56" s="232">
        <v>0</v>
      </c>
      <c r="L56" s="232">
        <v>0</v>
      </c>
      <c r="M56" s="232">
        <v>0</v>
      </c>
      <c r="N56" s="232">
        <v>0</v>
      </c>
      <c r="O56" s="232">
        <v>0</v>
      </c>
      <c r="P56" s="232">
        <v>0</v>
      </c>
      <c r="Q56" s="232">
        <v>0</v>
      </c>
      <c r="R56" s="232">
        <v>0</v>
      </c>
      <c r="S56" s="232">
        <v>0</v>
      </c>
      <c r="T56" s="232">
        <v>0</v>
      </c>
      <c r="U56" s="232">
        <v>0</v>
      </c>
      <c r="V56" s="232">
        <v>0</v>
      </c>
      <c r="W56" s="232">
        <v>0</v>
      </c>
      <c r="DA56" s="71" t="s">
        <v>533</v>
      </c>
    </row>
    <row r="57" spans="1:105" ht="12" customHeight="1" x14ac:dyDescent="0.25">
      <c r="A57" s="59" t="s">
        <v>162</v>
      </c>
      <c r="B57" s="232">
        <v>0</v>
      </c>
      <c r="C57" s="232">
        <v>0</v>
      </c>
      <c r="D57" s="232">
        <v>0</v>
      </c>
      <c r="E57" s="232">
        <v>0</v>
      </c>
      <c r="F57" s="232">
        <v>0</v>
      </c>
      <c r="G57" s="232">
        <v>0</v>
      </c>
      <c r="H57" s="232">
        <v>0</v>
      </c>
      <c r="I57" s="232">
        <v>0</v>
      </c>
      <c r="J57" s="232">
        <v>0</v>
      </c>
      <c r="K57" s="232">
        <v>0</v>
      </c>
      <c r="L57" s="232">
        <v>0</v>
      </c>
      <c r="M57" s="232">
        <v>0</v>
      </c>
      <c r="N57" s="232">
        <v>0</v>
      </c>
      <c r="O57" s="232">
        <v>0</v>
      </c>
      <c r="P57" s="232">
        <v>0</v>
      </c>
      <c r="Q57" s="232">
        <v>0</v>
      </c>
      <c r="R57" s="232">
        <v>0</v>
      </c>
      <c r="S57" s="232">
        <v>0</v>
      </c>
      <c r="T57" s="232">
        <v>0</v>
      </c>
      <c r="U57" s="232">
        <v>0</v>
      </c>
      <c r="V57" s="232">
        <v>0</v>
      </c>
      <c r="W57" s="232">
        <v>0</v>
      </c>
      <c r="DA57" s="71" t="s">
        <v>534</v>
      </c>
    </row>
    <row r="58" spans="1:105" ht="12" customHeight="1" x14ac:dyDescent="0.25">
      <c r="A58" s="60" t="s">
        <v>535</v>
      </c>
      <c r="B58" s="264">
        <v>0</v>
      </c>
      <c r="C58" s="264">
        <v>0</v>
      </c>
      <c r="D58" s="264">
        <v>0</v>
      </c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>
        <v>0</v>
      </c>
      <c r="K58" s="264">
        <v>0</v>
      </c>
      <c r="L58" s="264">
        <v>0</v>
      </c>
      <c r="M58" s="264">
        <v>0</v>
      </c>
      <c r="N58" s="264">
        <v>0</v>
      </c>
      <c r="O58" s="264">
        <v>0</v>
      </c>
      <c r="P58" s="264">
        <v>0</v>
      </c>
      <c r="Q58" s="264">
        <v>0</v>
      </c>
      <c r="R58" s="264">
        <v>0</v>
      </c>
      <c r="S58" s="264">
        <v>0</v>
      </c>
      <c r="T58" s="264">
        <v>0</v>
      </c>
      <c r="U58" s="264">
        <v>0</v>
      </c>
      <c r="V58" s="264">
        <v>0</v>
      </c>
      <c r="W58" s="264">
        <v>0</v>
      </c>
      <c r="DA58" s="72" t="s">
        <v>536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537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538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539</v>
      </c>
    </row>
    <row r="62" spans="1:105" ht="12" customHeight="1" x14ac:dyDescent="0.25">
      <c r="A62" s="64" t="s">
        <v>160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540</v>
      </c>
    </row>
    <row r="63" spans="1:105" ht="12" customHeight="1" x14ac:dyDescent="0.25">
      <c r="A63" s="64" t="s">
        <v>70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541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542</v>
      </c>
    </row>
    <row r="65" spans="1:105" ht="12" customHeight="1" x14ac:dyDescent="0.25">
      <c r="A65" s="64" t="s">
        <v>162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543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544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545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546</v>
      </c>
    </row>
    <row r="69" spans="1:105" ht="12" customHeight="1" x14ac:dyDescent="0.25">
      <c r="A69" s="61" t="s">
        <v>547</v>
      </c>
      <c r="B69" s="265">
        <v>0</v>
      </c>
      <c r="C69" s="265">
        <v>0</v>
      </c>
      <c r="D69" s="265">
        <v>0</v>
      </c>
      <c r="E69" s="265">
        <v>0</v>
      </c>
      <c r="F69" s="265">
        <v>0</v>
      </c>
      <c r="G69" s="265">
        <v>0</v>
      </c>
      <c r="H69" s="265">
        <v>0</v>
      </c>
      <c r="I69" s="265">
        <v>0</v>
      </c>
      <c r="J69" s="265">
        <v>0</v>
      </c>
      <c r="K69" s="265">
        <v>0</v>
      </c>
      <c r="L69" s="265">
        <v>0</v>
      </c>
      <c r="M69" s="265">
        <v>0</v>
      </c>
      <c r="N69" s="265">
        <v>0</v>
      </c>
      <c r="O69" s="265">
        <v>0</v>
      </c>
      <c r="P69" s="265">
        <v>0</v>
      </c>
      <c r="Q69" s="265">
        <v>0</v>
      </c>
      <c r="R69" s="265">
        <v>0</v>
      </c>
      <c r="S69" s="265">
        <v>0</v>
      </c>
      <c r="T69" s="265">
        <v>0</v>
      </c>
      <c r="U69" s="265">
        <v>0</v>
      </c>
      <c r="V69" s="265">
        <v>0</v>
      </c>
      <c r="W69" s="265">
        <v>0</v>
      </c>
      <c r="DA69" s="74" t="s">
        <v>548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300"/>
      <c r="R71" s="300"/>
      <c r="S71" s="300"/>
      <c r="T71" s="300"/>
      <c r="U71" s="300"/>
      <c r="V71" s="300"/>
      <c r="W71" s="300"/>
      <c r="DA71" s="124"/>
    </row>
    <row r="72" spans="1:105" ht="15" customHeight="1" x14ac:dyDescent="0.25">
      <c r="A72" s="34" t="s">
        <v>81</v>
      </c>
      <c r="B72" s="225">
        <v>0</v>
      </c>
      <c r="C72" s="225">
        <v>0</v>
      </c>
      <c r="D72" s="225">
        <v>0</v>
      </c>
      <c r="E72" s="225">
        <v>0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549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550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551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552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553</v>
      </c>
    </row>
    <row r="77" spans="1:105" ht="12" customHeight="1" x14ac:dyDescent="0.25">
      <c r="A77" s="56" t="s">
        <v>96</v>
      </c>
      <c r="B77" s="262">
        <v>0</v>
      </c>
      <c r="C77" s="262">
        <v>0</v>
      </c>
      <c r="D77" s="262">
        <v>0</v>
      </c>
      <c r="E77" s="262">
        <v>0</v>
      </c>
      <c r="F77" s="262">
        <v>0</v>
      </c>
      <c r="G77" s="262">
        <v>0</v>
      </c>
      <c r="H77" s="262">
        <v>0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554</v>
      </c>
    </row>
    <row r="78" spans="1:105" ht="12" customHeight="1" x14ac:dyDescent="0.25">
      <c r="A78" s="37" t="s">
        <v>160</v>
      </c>
      <c r="B78" s="228">
        <v>0</v>
      </c>
      <c r="C78" s="228">
        <v>0</v>
      </c>
      <c r="D78" s="228">
        <v>0</v>
      </c>
      <c r="E78" s="228">
        <v>0</v>
      </c>
      <c r="F78" s="228">
        <v>0</v>
      </c>
      <c r="G78" s="228">
        <v>0</v>
      </c>
      <c r="H78" s="228">
        <v>0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555</v>
      </c>
    </row>
    <row r="79" spans="1:105" ht="12" customHeight="1" x14ac:dyDescent="0.25">
      <c r="A79" s="37" t="s">
        <v>162</v>
      </c>
      <c r="B79" s="228">
        <v>0</v>
      </c>
      <c r="C79" s="228">
        <v>0</v>
      </c>
      <c r="D79" s="228">
        <v>0</v>
      </c>
      <c r="E79" s="228">
        <v>0</v>
      </c>
      <c r="F79" s="228">
        <v>0</v>
      </c>
      <c r="G79" s="228">
        <v>0</v>
      </c>
      <c r="H79" s="228">
        <v>0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556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557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558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559</v>
      </c>
    </row>
    <row r="83" spans="1:105" ht="12" customHeight="1" x14ac:dyDescent="0.25">
      <c r="A83" s="57" t="s">
        <v>560</v>
      </c>
      <c r="B83" s="263">
        <v>0</v>
      </c>
      <c r="C83" s="263">
        <v>0</v>
      </c>
      <c r="D83" s="263">
        <v>0</v>
      </c>
      <c r="E83" s="263">
        <v>0</v>
      </c>
      <c r="F83" s="263">
        <v>0</v>
      </c>
      <c r="G83" s="263">
        <v>0</v>
      </c>
      <c r="H83" s="263">
        <v>0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561</v>
      </c>
    </row>
    <row r="84" spans="1:105" ht="12" customHeight="1" x14ac:dyDescent="0.25">
      <c r="A84" s="60" t="s">
        <v>562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563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564</v>
      </c>
    </row>
    <row r="86" spans="1:105" ht="12" customHeight="1" x14ac:dyDescent="0.25">
      <c r="A86" s="59" t="s">
        <v>160</v>
      </c>
      <c r="B86" s="232">
        <v>0</v>
      </c>
      <c r="C86" s="232">
        <v>0</v>
      </c>
      <c r="D86" s="232">
        <v>0</v>
      </c>
      <c r="E86" s="232">
        <v>0</v>
      </c>
      <c r="F86" s="232">
        <v>0</v>
      </c>
      <c r="G86" s="232">
        <v>0</v>
      </c>
      <c r="H86" s="232">
        <v>0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565</v>
      </c>
    </row>
    <row r="87" spans="1:105" ht="12" customHeight="1" x14ac:dyDescent="0.25">
      <c r="A87" s="59" t="s">
        <v>70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566</v>
      </c>
    </row>
    <row r="88" spans="1:105" ht="12" customHeight="1" x14ac:dyDescent="0.25">
      <c r="A88" s="59" t="s">
        <v>162</v>
      </c>
      <c r="B88" s="232">
        <v>0</v>
      </c>
      <c r="C88" s="232">
        <v>0</v>
      </c>
      <c r="D88" s="232">
        <v>0</v>
      </c>
      <c r="E88" s="232">
        <v>0</v>
      </c>
      <c r="F88" s="232">
        <v>0</v>
      </c>
      <c r="G88" s="232">
        <v>0</v>
      </c>
      <c r="H88" s="232">
        <v>0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567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569</v>
      </c>
    </row>
    <row r="90" spans="1:105" ht="12" customHeight="1" x14ac:dyDescent="0.25">
      <c r="A90" s="57" t="s">
        <v>519</v>
      </c>
      <c r="B90" s="296">
        <v>0</v>
      </c>
      <c r="C90" s="296">
        <v>0</v>
      </c>
      <c r="D90" s="296">
        <v>0</v>
      </c>
      <c r="E90" s="296">
        <v>0</v>
      </c>
      <c r="F90" s="296">
        <v>0</v>
      </c>
      <c r="G90" s="296">
        <v>0</v>
      </c>
      <c r="H90" s="296">
        <v>0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570</v>
      </c>
    </row>
    <row r="91" spans="1:105" ht="12" customHeight="1" x14ac:dyDescent="0.25">
      <c r="A91" s="60" t="s">
        <v>521</v>
      </c>
      <c r="B91" s="264">
        <v>0</v>
      </c>
      <c r="C91" s="264">
        <v>0</v>
      </c>
      <c r="D91" s="264">
        <v>0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571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572</v>
      </c>
    </row>
    <row r="93" spans="1:105" ht="12" customHeight="1" x14ac:dyDescent="0.25">
      <c r="A93" s="59" t="s">
        <v>160</v>
      </c>
      <c r="B93" s="299">
        <v>0</v>
      </c>
      <c r="C93" s="299">
        <v>0</v>
      </c>
      <c r="D93" s="299">
        <v>0</v>
      </c>
      <c r="E93" s="299">
        <v>0</v>
      </c>
      <c r="F93" s="299">
        <v>0</v>
      </c>
      <c r="G93" s="299">
        <v>0</v>
      </c>
      <c r="H93" s="299">
        <v>0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573</v>
      </c>
    </row>
    <row r="94" spans="1:105" ht="12" customHeight="1" x14ac:dyDescent="0.25">
      <c r="A94" s="59" t="s">
        <v>70</v>
      </c>
      <c r="B94" s="299">
        <v>0</v>
      </c>
      <c r="C94" s="299">
        <v>0</v>
      </c>
      <c r="D94" s="299">
        <v>0</v>
      </c>
      <c r="E94" s="299">
        <v>0</v>
      </c>
      <c r="F94" s="299">
        <v>0</v>
      </c>
      <c r="G94" s="299">
        <v>0</v>
      </c>
      <c r="H94" s="299">
        <v>0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574</v>
      </c>
    </row>
    <row r="95" spans="1:105" ht="12" customHeight="1" x14ac:dyDescent="0.25">
      <c r="A95" s="59" t="s">
        <v>162</v>
      </c>
      <c r="B95" s="299">
        <v>0</v>
      </c>
      <c r="C95" s="299">
        <v>0</v>
      </c>
      <c r="D95" s="299">
        <v>0</v>
      </c>
      <c r="E95" s="299">
        <v>0</v>
      </c>
      <c r="F95" s="299">
        <v>0</v>
      </c>
      <c r="G95" s="299">
        <v>0</v>
      </c>
      <c r="H95" s="299">
        <v>0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575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576</v>
      </c>
    </row>
    <row r="97" spans="1:105" ht="12" customHeight="1" x14ac:dyDescent="0.25">
      <c r="A97" s="57" t="s">
        <v>529</v>
      </c>
      <c r="B97" s="296">
        <f t="shared" ref="B97:W97" si="1">B98+B102+B113</f>
        <v>0</v>
      </c>
      <c r="C97" s="296">
        <f t="shared" si="1"/>
        <v>0</v>
      </c>
      <c r="D97" s="296">
        <f t="shared" si="1"/>
        <v>0</v>
      </c>
      <c r="E97" s="296">
        <f t="shared" si="1"/>
        <v>0</v>
      </c>
      <c r="F97" s="296">
        <f t="shared" si="1"/>
        <v>0</v>
      </c>
      <c r="G97" s="296">
        <f t="shared" si="1"/>
        <v>0</v>
      </c>
      <c r="H97" s="296">
        <f t="shared" si="1"/>
        <v>0</v>
      </c>
      <c r="I97" s="296">
        <f t="shared" si="1"/>
        <v>0</v>
      </c>
      <c r="J97" s="296">
        <f t="shared" si="1"/>
        <v>0</v>
      </c>
      <c r="K97" s="296">
        <f t="shared" si="1"/>
        <v>0</v>
      </c>
      <c r="L97" s="296">
        <f t="shared" si="1"/>
        <v>0</v>
      </c>
      <c r="M97" s="296">
        <f t="shared" si="1"/>
        <v>0</v>
      </c>
      <c r="N97" s="296">
        <f t="shared" si="1"/>
        <v>0</v>
      </c>
      <c r="O97" s="296">
        <f t="shared" si="1"/>
        <v>0</v>
      </c>
      <c r="P97" s="296">
        <f t="shared" si="1"/>
        <v>0</v>
      </c>
      <c r="Q97" s="296">
        <f t="shared" si="1"/>
        <v>0</v>
      </c>
      <c r="R97" s="296">
        <f t="shared" si="1"/>
        <v>0</v>
      </c>
      <c r="S97" s="296">
        <f t="shared" si="1"/>
        <v>0</v>
      </c>
      <c r="T97" s="296">
        <f t="shared" si="1"/>
        <v>0</v>
      </c>
      <c r="U97" s="296">
        <f t="shared" si="1"/>
        <v>0</v>
      </c>
      <c r="V97" s="296">
        <f t="shared" si="1"/>
        <v>0</v>
      </c>
      <c r="W97" s="296">
        <f t="shared" si="1"/>
        <v>0</v>
      </c>
      <c r="DA97" s="70"/>
    </row>
    <row r="98" spans="1:105" ht="12" customHeight="1" x14ac:dyDescent="0.25">
      <c r="A98" s="60" t="s">
        <v>530</v>
      </c>
      <c r="B98" s="264">
        <v>0</v>
      </c>
      <c r="C98" s="264">
        <v>0</v>
      </c>
      <c r="D98" s="264">
        <v>0</v>
      </c>
      <c r="E98" s="264">
        <v>0</v>
      </c>
      <c r="F98" s="264">
        <v>0</v>
      </c>
      <c r="G98" s="264">
        <v>0</v>
      </c>
      <c r="H98" s="264">
        <v>0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577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578</v>
      </c>
    </row>
    <row r="100" spans="1:105" ht="12" customHeight="1" x14ac:dyDescent="0.25">
      <c r="A100" s="59" t="s">
        <v>160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579</v>
      </c>
    </row>
    <row r="101" spans="1:105" ht="12" customHeight="1" x14ac:dyDescent="0.25">
      <c r="A101" s="59" t="s">
        <v>162</v>
      </c>
      <c r="B101" s="232">
        <v>0</v>
      </c>
      <c r="C101" s="232">
        <v>0</v>
      </c>
      <c r="D101" s="232">
        <v>0</v>
      </c>
      <c r="E101" s="232">
        <v>0</v>
      </c>
      <c r="F101" s="232">
        <v>0</v>
      </c>
      <c r="G101" s="232">
        <v>0</v>
      </c>
      <c r="H101" s="232">
        <v>0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580</v>
      </c>
    </row>
    <row r="102" spans="1:105" ht="12" customHeight="1" x14ac:dyDescent="0.25">
      <c r="A102" s="60" t="s">
        <v>535</v>
      </c>
      <c r="B102" s="264">
        <v>0</v>
      </c>
      <c r="C102" s="264">
        <v>0</v>
      </c>
      <c r="D102" s="264">
        <v>0</v>
      </c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581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582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583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584</v>
      </c>
    </row>
    <row r="106" spans="1:105" ht="12" customHeight="1" x14ac:dyDescent="0.25">
      <c r="A106" s="64" t="s">
        <v>160</v>
      </c>
      <c r="B106" s="231">
        <v>0</v>
      </c>
      <c r="C106" s="231">
        <v>0</v>
      </c>
      <c r="D106" s="231">
        <v>0</v>
      </c>
      <c r="E106" s="231">
        <v>0</v>
      </c>
      <c r="F106" s="231">
        <v>0</v>
      </c>
      <c r="G106" s="231">
        <v>0</v>
      </c>
      <c r="H106" s="231">
        <v>0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585</v>
      </c>
    </row>
    <row r="107" spans="1:105" ht="12" customHeight="1" x14ac:dyDescent="0.25">
      <c r="A107" s="64" t="s">
        <v>70</v>
      </c>
      <c r="B107" s="231">
        <v>0</v>
      </c>
      <c r="C107" s="231">
        <v>0</v>
      </c>
      <c r="D107" s="231">
        <v>0</v>
      </c>
      <c r="E107" s="231">
        <v>0</v>
      </c>
      <c r="F107" s="231">
        <v>0</v>
      </c>
      <c r="G107" s="231">
        <v>0</v>
      </c>
      <c r="H107" s="231">
        <v>0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586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587</v>
      </c>
    </row>
    <row r="109" spans="1:105" ht="12" customHeight="1" x14ac:dyDescent="0.25">
      <c r="A109" s="64" t="s">
        <v>162</v>
      </c>
      <c r="B109" s="231">
        <v>0</v>
      </c>
      <c r="C109" s="231">
        <v>0</v>
      </c>
      <c r="D109" s="231">
        <v>0</v>
      </c>
      <c r="E109" s="231">
        <v>0</v>
      </c>
      <c r="F109" s="231">
        <v>0</v>
      </c>
      <c r="G109" s="231">
        <v>0</v>
      </c>
      <c r="H109" s="231">
        <v>0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588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589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590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591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592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0</v>
      </c>
      <c r="C115" s="225">
        <v>0</v>
      </c>
      <c r="D115" s="225">
        <v>0</v>
      </c>
      <c r="E115" s="225">
        <v>0</v>
      </c>
      <c r="F115" s="225">
        <v>0</v>
      </c>
      <c r="G115" s="225">
        <v>0</v>
      </c>
      <c r="H115" s="225">
        <v>0</v>
      </c>
      <c r="I115" s="225">
        <v>0</v>
      </c>
      <c r="J115" s="225">
        <v>0</v>
      </c>
      <c r="K115" s="225">
        <v>0</v>
      </c>
      <c r="L115" s="225">
        <v>0</v>
      </c>
      <c r="M115" s="225">
        <v>0</v>
      </c>
      <c r="N115" s="225">
        <v>0</v>
      </c>
      <c r="O115" s="225">
        <v>0</v>
      </c>
      <c r="P115" s="225">
        <v>0</v>
      </c>
      <c r="Q115" s="225">
        <v>0</v>
      </c>
      <c r="R115" s="225">
        <v>0</v>
      </c>
      <c r="S115" s="225">
        <v>0</v>
      </c>
      <c r="T115" s="225">
        <v>0</v>
      </c>
      <c r="U115" s="225">
        <v>0</v>
      </c>
      <c r="V115" s="225">
        <v>0</v>
      </c>
      <c r="W115" s="225">
        <v>0</v>
      </c>
      <c r="DA115" s="89" t="s">
        <v>593</v>
      </c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594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595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596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597</v>
      </c>
    </row>
    <row r="120" spans="1:105" ht="12" customHeight="1" x14ac:dyDescent="0.25">
      <c r="A120" s="56" t="s">
        <v>96</v>
      </c>
      <c r="B120" s="262">
        <v>0</v>
      </c>
      <c r="C120" s="262">
        <v>0</v>
      </c>
      <c r="D120" s="262">
        <v>0</v>
      </c>
      <c r="E120" s="262">
        <v>0</v>
      </c>
      <c r="F120" s="262">
        <v>0</v>
      </c>
      <c r="G120" s="262">
        <v>0</v>
      </c>
      <c r="H120" s="262">
        <v>0</v>
      </c>
      <c r="I120" s="262">
        <v>0</v>
      </c>
      <c r="J120" s="262">
        <v>0</v>
      </c>
      <c r="K120" s="262">
        <v>0</v>
      </c>
      <c r="L120" s="262">
        <v>0</v>
      </c>
      <c r="M120" s="262">
        <v>0</v>
      </c>
      <c r="N120" s="262">
        <v>0</v>
      </c>
      <c r="O120" s="262">
        <v>0</v>
      </c>
      <c r="P120" s="262">
        <v>0</v>
      </c>
      <c r="Q120" s="262">
        <v>0</v>
      </c>
      <c r="R120" s="262">
        <v>0</v>
      </c>
      <c r="S120" s="262">
        <v>0</v>
      </c>
      <c r="T120" s="262">
        <v>0</v>
      </c>
      <c r="U120" s="262">
        <v>0</v>
      </c>
      <c r="V120" s="262">
        <v>0</v>
      </c>
      <c r="W120" s="262">
        <v>0</v>
      </c>
      <c r="DA120" s="68" t="s">
        <v>598</v>
      </c>
    </row>
    <row r="121" spans="1:105" ht="12" customHeight="1" x14ac:dyDescent="0.25">
      <c r="A121" s="37" t="s">
        <v>160</v>
      </c>
      <c r="B121" s="228">
        <v>0</v>
      </c>
      <c r="C121" s="228">
        <v>0</v>
      </c>
      <c r="D121" s="228">
        <v>0</v>
      </c>
      <c r="E121" s="228">
        <v>0</v>
      </c>
      <c r="F121" s="228">
        <v>0</v>
      </c>
      <c r="G121" s="228">
        <v>0</v>
      </c>
      <c r="H121" s="228">
        <v>0</v>
      </c>
      <c r="I121" s="228">
        <v>0</v>
      </c>
      <c r="J121" s="228">
        <v>0</v>
      </c>
      <c r="K121" s="228">
        <v>0</v>
      </c>
      <c r="L121" s="228">
        <v>0</v>
      </c>
      <c r="M121" s="228">
        <v>0</v>
      </c>
      <c r="N121" s="228">
        <v>0</v>
      </c>
      <c r="O121" s="228">
        <v>0</v>
      </c>
      <c r="P121" s="228">
        <v>0</v>
      </c>
      <c r="Q121" s="228">
        <v>0</v>
      </c>
      <c r="R121" s="228">
        <v>0</v>
      </c>
      <c r="S121" s="228">
        <v>0</v>
      </c>
      <c r="T121" s="228">
        <v>0</v>
      </c>
      <c r="U121" s="228">
        <v>0</v>
      </c>
      <c r="V121" s="228">
        <v>0</v>
      </c>
      <c r="W121" s="228">
        <v>0</v>
      </c>
      <c r="DA121" s="69" t="s">
        <v>599</v>
      </c>
    </row>
    <row r="122" spans="1:105" ht="12" customHeight="1" x14ac:dyDescent="0.25">
      <c r="A122" s="37" t="s">
        <v>162</v>
      </c>
      <c r="B122" s="228">
        <v>0</v>
      </c>
      <c r="C122" s="228">
        <v>0</v>
      </c>
      <c r="D122" s="228">
        <v>0</v>
      </c>
      <c r="E122" s="228">
        <v>0</v>
      </c>
      <c r="F122" s="228">
        <v>0</v>
      </c>
      <c r="G122" s="228">
        <v>0</v>
      </c>
      <c r="H122" s="228">
        <v>0</v>
      </c>
      <c r="I122" s="228">
        <v>0</v>
      </c>
      <c r="J122" s="228">
        <v>0</v>
      </c>
      <c r="K122" s="228">
        <v>0</v>
      </c>
      <c r="L122" s="228">
        <v>0</v>
      </c>
      <c r="M122" s="228">
        <v>0</v>
      </c>
      <c r="N122" s="228">
        <v>0</v>
      </c>
      <c r="O122" s="228">
        <v>0</v>
      </c>
      <c r="P122" s="228">
        <v>0</v>
      </c>
      <c r="Q122" s="228">
        <v>0</v>
      </c>
      <c r="R122" s="228">
        <v>0</v>
      </c>
      <c r="S122" s="228">
        <v>0</v>
      </c>
      <c r="T122" s="228">
        <v>0</v>
      </c>
      <c r="U122" s="228">
        <v>0</v>
      </c>
      <c r="V122" s="228">
        <v>0</v>
      </c>
      <c r="W122" s="228">
        <v>0</v>
      </c>
      <c r="DA122" s="69" t="s">
        <v>600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601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602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603</v>
      </c>
    </row>
    <row r="126" spans="1:105" ht="12" customHeight="1" x14ac:dyDescent="0.25">
      <c r="A126" s="57" t="s">
        <v>604</v>
      </c>
      <c r="B126" s="296">
        <v>0</v>
      </c>
      <c r="C126" s="296">
        <v>0</v>
      </c>
      <c r="D126" s="296">
        <v>0</v>
      </c>
      <c r="E126" s="296">
        <v>0</v>
      </c>
      <c r="F126" s="296">
        <v>0</v>
      </c>
      <c r="G126" s="296">
        <v>0</v>
      </c>
      <c r="H126" s="296">
        <v>0</v>
      </c>
      <c r="I126" s="296">
        <v>0</v>
      </c>
      <c r="J126" s="296">
        <v>0</v>
      </c>
      <c r="K126" s="296">
        <v>0</v>
      </c>
      <c r="L126" s="296">
        <v>0</v>
      </c>
      <c r="M126" s="296">
        <v>0</v>
      </c>
      <c r="N126" s="296">
        <v>0</v>
      </c>
      <c r="O126" s="296">
        <v>0</v>
      </c>
      <c r="P126" s="296">
        <v>0</v>
      </c>
      <c r="Q126" s="296">
        <v>0</v>
      </c>
      <c r="R126" s="296">
        <v>0</v>
      </c>
      <c r="S126" s="296">
        <v>0</v>
      </c>
      <c r="T126" s="296">
        <v>0</v>
      </c>
      <c r="U126" s="296">
        <v>0</v>
      </c>
      <c r="V126" s="296">
        <v>0</v>
      </c>
      <c r="W126" s="296">
        <v>0</v>
      </c>
      <c r="DA126" s="70" t="s">
        <v>605</v>
      </c>
    </row>
    <row r="127" spans="1:105" ht="12" customHeight="1" x14ac:dyDescent="0.25">
      <c r="A127" s="60" t="s">
        <v>606</v>
      </c>
      <c r="B127" s="264">
        <v>0</v>
      </c>
      <c r="C127" s="264">
        <v>0</v>
      </c>
      <c r="D127" s="264">
        <v>0</v>
      </c>
      <c r="E127" s="264">
        <v>0</v>
      </c>
      <c r="F127" s="264">
        <v>0</v>
      </c>
      <c r="G127" s="264">
        <v>0</v>
      </c>
      <c r="H127" s="264">
        <v>0</v>
      </c>
      <c r="I127" s="264">
        <v>0</v>
      </c>
      <c r="J127" s="264">
        <v>0</v>
      </c>
      <c r="K127" s="264">
        <v>0</v>
      </c>
      <c r="L127" s="264">
        <v>0</v>
      </c>
      <c r="M127" s="264">
        <v>0</v>
      </c>
      <c r="N127" s="264">
        <v>0</v>
      </c>
      <c r="O127" s="264">
        <v>0</v>
      </c>
      <c r="P127" s="264">
        <v>0</v>
      </c>
      <c r="Q127" s="264">
        <v>0</v>
      </c>
      <c r="R127" s="264">
        <v>0</v>
      </c>
      <c r="S127" s="264">
        <v>0</v>
      </c>
      <c r="T127" s="264">
        <v>0</v>
      </c>
      <c r="U127" s="264">
        <v>0</v>
      </c>
      <c r="V127" s="264">
        <v>0</v>
      </c>
      <c r="W127" s="264">
        <v>0</v>
      </c>
      <c r="DA127" s="72" t="s">
        <v>607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0</v>
      </c>
      <c r="E128" s="232">
        <v>0</v>
      </c>
      <c r="F128" s="232">
        <v>0</v>
      </c>
      <c r="G128" s="232">
        <v>0</v>
      </c>
      <c r="H128" s="232">
        <v>0</v>
      </c>
      <c r="I128" s="232">
        <v>0</v>
      </c>
      <c r="J128" s="232">
        <v>0</v>
      </c>
      <c r="K128" s="232">
        <v>0</v>
      </c>
      <c r="L128" s="232">
        <v>0</v>
      </c>
      <c r="M128" s="232">
        <v>0</v>
      </c>
      <c r="N128" s="232">
        <v>0</v>
      </c>
      <c r="O128" s="232">
        <v>0</v>
      </c>
      <c r="P128" s="232">
        <v>0</v>
      </c>
      <c r="Q128" s="232">
        <v>0</v>
      </c>
      <c r="R128" s="232">
        <v>0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608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0</v>
      </c>
      <c r="J129" s="232">
        <v>0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0</v>
      </c>
      <c r="U129" s="232">
        <v>0</v>
      </c>
      <c r="V129" s="232">
        <v>0</v>
      </c>
      <c r="W129" s="232">
        <v>0</v>
      </c>
      <c r="DA129" s="71" t="s">
        <v>609</v>
      </c>
    </row>
    <row r="130" spans="1:105" ht="12" customHeight="1" x14ac:dyDescent="0.25">
      <c r="A130" s="59" t="s">
        <v>160</v>
      </c>
      <c r="B130" s="232">
        <v>0</v>
      </c>
      <c r="C130" s="232">
        <v>0</v>
      </c>
      <c r="D130" s="232">
        <v>0</v>
      </c>
      <c r="E130" s="232">
        <v>0</v>
      </c>
      <c r="F130" s="232">
        <v>0</v>
      </c>
      <c r="G130" s="232">
        <v>0</v>
      </c>
      <c r="H130" s="232">
        <v>0</v>
      </c>
      <c r="I130" s="232">
        <v>0</v>
      </c>
      <c r="J130" s="232">
        <v>0</v>
      </c>
      <c r="K130" s="232">
        <v>0</v>
      </c>
      <c r="L130" s="232">
        <v>0</v>
      </c>
      <c r="M130" s="232">
        <v>0</v>
      </c>
      <c r="N130" s="232">
        <v>0</v>
      </c>
      <c r="O130" s="232">
        <v>0</v>
      </c>
      <c r="P130" s="232">
        <v>0</v>
      </c>
      <c r="Q130" s="232">
        <v>0</v>
      </c>
      <c r="R130" s="232">
        <v>0</v>
      </c>
      <c r="S130" s="232">
        <v>0</v>
      </c>
      <c r="T130" s="232">
        <v>0</v>
      </c>
      <c r="U130" s="232">
        <v>0</v>
      </c>
      <c r="V130" s="232">
        <v>0</v>
      </c>
      <c r="W130" s="232">
        <v>0</v>
      </c>
      <c r="DA130" s="71" t="s">
        <v>610</v>
      </c>
    </row>
    <row r="131" spans="1:105" ht="12" customHeight="1" x14ac:dyDescent="0.25">
      <c r="A131" s="59" t="s">
        <v>70</v>
      </c>
      <c r="B131" s="232">
        <v>0</v>
      </c>
      <c r="C131" s="232">
        <v>0</v>
      </c>
      <c r="D131" s="232">
        <v>0</v>
      </c>
      <c r="E131" s="232">
        <v>0</v>
      </c>
      <c r="F131" s="232">
        <v>0</v>
      </c>
      <c r="G131" s="232">
        <v>0</v>
      </c>
      <c r="H131" s="232">
        <v>0</v>
      </c>
      <c r="I131" s="232">
        <v>0</v>
      </c>
      <c r="J131" s="232">
        <v>0</v>
      </c>
      <c r="K131" s="232">
        <v>0</v>
      </c>
      <c r="L131" s="232">
        <v>0</v>
      </c>
      <c r="M131" s="232">
        <v>0</v>
      </c>
      <c r="N131" s="232">
        <v>0</v>
      </c>
      <c r="O131" s="232">
        <v>0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611</v>
      </c>
    </row>
    <row r="132" spans="1:105" ht="12" customHeight="1" x14ac:dyDescent="0.25">
      <c r="A132" s="59" t="s">
        <v>162</v>
      </c>
      <c r="B132" s="232">
        <v>0</v>
      </c>
      <c r="C132" s="232">
        <v>0</v>
      </c>
      <c r="D132" s="232">
        <v>0</v>
      </c>
      <c r="E132" s="232">
        <v>0</v>
      </c>
      <c r="F132" s="232">
        <v>0</v>
      </c>
      <c r="G132" s="232">
        <v>0</v>
      </c>
      <c r="H132" s="232">
        <v>0</v>
      </c>
      <c r="I132" s="232">
        <v>0</v>
      </c>
      <c r="J132" s="232">
        <v>0</v>
      </c>
      <c r="K132" s="232">
        <v>0</v>
      </c>
      <c r="L132" s="232">
        <v>0</v>
      </c>
      <c r="M132" s="232">
        <v>0</v>
      </c>
      <c r="N132" s="232">
        <v>0</v>
      </c>
      <c r="O132" s="232">
        <v>0</v>
      </c>
      <c r="P132" s="232">
        <v>0</v>
      </c>
      <c r="Q132" s="232">
        <v>0</v>
      </c>
      <c r="R132" s="232">
        <v>0</v>
      </c>
      <c r="S132" s="232">
        <v>0</v>
      </c>
      <c r="T132" s="232">
        <v>0</v>
      </c>
      <c r="U132" s="232">
        <v>0</v>
      </c>
      <c r="V132" s="232">
        <v>0</v>
      </c>
      <c r="W132" s="232">
        <v>0</v>
      </c>
      <c r="DA132" s="71" t="s">
        <v>612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614</v>
      </c>
    </row>
    <row r="134" spans="1:105" ht="12" customHeight="1" x14ac:dyDescent="0.25">
      <c r="A134" s="57" t="s">
        <v>615</v>
      </c>
      <c r="B134" s="296">
        <v>0</v>
      </c>
      <c r="C134" s="296">
        <v>0</v>
      </c>
      <c r="D134" s="296">
        <v>0</v>
      </c>
      <c r="E134" s="296">
        <v>0</v>
      </c>
      <c r="F134" s="296">
        <v>0</v>
      </c>
      <c r="G134" s="296">
        <v>0</v>
      </c>
      <c r="H134" s="296">
        <v>0</v>
      </c>
      <c r="I134" s="296">
        <v>0</v>
      </c>
      <c r="J134" s="296">
        <v>0</v>
      </c>
      <c r="K134" s="296">
        <v>0</v>
      </c>
      <c r="L134" s="296">
        <v>0</v>
      </c>
      <c r="M134" s="296">
        <v>0</v>
      </c>
      <c r="N134" s="296">
        <v>0</v>
      </c>
      <c r="O134" s="296">
        <v>0</v>
      </c>
      <c r="P134" s="296">
        <v>0</v>
      </c>
      <c r="Q134" s="296">
        <v>0</v>
      </c>
      <c r="R134" s="296">
        <v>0</v>
      </c>
      <c r="S134" s="296">
        <v>0</v>
      </c>
      <c r="T134" s="296">
        <v>0</v>
      </c>
      <c r="U134" s="296">
        <v>0</v>
      </c>
      <c r="V134" s="296">
        <v>0</v>
      </c>
      <c r="W134" s="296">
        <v>0</v>
      </c>
      <c r="DA134" s="70" t="s">
        <v>616</v>
      </c>
    </row>
    <row r="135" spans="1:105" ht="12" customHeight="1" x14ac:dyDescent="0.25">
      <c r="A135" s="60" t="s">
        <v>617</v>
      </c>
      <c r="B135" s="264">
        <v>0</v>
      </c>
      <c r="C135" s="264">
        <v>0</v>
      </c>
      <c r="D135" s="264">
        <v>0</v>
      </c>
      <c r="E135" s="264">
        <v>0</v>
      </c>
      <c r="F135" s="264">
        <v>0</v>
      </c>
      <c r="G135" s="264">
        <v>0</v>
      </c>
      <c r="H135" s="264">
        <v>0</v>
      </c>
      <c r="I135" s="264">
        <v>0</v>
      </c>
      <c r="J135" s="264">
        <v>0</v>
      </c>
      <c r="K135" s="264">
        <v>0</v>
      </c>
      <c r="L135" s="264">
        <v>0</v>
      </c>
      <c r="M135" s="264">
        <v>0</v>
      </c>
      <c r="N135" s="264">
        <v>0</v>
      </c>
      <c r="O135" s="264">
        <v>0</v>
      </c>
      <c r="P135" s="264">
        <v>0</v>
      </c>
      <c r="Q135" s="264">
        <v>0</v>
      </c>
      <c r="R135" s="264">
        <v>0</v>
      </c>
      <c r="S135" s="264">
        <v>0</v>
      </c>
      <c r="T135" s="264">
        <v>0</v>
      </c>
      <c r="U135" s="264">
        <v>0</v>
      </c>
      <c r="V135" s="264">
        <v>0</v>
      </c>
      <c r="W135" s="264">
        <v>0</v>
      </c>
      <c r="DA135" s="72" t="s">
        <v>618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0</v>
      </c>
      <c r="J136" s="299">
        <v>0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0</v>
      </c>
      <c r="U136" s="299">
        <v>0</v>
      </c>
      <c r="V136" s="299">
        <v>0</v>
      </c>
      <c r="W136" s="299">
        <v>0</v>
      </c>
      <c r="DA136" s="71" t="s">
        <v>619</v>
      </c>
    </row>
    <row r="137" spans="1:105" ht="12" customHeight="1" x14ac:dyDescent="0.25">
      <c r="A137" s="59" t="s">
        <v>160</v>
      </c>
      <c r="B137" s="299">
        <v>0</v>
      </c>
      <c r="C137" s="299">
        <v>0</v>
      </c>
      <c r="D137" s="299">
        <v>0</v>
      </c>
      <c r="E137" s="299">
        <v>0</v>
      </c>
      <c r="F137" s="299">
        <v>0</v>
      </c>
      <c r="G137" s="299">
        <v>0</v>
      </c>
      <c r="H137" s="299">
        <v>0</v>
      </c>
      <c r="I137" s="299">
        <v>0</v>
      </c>
      <c r="J137" s="299">
        <v>0</v>
      </c>
      <c r="K137" s="299">
        <v>0</v>
      </c>
      <c r="L137" s="299">
        <v>0</v>
      </c>
      <c r="M137" s="299">
        <v>0</v>
      </c>
      <c r="N137" s="299">
        <v>0</v>
      </c>
      <c r="O137" s="299">
        <v>0</v>
      </c>
      <c r="P137" s="299">
        <v>0</v>
      </c>
      <c r="Q137" s="299">
        <v>0</v>
      </c>
      <c r="R137" s="299">
        <v>0</v>
      </c>
      <c r="S137" s="299">
        <v>0</v>
      </c>
      <c r="T137" s="299">
        <v>0</v>
      </c>
      <c r="U137" s="299">
        <v>0</v>
      </c>
      <c r="V137" s="299">
        <v>0</v>
      </c>
      <c r="W137" s="299">
        <v>0</v>
      </c>
      <c r="DA137" s="71" t="s">
        <v>620</v>
      </c>
    </row>
    <row r="138" spans="1:105" ht="12" customHeight="1" x14ac:dyDescent="0.25">
      <c r="A138" s="59" t="s">
        <v>70</v>
      </c>
      <c r="B138" s="299">
        <v>0</v>
      </c>
      <c r="C138" s="299">
        <v>0</v>
      </c>
      <c r="D138" s="299">
        <v>0</v>
      </c>
      <c r="E138" s="299">
        <v>0</v>
      </c>
      <c r="F138" s="299">
        <v>0</v>
      </c>
      <c r="G138" s="299">
        <v>0</v>
      </c>
      <c r="H138" s="299">
        <v>0</v>
      </c>
      <c r="I138" s="299">
        <v>0</v>
      </c>
      <c r="J138" s="299">
        <v>0</v>
      </c>
      <c r="K138" s="299">
        <v>0</v>
      </c>
      <c r="L138" s="299">
        <v>0</v>
      </c>
      <c r="M138" s="299">
        <v>0</v>
      </c>
      <c r="N138" s="299">
        <v>0</v>
      </c>
      <c r="O138" s="299">
        <v>0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621</v>
      </c>
    </row>
    <row r="139" spans="1:105" ht="12" customHeight="1" x14ac:dyDescent="0.25">
      <c r="A139" s="59" t="s">
        <v>162</v>
      </c>
      <c r="B139" s="299">
        <v>0</v>
      </c>
      <c r="C139" s="299">
        <v>0</v>
      </c>
      <c r="D139" s="299">
        <v>0</v>
      </c>
      <c r="E139" s="299">
        <v>0</v>
      </c>
      <c r="F139" s="299">
        <v>0</v>
      </c>
      <c r="G139" s="299">
        <v>0</v>
      </c>
      <c r="H139" s="299">
        <v>0</v>
      </c>
      <c r="I139" s="299">
        <v>0</v>
      </c>
      <c r="J139" s="299">
        <v>0</v>
      </c>
      <c r="K139" s="299">
        <v>0</v>
      </c>
      <c r="L139" s="299">
        <v>0</v>
      </c>
      <c r="M139" s="299">
        <v>0</v>
      </c>
      <c r="N139" s="299">
        <v>0</v>
      </c>
      <c r="O139" s="299">
        <v>0</v>
      </c>
      <c r="P139" s="299">
        <v>0</v>
      </c>
      <c r="Q139" s="299">
        <v>0</v>
      </c>
      <c r="R139" s="299">
        <v>0</v>
      </c>
      <c r="S139" s="299">
        <v>0</v>
      </c>
      <c r="T139" s="299">
        <v>0</v>
      </c>
      <c r="U139" s="299">
        <v>0</v>
      </c>
      <c r="V139" s="299">
        <v>0</v>
      </c>
      <c r="W139" s="299">
        <v>0</v>
      </c>
      <c r="DA139" s="71" t="s">
        <v>622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624</v>
      </c>
    </row>
    <row r="141" spans="1:105" ht="12" customHeight="1" x14ac:dyDescent="0.25">
      <c r="A141" s="57" t="s">
        <v>625</v>
      </c>
      <c r="B141" s="263">
        <f t="shared" ref="B141:W141" si="2">B142+B146+B157</f>
        <v>0</v>
      </c>
      <c r="C141" s="263">
        <f t="shared" si="2"/>
        <v>0</v>
      </c>
      <c r="D141" s="263">
        <f t="shared" si="2"/>
        <v>0</v>
      </c>
      <c r="E141" s="263">
        <f t="shared" si="2"/>
        <v>0</v>
      </c>
      <c r="F141" s="263">
        <f t="shared" si="2"/>
        <v>0</v>
      </c>
      <c r="G141" s="263">
        <f t="shared" si="2"/>
        <v>0</v>
      </c>
      <c r="H141" s="263">
        <f t="shared" si="2"/>
        <v>0</v>
      </c>
      <c r="I141" s="263">
        <f t="shared" si="2"/>
        <v>0</v>
      </c>
      <c r="J141" s="263">
        <f t="shared" si="2"/>
        <v>0</v>
      </c>
      <c r="K141" s="263">
        <f t="shared" si="2"/>
        <v>0</v>
      </c>
      <c r="L141" s="263">
        <f t="shared" si="2"/>
        <v>0</v>
      </c>
      <c r="M141" s="263">
        <f t="shared" si="2"/>
        <v>0</v>
      </c>
      <c r="N141" s="263">
        <f t="shared" si="2"/>
        <v>0</v>
      </c>
      <c r="O141" s="263">
        <f t="shared" si="2"/>
        <v>0</v>
      </c>
      <c r="P141" s="263">
        <f t="shared" si="2"/>
        <v>0</v>
      </c>
      <c r="Q141" s="263">
        <f t="shared" si="2"/>
        <v>0</v>
      </c>
      <c r="R141" s="263">
        <f t="shared" si="2"/>
        <v>0</v>
      </c>
      <c r="S141" s="263">
        <f t="shared" si="2"/>
        <v>0</v>
      </c>
      <c r="T141" s="263">
        <f t="shared" si="2"/>
        <v>0</v>
      </c>
      <c r="U141" s="263">
        <f t="shared" si="2"/>
        <v>0</v>
      </c>
      <c r="V141" s="263">
        <f t="shared" si="2"/>
        <v>0</v>
      </c>
      <c r="W141" s="263">
        <f t="shared" si="2"/>
        <v>0</v>
      </c>
      <c r="DA141" s="70"/>
    </row>
    <row r="142" spans="1:105" ht="12" customHeight="1" x14ac:dyDescent="0.25">
      <c r="A142" s="60" t="s">
        <v>626</v>
      </c>
      <c r="B142" s="264">
        <v>0</v>
      </c>
      <c r="C142" s="264">
        <v>0</v>
      </c>
      <c r="D142" s="264">
        <v>0</v>
      </c>
      <c r="E142" s="264">
        <v>0</v>
      </c>
      <c r="F142" s="264">
        <v>0</v>
      </c>
      <c r="G142" s="264">
        <v>0</v>
      </c>
      <c r="H142" s="264">
        <v>0</v>
      </c>
      <c r="I142" s="264">
        <v>0</v>
      </c>
      <c r="J142" s="264">
        <v>0</v>
      </c>
      <c r="K142" s="264">
        <v>0</v>
      </c>
      <c r="L142" s="264">
        <v>0</v>
      </c>
      <c r="M142" s="264">
        <v>0</v>
      </c>
      <c r="N142" s="264">
        <v>0</v>
      </c>
      <c r="O142" s="264">
        <v>0</v>
      </c>
      <c r="P142" s="264">
        <v>0</v>
      </c>
      <c r="Q142" s="264">
        <v>0</v>
      </c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DA142" s="72" t="s">
        <v>627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0</v>
      </c>
      <c r="J143" s="232">
        <v>0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0</v>
      </c>
      <c r="U143" s="232">
        <v>0</v>
      </c>
      <c r="V143" s="232">
        <v>0</v>
      </c>
      <c r="W143" s="232">
        <v>0</v>
      </c>
      <c r="DA143" s="71" t="s">
        <v>628</v>
      </c>
    </row>
    <row r="144" spans="1:105" ht="12" customHeight="1" x14ac:dyDescent="0.25">
      <c r="A144" s="59" t="s">
        <v>160</v>
      </c>
      <c r="B144" s="232">
        <v>0</v>
      </c>
      <c r="C144" s="232">
        <v>0</v>
      </c>
      <c r="D144" s="232">
        <v>0</v>
      </c>
      <c r="E144" s="232">
        <v>0</v>
      </c>
      <c r="F144" s="232">
        <v>0</v>
      </c>
      <c r="G144" s="232">
        <v>0</v>
      </c>
      <c r="H144" s="232">
        <v>0</v>
      </c>
      <c r="I144" s="232">
        <v>0</v>
      </c>
      <c r="J144" s="232">
        <v>0</v>
      </c>
      <c r="K144" s="232">
        <v>0</v>
      </c>
      <c r="L144" s="232">
        <v>0</v>
      </c>
      <c r="M144" s="232">
        <v>0</v>
      </c>
      <c r="N144" s="232">
        <v>0</v>
      </c>
      <c r="O144" s="232">
        <v>0</v>
      </c>
      <c r="P144" s="232">
        <v>0</v>
      </c>
      <c r="Q144" s="232">
        <v>0</v>
      </c>
      <c r="R144" s="232">
        <v>0</v>
      </c>
      <c r="S144" s="232">
        <v>0</v>
      </c>
      <c r="T144" s="232">
        <v>0</v>
      </c>
      <c r="U144" s="232">
        <v>0</v>
      </c>
      <c r="V144" s="232">
        <v>0</v>
      </c>
      <c r="W144" s="232">
        <v>0</v>
      </c>
      <c r="DA144" s="71" t="s">
        <v>629</v>
      </c>
    </row>
    <row r="145" spans="1:105" ht="12" customHeight="1" x14ac:dyDescent="0.25">
      <c r="A145" s="59" t="s">
        <v>162</v>
      </c>
      <c r="B145" s="232">
        <v>0</v>
      </c>
      <c r="C145" s="232">
        <v>0</v>
      </c>
      <c r="D145" s="232">
        <v>0</v>
      </c>
      <c r="E145" s="232">
        <v>0</v>
      </c>
      <c r="F145" s="232">
        <v>0</v>
      </c>
      <c r="G145" s="232">
        <v>0</v>
      </c>
      <c r="H145" s="232">
        <v>0</v>
      </c>
      <c r="I145" s="232">
        <v>0</v>
      </c>
      <c r="J145" s="232">
        <v>0</v>
      </c>
      <c r="K145" s="232">
        <v>0</v>
      </c>
      <c r="L145" s="232">
        <v>0</v>
      </c>
      <c r="M145" s="232">
        <v>0</v>
      </c>
      <c r="N145" s="232">
        <v>0</v>
      </c>
      <c r="O145" s="232">
        <v>0</v>
      </c>
      <c r="P145" s="232">
        <v>0</v>
      </c>
      <c r="Q145" s="232">
        <v>0</v>
      </c>
      <c r="R145" s="232">
        <v>0</v>
      </c>
      <c r="S145" s="232">
        <v>0</v>
      </c>
      <c r="T145" s="232">
        <v>0</v>
      </c>
      <c r="U145" s="232">
        <v>0</v>
      </c>
      <c r="V145" s="232">
        <v>0</v>
      </c>
      <c r="W145" s="232">
        <v>0</v>
      </c>
      <c r="DA145" s="71" t="s">
        <v>630</v>
      </c>
    </row>
    <row r="146" spans="1:105" ht="12" customHeight="1" x14ac:dyDescent="0.25">
      <c r="A146" s="60" t="s">
        <v>631</v>
      </c>
      <c r="B146" s="264">
        <v>0</v>
      </c>
      <c r="C146" s="264">
        <v>0</v>
      </c>
      <c r="D146" s="264">
        <v>0</v>
      </c>
      <c r="E146" s="264">
        <v>0</v>
      </c>
      <c r="F146" s="264">
        <v>0</v>
      </c>
      <c r="G146" s="264">
        <v>0</v>
      </c>
      <c r="H146" s="264">
        <v>0</v>
      </c>
      <c r="I146" s="264">
        <v>0</v>
      </c>
      <c r="J146" s="264">
        <v>0</v>
      </c>
      <c r="K146" s="264">
        <v>0</v>
      </c>
      <c r="L146" s="264">
        <v>0</v>
      </c>
      <c r="M146" s="264">
        <v>0</v>
      </c>
      <c r="N146" s="264">
        <v>0</v>
      </c>
      <c r="O146" s="264">
        <v>0</v>
      </c>
      <c r="P146" s="264">
        <v>0</v>
      </c>
      <c r="Q146" s="264">
        <v>0</v>
      </c>
      <c r="R146" s="264">
        <v>0</v>
      </c>
      <c r="S146" s="264">
        <v>0</v>
      </c>
      <c r="T146" s="264">
        <v>0</v>
      </c>
      <c r="U146" s="264">
        <v>0</v>
      </c>
      <c r="V146" s="264">
        <v>0</v>
      </c>
      <c r="W146" s="264">
        <v>0</v>
      </c>
      <c r="DA146" s="72" t="s">
        <v>632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0</v>
      </c>
      <c r="E147" s="231">
        <v>0</v>
      </c>
      <c r="F147" s="231">
        <v>0</v>
      </c>
      <c r="G147" s="231">
        <v>0</v>
      </c>
      <c r="H147" s="231">
        <v>0</v>
      </c>
      <c r="I147" s="231">
        <v>0</v>
      </c>
      <c r="J147" s="231">
        <v>0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633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634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635</v>
      </c>
    </row>
    <row r="150" spans="1:105" ht="12" customHeight="1" x14ac:dyDescent="0.25">
      <c r="A150" s="64" t="s">
        <v>160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636</v>
      </c>
    </row>
    <row r="151" spans="1:105" ht="12" customHeight="1" x14ac:dyDescent="0.25">
      <c r="A151" s="64" t="s">
        <v>70</v>
      </c>
      <c r="B151" s="231">
        <v>0</v>
      </c>
      <c r="C151" s="231">
        <v>0</v>
      </c>
      <c r="D151" s="231">
        <v>0</v>
      </c>
      <c r="E151" s="231">
        <v>0</v>
      </c>
      <c r="F151" s="231">
        <v>0</v>
      </c>
      <c r="G151" s="231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637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638</v>
      </c>
    </row>
    <row r="153" spans="1:105" ht="12" customHeight="1" x14ac:dyDescent="0.25">
      <c r="A153" s="64" t="s">
        <v>162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639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640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641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642</v>
      </c>
    </row>
    <row r="157" spans="1:105" ht="12" customHeight="1" x14ac:dyDescent="0.25">
      <c r="A157" s="61" t="s">
        <v>643</v>
      </c>
      <c r="B157" s="265">
        <v>0</v>
      </c>
      <c r="C157" s="265">
        <v>0</v>
      </c>
      <c r="D157" s="265">
        <v>0</v>
      </c>
      <c r="E157" s="265">
        <v>0</v>
      </c>
      <c r="F157" s="265">
        <v>0</v>
      </c>
      <c r="G157" s="265">
        <v>0</v>
      </c>
      <c r="H157" s="265">
        <v>0</v>
      </c>
      <c r="I157" s="265">
        <v>0</v>
      </c>
      <c r="J157" s="265">
        <v>0</v>
      </c>
      <c r="K157" s="265">
        <v>0</v>
      </c>
      <c r="L157" s="265">
        <v>0</v>
      </c>
      <c r="M157" s="265">
        <v>0</v>
      </c>
      <c r="N157" s="265">
        <v>0</v>
      </c>
      <c r="O157" s="265">
        <v>0</v>
      </c>
      <c r="P157" s="265">
        <v>0</v>
      </c>
      <c r="Q157" s="265">
        <v>0</v>
      </c>
      <c r="R157" s="265">
        <v>0</v>
      </c>
      <c r="S157" s="265">
        <v>0</v>
      </c>
      <c r="T157" s="265">
        <v>0</v>
      </c>
      <c r="U157" s="265">
        <v>0</v>
      </c>
      <c r="V157" s="265">
        <v>0</v>
      </c>
      <c r="W157" s="265">
        <v>0</v>
      </c>
      <c r="DA157" s="74" t="s">
        <v>644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253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SUM(B163:B169)</f>
        <v>0</v>
      </c>
      <c r="C162" s="234">
        <f t="shared" si="3"/>
        <v>0</v>
      </c>
      <c r="D162" s="234">
        <f t="shared" si="3"/>
        <v>0</v>
      </c>
      <c r="E162" s="234">
        <f t="shared" si="3"/>
        <v>0</v>
      </c>
      <c r="F162" s="234">
        <f t="shared" si="3"/>
        <v>0</v>
      </c>
      <c r="G162" s="234">
        <f t="shared" si="3"/>
        <v>0</v>
      </c>
      <c r="H162" s="234">
        <f t="shared" si="3"/>
        <v>0</v>
      </c>
      <c r="I162" s="234">
        <f t="shared" si="3"/>
        <v>0</v>
      </c>
      <c r="J162" s="234">
        <f t="shared" si="3"/>
        <v>0</v>
      </c>
      <c r="K162" s="234">
        <f t="shared" si="3"/>
        <v>0</v>
      </c>
      <c r="L162" s="234">
        <f t="shared" si="3"/>
        <v>0</v>
      </c>
      <c r="M162" s="234">
        <f t="shared" si="3"/>
        <v>0</v>
      </c>
      <c r="N162" s="234">
        <f t="shared" si="3"/>
        <v>0</v>
      </c>
      <c r="O162" s="234">
        <f t="shared" si="3"/>
        <v>0</v>
      </c>
      <c r="P162" s="234">
        <f t="shared" si="3"/>
        <v>0</v>
      </c>
      <c r="Q162" s="234">
        <f t="shared" si="3"/>
        <v>0</v>
      </c>
      <c r="R162" s="234">
        <f t="shared" si="3"/>
        <v>0</v>
      </c>
      <c r="S162" s="234">
        <f t="shared" si="3"/>
        <v>0</v>
      </c>
      <c r="T162" s="234">
        <f t="shared" si="3"/>
        <v>0</v>
      </c>
      <c r="U162" s="234">
        <f t="shared" si="3"/>
        <v>0</v>
      </c>
      <c r="V162" s="234">
        <f t="shared" si="3"/>
        <v>0</v>
      </c>
      <c r="W162" s="234">
        <f t="shared" si="3"/>
        <v>0</v>
      </c>
      <c r="DA162" s="95"/>
    </row>
    <row r="163" spans="1:105" ht="12" customHeight="1" x14ac:dyDescent="0.25">
      <c r="A163" s="55" t="s">
        <v>92</v>
      </c>
      <c r="B163" s="301">
        <f t="shared" ref="B163:W163" si="4">IF(B6=0,0,B6/B$5)</f>
        <v>0</v>
      </c>
      <c r="C163" s="301">
        <f t="shared" si="4"/>
        <v>0</v>
      </c>
      <c r="D163" s="301">
        <f t="shared" si="4"/>
        <v>0</v>
      </c>
      <c r="E163" s="301">
        <f t="shared" si="4"/>
        <v>0</v>
      </c>
      <c r="F163" s="301">
        <f t="shared" si="4"/>
        <v>0</v>
      </c>
      <c r="G163" s="301">
        <f t="shared" si="4"/>
        <v>0</v>
      </c>
      <c r="H163" s="301">
        <f t="shared" si="4"/>
        <v>0</v>
      </c>
      <c r="I163" s="301">
        <f t="shared" si="4"/>
        <v>0</v>
      </c>
      <c r="J163" s="301">
        <f t="shared" si="4"/>
        <v>0</v>
      </c>
      <c r="K163" s="301">
        <f t="shared" si="4"/>
        <v>0</v>
      </c>
      <c r="L163" s="301">
        <f t="shared" si="4"/>
        <v>0</v>
      </c>
      <c r="M163" s="301">
        <f t="shared" si="4"/>
        <v>0</v>
      </c>
      <c r="N163" s="301">
        <f t="shared" si="4"/>
        <v>0</v>
      </c>
      <c r="O163" s="301">
        <f t="shared" si="4"/>
        <v>0</v>
      </c>
      <c r="P163" s="301">
        <f t="shared" si="4"/>
        <v>0</v>
      </c>
      <c r="Q163" s="301">
        <f t="shared" si="4"/>
        <v>0</v>
      </c>
      <c r="R163" s="301">
        <f t="shared" si="4"/>
        <v>0</v>
      </c>
      <c r="S163" s="301">
        <f t="shared" si="4"/>
        <v>0</v>
      </c>
      <c r="T163" s="301">
        <f t="shared" si="4"/>
        <v>0</v>
      </c>
      <c r="U163" s="301">
        <f t="shared" si="4"/>
        <v>0</v>
      </c>
      <c r="V163" s="301">
        <f t="shared" si="4"/>
        <v>0</v>
      </c>
      <c r="W163" s="301">
        <f t="shared" si="4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5">IF(B7=0,0,B7/B$5)</f>
        <v>0</v>
      </c>
      <c r="C164" s="235">
        <f t="shared" si="5"/>
        <v>0</v>
      </c>
      <c r="D164" s="235">
        <f t="shared" si="5"/>
        <v>0</v>
      </c>
      <c r="E164" s="235">
        <f t="shared" si="5"/>
        <v>0</v>
      </c>
      <c r="F164" s="235">
        <f t="shared" si="5"/>
        <v>0</v>
      </c>
      <c r="G164" s="235">
        <f t="shared" si="5"/>
        <v>0</v>
      </c>
      <c r="H164" s="235">
        <f t="shared" si="5"/>
        <v>0</v>
      </c>
      <c r="I164" s="235">
        <f t="shared" si="5"/>
        <v>0</v>
      </c>
      <c r="J164" s="235">
        <f t="shared" si="5"/>
        <v>0</v>
      </c>
      <c r="K164" s="235">
        <f t="shared" si="5"/>
        <v>0</v>
      </c>
      <c r="L164" s="235">
        <f t="shared" si="5"/>
        <v>0</v>
      </c>
      <c r="M164" s="235">
        <f t="shared" si="5"/>
        <v>0</v>
      </c>
      <c r="N164" s="235">
        <f t="shared" si="5"/>
        <v>0</v>
      </c>
      <c r="O164" s="235">
        <f t="shared" si="5"/>
        <v>0</v>
      </c>
      <c r="P164" s="235">
        <f t="shared" si="5"/>
        <v>0</v>
      </c>
      <c r="Q164" s="235">
        <f t="shared" si="5"/>
        <v>0</v>
      </c>
      <c r="R164" s="235">
        <f t="shared" si="5"/>
        <v>0</v>
      </c>
      <c r="S164" s="235">
        <f t="shared" si="5"/>
        <v>0</v>
      </c>
      <c r="T164" s="235">
        <f t="shared" si="5"/>
        <v>0</v>
      </c>
      <c r="U164" s="235">
        <f t="shared" si="5"/>
        <v>0</v>
      </c>
      <c r="V164" s="235">
        <f t="shared" si="5"/>
        <v>0</v>
      </c>
      <c r="W164" s="235">
        <f t="shared" si="5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6">IF(B8=0,0,B8/B$5)</f>
        <v>0</v>
      </c>
      <c r="C165" s="235">
        <f t="shared" si="6"/>
        <v>0</v>
      </c>
      <c r="D165" s="235">
        <f t="shared" si="6"/>
        <v>0</v>
      </c>
      <c r="E165" s="235">
        <f t="shared" si="6"/>
        <v>0</v>
      </c>
      <c r="F165" s="235">
        <f t="shared" si="6"/>
        <v>0</v>
      </c>
      <c r="G165" s="235">
        <f t="shared" si="6"/>
        <v>0</v>
      </c>
      <c r="H165" s="235">
        <f t="shared" si="6"/>
        <v>0</v>
      </c>
      <c r="I165" s="235">
        <f t="shared" si="6"/>
        <v>0</v>
      </c>
      <c r="J165" s="235">
        <f t="shared" si="6"/>
        <v>0</v>
      </c>
      <c r="K165" s="235">
        <f t="shared" si="6"/>
        <v>0</v>
      </c>
      <c r="L165" s="235">
        <f t="shared" si="6"/>
        <v>0</v>
      </c>
      <c r="M165" s="235">
        <f t="shared" si="6"/>
        <v>0</v>
      </c>
      <c r="N165" s="235">
        <f t="shared" si="6"/>
        <v>0</v>
      </c>
      <c r="O165" s="235">
        <f t="shared" si="6"/>
        <v>0</v>
      </c>
      <c r="P165" s="235">
        <f t="shared" si="6"/>
        <v>0</v>
      </c>
      <c r="Q165" s="235">
        <f t="shared" si="6"/>
        <v>0</v>
      </c>
      <c r="R165" s="235">
        <f t="shared" si="6"/>
        <v>0</v>
      </c>
      <c r="S165" s="235">
        <f t="shared" si="6"/>
        <v>0</v>
      </c>
      <c r="T165" s="235">
        <f t="shared" si="6"/>
        <v>0</v>
      </c>
      <c r="U165" s="235">
        <f t="shared" si="6"/>
        <v>0</v>
      </c>
      <c r="V165" s="235">
        <f t="shared" si="6"/>
        <v>0</v>
      </c>
      <c r="W165" s="235">
        <f t="shared" si="6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7">IF(B9=0,0,B9/B$5)</f>
        <v>0</v>
      </c>
      <c r="C166" s="235">
        <f t="shared" si="7"/>
        <v>0</v>
      </c>
      <c r="D166" s="235">
        <f t="shared" si="7"/>
        <v>0</v>
      </c>
      <c r="E166" s="235">
        <f t="shared" si="7"/>
        <v>0</v>
      </c>
      <c r="F166" s="235">
        <f t="shared" si="7"/>
        <v>0</v>
      </c>
      <c r="G166" s="235">
        <f t="shared" si="7"/>
        <v>0</v>
      </c>
      <c r="H166" s="235">
        <f t="shared" si="7"/>
        <v>0</v>
      </c>
      <c r="I166" s="235">
        <f t="shared" si="7"/>
        <v>0</v>
      </c>
      <c r="J166" s="235">
        <f t="shared" si="7"/>
        <v>0</v>
      </c>
      <c r="K166" s="235">
        <f t="shared" si="7"/>
        <v>0</v>
      </c>
      <c r="L166" s="235">
        <f t="shared" si="7"/>
        <v>0</v>
      </c>
      <c r="M166" s="235">
        <f t="shared" si="7"/>
        <v>0</v>
      </c>
      <c r="N166" s="235">
        <f t="shared" si="7"/>
        <v>0</v>
      </c>
      <c r="O166" s="235">
        <f t="shared" si="7"/>
        <v>0</v>
      </c>
      <c r="P166" s="235">
        <f t="shared" si="7"/>
        <v>0</v>
      </c>
      <c r="Q166" s="235">
        <f t="shared" si="7"/>
        <v>0</v>
      </c>
      <c r="R166" s="235">
        <f t="shared" si="7"/>
        <v>0</v>
      </c>
      <c r="S166" s="235">
        <f t="shared" si="7"/>
        <v>0</v>
      </c>
      <c r="T166" s="235">
        <f t="shared" si="7"/>
        <v>0</v>
      </c>
      <c r="U166" s="235">
        <f t="shared" si="7"/>
        <v>0</v>
      </c>
      <c r="V166" s="235">
        <f t="shared" si="7"/>
        <v>0</v>
      </c>
      <c r="W166" s="235">
        <f t="shared" si="7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8">IF(B10=0,0,B10/B$5)</f>
        <v>0</v>
      </c>
      <c r="C167" s="302">
        <f t="shared" si="8"/>
        <v>0</v>
      </c>
      <c r="D167" s="302">
        <f t="shared" si="8"/>
        <v>0</v>
      </c>
      <c r="E167" s="302">
        <f t="shared" si="8"/>
        <v>0</v>
      </c>
      <c r="F167" s="302">
        <f t="shared" si="8"/>
        <v>0</v>
      </c>
      <c r="G167" s="302">
        <f t="shared" si="8"/>
        <v>0</v>
      </c>
      <c r="H167" s="302">
        <f t="shared" si="8"/>
        <v>0</v>
      </c>
      <c r="I167" s="302">
        <f t="shared" si="8"/>
        <v>0</v>
      </c>
      <c r="J167" s="302">
        <f t="shared" si="8"/>
        <v>0</v>
      </c>
      <c r="K167" s="302">
        <f t="shared" si="8"/>
        <v>0</v>
      </c>
      <c r="L167" s="302">
        <f t="shared" si="8"/>
        <v>0</v>
      </c>
      <c r="M167" s="302">
        <f t="shared" si="8"/>
        <v>0</v>
      </c>
      <c r="N167" s="302">
        <f t="shared" si="8"/>
        <v>0</v>
      </c>
      <c r="O167" s="302">
        <f t="shared" si="8"/>
        <v>0</v>
      </c>
      <c r="P167" s="302">
        <f t="shared" si="8"/>
        <v>0</v>
      </c>
      <c r="Q167" s="302">
        <f t="shared" si="8"/>
        <v>0</v>
      </c>
      <c r="R167" s="302">
        <f t="shared" si="8"/>
        <v>0</v>
      </c>
      <c r="S167" s="302">
        <f t="shared" si="8"/>
        <v>0</v>
      </c>
      <c r="T167" s="302">
        <f t="shared" si="8"/>
        <v>0</v>
      </c>
      <c r="U167" s="302">
        <f t="shared" si="8"/>
        <v>0</v>
      </c>
      <c r="V167" s="302">
        <f t="shared" si="8"/>
        <v>0</v>
      </c>
      <c r="W167" s="302">
        <f t="shared" si="8"/>
        <v>0</v>
      </c>
      <c r="DA167" s="68"/>
    </row>
    <row r="168" spans="1:105" ht="12" customHeight="1" x14ac:dyDescent="0.25">
      <c r="A168" s="203" t="s">
        <v>487</v>
      </c>
      <c r="B168" s="303">
        <f t="shared" ref="B168:W168" si="9">IF(B16=0,0,B16/B$5)</f>
        <v>0</v>
      </c>
      <c r="C168" s="303">
        <f t="shared" si="9"/>
        <v>0</v>
      </c>
      <c r="D168" s="303">
        <f t="shared" si="9"/>
        <v>0</v>
      </c>
      <c r="E168" s="303">
        <f t="shared" si="9"/>
        <v>0</v>
      </c>
      <c r="F168" s="303">
        <f t="shared" si="9"/>
        <v>0</v>
      </c>
      <c r="G168" s="303">
        <f t="shared" si="9"/>
        <v>0</v>
      </c>
      <c r="H168" s="303">
        <f t="shared" si="9"/>
        <v>0</v>
      </c>
      <c r="I168" s="303">
        <f t="shared" si="9"/>
        <v>0</v>
      </c>
      <c r="J168" s="303">
        <f t="shared" si="9"/>
        <v>0</v>
      </c>
      <c r="K168" s="303">
        <f t="shared" si="9"/>
        <v>0</v>
      </c>
      <c r="L168" s="303">
        <f t="shared" si="9"/>
        <v>0</v>
      </c>
      <c r="M168" s="303">
        <f t="shared" si="9"/>
        <v>0</v>
      </c>
      <c r="N168" s="303">
        <f t="shared" si="9"/>
        <v>0</v>
      </c>
      <c r="O168" s="303">
        <f t="shared" si="9"/>
        <v>0</v>
      </c>
      <c r="P168" s="303">
        <f t="shared" si="9"/>
        <v>0</v>
      </c>
      <c r="Q168" s="303">
        <f t="shared" si="9"/>
        <v>0</v>
      </c>
      <c r="R168" s="303">
        <f t="shared" si="9"/>
        <v>0</v>
      </c>
      <c r="S168" s="303">
        <f t="shared" si="9"/>
        <v>0</v>
      </c>
      <c r="T168" s="303">
        <f t="shared" si="9"/>
        <v>0</v>
      </c>
      <c r="U168" s="303">
        <f t="shared" si="9"/>
        <v>0</v>
      </c>
      <c r="V168" s="303">
        <f t="shared" si="9"/>
        <v>0</v>
      </c>
      <c r="W168" s="303">
        <f t="shared" si="9"/>
        <v>0</v>
      </c>
      <c r="DA168" s="175"/>
    </row>
    <row r="169" spans="1:105" ht="12" customHeight="1" x14ac:dyDescent="0.25">
      <c r="A169" s="41" t="s">
        <v>499</v>
      </c>
      <c r="B169" s="237">
        <f t="shared" ref="B169:W169" si="10">IF(B27=0,0,B27/B$5)</f>
        <v>0</v>
      </c>
      <c r="C169" s="237">
        <f t="shared" si="10"/>
        <v>0</v>
      </c>
      <c r="D169" s="237">
        <f t="shared" si="10"/>
        <v>0</v>
      </c>
      <c r="E169" s="237">
        <f t="shared" si="10"/>
        <v>0</v>
      </c>
      <c r="F169" s="237">
        <f t="shared" si="10"/>
        <v>0</v>
      </c>
      <c r="G169" s="237">
        <f t="shared" si="10"/>
        <v>0</v>
      </c>
      <c r="H169" s="237">
        <f t="shared" si="10"/>
        <v>0</v>
      </c>
      <c r="I169" s="237">
        <f t="shared" si="10"/>
        <v>0</v>
      </c>
      <c r="J169" s="237">
        <f t="shared" si="10"/>
        <v>0</v>
      </c>
      <c r="K169" s="237">
        <f t="shared" si="10"/>
        <v>0</v>
      </c>
      <c r="L169" s="237">
        <f t="shared" si="10"/>
        <v>0</v>
      </c>
      <c r="M169" s="237">
        <f t="shared" si="10"/>
        <v>0</v>
      </c>
      <c r="N169" s="237">
        <f t="shared" si="10"/>
        <v>0</v>
      </c>
      <c r="O169" s="237">
        <f t="shared" si="10"/>
        <v>0</v>
      </c>
      <c r="P169" s="237">
        <f t="shared" si="10"/>
        <v>0</v>
      </c>
      <c r="Q169" s="237">
        <f t="shared" si="10"/>
        <v>0</v>
      </c>
      <c r="R169" s="237">
        <f t="shared" si="10"/>
        <v>0</v>
      </c>
      <c r="S169" s="237">
        <f t="shared" si="10"/>
        <v>0</v>
      </c>
      <c r="T169" s="237">
        <f t="shared" si="10"/>
        <v>0</v>
      </c>
      <c r="U169" s="237">
        <f t="shared" si="10"/>
        <v>0</v>
      </c>
      <c r="V169" s="237">
        <f t="shared" si="10"/>
        <v>0</v>
      </c>
      <c r="W169" s="237">
        <f t="shared" si="10"/>
        <v>0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4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0</v>
      </c>
      <c r="C171" s="234">
        <f t="shared" si="11"/>
        <v>0</v>
      </c>
      <c r="D171" s="234">
        <f t="shared" si="11"/>
        <v>0</v>
      </c>
      <c r="E171" s="234">
        <f t="shared" si="11"/>
        <v>0</v>
      </c>
      <c r="F171" s="234">
        <f t="shared" si="11"/>
        <v>0</v>
      </c>
      <c r="G171" s="234">
        <f t="shared" si="11"/>
        <v>0</v>
      </c>
      <c r="H171" s="234">
        <f t="shared" si="11"/>
        <v>0</v>
      </c>
      <c r="I171" s="234">
        <f t="shared" si="11"/>
        <v>0</v>
      </c>
      <c r="J171" s="234">
        <f t="shared" si="11"/>
        <v>0</v>
      </c>
      <c r="K171" s="234">
        <f t="shared" si="11"/>
        <v>0</v>
      </c>
      <c r="L171" s="234">
        <f t="shared" si="11"/>
        <v>0</v>
      </c>
      <c r="M171" s="234">
        <f t="shared" si="11"/>
        <v>0</v>
      </c>
      <c r="N171" s="234">
        <f t="shared" si="11"/>
        <v>0</v>
      </c>
      <c r="O171" s="234">
        <f t="shared" si="11"/>
        <v>0</v>
      </c>
      <c r="P171" s="234">
        <f t="shared" si="11"/>
        <v>0</v>
      </c>
      <c r="Q171" s="234">
        <f t="shared" si="11"/>
        <v>0</v>
      </c>
      <c r="R171" s="234">
        <f t="shared" si="11"/>
        <v>0</v>
      </c>
      <c r="S171" s="234">
        <f t="shared" si="11"/>
        <v>0</v>
      </c>
      <c r="T171" s="234">
        <f t="shared" si="11"/>
        <v>0</v>
      </c>
      <c r="U171" s="234">
        <f t="shared" si="11"/>
        <v>0</v>
      </c>
      <c r="V171" s="234">
        <f t="shared" si="11"/>
        <v>0</v>
      </c>
      <c r="W171" s="234">
        <f t="shared" si="11"/>
        <v>0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0</v>
      </c>
      <c r="C172" s="301">
        <f t="shared" si="12"/>
        <v>0</v>
      </c>
      <c r="D172" s="301">
        <f t="shared" si="12"/>
        <v>0</v>
      </c>
      <c r="E172" s="301">
        <f t="shared" si="12"/>
        <v>0</v>
      </c>
      <c r="F172" s="301">
        <f t="shared" si="12"/>
        <v>0</v>
      </c>
      <c r="G172" s="301">
        <f t="shared" si="12"/>
        <v>0</v>
      </c>
      <c r="H172" s="301">
        <f t="shared" si="12"/>
        <v>0</v>
      </c>
      <c r="I172" s="301">
        <f t="shared" si="12"/>
        <v>0</v>
      </c>
      <c r="J172" s="301">
        <f t="shared" si="12"/>
        <v>0</v>
      </c>
      <c r="K172" s="301">
        <f t="shared" si="12"/>
        <v>0</v>
      </c>
      <c r="L172" s="301">
        <f t="shared" si="12"/>
        <v>0</v>
      </c>
      <c r="M172" s="301">
        <f t="shared" si="12"/>
        <v>0</v>
      </c>
      <c r="N172" s="301">
        <f t="shared" si="12"/>
        <v>0</v>
      </c>
      <c r="O172" s="301">
        <f t="shared" si="12"/>
        <v>0</v>
      </c>
      <c r="P172" s="301">
        <f t="shared" si="12"/>
        <v>0</v>
      </c>
      <c r="Q172" s="301">
        <f t="shared" si="12"/>
        <v>0</v>
      </c>
      <c r="R172" s="301">
        <f t="shared" si="12"/>
        <v>0</v>
      </c>
      <c r="S172" s="301">
        <f t="shared" si="12"/>
        <v>0</v>
      </c>
      <c r="T172" s="301">
        <f t="shared" si="12"/>
        <v>0</v>
      </c>
      <c r="U172" s="301">
        <f t="shared" si="12"/>
        <v>0</v>
      </c>
      <c r="V172" s="301">
        <f t="shared" si="12"/>
        <v>0</v>
      </c>
      <c r="W172" s="301">
        <f t="shared" si="12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0</v>
      </c>
      <c r="C173" s="235">
        <f t="shared" si="13"/>
        <v>0</v>
      </c>
      <c r="D173" s="235">
        <f t="shared" si="13"/>
        <v>0</v>
      </c>
      <c r="E173" s="235">
        <f t="shared" si="13"/>
        <v>0</v>
      </c>
      <c r="F173" s="235">
        <f t="shared" si="13"/>
        <v>0</v>
      </c>
      <c r="G173" s="235">
        <f t="shared" si="13"/>
        <v>0</v>
      </c>
      <c r="H173" s="235">
        <f t="shared" si="13"/>
        <v>0</v>
      </c>
      <c r="I173" s="235">
        <f t="shared" si="13"/>
        <v>0</v>
      </c>
      <c r="J173" s="235">
        <f t="shared" si="13"/>
        <v>0</v>
      </c>
      <c r="K173" s="235">
        <f t="shared" si="13"/>
        <v>0</v>
      </c>
      <c r="L173" s="235">
        <f t="shared" si="13"/>
        <v>0</v>
      </c>
      <c r="M173" s="235">
        <f t="shared" si="13"/>
        <v>0</v>
      </c>
      <c r="N173" s="235">
        <f t="shared" si="13"/>
        <v>0</v>
      </c>
      <c r="O173" s="235">
        <f t="shared" si="13"/>
        <v>0</v>
      </c>
      <c r="P173" s="235">
        <f t="shared" si="13"/>
        <v>0</v>
      </c>
      <c r="Q173" s="235">
        <f t="shared" si="13"/>
        <v>0</v>
      </c>
      <c r="R173" s="235">
        <f t="shared" si="13"/>
        <v>0</v>
      </c>
      <c r="S173" s="235">
        <f t="shared" si="13"/>
        <v>0</v>
      </c>
      <c r="T173" s="235">
        <f t="shared" si="13"/>
        <v>0</v>
      </c>
      <c r="U173" s="235">
        <f t="shared" si="13"/>
        <v>0</v>
      </c>
      <c r="V173" s="235">
        <f t="shared" si="13"/>
        <v>0</v>
      </c>
      <c r="W173" s="235">
        <f t="shared" si="13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0</v>
      </c>
      <c r="C174" s="235">
        <f t="shared" si="14"/>
        <v>0</v>
      </c>
      <c r="D174" s="235">
        <f t="shared" si="14"/>
        <v>0</v>
      </c>
      <c r="E174" s="235">
        <f t="shared" si="14"/>
        <v>0</v>
      </c>
      <c r="F174" s="235">
        <f t="shared" si="14"/>
        <v>0</v>
      </c>
      <c r="G174" s="235">
        <f t="shared" si="14"/>
        <v>0</v>
      </c>
      <c r="H174" s="235">
        <f t="shared" si="14"/>
        <v>0</v>
      </c>
      <c r="I174" s="235">
        <f t="shared" si="14"/>
        <v>0</v>
      </c>
      <c r="J174" s="235">
        <f t="shared" si="14"/>
        <v>0</v>
      </c>
      <c r="K174" s="235">
        <f t="shared" si="14"/>
        <v>0</v>
      </c>
      <c r="L174" s="235">
        <f t="shared" si="14"/>
        <v>0</v>
      </c>
      <c r="M174" s="235">
        <f t="shared" si="14"/>
        <v>0</v>
      </c>
      <c r="N174" s="235">
        <f t="shared" si="14"/>
        <v>0</v>
      </c>
      <c r="O174" s="235">
        <f t="shared" si="14"/>
        <v>0</v>
      </c>
      <c r="P174" s="235">
        <f t="shared" si="14"/>
        <v>0</v>
      </c>
      <c r="Q174" s="235">
        <f t="shared" si="14"/>
        <v>0</v>
      </c>
      <c r="R174" s="235">
        <f t="shared" si="14"/>
        <v>0</v>
      </c>
      <c r="S174" s="235">
        <f t="shared" si="14"/>
        <v>0</v>
      </c>
      <c r="T174" s="235">
        <f t="shared" si="14"/>
        <v>0</v>
      </c>
      <c r="U174" s="235">
        <f t="shared" si="14"/>
        <v>0</v>
      </c>
      <c r="V174" s="235">
        <f t="shared" si="14"/>
        <v>0</v>
      </c>
      <c r="W174" s="235">
        <f t="shared" si="14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0</v>
      </c>
      <c r="C175" s="235">
        <f t="shared" si="15"/>
        <v>0</v>
      </c>
      <c r="D175" s="235">
        <f t="shared" si="15"/>
        <v>0</v>
      </c>
      <c r="E175" s="235">
        <f t="shared" si="15"/>
        <v>0</v>
      </c>
      <c r="F175" s="235">
        <f t="shared" si="15"/>
        <v>0</v>
      </c>
      <c r="G175" s="235">
        <f t="shared" si="15"/>
        <v>0</v>
      </c>
      <c r="H175" s="235">
        <f t="shared" si="15"/>
        <v>0</v>
      </c>
      <c r="I175" s="235">
        <f t="shared" si="15"/>
        <v>0</v>
      </c>
      <c r="J175" s="235">
        <f t="shared" si="15"/>
        <v>0</v>
      </c>
      <c r="K175" s="235">
        <f t="shared" si="15"/>
        <v>0</v>
      </c>
      <c r="L175" s="235">
        <f t="shared" si="15"/>
        <v>0</v>
      </c>
      <c r="M175" s="235">
        <f t="shared" si="15"/>
        <v>0</v>
      </c>
      <c r="N175" s="235">
        <f t="shared" si="15"/>
        <v>0</v>
      </c>
      <c r="O175" s="235">
        <f t="shared" si="15"/>
        <v>0</v>
      </c>
      <c r="P175" s="235">
        <f t="shared" si="15"/>
        <v>0</v>
      </c>
      <c r="Q175" s="235">
        <f t="shared" si="15"/>
        <v>0</v>
      </c>
      <c r="R175" s="235">
        <f t="shared" si="15"/>
        <v>0</v>
      </c>
      <c r="S175" s="235">
        <f t="shared" si="15"/>
        <v>0</v>
      </c>
      <c r="T175" s="235">
        <f t="shared" si="15"/>
        <v>0</v>
      </c>
      <c r="U175" s="235">
        <f t="shared" si="15"/>
        <v>0</v>
      </c>
      <c r="V175" s="235">
        <f t="shared" si="15"/>
        <v>0</v>
      </c>
      <c r="W175" s="235">
        <f t="shared" si="15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0</v>
      </c>
      <c r="C176" s="302">
        <f t="shared" si="16"/>
        <v>0</v>
      </c>
      <c r="D176" s="302">
        <f t="shared" si="16"/>
        <v>0</v>
      </c>
      <c r="E176" s="302">
        <f t="shared" si="16"/>
        <v>0</v>
      </c>
      <c r="F176" s="302">
        <f t="shared" si="16"/>
        <v>0</v>
      </c>
      <c r="G176" s="302">
        <f t="shared" si="16"/>
        <v>0</v>
      </c>
      <c r="H176" s="302">
        <f t="shared" si="16"/>
        <v>0</v>
      </c>
      <c r="I176" s="302">
        <f t="shared" si="16"/>
        <v>0</v>
      </c>
      <c r="J176" s="302">
        <f t="shared" si="16"/>
        <v>0</v>
      </c>
      <c r="K176" s="302">
        <f t="shared" si="16"/>
        <v>0</v>
      </c>
      <c r="L176" s="302">
        <f t="shared" si="16"/>
        <v>0</v>
      </c>
      <c r="M176" s="302">
        <f t="shared" si="16"/>
        <v>0</v>
      </c>
      <c r="N176" s="302">
        <f t="shared" si="16"/>
        <v>0</v>
      </c>
      <c r="O176" s="302">
        <f t="shared" si="16"/>
        <v>0</v>
      </c>
      <c r="P176" s="302">
        <f t="shared" si="16"/>
        <v>0</v>
      </c>
      <c r="Q176" s="302">
        <f t="shared" si="16"/>
        <v>0</v>
      </c>
      <c r="R176" s="302">
        <f t="shared" si="16"/>
        <v>0</v>
      </c>
      <c r="S176" s="302">
        <f t="shared" si="16"/>
        <v>0</v>
      </c>
      <c r="T176" s="302">
        <f t="shared" si="16"/>
        <v>0</v>
      </c>
      <c r="U176" s="302">
        <f t="shared" si="16"/>
        <v>0</v>
      </c>
      <c r="V176" s="302">
        <f t="shared" si="16"/>
        <v>0</v>
      </c>
      <c r="W176" s="302">
        <f t="shared" si="16"/>
        <v>0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</v>
      </c>
      <c r="C177" s="303">
        <f t="shared" si="17"/>
        <v>0</v>
      </c>
      <c r="D177" s="303">
        <f t="shared" si="17"/>
        <v>0</v>
      </c>
      <c r="E177" s="303">
        <f t="shared" si="17"/>
        <v>0</v>
      </c>
      <c r="F177" s="303">
        <f t="shared" si="17"/>
        <v>0</v>
      </c>
      <c r="G177" s="303">
        <f t="shared" si="17"/>
        <v>0</v>
      </c>
      <c r="H177" s="303">
        <f t="shared" si="17"/>
        <v>0</v>
      </c>
      <c r="I177" s="303">
        <f t="shared" si="17"/>
        <v>0</v>
      </c>
      <c r="J177" s="303">
        <f t="shared" si="17"/>
        <v>0</v>
      </c>
      <c r="K177" s="303">
        <f t="shared" si="17"/>
        <v>0</v>
      </c>
      <c r="L177" s="303">
        <f t="shared" si="17"/>
        <v>0</v>
      </c>
      <c r="M177" s="303">
        <f t="shared" si="17"/>
        <v>0</v>
      </c>
      <c r="N177" s="303">
        <f t="shared" si="17"/>
        <v>0</v>
      </c>
      <c r="O177" s="303">
        <f t="shared" si="17"/>
        <v>0</v>
      </c>
      <c r="P177" s="303">
        <f t="shared" si="17"/>
        <v>0</v>
      </c>
      <c r="Q177" s="303">
        <f t="shared" si="17"/>
        <v>0</v>
      </c>
      <c r="R177" s="303">
        <f t="shared" si="17"/>
        <v>0</v>
      </c>
      <c r="S177" s="303">
        <f t="shared" si="17"/>
        <v>0</v>
      </c>
      <c r="T177" s="303">
        <f t="shared" si="17"/>
        <v>0</v>
      </c>
      <c r="U177" s="303">
        <f t="shared" si="17"/>
        <v>0</v>
      </c>
      <c r="V177" s="303">
        <f t="shared" si="17"/>
        <v>0</v>
      </c>
      <c r="W177" s="303">
        <f t="shared" si="17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</v>
      </c>
      <c r="C178" s="303">
        <f t="shared" si="18"/>
        <v>0</v>
      </c>
      <c r="D178" s="303">
        <f t="shared" si="18"/>
        <v>0</v>
      </c>
      <c r="E178" s="303">
        <f t="shared" si="18"/>
        <v>0</v>
      </c>
      <c r="F178" s="303">
        <f t="shared" si="18"/>
        <v>0</v>
      </c>
      <c r="G178" s="303">
        <f t="shared" si="18"/>
        <v>0</v>
      </c>
      <c r="H178" s="303">
        <f t="shared" si="18"/>
        <v>0</v>
      </c>
      <c r="I178" s="303">
        <f t="shared" si="18"/>
        <v>0</v>
      </c>
      <c r="J178" s="303">
        <f t="shared" si="18"/>
        <v>0</v>
      </c>
      <c r="K178" s="303">
        <f t="shared" si="18"/>
        <v>0</v>
      </c>
      <c r="L178" s="303">
        <f t="shared" si="18"/>
        <v>0</v>
      </c>
      <c r="M178" s="303">
        <f t="shared" si="18"/>
        <v>0</v>
      </c>
      <c r="N178" s="303">
        <f t="shared" si="18"/>
        <v>0</v>
      </c>
      <c r="O178" s="303">
        <f t="shared" si="18"/>
        <v>0</v>
      </c>
      <c r="P178" s="303">
        <f t="shared" si="18"/>
        <v>0</v>
      </c>
      <c r="Q178" s="303">
        <f t="shared" si="18"/>
        <v>0</v>
      </c>
      <c r="R178" s="303">
        <f t="shared" si="18"/>
        <v>0</v>
      </c>
      <c r="S178" s="303">
        <f t="shared" si="18"/>
        <v>0</v>
      </c>
      <c r="T178" s="303">
        <f t="shared" si="18"/>
        <v>0</v>
      </c>
      <c r="U178" s="303">
        <f t="shared" si="18"/>
        <v>0</v>
      </c>
      <c r="V178" s="303">
        <f t="shared" si="18"/>
        <v>0</v>
      </c>
      <c r="W178" s="303">
        <f t="shared" si="18"/>
        <v>0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0</v>
      </c>
      <c r="C179" s="304">
        <f t="shared" si="19"/>
        <v>0</v>
      </c>
      <c r="D179" s="304">
        <f t="shared" si="19"/>
        <v>0</v>
      </c>
      <c r="E179" s="304">
        <f t="shared" si="19"/>
        <v>0</v>
      </c>
      <c r="F179" s="304">
        <f t="shared" si="19"/>
        <v>0</v>
      </c>
      <c r="G179" s="304">
        <f t="shared" si="19"/>
        <v>0</v>
      </c>
      <c r="H179" s="304">
        <f t="shared" si="19"/>
        <v>0</v>
      </c>
      <c r="I179" s="304">
        <f t="shared" si="19"/>
        <v>0</v>
      </c>
      <c r="J179" s="304">
        <f t="shared" si="19"/>
        <v>0</v>
      </c>
      <c r="K179" s="304">
        <f t="shared" si="19"/>
        <v>0</v>
      </c>
      <c r="L179" s="304">
        <f t="shared" si="19"/>
        <v>0</v>
      </c>
      <c r="M179" s="304">
        <f t="shared" si="19"/>
        <v>0</v>
      </c>
      <c r="N179" s="304">
        <f t="shared" si="19"/>
        <v>0</v>
      </c>
      <c r="O179" s="304">
        <f t="shared" si="19"/>
        <v>0</v>
      </c>
      <c r="P179" s="304">
        <f t="shared" si="19"/>
        <v>0</v>
      </c>
      <c r="Q179" s="304">
        <f t="shared" si="19"/>
        <v>0</v>
      </c>
      <c r="R179" s="304">
        <f t="shared" si="19"/>
        <v>0</v>
      </c>
      <c r="S179" s="304">
        <f t="shared" si="19"/>
        <v>0</v>
      </c>
      <c r="T179" s="304">
        <f t="shared" si="19"/>
        <v>0</v>
      </c>
      <c r="U179" s="304">
        <f t="shared" si="19"/>
        <v>0</v>
      </c>
      <c r="V179" s="304">
        <f t="shared" si="19"/>
        <v>0</v>
      </c>
      <c r="W179" s="304">
        <f t="shared" si="19"/>
        <v>0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0</v>
      </c>
      <c r="C180" s="304">
        <f t="shared" si="20"/>
        <v>0</v>
      </c>
      <c r="D180" s="304">
        <f t="shared" si="20"/>
        <v>0</v>
      </c>
      <c r="E180" s="304">
        <f t="shared" si="20"/>
        <v>0</v>
      </c>
      <c r="F180" s="304">
        <f t="shared" si="20"/>
        <v>0</v>
      </c>
      <c r="G180" s="304">
        <f t="shared" si="20"/>
        <v>0</v>
      </c>
      <c r="H180" s="304">
        <f t="shared" si="20"/>
        <v>0</v>
      </c>
      <c r="I180" s="304">
        <f t="shared" si="20"/>
        <v>0</v>
      </c>
      <c r="J180" s="304">
        <f t="shared" si="20"/>
        <v>0</v>
      </c>
      <c r="K180" s="304">
        <f t="shared" si="20"/>
        <v>0</v>
      </c>
      <c r="L180" s="304">
        <f t="shared" si="20"/>
        <v>0</v>
      </c>
      <c r="M180" s="304">
        <f t="shared" si="20"/>
        <v>0</v>
      </c>
      <c r="N180" s="304">
        <f t="shared" si="20"/>
        <v>0</v>
      </c>
      <c r="O180" s="304">
        <f t="shared" si="20"/>
        <v>0</v>
      </c>
      <c r="P180" s="304">
        <f t="shared" si="20"/>
        <v>0</v>
      </c>
      <c r="Q180" s="304">
        <f t="shared" si="20"/>
        <v>0</v>
      </c>
      <c r="R180" s="304">
        <f t="shared" si="20"/>
        <v>0</v>
      </c>
      <c r="S180" s="304">
        <f t="shared" si="20"/>
        <v>0</v>
      </c>
      <c r="T180" s="304">
        <f t="shared" si="20"/>
        <v>0</v>
      </c>
      <c r="U180" s="304">
        <f t="shared" si="20"/>
        <v>0</v>
      </c>
      <c r="V180" s="304">
        <f t="shared" si="20"/>
        <v>0</v>
      </c>
      <c r="W180" s="304">
        <f t="shared" si="20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0</v>
      </c>
      <c r="C181" s="303">
        <f t="shared" si="21"/>
        <v>0</v>
      </c>
      <c r="D181" s="303">
        <f t="shared" si="21"/>
        <v>0</v>
      </c>
      <c r="E181" s="303">
        <f t="shared" si="21"/>
        <v>0</v>
      </c>
      <c r="F181" s="303">
        <f t="shared" si="21"/>
        <v>0</v>
      </c>
      <c r="G181" s="303">
        <f t="shared" si="21"/>
        <v>0</v>
      </c>
      <c r="H181" s="303">
        <f t="shared" si="21"/>
        <v>0</v>
      </c>
      <c r="I181" s="303">
        <f t="shared" si="21"/>
        <v>0</v>
      </c>
      <c r="J181" s="303">
        <f t="shared" si="21"/>
        <v>0</v>
      </c>
      <c r="K181" s="303">
        <f t="shared" si="21"/>
        <v>0</v>
      </c>
      <c r="L181" s="303">
        <f t="shared" si="21"/>
        <v>0</v>
      </c>
      <c r="M181" s="303">
        <f t="shared" si="21"/>
        <v>0</v>
      </c>
      <c r="N181" s="303">
        <f t="shared" si="21"/>
        <v>0</v>
      </c>
      <c r="O181" s="303">
        <f t="shared" si="21"/>
        <v>0</v>
      </c>
      <c r="P181" s="303">
        <f t="shared" si="21"/>
        <v>0</v>
      </c>
      <c r="Q181" s="303">
        <f t="shared" si="21"/>
        <v>0</v>
      </c>
      <c r="R181" s="303">
        <f t="shared" si="21"/>
        <v>0</v>
      </c>
      <c r="S181" s="303">
        <f t="shared" si="21"/>
        <v>0</v>
      </c>
      <c r="T181" s="303">
        <f t="shared" si="21"/>
        <v>0</v>
      </c>
      <c r="U181" s="303">
        <f t="shared" si="21"/>
        <v>0</v>
      </c>
      <c r="V181" s="303">
        <f t="shared" si="21"/>
        <v>0</v>
      </c>
      <c r="W181" s="303">
        <f t="shared" si="21"/>
        <v>0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0</v>
      </c>
      <c r="C182" s="304">
        <f t="shared" si="22"/>
        <v>0</v>
      </c>
      <c r="D182" s="304">
        <f t="shared" si="22"/>
        <v>0</v>
      </c>
      <c r="E182" s="304">
        <f t="shared" si="22"/>
        <v>0</v>
      </c>
      <c r="F182" s="304">
        <f t="shared" si="22"/>
        <v>0</v>
      </c>
      <c r="G182" s="304">
        <f t="shared" si="22"/>
        <v>0</v>
      </c>
      <c r="H182" s="304">
        <f t="shared" si="22"/>
        <v>0</v>
      </c>
      <c r="I182" s="304">
        <f t="shared" si="22"/>
        <v>0</v>
      </c>
      <c r="J182" s="304">
        <f t="shared" si="22"/>
        <v>0</v>
      </c>
      <c r="K182" s="304">
        <f t="shared" si="22"/>
        <v>0</v>
      </c>
      <c r="L182" s="304">
        <f t="shared" si="22"/>
        <v>0</v>
      </c>
      <c r="M182" s="304">
        <f t="shared" si="22"/>
        <v>0</v>
      </c>
      <c r="N182" s="304">
        <f t="shared" si="22"/>
        <v>0</v>
      </c>
      <c r="O182" s="304">
        <f t="shared" si="22"/>
        <v>0</v>
      </c>
      <c r="P182" s="304">
        <f t="shared" si="22"/>
        <v>0</v>
      </c>
      <c r="Q182" s="304">
        <f t="shared" si="22"/>
        <v>0</v>
      </c>
      <c r="R182" s="304">
        <f t="shared" si="22"/>
        <v>0</v>
      </c>
      <c r="S182" s="304">
        <f t="shared" si="22"/>
        <v>0</v>
      </c>
      <c r="T182" s="304">
        <f t="shared" si="22"/>
        <v>0</v>
      </c>
      <c r="U182" s="304">
        <f t="shared" si="22"/>
        <v>0</v>
      </c>
      <c r="V182" s="304">
        <f t="shared" si="22"/>
        <v>0</v>
      </c>
      <c r="W182" s="304">
        <f t="shared" si="22"/>
        <v>0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0</v>
      </c>
      <c r="C183" s="304">
        <f t="shared" si="23"/>
        <v>0</v>
      </c>
      <c r="D183" s="304">
        <f t="shared" si="23"/>
        <v>0</v>
      </c>
      <c r="E183" s="304">
        <f t="shared" si="23"/>
        <v>0</v>
      </c>
      <c r="F183" s="304">
        <f t="shared" si="23"/>
        <v>0</v>
      </c>
      <c r="G183" s="304">
        <f t="shared" si="23"/>
        <v>0</v>
      </c>
      <c r="H183" s="304">
        <f t="shared" si="23"/>
        <v>0</v>
      </c>
      <c r="I183" s="304">
        <f t="shared" si="23"/>
        <v>0</v>
      </c>
      <c r="J183" s="304">
        <f t="shared" si="23"/>
        <v>0</v>
      </c>
      <c r="K183" s="304">
        <f t="shared" si="23"/>
        <v>0</v>
      </c>
      <c r="L183" s="304">
        <f t="shared" si="23"/>
        <v>0</v>
      </c>
      <c r="M183" s="304">
        <f t="shared" si="23"/>
        <v>0</v>
      </c>
      <c r="N183" s="304">
        <f t="shared" si="23"/>
        <v>0</v>
      </c>
      <c r="O183" s="304">
        <f t="shared" si="23"/>
        <v>0</v>
      </c>
      <c r="P183" s="304">
        <f t="shared" si="23"/>
        <v>0</v>
      </c>
      <c r="Q183" s="304">
        <f t="shared" si="23"/>
        <v>0</v>
      </c>
      <c r="R183" s="304">
        <f t="shared" si="23"/>
        <v>0</v>
      </c>
      <c r="S183" s="304">
        <f t="shared" si="23"/>
        <v>0</v>
      </c>
      <c r="T183" s="304">
        <f t="shared" si="23"/>
        <v>0</v>
      </c>
      <c r="U183" s="304">
        <f t="shared" si="23"/>
        <v>0</v>
      </c>
      <c r="V183" s="304">
        <f t="shared" si="23"/>
        <v>0</v>
      </c>
      <c r="W183" s="304">
        <f t="shared" si="23"/>
        <v>0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0</v>
      </c>
      <c r="C184" s="305">
        <f t="shared" si="24"/>
        <v>0</v>
      </c>
      <c r="D184" s="305">
        <f t="shared" si="24"/>
        <v>0</v>
      </c>
      <c r="E184" s="305">
        <f t="shared" si="24"/>
        <v>0</v>
      </c>
      <c r="F184" s="305">
        <f t="shared" si="24"/>
        <v>0</v>
      </c>
      <c r="G184" s="305">
        <f t="shared" si="24"/>
        <v>0</v>
      </c>
      <c r="H184" s="305">
        <f t="shared" si="24"/>
        <v>0</v>
      </c>
      <c r="I184" s="305">
        <f t="shared" si="24"/>
        <v>0</v>
      </c>
      <c r="J184" s="305">
        <f t="shared" si="24"/>
        <v>0</v>
      </c>
      <c r="K184" s="305">
        <f t="shared" si="24"/>
        <v>0</v>
      </c>
      <c r="L184" s="305">
        <f t="shared" si="24"/>
        <v>0</v>
      </c>
      <c r="M184" s="305">
        <f t="shared" si="24"/>
        <v>0</v>
      </c>
      <c r="N184" s="305">
        <f t="shared" si="24"/>
        <v>0</v>
      </c>
      <c r="O184" s="305">
        <f t="shared" si="24"/>
        <v>0</v>
      </c>
      <c r="P184" s="305">
        <f t="shared" si="24"/>
        <v>0</v>
      </c>
      <c r="Q184" s="305">
        <f t="shared" si="24"/>
        <v>0</v>
      </c>
      <c r="R184" s="305">
        <f t="shared" si="24"/>
        <v>0</v>
      </c>
      <c r="S184" s="305">
        <f t="shared" si="24"/>
        <v>0</v>
      </c>
      <c r="T184" s="305">
        <f t="shared" si="24"/>
        <v>0</v>
      </c>
      <c r="U184" s="305">
        <f t="shared" si="24"/>
        <v>0</v>
      </c>
      <c r="V184" s="305">
        <f t="shared" si="24"/>
        <v>0</v>
      </c>
      <c r="W184" s="305">
        <f t="shared" si="24"/>
        <v>0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5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4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0</v>
      </c>
      <c r="C187" s="234">
        <f t="shared" si="25"/>
        <v>0</v>
      </c>
      <c r="D187" s="234">
        <f t="shared" si="25"/>
        <v>0</v>
      </c>
      <c r="E187" s="234">
        <f t="shared" si="25"/>
        <v>0</v>
      </c>
      <c r="F187" s="234">
        <f t="shared" si="25"/>
        <v>0</v>
      </c>
      <c r="G187" s="234">
        <f t="shared" si="25"/>
        <v>0</v>
      </c>
      <c r="H187" s="234">
        <f t="shared" si="25"/>
        <v>0</v>
      </c>
      <c r="I187" s="234">
        <f t="shared" si="25"/>
        <v>0</v>
      </c>
      <c r="J187" s="234">
        <f t="shared" si="25"/>
        <v>0</v>
      </c>
      <c r="K187" s="234">
        <f t="shared" si="25"/>
        <v>0</v>
      </c>
      <c r="L187" s="234">
        <f t="shared" si="25"/>
        <v>0</v>
      </c>
      <c r="M187" s="234">
        <f t="shared" si="25"/>
        <v>0</v>
      </c>
      <c r="N187" s="234">
        <f t="shared" si="25"/>
        <v>0</v>
      </c>
      <c r="O187" s="234">
        <f t="shared" si="25"/>
        <v>0</v>
      </c>
      <c r="P187" s="234">
        <f t="shared" si="25"/>
        <v>0</v>
      </c>
      <c r="Q187" s="234">
        <f t="shared" si="25"/>
        <v>0</v>
      </c>
      <c r="R187" s="234">
        <f t="shared" si="25"/>
        <v>0</v>
      </c>
      <c r="S187" s="234">
        <f t="shared" si="25"/>
        <v>0</v>
      </c>
      <c r="T187" s="234">
        <f t="shared" si="25"/>
        <v>0</v>
      </c>
      <c r="U187" s="234">
        <f t="shared" si="25"/>
        <v>0</v>
      </c>
      <c r="V187" s="234">
        <f t="shared" si="25"/>
        <v>0</v>
      </c>
      <c r="W187" s="234">
        <f t="shared" si="25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0</v>
      </c>
      <c r="C188" s="301">
        <f t="shared" si="26"/>
        <v>0</v>
      </c>
      <c r="D188" s="301">
        <f t="shared" si="26"/>
        <v>0</v>
      </c>
      <c r="E188" s="301">
        <f t="shared" si="26"/>
        <v>0</v>
      </c>
      <c r="F188" s="301">
        <f t="shared" si="26"/>
        <v>0</v>
      </c>
      <c r="G188" s="301">
        <f t="shared" si="26"/>
        <v>0</v>
      </c>
      <c r="H188" s="301">
        <f t="shared" si="26"/>
        <v>0</v>
      </c>
      <c r="I188" s="301">
        <f t="shared" si="26"/>
        <v>0</v>
      </c>
      <c r="J188" s="301">
        <f t="shared" si="26"/>
        <v>0</v>
      </c>
      <c r="K188" s="301">
        <f t="shared" si="26"/>
        <v>0</v>
      </c>
      <c r="L188" s="301">
        <f t="shared" si="26"/>
        <v>0</v>
      </c>
      <c r="M188" s="301">
        <f t="shared" si="26"/>
        <v>0</v>
      </c>
      <c r="N188" s="301">
        <f t="shared" si="26"/>
        <v>0</v>
      </c>
      <c r="O188" s="301">
        <f t="shared" si="26"/>
        <v>0</v>
      </c>
      <c r="P188" s="301">
        <f t="shared" si="26"/>
        <v>0</v>
      </c>
      <c r="Q188" s="301">
        <f t="shared" si="26"/>
        <v>0</v>
      </c>
      <c r="R188" s="301">
        <f t="shared" si="26"/>
        <v>0</v>
      </c>
      <c r="S188" s="301">
        <f t="shared" si="26"/>
        <v>0</v>
      </c>
      <c r="T188" s="301">
        <f t="shared" si="26"/>
        <v>0</v>
      </c>
      <c r="U188" s="301">
        <f t="shared" si="26"/>
        <v>0</v>
      </c>
      <c r="V188" s="301">
        <f t="shared" si="26"/>
        <v>0</v>
      </c>
      <c r="W188" s="301">
        <f t="shared" si="26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0</v>
      </c>
      <c r="C189" s="235">
        <f t="shared" si="27"/>
        <v>0</v>
      </c>
      <c r="D189" s="235">
        <f t="shared" si="27"/>
        <v>0</v>
      </c>
      <c r="E189" s="235">
        <f t="shared" si="27"/>
        <v>0</v>
      </c>
      <c r="F189" s="235">
        <f t="shared" si="27"/>
        <v>0</v>
      </c>
      <c r="G189" s="235">
        <f t="shared" si="27"/>
        <v>0</v>
      </c>
      <c r="H189" s="235">
        <f t="shared" si="27"/>
        <v>0</v>
      </c>
      <c r="I189" s="235">
        <f t="shared" si="27"/>
        <v>0</v>
      </c>
      <c r="J189" s="235">
        <f t="shared" si="27"/>
        <v>0</v>
      </c>
      <c r="K189" s="235">
        <f t="shared" si="27"/>
        <v>0</v>
      </c>
      <c r="L189" s="235">
        <f t="shared" si="27"/>
        <v>0</v>
      </c>
      <c r="M189" s="235">
        <f t="shared" si="27"/>
        <v>0</v>
      </c>
      <c r="N189" s="235">
        <f t="shared" si="27"/>
        <v>0</v>
      </c>
      <c r="O189" s="235">
        <f t="shared" si="27"/>
        <v>0</v>
      </c>
      <c r="P189" s="235">
        <f t="shared" si="27"/>
        <v>0</v>
      </c>
      <c r="Q189" s="235">
        <f t="shared" si="27"/>
        <v>0</v>
      </c>
      <c r="R189" s="235">
        <f t="shared" si="27"/>
        <v>0</v>
      </c>
      <c r="S189" s="235">
        <f t="shared" si="27"/>
        <v>0</v>
      </c>
      <c r="T189" s="235">
        <f t="shared" si="27"/>
        <v>0</v>
      </c>
      <c r="U189" s="235">
        <f t="shared" si="27"/>
        <v>0</v>
      </c>
      <c r="V189" s="235">
        <f t="shared" si="27"/>
        <v>0</v>
      </c>
      <c r="W189" s="235">
        <f t="shared" si="27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0</v>
      </c>
      <c r="C190" s="235">
        <f t="shared" si="28"/>
        <v>0</v>
      </c>
      <c r="D190" s="235">
        <f t="shared" si="28"/>
        <v>0</v>
      </c>
      <c r="E190" s="235">
        <f t="shared" si="28"/>
        <v>0</v>
      </c>
      <c r="F190" s="235">
        <f t="shared" si="28"/>
        <v>0</v>
      </c>
      <c r="G190" s="235">
        <f t="shared" si="28"/>
        <v>0</v>
      </c>
      <c r="H190" s="235">
        <f t="shared" si="28"/>
        <v>0</v>
      </c>
      <c r="I190" s="235">
        <f t="shared" si="28"/>
        <v>0</v>
      </c>
      <c r="J190" s="235">
        <f t="shared" si="28"/>
        <v>0</v>
      </c>
      <c r="K190" s="235">
        <f t="shared" si="28"/>
        <v>0</v>
      </c>
      <c r="L190" s="235">
        <f t="shared" si="28"/>
        <v>0</v>
      </c>
      <c r="M190" s="235">
        <f t="shared" si="28"/>
        <v>0</v>
      </c>
      <c r="N190" s="235">
        <f t="shared" si="28"/>
        <v>0</v>
      </c>
      <c r="O190" s="235">
        <f t="shared" si="28"/>
        <v>0</v>
      </c>
      <c r="P190" s="235">
        <f t="shared" si="28"/>
        <v>0</v>
      </c>
      <c r="Q190" s="235">
        <f t="shared" si="28"/>
        <v>0</v>
      </c>
      <c r="R190" s="235">
        <f t="shared" si="28"/>
        <v>0</v>
      </c>
      <c r="S190" s="235">
        <f t="shared" si="28"/>
        <v>0</v>
      </c>
      <c r="T190" s="235">
        <f t="shared" si="28"/>
        <v>0</v>
      </c>
      <c r="U190" s="235">
        <f t="shared" si="28"/>
        <v>0</v>
      </c>
      <c r="V190" s="235">
        <f t="shared" si="28"/>
        <v>0</v>
      </c>
      <c r="W190" s="235">
        <f t="shared" si="28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0</v>
      </c>
      <c r="C191" s="235">
        <f t="shared" si="29"/>
        <v>0</v>
      </c>
      <c r="D191" s="235">
        <f t="shared" si="29"/>
        <v>0</v>
      </c>
      <c r="E191" s="235">
        <f t="shared" si="29"/>
        <v>0</v>
      </c>
      <c r="F191" s="235">
        <f t="shared" si="29"/>
        <v>0</v>
      </c>
      <c r="G191" s="235">
        <f t="shared" si="29"/>
        <v>0</v>
      </c>
      <c r="H191" s="235">
        <f t="shared" si="29"/>
        <v>0</v>
      </c>
      <c r="I191" s="235">
        <f t="shared" si="29"/>
        <v>0</v>
      </c>
      <c r="J191" s="235">
        <f t="shared" si="29"/>
        <v>0</v>
      </c>
      <c r="K191" s="235">
        <f t="shared" si="29"/>
        <v>0</v>
      </c>
      <c r="L191" s="235">
        <f t="shared" si="29"/>
        <v>0</v>
      </c>
      <c r="M191" s="235">
        <f t="shared" si="29"/>
        <v>0</v>
      </c>
      <c r="N191" s="235">
        <f t="shared" si="29"/>
        <v>0</v>
      </c>
      <c r="O191" s="235">
        <f t="shared" si="29"/>
        <v>0</v>
      </c>
      <c r="P191" s="235">
        <f t="shared" si="29"/>
        <v>0</v>
      </c>
      <c r="Q191" s="235">
        <f t="shared" si="29"/>
        <v>0</v>
      </c>
      <c r="R191" s="235">
        <f t="shared" si="29"/>
        <v>0</v>
      </c>
      <c r="S191" s="235">
        <f t="shared" si="29"/>
        <v>0</v>
      </c>
      <c r="T191" s="235">
        <f t="shared" si="29"/>
        <v>0</v>
      </c>
      <c r="U191" s="235">
        <f t="shared" si="29"/>
        <v>0</v>
      </c>
      <c r="V191" s="235">
        <f t="shared" si="29"/>
        <v>0</v>
      </c>
      <c r="W191" s="235">
        <f t="shared" si="29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0</v>
      </c>
      <c r="C192" s="302">
        <f t="shared" si="30"/>
        <v>0</v>
      </c>
      <c r="D192" s="302">
        <f t="shared" si="30"/>
        <v>0</v>
      </c>
      <c r="E192" s="302">
        <f t="shared" si="30"/>
        <v>0</v>
      </c>
      <c r="F192" s="302">
        <f t="shared" si="30"/>
        <v>0</v>
      </c>
      <c r="G192" s="302">
        <f t="shared" si="30"/>
        <v>0</v>
      </c>
      <c r="H192" s="302">
        <f t="shared" si="30"/>
        <v>0</v>
      </c>
      <c r="I192" s="302">
        <f t="shared" si="30"/>
        <v>0</v>
      </c>
      <c r="J192" s="302">
        <f t="shared" si="30"/>
        <v>0</v>
      </c>
      <c r="K192" s="302">
        <f t="shared" si="30"/>
        <v>0</v>
      </c>
      <c r="L192" s="302">
        <f t="shared" si="30"/>
        <v>0</v>
      </c>
      <c r="M192" s="302">
        <f t="shared" si="30"/>
        <v>0</v>
      </c>
      <c r="N192" s="302">
        <f t="shared" si="30"/>
        <v>0</v>
      </c>
      <c r="O192" s="302">
        <f t="shared" si="30"/>
        <v>0</v>
      </c>
      <c r="P192" s="302">
        <f t="shared" si="30"/>
        <v>0</v>
      </c>
      <c r="Q192" s="302">
        <f t="shared" si="30"/>
        <v>0</v>
      </c>
      <c r="R192" s="302">
        <f t="shared" si="30"/>
        <v>0</v>
      </c>
      <c r="S192" s="302">
        <f t="shared" si="30"/>
        <v>0</v>
      </c>
      <c r="T192" s="302">
        <f t="shared" si="30"/>
        <v>0</v>
      </c>
      <c r="U192" s="302">
        <f t="shared" si="30"/>
        <v>0</v>
      </c>
      <c r="V192" s="302">
        <f t="shared" si="30"/>
        <v>0</v>
      </c>
      <c r="W192" s="302">
        <f t="shared" si="30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</v>
      </c>
      <c r="C193" s="303">
        <f t="shared" si="31"/>
        <v>0</v>
      </c>
      <c r="D193" s="303">
        <f t="shared" si="31"/>
        <v>0</v>
      </c>
      <c r="E193" s="303">
        <f t="shared" si="31"/>
        <v>0</v>
      </c>
      <c r="F193" s="303">
        <f t="shared" si="31"/>
        <v>0</v>
      </c>
      <c r="G193" s="303">
        <f t="shared" si="31"/>
        <v>0</v>
      </c>
      <c r="H193" s="303">
        <f t="shared" si="31"/>
        <v>0</v>
      </c>
      <c r="I193" s="303">
        <f t="shared" si="31"/>
        <v>0</v>
      </c>
      <c r="J193" s="303">
        <f t="shared" si="31"/>
        <v>0</v>
      </c>
      <c r="K193" s="303">
        <f t="shared" si="31"/>
        <v>0</v>
      </c>
      <c r="L193" s="303">
        <f t="shared" si="31"/>
        <v>0</v>
      </c>
      <c r="M193" s="303">
        <f t="shared" si="31"/>
        <v>0</v>
      </c>
      <c r="N193" s="303">
        <f t="shared" si="31"/>
        <v>0</v>
      </c>
      <c r="O193" s="303">
        <f t="shared" si="31"/>
        <v>0</v>
      </c>
      <c r="P193" s="303">
        <f t="shared" si="31"/>
        <v>0</v>
      </c>
      <c r="Q193" s="303">
        <f t="shared" si="31"/>
        <v>0</v>
      </c>
      <c r="R193" s="303">
        <f t="shared" si="31"/>
        <v>0</v>
      </c>
      <c r="S193" s="303">
        <f t="shared" si="31"/>
        <v>0</v>
      </c>
      <c r="T193" s="303">
        <f t="shared" si="31"/>
        <v>0</v>
      </c>
      <c r="U193" s="303">
        <f t="shared" si="31"/>
        <v>0</v>
      </c>
      <c r="V193" s="303">
        <f t="shared" si="31"/>
        <v>0</v>
      </c>
      <c r="W193" s="303">
        <f t="shared" si="31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</v>
      </c>
      <c r="C194" s="304">
        <f t="shared" si="32"/>
        <v>0</v>
      </c>
      <c r="D194" s="304">
        <f t="shared" si="32"/>
        <v>0</v>
      </c>
      <c r="E194" s="304">
        <f t="shared" si="32"/>
        <v>0</v>
      </c>
      <c r="F194" s="304">
        <f t="shared" si="32"/>
        <v>0</v>
      </c>
      <c r="G194" s="304">
        <f t="shared" si="32"/>
        <v>0</v>
      </c>
      <c r="H194" s="304">
        <f t="shared" si="32"/>
        <v>0</v>
      </c>
      <c r="I194" s="304">
        <f t="shared" si="32"/>
        <v>0</v>
      </c>
      <c r="J194" s="304">
        <f t="shared" si="32"/>
        <v>0</v>
      </c>
      <c r="K194" s="304">
        <f t="shared" si="32"/>
        <v>0</v>
      </c>
      <c r="L194" s="304">
        <f t="shared" si="32"/>
        <v>0</v>
      </c>
      <c r="M194" s="304">
        <f t="shared" si="32"/>
        <v>0</v>
      </c>
      <c r="N194" s="304">
        <f t="shared" si="32"/>
        <v>0</v>
      </c>
      <c r="O194" s="304">
        <f t="shared" si="32"/>
        <v>0</v>
      </c>
      <c r="P194" s="304">
        <f t="shared" si="32"/>
        <v>0</v>
      </c>
      <c r="Q194" s="304">
        <f t="shared" si="32"/>
        <v>0</v>
      </c>
      <c r="R194" s="304">
        <f t="shared" si="32"/>
        <v>0</v>
      </c>
      <c r="S194" s="304">
        <f t="shared" si="32"/>
        <v>0</v>
      </c>
      <c r="T194" s="304">
        <f t="shared" si="32"/>
        <v>0</v>
      </c>
      <c r="U194" s="304">
        <f t="shared" si="32"/>
        <v>0</v>
      </c>
      <c r="V194" s="304">
        <f t="shared" si="32"/>
        <v>0</v>
      </c>
      <c r="W194" s="304">
        <f t="shared" si="32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0</v>
      </c>
      <c r="C195" s="304">
        <f t="shared" si="33"/>
        <v>0</v>
      </c>
      <c r="D195" s="304">
        <f t="shared" si="33"/>
        <v>0</v>
      </c>
      <c r="E195" s="304">
        <f t="shared" si="33"/>
        <v>0</v>
      </c>
      <c r="F195" s="304">
        <f t="shared" si="33"/>
        <v>0</v>
      </c>
      <c r="G195" s="304">
        <f t="shared" si="33"/>
        <v>0</v>
      </c>
      <c r="H195" s="304">
        <f t="shared" si="33"/>
        <v>0</v>
      </c>
      <c r="I195" s="304">
        <f t="shared" si="33"/>
        <v>0</v>
      </c>
      <c r="J195" s="304">
        <f t="shared" si="33"/>
        <v>0</v>
      </c>
      <c r="K195" s="304">
        <f t="shared" si="33"/>
        <v>0</v>
      </c>
      <c r="L195" s="304">
        <f t="shared" si="33"/>
        <v>0</v>
      </c>
      <c r="M195" s="304">
        <f t="shared" si="33"/>
        <v>0</v>
      </c>
      <c r="N195" s="304">
        <f t="shared" si="33"/>
        <v>0</v>
      </c>
      <c r="O195" s="304">
        <f t="shared" si="33"/>
        <v>0</v>
      </c>
      <c r="P195" s="304">
        <f t="shared" si="33"/>
        <v>0</v>
      </c>
      <c r="Q195" s="304">
        <f t="shared" si="33"/>
        <v>0</v>
      </c>
      <c r="R195" s="304">
        <f t="shared" si="33"/>
        <v>0</v>
      </c>
      <c r="S195" s="304">
        <f t="shared" si="33"/>
        <v>0</v>
      </c>
      <c r="T195" s="304">
        <f t="shared" si="33"/>
        <v>0</v>
      </c>
      <c r="U195" s="304">
        <f t="shared" si="33"/>
        <v>0</v>
      </c>
      <c r="V195" s="304">
        <f t="shared" si="33"/>
        <v>0</v>
      </c>
      <c r="W195" s="304">
        <f t="shared" si="33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</v>
      </c>
      <c r="C196" s="303">
        <f t="shared" si="34"/>
        <v>0</v>
      </c>
      <c r="D196" s="303">
        <f t="shared" si="34"/>
        <v>0</v>
      </c>
      <c r="E196" s="303">
        <f t="shared" si="34"/>
        <v>0</v>
      </c>
      <c r="F196" s="303">
        <f t="shared" si="34"/>
        <v>0</v>
      </c>
      <c r="G196" s="303">
        <f t="shared" si="34"/>
        <v>0</v>
      </c>
      <c r="H196" s="303">
        <f t="shared" si="34"/>
        <v>0</v>
      </c>
      <c r="I196" s="303">
        <f t="shared" si="34"/>
        <v>0</v>
      </c>
      <c r="J196" s="303">
        <f t="shared" si="34"/>
        <v>0</v>
      </c>
      <c r="K196" s="303">
        <f t="shared" si="34"/>
        <v>0</v>
      </c>
      <c r="L196" s="303">
        <f t="shared" si="34"/>
        <v>0</v>
      </c>
      <c r="M196" s="303">
        <f t="shared" si="34"/>
        <v>0</v>
      </c>
      <c r="N196" s="303">
        <f t="shared" si="34"/>
        <v>0</v>
      </c>
      <c r="O196" s="303">
        <f t="shared" si="34"/>
        <v>0</v>
      </c>
      <c r="P196" s="303">
        <f t="shared" si="34"/>
        <v>0</v>
      </c>
      <c r="Q196" s="303">
        <f t="shared" si="34"/>
        <v>0</v>
      </c>
      <c r="R196" s="303">
        <f t="shared" si="34"/>
        <v>0</v>
      </c>
      <c r="S196" s="303">
        <f t="shared" si="34"/>
        <v>0</v>
      </c>
      <c r="T196" s="303">
        <f t="shared" si="34"/>
        <v>0</v>
      </c>
      <c r="U196" s="303">
        <f t="shared" si="34"/>
        <v>0</v>
      </c>
      <c r="V196" s="303">
        <f t="shared" si="34"/>
        <v>0</v>
      </c>
      <c r="W196" s="303">
        <f t="shared" si="34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</v>
      </c>
      <c r="C197" s="304">
        <f t="shared" si="35"/>
        <v>0</v>
      </c>
      <c r="D197" s="304">
        <f t="shared" si="35"/>
        <v>0</v>
      </c>
      <c r="E197" s="304">
        <f t="shared" si="35"/>
        <v>0</v>
      </c>
      <c r="F197" s="304">
        <f t="shared" si="35"/>
        <v>0</v>
      </c>
      <c r="G197" s="304">
        <f t="shared" si="35"/>
        <v>0</v>
      </c>
      <c r="H197" s="304">
        <f t="shared" si="35"/>
        <v>0</v>
      </c>
      <c r="I197" s="304">
        <f t="shared" si="35"/>
        <v>0</v>
      </c>
      <c r="J197" s="304">
        <f t="shared" si="35"/>
        <v>0</v>
      </c>
      <c r="K197" s="304">
        <f t="shared" si="35"/>
        <v>0</v>
      </c>
      <c r="L197" s="304">
        <f t="shared" si="35"/>
        <v>0</v>
      </c>
      <c r="M197" s="304">
        <f t="shared" si="35"/>
        <v>0</v>
      </c>
      <c r="N197" s="304">
        <f t="shared" si="35"/>
        <v>0</v>
      </c>
      <c r="O197" s="304">
        <f t="shared" si="35"/>
        <v>0</v>
      </c>
      <c r="P197" s="304">
        <f t="shared" si="35"/>
        <v>0</v>
      </c>
      <c r="Q197" s="304">
        <f t="shared" si="35"/>
        <v>0</v>
      </c>
      <c r="R197" s="304">
        <f t="shared" si="35"/>
        <v>0</v>
      </c>
      <c r="S197" s="304">
        <f t="shared" si="35"/>
        <v>0</v>
      </c>
      <c r="T197" s="304">
        <f t="shared" si="35"/>
        <v>0</v>
      </c>
      <c r="U197" s="304">
        <f t="shared" si="35"/>
        <v>0</v>
      </c>
      <c r="V197" s="304">
        <f t="shared" si="35"/>
        <v>0</v>
      </c>
      <c r="W197" s="304">
        <f t="shared" si="35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</v>
      </c>
      <c r="C198" s="304">
        <f t="shared" si="36"/>
        <v>0</v>
      </c>
      <c r="D198" s="304">
        <f t="shared" si="36"/>
        <v>0</v>
      </c>
      <c r="E198" s="304">
        <f t="shared" si="36"/>
        <v>0</v>
      </c>
      <c r="F198" s="304">
        <f t="shared" si="36"/>
        <v>0</v>
      </c>
      <c r="G198" s="304">
        <f t="shared" si="36"/>
        <v>0</v>
      </c>
      <c r="H198" s="304">
        <f t="shared" si="36"/>
        <v>0</v>
      </c>
      <c r="I198" s="304">
        <f t="shared" si="36"/>
        <v>0</v>
      </c>
      <c r="J198" s="304">
        <f t="shared" si="36"/>
        <v>0</v>
      </c>
      <c r="K198" s="304">
        <f t="shared" si="36"/>
        <v>0</v>
      </c>
      <c r="L198" s="304">
        <f t="shared" si="36"/>
        <v>0</v>
      </c>
      <c r="M198" s="304">
        <f t="shared" si="36"/>
        <v>0</v>
      </c>
      <c r="N198" s="304">
        <f t="shared" si="36"/>
        <v>0</v>
      </c>
      <c r="O198" s="304">
        <f t="shared" si="36"/>
        <v>0</v>
      </c>
      <c r="P198" s="304">
        <f t="shared" si="36"/>
        <v>0</v>
      </c>
      <c r="Q198" s="304">
        <f t="shared" si="36"/>
        <v>0</v>
      </c>
      <c r="R198" s="304">
        <f t="shared" si="36"/>
        <v>0</v>
      </c>
      <c r="S198" s="304">
        <f t="shared" si="36"/>
        <v>0</v>
      </c>
      <c r="T198" s="304">
        <f t="shared" si="36"/>
        <v>0</v>
      </c>
      <c r="U198" s="304">
        <f t="shared" si="36"/>
        <v>0</v>
      </c>
      <c r="V198" s="304">
        <f t="shared" si="36"/>
        <v>0</v>
      </c>
      <c r="W198" s="304">
        <f t="shared" si="36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</v>
      </c>
      <c r="C199" s="303">
        <f t="shared" si="37"/>
        <v>0</v>
      </c>
      <c r="D199" s="303">
        <f t="shared" si="37"/>
        <v>0</v>
      </c>
      <c r="E199" s="303">
        <f t="shared" si="37"/>
        <v>0</v>
      </c>
      <c r="F199" s="303">
        <f t="shared" si="37"/>
        <v>0</v>
      </c>
      <c r="G199" s="303">
        <f t="shared" si="37"/>
        <v>0</v>
      </c>
      <c r="H199" s="303">
        <f t="shared" si="37"/>
        <v>0</v>
      </c>
      <c r="I199" s="303">
        <f t="shared" si="37"/>
        <v>0</v>
      </c>
      <c r="J199" s="303">
        <f t="shared" si="37"/>
        <v>0</v>
      </c>
      <c r="K199" s="303">
        <f t="shared" si="37"/>
        <v>0</v>
      </c>
      <c r="L199" s="303">
        <f t="shared" si="37"/>
        <v>0</v>
      </c>
      <c r="M199" s="303">
        <f t="shared" si="37"/>
        <v>0</v>
      </c>
      <c r="N199" s="303">
        <f t="shared" si="37"/>
        <v>0</v>
      </c>
      <c r="O199" s="303">
        <f t="shared" si="37"/>
        <v>0</v>
      </c>
      <c r="P199" s="303">
        <f t="shared" si="37"/>
        <v>0</v>
      </c>
      <c r="Q199" s="303">
        <f t="shared" si="37"/>
        <v>0</v>
      </c>
      <c r="R199" s="303">
        <f t="shared" si="37"/>
        <v>0</v>
      </c>
      <c r="S199" s="303">
        <f t="shared" si="37"/>
        <v>0</v>
      </c>
      <c r="T199" s="303">
        <f t="shared" si="37"/>
        <v>0</v>
      </c>
      <c r="U199" s="303">
        <f t="shared" si="37"/>
        <v>0</v>
      </c>
      <c r="V199" s="303">
        <f t="shared" si="37"/>
        <v>0</v>
      </c>
      <c r="W199" s="303">
        <f t="shared" si="37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0</v>
      </c>
      <c r="C200" s="304">
        <f t="shared" si="38"/>
        <v>0</v>
      </c>
      <c r="D200" s="304">
        <f t="shared" si="38"/>
        <v>0</v>
      </c>
      <c r="E200" s="304">
        <f t="shared" si="38"/>
        <v>0</v>
      </c>
      <c r="F200" s="304">
        <f t="shared" si="38"/>
        <v>0</v>
      </c>
      <c r="G200" s="304">
        <f t="shared" si="38"/>
        <v>0</v>
      </c>
      <c r="H200" s="304">
        <f t="shared" si="38"/>
        <v>0</v>
      </c>
      <c r="I200" s="304">
        <f t="shared" si="38"/>
        <v>0</v>
      </c>
      <c r="J200" s="304">
        <f t="shared" si="38"/>
        <v>0</v>
      </c>
      <c r="K200" s="304">
        <f t="shared" si="38"/>
        <v>0</v>
      </c>
      <c r="L200" s="304">
        <f t="shared" si="38"/>
        <v>0</v>
      </c>
      <c r="M200" s="304">
        <f t="shared" si="38"/>
        <v>0</v>
      </c>
      <c r="N200" s="304">
        <f t="shared" si="38"/>
        <v>0</v>
      </c>
      <c r="O200" s="304">
        <f t="shared" si="38"/>
        <v>0</v>
      </c>
      <c r="P200" s="304">
        <f t="shared" si="38"/>
        <v>0</v>
      </c>
      <c r="Q200" s="304">
        <f t="shared" si="38"/>
        <v>0</v>
      </c>
      <c r="R200" s="304">
        <f t="shared" si="38"/>
        <v>0</v>
      </c>
      <c r="S200" s="304">
        <f t="shared" si="38"/>
        <v>0</v>
      </c>
      <c r="T200" s="304">
        <f t="shared" si="38"/>
        <v>0</v>
      </c>
      <c r="U200" s="304">
        <f t="shared" si="38"/>
        <v>0</v>
      </c>
      <c r="V200" s="304">
        <f t="shared" si="38"/>
        <v>0</v>
      </c>
      <c r="W200" s="304">
        <f t="shared" si="38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</v>
      </c>
      <c r="C201" s="304">
        <f t="shared" si="39"/>
        <v>0</v>
      </c>
      <c r="D201" s="304">
        <f t="shared" si="39"/>
        <v>0</v>
      </c>
      <c r="E201" s="304">
        <f t="shared" si="39"/>
        <v>0</v>
      </c>
      <c r="F201" s="304">
        <f t="shared" si="39"/>
        <v>0</v>
      </c>
      <c r="G201" s="304">
        <f t="shared" si="39"/>
        <v>0</v>
      </c>
      <c r="H201" s="304">
        <f t="shared" si="39"/>
        <v>0</v>
      </c>
      <c r="I201" s="304">
        <f t="shared" si="39"/>
        <v>0</v>
      </c>
      <c r="J201" s="304">
        <f t="shared" si="39"/>
        <v>0</v>
      </c>
      <c r="K201" s="304">
        <f t="shared" si="39"/>
        <v>0</v>
      </c>
      <c r="L201" s="304">
        <f t="shared" si="39"/>
        <v>0</v>
      </c>
      <c r="M201" s="304">
        <f t="shared" si="39"/>
        <v>0</v>
      </c>
      <c r="N201" s="304">
        <f t="shared" si="39"/>
        <v>0</v>
      </c>
      <c r="O201" s="304">
        <f t="shared" si="39"/>
        <v>0</v>
      </c>
      <c r="P201" s="304">
        <f t="shared" si="39"/>
        <v>0</v>
      </c>
      <c r="Q201" s="304">
        <f t="shared" si="39"/>
        <v>0</v>
      </c>
      <c r="R201" s="304">
        <f t="shared" si="39"/>
        <v>0</v>
      </c>
      <c r="S201" s="304">
        <f t="shared" si="39"/>
        <v>0</v>
      </c>
      <c r="T201" s="304">
        <f t="shared" si="39"/>
        <v>0</v>
      </c>
      <c r="U201" s="304">
        <f t="shared" si="39"/>
        <v>0</v>
      </c>
      <c r="V201" s="304">
        <f t="shared" si="39"/>
        <v>0</v>
      </c>
      <c r="W201" s="304">
        <f t="shared" si="39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0</v>
      </c>
      <c r="C202" s="305">
        <f t="shared" si="40"/>
        <v>0</v>
      </c>
      <c r="D202" s="305">
        <f t="shared" si="40"/>
        <v>0</v>
      </c>
      <c r="E202" s="305">
        <f t="shared" si="40"/>
        <v>0</v>
      </c>
      <c r="F202" s="305">
        <f t="shared" si="40"/>
        <v>0</v>
      </c>
      <c r="G202" s="305">
        <f t="shared" si="40"/>
        <v>0</v>
      </c>
      <c r="H202" s="305">
        <f t="shared" si="40"/>
        <v>0</v>
      </c>
      <c r="I202" s="305">
        <f t="shared" si="40"/>
        <v>0</v>
      </c>
      <c r="J202" s="305">
        <f t="shared" si="40"/>
        <v>0</v>
      </c>
      <c r="K202" s="305">
        <f t="shared" si="40"/>
        <v>0</v>
      </c>
      <c r="L202" s="305">
        <f t="shared" si="40"/>
        <v>0</v>
      </c>
      <c r="M202" s="305">
        <f t="shared" si="40"/>
        <v>0</v>
      </c>
      <c r="N202" s="305">
        <f t="shared" si="40"/>
        <v>0</v>
      </c>
      <c r="O202" s="305">
        <f t="shared" si="40"/>
        <v>0</v>
      </c>
      <c r="P202" s="305">
        <f t="shared" si="40"/>
        <v>0</v>
      </c>
      <c r="Q202" s="305">
        <f t="shared" si="40"/>
        <v>0</v>
      </c>
      <c r="R202" s="305">
        <f t="shared" si="40"/>
        <v>0</v>
      </c>
      <c r="S202" s="305">
        <f t="shared" si="40"/>
        <v>0</v>
      </c>
      <c r="T202" s="305">
        <f t="shared" si="40"/>
        <v>0</v>
      </c>
      <c r="U202" s="305">
        <f t="shared" si="40"/>
        <v>0</v>
      </c>
      <c r="V202" s="305">
        <f t="shared" si="40"/>
        <v>0</v>
      </c>
      <c r="W202" s="305">
        <f t="shared" si="40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0</v>
      </c>
      <c r="C204" s="234">
        <f t="shared" si="41"/>
        <v>0</v>
      </c>
      <c r="D204" s="234">
        <f t="shared" si="41"/>
        <v>0</v>
      </c>
      <c r="E204" s="234">
        <f t="shared" si="41"/>
        <v>0</v>
      </c>
      <c r="F204" s="234">
        <f t="shared" si="41"/>
        <v>0</v>
      </c>
      <c r="G204" s="234">
        <f t="shared" si="41"/>
        <v>0</v>
      </c>
      <c r="H204" s="234">
        <f t="shared" si="41"/>
        <v>0</v>
      </c>
      <c r="I204" s="234">
        <f t="shared" si="41"/>
        <v>0</v>
      </c>
      <c r="J204" s="234">
        <f t="shared" si="41"/>
        <v>0</v>
      </c>
      <c r="K204" s="234">
        <f t="shared" si="41"/>
        <v>0</v>
      </c>
      <c r="L204" s="234">
        <f t="shared" si="41"/>
        <v>0</v>
      </c>
      <c r="M204" s="234">
        <f t="shared" si="41"/>
        <v>0</v>
      </c>
      <c r="N204" s="234">
        <f t="shared" si="41"/>
        <v>0</v>
      </c>
      <c r="O204" s="234">
        <f t="shared" si="41"/>
        <v>0</v>
      </c>
      <c r="P204" s="234">
        <f t="shared" si="41"/>
        <v>0</v>
      </c>
      <c r="Q204" s="234">
        <f t="shared" si="41"/>
        <v>0</v>
      </c>
      <c r="R204" s="234">
        <f t="shared" si="41"/>
        <v>0</v>
      </c>
      <c r="S204" s="234">
        <f t="shared" si="41"/>
        <v>0</v>
      </c>
      <c r="T204" s="234">
        <f t="shared" si="41"/>
        <v>0</v>
      </c>
      <c r="U204" s="234">
        <f t="shared" si="41"/>
        <v>0</v>
      </c>
      <c r="V204" s="234">
        <f t="shared" si="41"/>
        <v>0</v>
      </c>
      <c r="W204" s="234">
        <f t="shared" si="41"/>
        <v>0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0</v>
      </c>
      <c r="C205" s="301">
        <f t="shared" si="42"/>
        <v>0</v>
      </c>
      <c r="D205" s="301">
        <f t="shared" si="42"/>
        <v>0</v>
      </c>
      <c r="E205" s="301">
        <f t="shared" si="42"/>
        <v>0</v>
      </c>
      <c r="F205" s="301">
        <f t="shared" si="42"/>
        <v>0</v>
      </c>
      <c r="G205" s="301">
        <f t="shared" si="42"/>
        <v>0</v>
      </c>
      <c r="H205" s="301">
        <f t="shared" si="42"/>
        <v>0</v>
      </c>
      <c r="I205" s="301">
        <f t="shared" si="42"/>
        <v>0</v>
      </c>
      <c r="J205" s="301">
        <f t="shared" si="42"/>
        <v>0</v>
      </c>
      <c r="K205" s="301">
        <f t="shared" si="42"/>
        <v>0</v>
      </c>
      <c r="L205" s="301">
        <f t="shared" si="42"/>
        <v>0</v>
      </c>
      <c r="M205" s="301">
        <f t="shared" si="42"/>
        <v>0</v>
      </c>
      <c r="N205" s="301">
        <f t="shared" si="42"/>
        <v>0</v>
      </c>
      <c r="O205" s="301">
        <f t="shared" si="42"/>
        <v>0</v>
      </c>
      <c r="P205" s="301">
        <f t="shared" si="42"/>
        <v>0</v>
      </c>
      <c r="Q205" s="301">
        <f t="shared" si="42"/>
        <v>0</v>
      </c>
      <c r="R205" s="301">
        <f t="shared" si="42"/>
        <v>0</v>
      </c>
      <c r="S205" s="301">
        <f t="shared" si="42"/>
        <v>0</v>
      </c>
      <c r="T205" s="301">
        <f t="shared" si="42"/>
        <v>0</v>
      </c>
      <c r="U205" s="301">
        <f t="shared" si="42"/>
        <v>0</v>
      </c>
      <c r="V205" s="301">
        <f t="shared" si="42"/>
        <v>0</v>
      </c>
      <c r="W205" s="301">
        <f t="shared" si="42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0</v>
      </c>
      <c r="C206" s="235">
        <f t="shared" si="43"/>
        <v>0</v>
      </c>
      <c r="D206" s="235">
        <f t="shared" si="43"/>
        <v>0</v>
      </c>
      <c r="E206" s="235">
        <f t="shared" si="43"/>
        <v>0</v>
      </c>
      <c r="F206" s="235">
        <f t="shared" si="43"/>
        <v>0</v>
      </c>
      <c r="G206" s="235">
        <f t="shared" si="43"/>
        <v>0</v>
      </c>
      <c r="H206" s="235">
        <f t="shared" si="43"/>
        <v>0</v>
      </c>
      <c r="I206" s="235">
        <f t="shared" si="43"/>
        <v>0</v>
      </c>
      <c r="J206" s="235">
        <f t="shared" si="43"/>
        <v>0</v>
      </c>
      <c r="K206" s="235">
        <f t="shared" si="43"/>
        <v>0</v>
      </c>
      <c r="L206" s="235">
        <f t="shared" si="43"/>
        <v>0</v>
      </c>
      <c r="M206" s="235">
        <f t="shared" si="43"/>
        <v>0</v>
      </c>
      <c r="N206" s="235">
        <f t="shared" si="43"/>
        <v>0</v>
      </c>
      <c r="O206" s="235">
        <f t="shared" si="43"/>
        <v>0</v>
      </c>
      <c r="P206" s="235">
        <f t="shared" si="43"/>
        <v>0</v>
      </c>
      <c r="Q206" s="235">
        <f t="shared" si="43"/>
        <v>0</v>
      </c>
      <c r="R206" s="235">
        <f t="shared" si="43"/>
        <v>0</v>
      </c>
      <c r="S206" s="235">
        <f t="shared" si="43"/>
        <v>0</v>
      </c>
      <c r="T206" s="235">
        <f t="shared" si="43"/>
        <v>0</v>
      </c>
      <c r="U206" s="235">
        <f t="shared" si="43"/>
        <v>0</v>
      </c>
      <c r="V206" s="235">
        <f t="shared" si="43"/>
        <v>0</v>
      </c>
      <c r="W206" s="235">
        <f t="shared" si="43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0</v>
      </c>
      <c r="C207" s="235">
        <f t="shared" si="44"/>
        <v>0</v>
      </c>
      <c r="D207" s="235">
        <f t="shared" si="44"/>
        <v>0</v>
      </c>
      <c r="E207" s="235">
        <f t="shared" si="44"/>
        <v>0</v>
      </c>
      <c r="F207" s="235">
        <f t="shared" si="44"/>
        <v>0</v>
      </c>
      <c r="G207" s="235">
        <f t="shared" si="44"/>
        <v>0</v>
      </c>
      <c r="H207" s="235">
        <f t="shared" si="44"/>
        <v>0</v>
      </c>
      <c r="I207" s="235">
        <f t="shared" si="44"/>
        <v>0</v>
      </c>
      <c r="J207" s="235">
        <f t="shared" si="44"/>
        <v>0</v>
      </c>
      <c r="K207" s="235">
        <f t="shared" si="44"/>
        <v>0</v>
      </c>
      <c r="L207" s="235">
        <f t="shared" si="44"/>
        <v>0</v>
      </c>
      <c r="M207" s="235">
        <f t="shared" si="44"/>
        <v>0</v>
      </c>
      <c r="N207" s="235">
        <f t="shared" si="44"/>
        <v>0</v>
      </c>
      <c r="O207" s="235">
        <f t="shared" si="44"/>
        <v>0</v>
      </c>
      <c r="P207" s="235">
        <f t="shared" si="44"/>
        <v>0</v>
      </c>
      <c r="Q207" s="235">
        <f t="shared" si="44"/>
        <v>0</v>
      </c>
      <c r="R207" s="235">
        <f t="shared" si="44"/>
        <v>0</v>
      </c>
      <c r="S207" s="235">
        <f t="shared" si="44"/>
        <v>0</v>
      </c>
      <c r="T207" s="235">
        <f t="shared" si="44"/>
        <v>0</v>
      </c>
      <c r="U207" s="235">
        <f t="shared" si="44"/>
        <v>0</v>
      </c>
      <c r="V207" s="235">
        <f t="shared" si="44"/>
        <v>0</v>
      </c>
      <c r="W207" s="235">
        <f t="shared" si="44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0</v>
      </c>
      <c r="C208" s="235">
        <f t="shared" si="45"/>
        <v>0</v>
      </c>
      <c r="D208" s="235">
        <f t="shared" si="45"/>
        <v>0</v>
      </c>
      <c r="E208" s="235">
        <f t="shared" si="45"/>
        <v>0</v>
      </c>
      <c r="F208" s="235">
        <f t="shared" si="45"/>
        <v>0</v>
      </c>
      <c r="G208" s="235">
        <f t="shared" si="45"/>
        <v>0</v>
      </c>
      <c r="H208" s="235">
        <f t="shared" si="45"/>
        <v>0</v>
      </c>
      <c r="I208" s="235">
        <f t="shared" si="45"/>
        <v>0</v>
      </c>
      <c r="J208" s="235">
        <f t="shared" si="45"/>
        <v>0</v>
      </c>
      <c r="K208" s="235">
        <f t="shared" si="45"/>
        <v>0</v>
      </c>
      <c r="L208" s="235">
        <f t="shared" si="45"/>
        <v>0</v>
      </c>
      <c r="M208" s="235">
        <f t="shared" si="45"/>
        <v>0</v>
      </c>
      <c r="N208" s="235">
        <f t="shared" si="45"/>
        <v>0</v>
      </c>
      <c r="O208" s="235">
        <f t="shared" si="45"/>
        <v>0</v>
      </c>
      <c r="P208" s="235">
        <f t="shared" si="45"/>
        <v>0</v>
      </c>
      <c r="Q208" s="235">
        <f t="shared" si="45"/>
        <v>0</v>
      </c>
      <c r="R208" s="235">
        <f t="shared" si="45"/>
        <v>0</v>
      </c>
      <c r="S208" s="235">
        <f t="shared" si="45"/>
        <v>0</v>
      </c>
      <c r="T208" s="235">
        <f t="shared" si="45"/>
        <v>0</v>
      </c>
      <c r="U208" s="235">
        <f t="shared" si="45"/>
        <v>0</v>
      </c>
      <c r="V208" s="235">
        <f t="shared" si="45"/>
        <v>0</v>
      </c>
      <c r="W208" s="235">
        <f t="shared" si="45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0</v>
      </c>
      <c r="C209" s="302">
        <f t="shared" si="46"/>
        <v>0</v>
      </c>
      <c r="D209" s="302">
        <f t="shared" si="46"/>
        <v>0</v>
      </c>
      <c r="E209" s="302">
        <f t="shared" si="46"/>
        <v>0</v>
      </c>
      <c r="F209" s="302">
        <f t="shared" si="46"/>
        <v>0</v>
      </c>
      <c r="G209" s="302">
        <f t="shared" si="46"/>
        <v>0</v>
      </c>
      <c r="H209" s="302">
        <f t="shared" si="46"/>
        <v>0</v>
      </c>
      <c r="I209" s="302">
        <f t="shared" si="46"/>
        <v>0</v>
      </c>
      <c r="J209" s="302">
        <f t="shared" si="46"/>
        <v>0</v>
      </c>
      <c r="K209" s="302">
        <f t="shared" si="46"/>
        <v>0</v>
      </c>
      <c r="L209" s="302">
        <f t="shared" si="46"/>
        <v>0</v>
      </c>
      <c r="M209" s="302">
        <f t="shared" si="46"/>
        <v>0</v>
      </c>
      <c r="N209" s="302">
        <f t="shared" si="46"/>
        <v>0</v>
      </c>
      <c r="O209" s="302">
        <f t="shared" si="46"/>
        <v>0</v>
      </c>
      <c r="P209" s="302">
        <f t="shared" si="46"/>
        <v>0</v>
      </c>
      <c r="Q209" s="302">
        <f t="shared" si="46"/>
        <v>0</v>
      </c>
      <c r="R209" s="302">
        <f t="shared" si="46"/>
        <v>0</v>
      </c>
      <c r="S209" s="302">
        <f t="shared" si="46"/>
        <v>0</v>
      </c>
      <c r="T209" s="302">
        <f t="shared" si="46"/>
        <v>0</v>
      </c>
      <c r="U209" s="302">
        <f t="shared" si="46"/>
        <v>0</v>
      </c>
      <c r="V209" s="302">
        <f t="shared" si="46"/>
        <v>0</v>
      </c>
      <c r="W209" s="302">
        <f t="shared" si="46"/>
        <v>0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</v>
      </c>
      <c r="C210" s="303">
        <f t="shared" si="47"/>
        <v>0</v>
      </c>
      <c r="D210" s="303">
        <f t="shared" si="47"/>
        <v>0</v>
      </c>
      <c r="E210" s="303">
        <f t="shared" si="47"/>
        <v>0</v>
      </c>
      <c r="F210" s="303">
        <f t="shared" si="47"/>
        <v>0</v>
      </c>
      <c r="G210" s="303">
        <f t="shared" si="47"/>
        <v>0</v>
      </c>
      <c r="H210" s="303">
        <f t="shared" si="47"/>
        <v>0</v>
      </c>
      <c r="I210" s="303">
        <f t="shared" si="47"/>
        <v>0</v>
      </c>
      <c r="J210" s="303">
        <f t="shared" si="47"/>
        <v>0</v>
      </c>
      <c r="K210" s="303">
        <f t="shared" si="47"/>
        <v>0</v>
      </c>
      <c r="L210" s="303">
        <f t="shared" si="47"/>
        <v>0</v>
      </c>
      <c r="M210" s="303">
        <f t="shared" si="47"/>
        <v>0</v>
      </c>
      <c r="N210" s="303">
        <f t="shared" si="47"/>
        <v>0</v>
      </c>
      <c r="O210" s="303">
        <f t="shared" si="47"/>
        <v>0</v>
      </c>
      <c r="P210" s="303">
        <f t="shared" si="47"/>
        <v>0</v>
      </c>
      <c r="Q210" s="303">
        <f t="shared" si="47"/>
        <v>0</v>
      </c>
      <c r="R210" s="303">
        <f t="shared" si="47"/>
        <v>0</v>
      </c>
      <c r="S210" s="303">
        <f t="shared" si="47"/>
        <v>0</v>
      </c>
      <c r="T210" s="303">
        <f t="shared" si="47"/>
        <v>0</v>
      </c>
      <c r="U210" s="303">
        <f t="shared" si="47"/>
        <v>0</v>
      </c>
      <c r="V210" s="303">
        <f t="shared" si="47"/>
        <v>0</v>
      </c>
      <c r="W210" s="303">
        <f t="shared" si="47"/>
        <v>0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</v>
      </c>
      <c r="C211" s="304">
        <f t="shared" si="48"/>
        <v>0</v>
      </c>
      <c r="D211" s="304">
        <f t="shared" si="48"/>
        <v>0</v>
      </c>
      <c r="E211" s="304">
        <f t="shared" si="48"/>
        <v>0</v>
      </c>
      <c r="F211" s="304">
        <f t="shared" si="48"/>
        <v>0</v>
      </c>
      <c r="G211" s="304">
        <f t="shared" si="48"/>
        <v>0</v>
      </c>
      <c r="H211" s="304">
        <f t="shared" si="48"/>
        <v>0</v>
      </c>
      <c r="I211" s="304">
        <f t="shared" si="48"/>
        <v>0</v>
      </c>
      <c r="J211" s="304">
        <f t="shared" si="48"/>
        <v>0</v>
      </c>
      <c r="K211" s="304">
        <f t="shared" si="48"/>
        <v>0</v>
      </c>
      <c r="L211" s="304">
        <f t="shared" si="48"/>
        <v>0</v>
      </c>
      <c r="M211" s="304">
        <f t="shared" si="48"/>
        <v>0</v>
      </c>
      <c r="N211" s="304">
        <f t="shared" si="48"/>
        <v>0</v>
      </c>
      <c r="O211" s="304">
        <f t="shared" si="48"/>
        <v>0</v>
      </c>
      <c r="P211" s="304">
        <f t="shared" si="48"/>
        <v>0</v>
      </c>
      <c r="Q211" s="304">
        <f t="shared" si="48"/>
        <v>0</v>
      </c>
      <c r="R211" s="304">
        <f t="shared" si="48"/>
        <v>0</v>
      </c>
      <c r="S211" s="304">
        <f t="shared" si="48"/>
        <v>0</v>
      </c>
      <c r="T211" s="304">
        <f t="shared" si="48"/>
        <v>0</v>
      </c>
      <c r="U211" s="304">
        <f t="shared" si="48"/>
        <v>0</v>
      </c>
      <c r="V211" s="304">
        <f t="shared" si="48"/>
        <v>0</v>
      </c>
      <c r="W211" s="304">
        <f t="shared" si="48"/>
        <v>0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</v>
      </c>
      <c r="C212" s="304">
        <f t="shared" si="49"/>
        <v>0</v>
      </c>
      <c r="D212" s="304">
        <f t="shared" si="49"/>
        <v>0</v>
      </c>
      <c r="E212" s="304">
        <f t="shared" si="49"/>
        <v>0</v>
      </c>
      <c r="F212" s="304">
        <f t="shared" si="49"/>
        <v>0</v>
      </c>
      <c r="G212" s="304">
        <f t="shared" si="49"/>
        <v>0</v>
      </c>
      <c r="H212" s="304">
        <f t="shared" si="49"/>
        <v>0</v>
      </c>
      <c r="I212" s="304">
        <f t="shared" si="49"/>
        <v>0</v>
      </c>
      <c r="J212" s="304">
        <f t="shared" si="49"/>
        <v>0</v>
      </c>
      <c r="K212" s="304">
        <f t="shared" si="49"/>
        <v>0</v>
      </c>
      <c r="L212" s="304">
        <f t="shared" si="49"/>
        <v>0</v>
      </c>
      <c r="M212" s="304">
        <f t="shared" si="49"/>
        <v>0</v>
      </c>
      <c r="N212" s="304">
        <f t="shared" si="49"/>
        <v>0</v>
      </c>
      <c r="O212" s="304">
        <f t="shared" si="49"/>
        <v>0</v>
      </c>
      <c r="P212" s="304">
        <f t="shared" si="49"/>
        <v>0</v>
      </c>
      <c r="Q212" s="304">
        <f t="shared" si="49"/>
        <v>0</v>
      </c>
      <c r="R212" s="304">
        <f t="shared" si="49"/>
        <v>0</v>
      </c>
      <c r="S212" s="304">
        <f t="shared" si="49"/>
        <v>0</v>
      </c>
      <c r="T212" s="304">
        <f t="shared" si="49"/>
        <v>0</v>
      </c>
      <c r="U212" s="304">
        <f t="shared" si="49"/>
        <v>0</v>
      </c>
      <c r="V212" s="304">
        <f t="shared" si="49"/>
        <v>0</v>
      </c>
      <c r="W212" s="304">
        <f t="shared" si="49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</v>
      </c>
      <c r="C213" s="303">
        <f t="shared" si="50"/>
        <v>0</v>
      </c>
      <c r="D213" s="303">
        <f t="shared" si="50"/>
        <v>0</v>
      </c>
      <c r="E213" s="303">
        <f t="shared" si="50"/>
        <v>0</v>
      </c>
      <c r="F213" s="303">
        <f t="shared" si="50"/>
        <v>0</v>
      </c>
      <c r="G213" s="303">
        <f t="shared" si="50"/>
        <v>0</v>
      </c>
      <c r="H213" s="303">
        <f t="shared" si="50"/>
        <v>0</v>
      </c>
      <c r="I213" s="303">
        <f t="shared" si="50"/>
        <v>0</v>
      </c>
      <c r="J213" s="303">
        <f t="shared" si="50"/>
        <v>0</v>
      </c>
      <c r="K213" s="303">
        <f t="shared" si="50"/>
        <v>0</v>
      </c>
      <c r="L213" s="303">
        <f t="shared" si="50"/>
        <v>0</v>
      </c>
      <c r="M213" s="303">
        <f t="shared" si="50"/>
        <v>0</v>
      </c>
      <c r="N213" s="303">
        <f t="shared" si="50"/>
        <v>0</v>
      </c>
      <c r="O213" s="303">
        <f t="shared" si="50"/>
        <v>0</v>
      </c>
      <c r="P213" s="303">
        <f t="shared" si="50"/>
        <v>0</v>
      </c>
      <c r="Q213" s="303">
        <f t="shared" si="50"/>
        <v>0</v>
      </c>
      <c r="R213" s="303">
        <f t="shared" si="50"/>
        <v>0</v>
      </c>
      <c r="S213" s="303">
        <f t="shared" si="50"/>
        <v>0</v>
      </c>
      <c r="T213" s="303">
        <f t="shared" si="50"/>
        <v>0</v>
      </c>
      <c r="U213" s="303">
        <f t="shared" si="50"/>
        <v>0</v>
      </c>
      <c r="V213" s="303">
        <f t="shared" si="50"/>
        <v>0</v>
      </c>
      <c r="W213" s="303">
        <f t="shared" si="50"/>
        <v>0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</v>
      </c>
      <c r="C214" s="304">
        <f t="shared" si="51"/>
        <v>0</v>
      </c>
      <c r="D214" s="304">
        <f t="shared" si="51"/>
        <v>0</v>
      </c>
      <c r="E214" s="304">
        <f t="shared" si="51"/>
        <v>0</v>
      </c>
      <c r="F214" s="304">
        <f t="shared" si="51"/>
        <v>0</v>
      </c>
      <c r="G214" s="304">
        <f t="shared" si="51"/>
        <v>0</v>
      </c>
      <c r="H214" s="304">
        <f t="shared" si="51"/>
        <v>0</v>
      </c>
      <c r="I214" s="304">
        <f t="shared" si="51"/>
        <v>0</v>
      </c>
      <c r="J214" s="304">
        <f t="shared" si="51"/>
        <v>0</v>
      </c>
      <c r="K214" s="304">
        <f t="shared" si="51"/>
        <v>0</v>
      </c>
      <c r="L214" s="304">
        <f t="shared" si="51"/>
        <v>0</v>
      </c>
      <c r="M214" s="304">
        <f t="shared" si="51"/>
        <v>0</v>
      </c>
      <c r="N214" s="304">
        <f t="shared" si="51"/>
        <v>0</v>
      </c>
      <c r="O214" s="304">
        <f t="shared" si="51"/>
        <v>0</v>
      </c>
      <c r="P214" s="304">
        <f t="shared" si="51"/>
        <v>0</v>
      </c>
      <c r="Q214" s="304">
        <f t="shared" si="51"/>
        <v>0</v>
      </c>
      <c r="R214" s="304">
        <f t="shared" si="51"/>
        <v>0</v>
      </c>
      <c r="S214" s="304">
        <f t="shared" si="51"/>
        <v>0</v>
      </c>
      <c r="T214" s="304">
        <f t="shared" si="51"/>
        <v>0</v>
      </c>
      <c r="U214" s="304">
        <f t="shared" si="51"/>
        <v>0</v>
      </c>
      <c r="V214" s="304">
        <f t="shared" si="51"/>
        <v>0</v>
      </c>
      <c r="W214" s="304">
        <f t="shared" si="51"/>
        <v>0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0</v>
      </c>
      <c r="C215" s="304">
        <f t="shared" si="52"/>
        <v>0</v>
      </c>
      <c r="D215" s="304">
        <f t="shared" si="52"/>
        <v>0</v>
      </c>
      <c r="E215" s="304">
        <f t="shared" si="52"/>
        <v>0</v>
      </c>
      <c r="F215" s="304">
        <f t="shared" si="52"/>
        <v>0</v>
      </c>
      <c r="G215" s="304">
        <f t="shared" si="52"/>
        <v>0</v>
      </c>
      <c r="H215" s="304">
        <f t="shared" si="52"/>
        <v>0</v>
      </c>
      <c r="I215" s="304">
        <f t="shared" si="52"/>
        <v>0</v>
      </c>
      <c r="J215" s="304">
        <f t="shared" si="52"/>
        <v>0</v>
      </c>
      <c r="K215" s="304">
        <f t="shared" si="52"/>
        <v>0</v>
      </c>
      <c r="L215" s="304">
        <f t="shared" si="52"/>
        <v>0</v>
      </c>
      <c r="M215" s="304">
        <f t="shared" si="52"/>
        <v>0</v>
      </c>
      <c r="N215" s="304">
        <f t="shared" si="52"/>
        <v>0</v>
      </c>
      <c r="O215" s="304">
        <f t="shared" si="52"/>
        <v>0</v>
      </c>
      <c r="P215" s="304">
        <f t="shared" si="52"/>
        <v>0</v>
      </c>
      <c r="Q215" s="304">
        <f t="shared" si="52"/>
        <v>0</v>
      </c>
      <c r="R215" s="304">
        <f t="shared" si="52"/>
        <v>0</v>
      </c>
      <c r="S215" s="304">
        <f t="shared" si="52"/>
        <v>0</v>
      </c>
      <c r="T215" s="304">
        <f t="shared" si="52"/>
        <v>0</v>
      </c>
      <c r="U215" s="304">
        <f t="shared" si="52"/>
        <v>0</v>
      </c>
      <c r="V215" s="304">
        <f t="shared" si="52"/>
        <v>0</v>
      </c>
      <c r="W215" s="304">
        <f t="shared" si="52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</v>
      </c>
      <c r="C216" s="303">
        <f t="shared" si="53"/>
        <v>0</v>
      </c>
      <c r="D216" s="303">
        <f t="shared" si="53"/>
        <v>0</v>
      </c>
      <c r="E216" s="303">
        <f t="shared" si="53"/>
        <v>0</v>
      </c>
      <c r="F216" s="303">
        <f t="shared" si="53"/>
        <v>0</v>
      </c>
      <c r="G216" s="303">
        <f t="shared" si="53"/>
        <v>0</v>
      </c>
      <c r="H216" s="303">
        <f t="shared" si="53"/>
        <v>0</v>
      </c>
      <c r="I216" s="303">
        <f t="shared" si="53"/>
        <v>0</v>
      </c>
      <c r="J216" s="303">
        <f t="shared" si="53"/>
        <v>0</v>
      </c>
      <c r="K216" s="303">
        <f t="shared" si="53"/>
        <v>0</v>
      </c>
      <c r="L216" s="303">
        <f t="shared" si="53"/>
        <v>0</v>
      </c>
      <c r="M216" s="303">
        <f t="shared" si="53"/>
        <v>0</v>
      </c>
      <c r="N216" s="303">
        <f t="shared" si="53"/>
        <v>0</v>
      </c>
      <c r="O216" s="303">
        <f t="shared" si="53"/>
        <v>0</v>
      </c>
      <c r="P216" s="303">
        <f t="shared" si="53"/>
        <v>0</v>
      </c>
      <c r="Q216" s="303">
        <f t="shared" si="53"/>
        <v>0</v>
      </c>
      <c r="R216" s="303">
        <f t="shared" si="53"/>
        <v>0</v>
      </c>
      <c r="S216" s="303">
        <f t="shared" si="53"/>
        <v>0</v>
      </c>
      <c r="T216" s="303">
        <f t="shared" si="53"/>
        <v>0</v>
      </c>
      <c r="U216" s="303">
        <f t="shared" si="53"/>
        <v>0</v>
      </c>
      <c r="V216" s="303">
        <f t="shared" si="53"/>
        <v>0</v>
      </c>
      <c r="W216" s="303">
        <f t="shared" si="53"/>
        <v>0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0</v>
      </c>
      <c r="C217" s="304">
        <f t="shared" si="54"/>
        <v>0</v>
      </c>
      <c r="D217" s="304">
        <f t="shared" si="54"/>
        <v>0</v>
      </c>
      <c r="E217" s="304">
        <f t="shared" si="54"/>
        <v>0</v>
      </c>
      <c r="F217" s="304">
        <f t="shared" si="54"/>
        <v>0</v>
      </c>
      <c r="G217" s="304">
        <f t="shared" si="54"/>
        <v>0</v>
      </c>
      <c r="H217" s="304">
        <f t="shared" si="54"/>
        <v>0</v>
      </c>
      <c r="I217" s="304">
        <f t="shared" si="54"/>
        <v>0</v>
      </c>
      <c r="J217" s="304">
        <f t="shared" si="54"/>
        <v>0</v>
      </c>
      <c r="K217" s="304">
        <f t="shared" si="54"/>
        <v>0</v>
      </c>
      <c r="L217" s="304">
        <f t="shared" si="54"/>
        <v>0</v>
      </c>
      <c r="M217" s="304">
        <f t="shared" si="54"/>
        <v>0</v>
      </c>
      <c r="N217" s="304">
        <f t="shared" si="54"/>
        <v>0</v>
      </c>
      <c r="O217" s="304">
        <f t="shared" si="54"/>
        <v>0</v>
      </c>
      <c r="P217" s="304">
        <f t="shared" si="54"/>
        <v>0</v>
      </c>
      <c r="Q217" s="304">
        <f t="shared" si="54"/>
        <v>0</v>
      </c>
      <c r="R217" s="304">
        <f t="shared" si="54"/>
        <v>0</v>
      </c>
      <c r="S217" s="304">
        <f t="shared" si="54"/>
        <v>0</v>
      </c>
      <c r="T217" s="304">
        <f t="shared" si="54"/>
        <v>0</v>
      </c>
      <c r="U217" s="304">
        <f t="shared" si="54"/>
        <v>0</v>
      </c>
      <c r="V217" s="304">
        <f t="shared" si="54"/>
        <v>0</v>
      </c>
      <c r="W217" s="304">
        <f t="shared" si="54"/>
        <v>0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</v>
      </c>
      <c r="C218" s="304">
        <f t="shared" si="55"/>
        <v>0</v>
      </c>
      <c r="D218" s="304">
        <f t="shared" si="55"/>
        <v>0</v>
      </c>
      <c r="E218" s="304">
        <f t="shared" si="55"/>
        <v>0</v>
      </c>
      <c r="F218" s="304">
        <f t="shared" si="55"/>
        <v>0</v>
      </c>
      <c r="G218" s="304">
        <f t="shared" si="55"/>
        <v>0</v>
      </c>
      <c r="H218" s="304">
        <f t="shared" si="55"/>
        <v>0</v>
      </c>
      <c r="I218" s="304">
        <f t="shared" si="55"/>
        <v>0</v>
      </c>
      <c r="J218" s="304">
        <f t="shared" si="55"/>
        <v>0</v>
      </c>
      <c r="K218" s="304">
        <f t="shared" si="55"/>
        <v>0</v>
      </c>
      <c r="L218" s="304">
        <f t="shared" si="55"/>
        <v>0</v>
      </c>
      <c r="M218" s="304">
        <f t="shared" si="55"/>
        <v>0</v>
      </c>
      <c r="N218" s="304">
        <f t="shared" si="55"/>
        <v>0</v>
      </c>
      <c r="O218" s="304">
        <f t="shared" si="55"/>
        <v>0</v>
      </c>
      <c r="P218" s="304">
        <f t="shared" si="55"/>
        <v>0</v>
      </c>
      <c r="Q218" s="304">
        <f t="shared" si="55"/>
        <v>0</v>
      </c>
      <c r="R218" s="304">
        <f t="shared" si="55"/>
        <v>0</v>
      </c>
      <c r="S218" s="304">
        <f t="shared" si="55"/>
        <v>0</v>
      </c>
      <c r="T218" s="304">
        <f t="shared" si="55"/>
        <v>0</v>
      </c>
      <c r="U218" s="304">
        <f t="shared" si="55"/>
        <v>0</v>
      </c>
      <c r="V218" s="304">
        <f t="shared" si="55"/>
        <v>0</v>
      </c>
      <c r="W218" s="304">
        <f t="shared" si="55"/>
        <v>0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0</v>
      </c>
      <c r="C219" s="305">
        <f t="shared" si="56"/>
        <v>0</v>
      </c>
      <c r="D219" s="305">
        <f t="shared" si="56"/>
        <v>0</v>
      </c>
      <c r="E219" s="305">
        <f t="shared" si="56"/>
        <v>0</v>
      </c>
      <c r="F219" s="305">
        <f t="shared" si="56"/>
        <v>0</v>
      </c>
      <c r="G219" s="305">
        <f t="shared" si="56"/>
        <v>0</v>
      </c>
      <c r="H219" s="305">
        <f t="shared" si="56"/>
        <v>0</v>
      </c>
      <c r="I219" s="305">
        <f t="shared" si="56"/>
        <v>0</v>
      </c>
      <c r="J219" s="305">
        <f t="shared" si="56"/>
        <v>0</v>
      </c>
      <c r="K219" s="305">
        <f t="shared" si="56"/>
        <v>0</v>
      </c>
      <c r="L219" s="305">
        <f t="shared" si="56"/>
        <v>0</v>
      </c>
      <c r="M219" s="305">
        <f t="shared" si="56"/>
        <v>0</v>
      </c>
      <c r="N219" s="305">
        <f t="shared" si="56"/>
        <v>0</v>
      </c>
      <c r="O219" s="305">
        <f t="shared" si="56"/>
        <v>0</v>
      </c>
      <c r="P219" s="305">
        <f t="shared" si="56"/>
        <v>0</v>
      </c>
      <c r="Q219" s="305">
        <f t="shared" si="56"/>
        <v>0</v>
      </c>
      <c r="R219" s="305">
        <f t="shared" si="56"/>
        <v>0</v>
      </c>
      <c r="S219" s="305">
        <f t="shared" si="56"/>
        <v>0</v>
      </c>
      <c r="T219" s="305">
        <f t="shared" si="56"/>
        <v>0</v>
      </c>
      <c r="U219" s="305">
        <f t="shared" si="56"/>
        <v>0</v>
      </c>
      <c r="V219" s="305">
        <f t="shared" si="56"/>
        <v>0</v>
      </c>
      <c r="W219" s="305">
        <f t="shared" si="56"/>
        <v>0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254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 t="shared" ref="B224:W224" si="57">SUM(B$225:B$231)</f>
        <v>0</v>
      </c>
      <c r="C224" s="274">
        <f t="shared" si="57"/>
        <v>0</v>
      </c>
      <c r="D224" s="274">
        <f t="shared" si="57"/>
        <v>0</v>
      </c>
      <c r="E224" s="274">
        <f t="shared" si="57"/>
        <v>0</v>
      </c>
      <c r="F224" s="274">
        <f t="shared" si="57"/>
        <v>0</v>
      </c>
      <c r="G224" s="274">
        <f t="shared" si="57"/>
        <v>0</v>
      </c>
      <c r="H224" s="274">
        <f t="shared" si="57"/>
        <v>0</v>
      </c>
      <c r="I224" s="274">
        <f t="shared" si="57"/>
        <v>0</v>
      </c>
      <c r="J224" s="274">
        <f t="shared" si="57"/>
        <v>0</v>
      </c>
      <c r="K224" s="274">
        <f t="shared" si="57"/>
        <v>0</v>
      </c>
      <c r="L224" s="274">
        <f t="shared" si="57"/>
        <v>0</v>
      </c>
      <c r="M224" s="274">
        <f t="shared" si="57"/>
        <v>0</v>
      </c>
      <c r="N224" s="274">
        <f t="shared" si="57"/>
        <v>0</v>
      </c>
      <c r="O224" s="274">
        <f t="shared" si="57"/>
        <v>0</v>
      </c>
      <c r="P224" s="274">
        <f t="shared" si="57"/>
        <v>0</v>
      </c>
      <c r="Q224" s="274">
        <f t="shared" si="57"/>
        <v>0</v>
      </c>
      <c r="R224" s="274">
        <f t="shared" si="57"/>
        <v>0</v>
      </c>
      <c r="S224" s="274">
        <f t="shared" si="57"/>
        <v>0</v>
      </c>
      <c r="T224" s="274">
        <f t="shared" si="57"/>
        <v>0</v>
      </c>
      <c r="U224" s="274">
        <f t="shared" si="57"/>
        <v>0</v>
      </c>
      <c r="V224" s="274">
        <f t="shared" si="57"/>
        <v>0</v>
      </c>
      <c r="W224" s="274">
        <f t="shared" si="57"/>
        <v>0</v>
      </c>
      <c r="DA224" s="111"/>
    </row>
    <row r="225" spans="1:105" ht="12" customHeight="1" x14ac:dyDescent="0.25">
      <c r="A225" s="55" t="s">
        <v>92</v>
      </c>
      <c r="B225" s="275">
        <f>IF(B$6=0,0,B$6/NFM!B$11*1000)</f>
        <v>0</v>
      </c>
      <c r="C225" s="275">
        <f>IF(C$6=0,0,C$6/NFM!C$11*1000)</f>
        <v>0</v>
      </c>
      <c r="D225" s="275">
        <f>IF(D$6=0,0,D$6/NFM!D$11*1000)</f>
        <v>0</v>
      </c>
      <c r="E225" s="275">
        <f>IF(E$6=0,0,E$6/NFM!E$11*1000)</f>
        <v>0</v>
      </c>
      <c r="F225" s="275">
        <f>IF(F$6=0,0,F$6/NFM!F$11*1000)</f>
        <v>0</v>
      </c>
      <c r="G225" s="275">
        <f>IF(G$6=0,0,G$6/NFM!G$11*1000)</f>
        <v>0</v>
      </c>
      <c r="H225" s="275">
        <f>IF(H$6=0,0,H$6/NFM!H$11*1000)</f>
        <v>0</v>
      </c>
      <c r="I225" s="275">
        <f>IF(I$6=0,0,I$6/NFM!I$11*1000)</f>
        <v>0</v>
      </c>
      <c r="J225" s="275">
        <f>IF(J$6=0,0,J$6/NFM!J$11*1000)</f>
        <v>0</v>
      </c>
      <c r="K225" s="275">
        <f>IF(K$6=0,0,K$6/NFM!K$11*1000)</f>
        <v>0</v>
      </c>
      <c r="L225" s="275">
        <f>IF(L$6=0,0,L$6/NFM!L$11*1000)</f>
        <v>0</v>
      </c>
      <c r="M225" s="275">
        <f>IF(M$6=0,0,M$6/NFM!M$11*1000)</f>
        <v>0</v>
      </c>
      <c r="N225" s="275">
        <f>IF(N$6=0,0,N$6/NFM!N$11*1000)</f>
        <v>0</v>
      </c>
      <c r="O225" s="275">
        <f>IF(O$6=0,0,O$6/NFM!O$11*1000)</f>
        <v>0</v>
      </c>
      <c r="P225" s="275">
        <f>IF(P$6=0,0,P$6/NFM!P$11*1000)</f>
        <v>0</v>
      </c>
      <c r="Q225" s="275">
        <f>IF(Q$6=0,0,Q$6/NFM!Q$11*1000)</f>
        <v>0</v>
      </c>
      <c r="R225" s="275">
        <f>IF(R$6=0,0,R$6/NFM!R$11*1000)</f>
        <v>0</v>
      </c>
      <c r="S225" s="275">
        <f>IF(S$6=0,0,S$6/NFM!S$11*1000)</f>
        <v>0</v>
      </c>
      <c r="T225" s="275">
        <f>IF(T$6=0,0,T$6/NFM!T$11*1000)</f>
        <v>0</v>
      </c>
      <c r="U225" s="275">
        <f>IF(U$6=0,0,U$6/NFM!U$11*1000)</f>
        <v>0</v>
      </c>
      <c r="V225" s="275">
        <f>IF(V$6=0,0,V$6/NFM!V$11*1000)</f>
        <v>0</v>
      </c>
      <c r="W225" s="275">
        <f>IF(W$6=0,0,W$6/NFM!W$11*1000)</f>
        <v>0</v>
      </c>
      <c r="DA225" s="76"/>
    </row>
    <row r="226" spans="1:105" ht="12" customHeight="1" x14ac:dyDescent="0.25">
      <c r="A226" s="202" t="s">
        <v>93</v>
      </c>
      <c r="B226" s="276">
        <f>IF(B$7=0,0,B$7/NFM!B$11*1000)</f>
        <v>0</v>
      </c>
      <c r="C226" s="276">
        <f>IF(C$7=0,0,C$7/NFM!C$11*1000)</f>
        <v>0</v>
      </c>
      <c r="D226" s="276">
        <f>IF(D$7=0,0,D$7/NFM!D$11*1000)</f>
        <v>0</v>
      </c>
      <c r="E226" s="276">
        <f>IF(E$7=0,0,E$7/NFM!E$11*1000)</f>
        <v>0</v>
      </c>
      <c r="F226" s="276">
        <f>IF(F$7=0,0,F$7/NFM!F$11*1000)</f>
        <v>0</v>
      </c>
      <c r="G226" s="276">
        <f>IF(G$7=0,0,G$7/NFM!G$11*1000)</f>
        <v>0</v>
      </c>
      <c r="H226" s="276">
        <f>IF(H$7=0,0,H$7/NFM!H$11*1000)</f>
        <v>0</v>
      </c>
      <c r="I226" s="276">
        <f>IF(I$7=0,0,I$7/NFM!I$11*1000)</f>
        <v>0</v>
      </c>
      <c r="J226" s="276">
        <f>IF(J$7=0,0,J$7/NFM!J$11*1000)</f>
        <v>0</v>
      </c>
      <c r="K226" s="276">
        <f>IF(K$7=0,0,K$7/NFM!K$11*1000)</f>
        <v>0</v>
      </c>
      <c r="L226" s="276">
        <f>IF(L$7=0,0,L$7/NFM!L$11*1000)</f>
        <v>0</v>
      </c>
      <c r="M226" s="276">
        <f>IF(M$7=0,0,M$7/NFM!M$11*1000)</f>
        <v>0</v>
      </c>
      <c r="N226" s="276">
        <f>IF(N$7=0,0,N$7/NFM!N$11*1000)</f>
        <v>0</v>
      </c>
      <c r="O226" s="276">
        <f>IF(O$7=0,0,O$7/NFM!O$11*1000)</f>
        <v>0</v>
      </c>
      <c r="P226" s="276">
        <f>IF(P$7=0,0,P$7/NFM!P$11*1000)</f>
        <v>0</v>
      </c>
      <c r="Q226" s="276">
        <f>IF(Q$7=0,0,Q$7/NFM!Q$11*1000)</f>
        <v>0</v>
      </c>
      <c r="R226" s="276">
        <f>IF(R$7=0,0,R$7/NFM!R$11*1000)</f>
        <v>0</v>
      </c>
      <c r="S226" s="276">
        <f>IF(S$7=0,0,S$7/NFM!S$11*1000)</f>
        <v>0</v>
      </c>
      <c r="T226" s="276">
        <f>IF(T$7=0,0,T$7/NFM!T$11*1000)</f>
        <v>0</v>
      </c>
      <c r="U226" s="276">
        <f>IF(U$7=0,0,U$7/NFM!U$11*1000)</f>
        <v>0</v>
      </c>
      <c r="V226" s="276">
        <f>IF(V$7=0,0,V$7/NFM!V$11*1000)</f>
        <v>0</v>
      </c>
      <c r="W226" s="276">
        <f>IF(W$7=0,0,W$7/NFM!W$11*1000)</f>
        <v>0</v>
      </c>
      <c r="DA226" s="77"/>
    </row>
    <row r="227" spans="1:105" ht="12" customHeight="1" x14ac:dyDescent="0.25">
      <c r="A227" s="202" t="s">
        <v>94</v>
      </c>
      <c r="B227" s="276">
        <f>IF(B$8=0,0,B$8/NFM!B$11*1000)</f>
        <v>0</v>
      </c>
      <c r="C227" s="276">
        <f>IF(C$8=0,0,C$8/NFM!C$11*1000)</f>
        <v>0</v>
      </c>
      <c r="D227" s="276">
        <f>IF(D$8=0,0,D$8/NFM!D$11*1000)</f>
        <v>0</v>
      </c>
      <c r="E227" s="276">
        <f>IF(E$8=0,0,E$8/NFM!E$11*1000)</f>
        <v>0</v>
      </c>
      <c r="F227" s="276">
        <f>IF(F$8=0,0,F$8/NFM!F$11*1000)</f>
        <v>0</v>
      </c>
      <c r="G227" s="276">
        <f>IF(G$8=0,0,G$8/NFM!G$11*1000)</f>
        <v>0</v>
      </c>
      <c r="H227" s="276">
        <f>IF(H$8=0,0,H$8/NFM!H$11*1000)</f>
        <v>0</v>
      </c>
      <c r="I227" s="276">
        <f>IF(I$8=0,0,I$8/NFM!I$11*1000)</f>
        <v>0</v>
      </c>
      <c r="J227" s="276">
        <f>IF(J$8=0,0,J$8/NFM!J$11*1000)</f>
        <v>0</v>
      </c>
      <c r="K227" s="276">
        <f>IF(K$8=0,0,K$8/NFM!K$11*1000)</f>
        <v>0</v>
      </c>
      <c r="L227" s="276">
        <f>IF(L$8=0,0,L$8/NFM!L$11*1000)</f>
        <v>0</v>
      </c>
      <c r="M227" s="276">
        <f>IF(M$8=0,0,M$8/NFM!M$11*1000)</f>
        <v>0</v>
      </c>
      <c r="N227" s="276">
        <f>IF(N$8=0,0,N$8/NFM!N$11*1000)</f>
        <v>0</v>
      </c>
      <c r="O227" s="276">
        <f>IF(O$8=0,0,O$8/NFM!O$11*1000)</f>
        <v>0</v>
      </c>
      <c r="P227" s="276">
        <f>IF(P$8=0,0,P$8/NFM!P$11*1000)</f>
        <v>0</v>
      </c>
      <c r="Q227" s="276">
        <f>IF(Q$8=0,0,Q$8/NFM!Q$11*1000)</f>
        <v>0</v>
      </c>
      <c r="R227" s="276">
        <f>IF(R$8=0,0,R$8/NFM!R$11*1000)</f>
        <v>0</v>
      </c>
      <c r="S227" s="276">
        <f>IF(S$8=0,0,S$8/NFM!S$11*1000)</f>
        <v>0</v>
      </c>
      <c r="T227" s="276">
        <f>IF(T$8=0,0,T$8/NFM!T$11*1000)</f>
        <v>0</v>
      </c>
      <c r="U227" s="276">
        <f>IF(U$8=0,0,U$8/NFM!U$11*1000)</f>
        <v>0</v>
      </c>
      <c r="V227" s="276">
        <f>IF(V$8=0,0,V$8/NFM!V$11*1000)</f>
        <v>0</v>
      </c>
      <c r="W227" s="276">
        <f>IF(W$8=0,0,W$8/NFM!W$11*1000)</f>
        <v>0</v>
      </c>
      <c r="DA227" s="77"/>
    </row>
    <row r="228" spans="1:105" ht="12" customHeight="1" x14ac:dyDescent="0.25">
      <c r="A228" s="202" t="s">
        <v>95</v>
      </c>
      <c r="B228" s="276">
        <f>IF(B$9=0,0,B$9/NFM!B$11*1000)</f>
        <v>0</v>
      </c>
      <c r="C228" s="276">
        <f>IF(C$9=0,0,C$9/NFM!C$11*1000)</f>
        <v>0</v>
      </c>
      <c r="D228" s="276">
        <f>IF(D$9=0,0,D$9/NFM!D$11*1000)</f>
        <v>0</v>
      </c>
      <c r="E228" s="276">
        <f>IF(E$9=0,0,E$9/NFM!E$11*1000)</f>
        <v>0</v>
      </c>
      <c r="F228" s="276">
        <f>IF(F$9=0,0,F$9/NFM!F$11*1000)</f>
        <v>0</v>
      </c>
      <c r="G228" s="276">
        <f>IF(G$9=0,0,G$9/NFM!G$11*1000)</f>
        <v>0</v>
      </c>
      <c r="H228" s="276">
        <f>IF(H$9=0,0,H$9/NFM!H$11*1000)</f>
        <v>0</v>
      </c>
      <c r="I228" s="276">
        <f>IF(I$9=0,0,I$9/NFM!I$11*1000)</f>
        <v>0</v>
      </c>
      <c r="J228" s="276">
        <f>IF(J$9=0,0,J$9/NFM!J$11*1000)</f>
        <v>0</v>
      </c>
      <c r="K228" s="276">
        <f>IF(K$9=0,0,K$9/NFM!K$11*1000)</f>
        <v>0</v>
      </c>
      <c r="L228" s="276">
        <f>IF(L$9=0,0,L$9/NFM!L$11*1000)</f>
        <v>0</v>
      </c>
      <c r="M228" s="276">
        <f>IF(M$9=0,0,M$9/NFM!M$11*1000)</f>
        <v>0</v>
      </c>
      <c r="N228" s="276">
        <f>IF(N$9=0,0,N$9/NFM!N$11*1000)</f>
        <v>0</v>
      </c>
      <c r="O228" s="276">
        <f>IF(O$9=0,0,O$9/NFM!O$11*1000)</f>
        <v>0</v>
      </c>
      <c r="P228" s="276">
        <f>IF(P$9=0,0,P$9/NFM!P$11*1000)</f>
        <v>0</v>
      </c>
      <c r="Q228" s="276">
        <f>IF(Q$9=0,0,Q$9/NFM!Q$11*1000)</f>
        <v>0</v>
      </c>
      <c r="R228" s="276">
        <f>IF(R$9=0,0,R$9/NFM!R$11*1000)</f>
        <v>0</v>
      </c>
      <c r="S228" s="276">
        <f>IF(S$9=0,0,S$9/NFM!S$11*1000)</f>
        <v>0</v>
      </c>
      <c r="T228" s="276">
        <f>IF(T$9=0,0,T$9/NFM!T$11*1000)</f>
        <v>0</v>
      </c>
      <c r="U228" s="276">
        <f>IF(U$9=0,0,U$9/NFM!U$11*1000)</f>
        <v>0</v>
      </c>
      <c r="V228" s="276">
        <f>IF(V$9=0,0,V$9/NFM!V$11*1000)</f>
        <v>0</v>
      </c>
      <c r="W228" s="276">
        <f>IF(W$9=0,0,W$9/NFM!W$11*1000)</f>
        <v>0</v>
      </c>
      <c r="DA228" s="77"/>
    </row>
    <row r="229" spans="1:105" ht="12" customHeight="1" x14ac:dyDescent="0.25">
      <c r="A229" s="56" t="s">
        <v>96</v>
      </c>
      <c r="B229" s="277">
        <f>IF(B$10=0,0,B$10/NFM!B$11*1000)</f>
        <v>0</v>
      </c>
      <c r="C229" s="277">
        <f>IF(C$10=0,0,C$10/NFM!C$11*1000)</f>
        <v>0</v>
      </c>
      <c r="D229" s="277">
        <f>IF(D$10=0,0,D$10/NFM!D$11*1000)</f>
        <v>0</v>
      </c>
      <c r="E229" s="277">
        <f>IF(E$10=0,0,E$10/NFM!E$11*1000)</f>
        <v>0</v>
      </c>
      <c r="F229" s="277">
        <f>IF(F$10=0,0,F$10/NFM!F$11*1000)</f>
        <v>0</v>
      </c>
      <c r="G229" s="277">
        <f>IF(G$10=0,0,G$10/NFM!G$11*1000)</f>
        <v>0</v>
      </c>
      <c r="H229" s="277">
        <f>IF(H$10=0,0,H$10/NFM!H$11*1000)</f>
        <v>0</v>
      </c>
      <c r="I229" s="277">
        <f>IF(I$10=0,0,I$10/NFM!I$11*1000)</f>
        <v>0</v>
      </c>
      <c r="J229" s="277">
        <f>IF(J$10=0,0,J$10/NFM!J$11*1000)</f>
        <v>0</v>
      </c>
      <c r="K229" s="277">
        <f>IF(K$10=0,0,K$10/NFM!K$11*1000)</f>
        <v>0</v>
      </c>
      <c r="L229" s="277">
        <f>IF(L$10=0,0,L$10/NFM!L$11*1000)</f>
        <v>0</v>
      </c>
      <c r="M229" s="277">
        <f>IF(M$10=0,0,M$10/NFM!M$11*1000)</f>
        <v>0</v>
      </c>
      <c r="N229" s="277">
        <f>IF(N$10=0,0,N$10/NFM!N$11*1000)</f>
        <v>0</v>
      </c>
      <c r="O229" s="277">
        <f>IF(O$10=0,0,O$10/NFM!O$11*1000)</f>
        <v>0</v>
      </c>
      <c r="P229" s="277">
        <f>IF(P$10=0,0,P$10/NFM!P$11*1000)</f>
        <v>0</v>
      </c>
      <c r="Q229" s="277">
        <f>IF(Q$10=0,0,Q$10/NFM!Q$11*1000)</f>
        <v>0</v>
      </c>
      <c r="R229" s="277">
        <f>IF(R$10=0,0,R$10/NFM!R$11*1000)</f>
        <v>0</v>
      </c>
      <c r="S229" s="277">
        <f>IF(S$10=0,0,S$10/NFM!S$11*1000)</f>
        <v>0</v>
      </c>
      <c r="T229" s="277">
        <f>IF(T$10=0,0,T$10/NFM!T$11*1000)</f>
        <v>0</v>
      </c>
      <c r="U229" s="277">
        <f>IF(U$10=0,0,U$10/NFM!U$11*1000)</f>
        <v>0</v>
      </c>
      <c r="V229" s="277">
        <f>IF(V$10=0,0,V$10/NFM!V$11*1000)</f>
        <v>0</v>
      </c>
      <c r="W229" s="277">
        <f>IF(W$10=0,0,W$10/NFM!W$11*1000)</f>
        <v>0</v>
      </c>
      <c r="DA229" s="78"/>
    </row>
    <row r="230" spans="1:105" ht="12" customHeight="1" x14ac:dyDescent="0.25">
      <c r="A230" s="203" t="s">
        <v>487</v>
      </c>
      <c r="B230" s="278">
        <f>IF(B$16=0,0,B$16/NFM!B$11*1000)</f>
        <v>0</v>
      </c>
      <c r="C230" s="278">
        <f>IF(C$16=0,0,C$16/NFM!C$11*1000)</f>
        <v>0</v>
      </c>
      <c r="D230" s="278">
        <f>IF(D$16=0,0,D$16/NFM!D$11*1000)</f>
        <v>0</v>
      </c>
      <c r="E230" s="278">
        <f>IF(E$16=0,0,E$16/NFM!E$11*1000)</f>
        <v>0</v>
      </c>
      <c r="F230" s="278">
        <f>IF(F$16=0,0,F$16/NFM!F$11*1000)</f>
        <v>0</v>
      </c>
      <c r="G230" s="278">
        <f>IF(G$16=0,0,G$16/NFM!G$11*1000)</f>
        <v>0</v>
      </c>
      <c r="H230" s="278">
        <f>IF(H$16=0,0,H$16/NFM!H$11*1000)</f>
        <v>0</v>
      </c>
      <c r="I230" s="278">
        <f>IF(I$16=0,0,I$16/NFM!I$11*1000)</f>
        <v>0</v>
      </c>
      <c r="J230" s="278">
        <f>IF(J$16=0,0,J$16/NFM!J$11*1000)</f>
        <v>0</v>
      </c>
      <c r="K230" s="278">
        <f>IF(K$16=0,0,K$16/NFM!K$11*1000)</f>
        <v>0</v>
      </c>
      <c r="L230" s="278">
        <f>IF(L$16=0,0,L$16/NFM!L$11*1000)</f>
        <v>0</v>
      </c>
      <c r="M230" s="278">
        <f>IF(M$16=0,0,M$16/NFM!M$11*1000)</f>
        <v>0</v>
      </c>
      <c r="N230" s="278">
        <f>IF(N$16=0,0,N$16/NFM!N$11*1000)</f>
        <v>0</v>
      </c>
      <c r="O230" s="278">
        <f>IF(O$16=0,0,O$16/NFM!O$11*1000)</f>
        <v>0</v>
      </c>
      <c r="P230" s="278">
        <f>IF(P$16=0,0,P$16/NFM!P$11*1000)</f>
        <v>0</v>
      </c>
      <c r="Q230" s="278">
        <f>IF(Q$16=0,0,Q$16/NFM!Q$11*1000)</f>
        <v>0</v>
      </c>
      <c r="R230" s="278">
        <f>IF(R$16=0,0,R$16/NFM!R$11*1000)</f>
        <v>0</v>
      </c>
      <c r="S230" s="278">
        <f>IF(S$16=0,0,S$16/NFM!S$11*1000)</f>
        <v>0</v>
      </c>
      <c r="T230" s="278">
        <f>IF(T$16=0,0,T$16/NFM!T$11*1000)</f>
        <v>0</v>
      </c>
      <c r="U230" s="278">
        <f>IF(U$16=0,0,U$16/NFM!U$11*1000)</f>
        <v>0</v>
      </c>
      <c r="V230" s="278">
        <f>IF(V$16=0,0,V$16/NFM!V$11*1000)</f>
        <v>0</v>
      </c>
      <c r="W230" s="278">
        <f>IF(W$16=0,0,W$16/NFM!W$11*1000)</f>
        <v>0</v>
      </c>
      <c r="DA230" s="79"/>
    </row>
    <row r="231" spans="1:105" ht="12" customHeight="1" x14ac:dyDescent="0.25">
      <c r="A231" s="41" t="s">
        <v>499</v>
      </c>
      <c r="B231" s="279">
        <f>IF(B$27=0,0,B$27/NFM!B$11*1000)</f>
        <v>0</v>
      </c>
      <c r="C231" s="279">
        <f>IF(C$27=0,0,C$27/NFM!C$11*1000)</f>
        <v>0</v>
      </c>
      <c r="D231" s="279">
        <f>IF(D$27=0,0,D$27/NFM!D$11*1000)</f>
        <v>0</v>
      </c>
      <c r="E231" s="279">
        <f>IF(E$27=0,0,E$27/NFM!E$11*1000)</f>
        <v>0</v>
      </c>
      <c r="F231" s="279">
        <f>IF(F$27=0,0,F$27/NFM!F$11*1000)</f>
        <v>0</v>
      </c>
      <c r="G231" s="279">
        <f>IF(G$27=0,0,G$27/NFM!G$11*1000)</f>
        <v>0</v>
      </c>
      <c r="H231" s="279">
        <f>IF(H$27=0,0,H$27/NFM!H$11*1000)</f>
        <v>0</v>
      </c>
      <c r="I231" s="279">
        <f>IF(I$27=0,0,I$27/NFM!I$11*1000)</f>
        <v>0</v>
      </c>
      <c r="J231" s="279">
        <f>IF(J$27=0,0,J$27/NFM!J$11*1000)</f>
        <v>0</v>
      </c>
      <c r="K231" s="279">
        <f>IF(K$27=0,0,K$27/NFM!K$11*1000)</f>
        <v>0</v>
      </c>
      <c r="L231" s="279">
        <f>IF(L$27=0,0,L$27/NFM!L$11*1000)</f>
        <v>0</v>
      </c>
      <c r="M231" s="279">
        <f>IF(M$27=0,0,M$27/NFM!M$11*1000)</f>
        <v>0</v>
      </c>
      <c r="N231" s="279">
        <f>IF(N$27=0,0,N$27/NFM!N$11*1000)</f>
        <v>0</v>
      </c>
      <c r="O231" s="279">
        <f>IF(O$27=0,0,O$27/NFM!O$11*1000)</f>
        <v>0</v>
      </c>
      <c r="P231" s="279">
        <f>IF(P$27=0,0,P$27/NFM!P$11*1000)</f>
        <v>0</v>
      </c>
      <c r="Q231" s="279">
        <f>IF(Q$27=0,0,Q$27/NFM!Q$11*1000)</f>
        <v>0</v>
      </c>
      <c r="R231" s="279">
        <f>IF(R$27=0,0,R$27/NFM!R$11*1000)</f>
        <v>0</v>
      </c>
      <c r="S231" s="279">
        <f>IF(S$27=0,0,S$27/NFM!S$11*1000)</f>
        <v>0</v>
      </c>
      <c r="T231" s="279">
        <f>IF(T$27=0,0,T$27/NFM!T$11*1000)</f>
        <v>0</v>
      </c>
      <c r="U231" s="279">
        <f>IF(U$27=0,0,U$27/NFM!U$11*1000)</f>
        <v>0</v>
      </c>
      <c r="V231" s="279">
        <f>IF(V$27=0,0,V$27/NFM!V$11*1000)</f>
        <v>0</v>
      </c>
      <c r="W231" s="279">
        <f>IF(W$27=0,0,W$27/NFM!W$11*1000)</f>
        <v>0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4"/>
    </row>
    <row r="233" spans="1:105" ht="12" customHeight="1" x14ac:dyDescent="0.25">
      <c r="A233" s="35" t="s">
        <v>44</v>
      </c>
      <c r="B233" s="274">
        <f t="shared" ref="B233:W233" si="58">SUM(B$234:B$241)</f>
        <v>0</v>
      </c>
      <c r="C233" s="274">
        <f t="shared" si="58"/>
        <v>0</v>
      </c>
      <c r="D233" s="274">
        <f t="shared" si="58"/>
        <v>0</v>
      </c>
      <c r="E233" s="274">
        <f t="shared" si="58"/>
        <v>0</v>
      </c>
      <c r="F233" s="274">
        <f t="shared" si="58"/>
        <v>0</v>
      </c>
      <c r="G233" s="274">
        <f t="shared" si="58"/>
        <v>0</v>
      </c>
      <c r="H233" s="274">
        <f t="shared" si="58"/>
        <v>0</v>
      </c>
      <c r="I233" s="274">
        <f t="shared" si="58"/>
        <v>0</v>
      </c>
      <c r="J233" s="274">
        <f t="shared" si="58"/>
        <v>0</v>
      </c>
      <c r="K233" s="274">
        <f t="shared" si="58"/>
        <v>0</v>
      </c>
      <c r="L233" s="274">
        <f t="shared" si="58"/>
        <v>0</v>
      </c>
      <c r="M233" s="274">
        <f t="shared" si="58"/>
        <v>0</v>
      </c>
      <c r="N233" s="274">
        <f t="shared" si="58"/>
        <v>0</v>
      </c>
      <c r="O233" s="274">
        <f t="shared" si="58"/>
        <v>0</v>
      </c>
      <c r="P233" s="274">
        <f t="shared" si="58"/>
        <v>0</v>
      </c>
      <c r="Q233" s="274">
        <f t="shared" si="58"/>
        <v>0</v>
      </c>
      <c r="R233" s="274">
        <f t="shared" si="58"/>
        <v>0</v>
      </c>
      <c r="S233" s="274">
        <f t="shared" si="58"/>
        <v>0</v>
      </c>
      <c r="T233" s="274">
        <f t="shared" si="58"/>
        <v>0</v>
      </c>
      <c r="U233" s="274">
        <f t="shared" si="58"/>
        <v>0</v>
      </c>
      <c r="V233" s="274">
        <f t="shared" si="58"/>
        <v>0</v>
      </c>
      <c r="W233" s="274">
        <f t="shared" si="58"/>
        <v>0</v>
      </c>
      <c r="DA233" s="111"/>
    </row>
    <row r="234" spans="1:105" ht="12" customHeight="1" x14ac:dyDescent="0.25">
      <c r="A234" s="55" t="s">
        <v>92</v>
      </c>
      <c r="B234" s="275">
        <f>IF(B$35=0,0,B$35/NFM!B$13*1000)</f>
        <v>0</v>
      </c>
      <c r="C234" s="275">
        <f>IF(C$35=0,0,C$35/NFM!C$13*1000)</f>
        <v>0</v>
      </c>
      <c r="D234" s="275">
        <f>IF(D$35=0,0,D$35/NFM!D$13*1000)</f>
        <v>0</v>
      </c>
      <c r="E234" s="275">
        <f>IF(E$35=0,0,E$35/NFM!E$13*1000)</f>
        <v>0</v>
      </c>
      <c r="F234" s="275">
        <f>IF(F$35=0,0,F$35/NFM!F$13*1000)</f>
        <v>0</v>
      </c>
      <c r="G234" s="275">
        <f>IF(G$35=0,0,G$35/NFM!G$13*1000)</f>
        <v>0</v>
      </c>
      <c r="H234" s="275">
        <f>IF(H$35=0,0,H$35/NFM!H$13*1000)</f>
        <v>0</v>
      </c>
      <c r="I234" s="275">
        <f>IF(I$35=0,0,I$35/NFM!I$13*1000)</f>
        <v>0</v>
      </c>
      <c r="J234" s="275">
        <f>IF(J$35=0,0,J$35/NFM!J$13*1000)</f>
        <v>0</v>
      </c>
      <c r="K234" s="275">
        <f>IF(K$35=0,0,K$35/NFM!K$13*1000)</f>
        <v>0</v>
      </c>
      <c r="L234" s="275">
        <f>IF(L$35=0,0,L$35/NFM!L$13*1000)</f>
        <v>0</v>
      </c>
      <c r="M234" s="275">
        <f>IF(M$35=0,0,M$35/NFM!M$13*1000)</f>
        <v>0</v>
      </c>
      <c r="N234" s="275">
        <f>IF(N$35=0,0,N$35/NFM!N$13*1000)</f>
        <v>0</v>
      </c>
      <c r="O234" s="275">
        <f>IF(O$35=0,0,O$35/NFM!O$13*1000)</f>
        <v>0</v>
      </c>
      <c r="P234" s="275">
        <f>IF(P$35=0,0,P$35/NFM!P$13*1000)</f>
        <v>0</v>
      </c>
      <c r="Q234" s="275">
        <f>IF(Q$35=0,0,Q$35/NFM!Q$13*1000)</f>
        <v>0</v>
      </c>
      <c r="R234" s="275">
        <f>IF(R$35=0,0,R$35/NFM!R$13*1000)</f>
        <v>0</v>
      </c>
      <c r="S234" s="275">
        <f>IF(S$35=0,0,S$35/NFM!S$13*1000)</f>
        <v>0</v>
      </c>
      <c r="T234" s="275">
        <f>IF(T$35=0,0,T$35/NFM!T$13*1000)</f>
        <v>0</v>
      </c>
      <c r="U234" s="275">
        <f>IF(U$35=0,0,U$35/NFM!U$13*1000)</f>
        <v>0</v>
      </c>
      <c r="V234" s="275">
        <f>IF(V$35=0,0,V$35/NFM!V$13*1000)</f>
        <v>0</v>
      </c>
      <c r="W234" s="275">
        <f>IF(W$35=0,0,W$35/NFM!W$13*1000)</f>
        <v>0</v>
      </c>
      <c r="DA234" s="76"/>
    </row>
    <row r="235" spans="1:105" ht="12" customHeight="1" x14ac:dyDescent="0.25">
      <c r="A235" s="202" t="s">
        <v>93</v>
      </c>
      <c r="B235" s="276">
        <f>IF(B$36=0,0,B$36/NFM!B$13*1000)</f>
        <v>0</v>
      </c>
      <c r="C235" s="276">
        <f>IF(C$36=0,0,C$36/NFM!C$13*1000)</f>
        <v>0</v>
      </c>
      <c r="D235" s="276">
        <f>IF(D$36=0,0,D$36/NFM!D$13*1000)</f>
        <v>0</v>
      </c>
      <c r="E235" s="276">
        <f>IF(E$36=0,0,E$36/NFM!E$13*1000)</f>
        <v>0</v>
      </c>
      <c r="F235" s="276">
        <f>IF(F$36=0,0,F$36/NFM!F$13*1000)</f>
        <v>0</v>
      </c>
      <c r="G235" s="276">
        <f>IF(G$36=0,0,G$36/NFM!G$13*1000)</f>
        <v>0</v>
      </c>
      <c r="H235" s="276">
        <f>IF(H$36=0,0,H$36/NFM!H$13*1000)</f>
        <v>0</v>
      </c>
      <c r="I235" s="276">
        <f>IF(I$36=0,0,I$36/NFM!I$13*1000)</f>
        <v>0</v>
      </c>
      <c r="J235" s="276">
        <f>IF(J$36=0,0,J$36/NFM!J$13*1000)</f>
        <v>0</v>
      </c>
      <c r="K235" s="276">
        <f>IF(K$36=0,0,K$36/NFM!K$13*1000)</f>
        <v>0</v>
      </c>
      <c r="L235" s="276">
        <f>IF(L$36=0,0,L$36/NFM!L$13*1000)</f>
        <v>0</v>
      </c>
      <c r="M235" s="276">
        <f>IF(M$36=0,0,M$36/NFM!M$13*1000)</f>
        <v>0</v>
      </c>
      <c r="N235" s="276">
        <f>IF(N$36=0,0,N$36/NFM!N$13*1000)</f>
        <v>0</v>
      </c>
      <c r="O235" s="276">
        <f>IF(O$36=0,0,O$36/NFM!O$13*1000)</f>
        <v>0</v>
      </c>
      <c r="P235" s="276">
        <f>IF(P$36=0,0,P$36/NFM!P$13*1000)</f>
        <v>0</v>
      </c>
      <c r="Q235" s="276">
        <f>IF(Q$36=0,0,Q$36/NFM!Q$13*1000)</f>
        <v>0</v>
      </c>
      <c r="R235" s="276">
        <f>IF(R$36=0,0,R$36/NFM!R$13*1000)</f>
        <v>0</v>
      </c>
      <c r="S235" s="276">
        <f>IF(S$36=0,0,S$36/NFM!S$13*1000)</f>
        <v>0</v>
      </c>
      <c r="T235" s="276">
        <f>IF(T$36=0,0,T$36/NFM!T$13*1000)</f>
        <v>0</v>
      </c>
      <c r="U235" s="276">
        <f>IF(U$36=0,0,U$36/NFM!U$13*1000)</f>
        <v>0</v>
      </c>
      <c r="V235" s="276">
        <f>IF(V$36=0,0,V$36/NFM!V$13*1000)</f>
        <v>0</v>
      </c>
      <c r="W235" s="276">
        <f>IF(W$36=0,0,W$36/NFM!W$13*1000)</f>
        <v>0</v>
      </c>
      <c r="DA235" s="77"/>
    </row>
    <row r="236" spans="1:105" ht="12" customHeight="1" x14ac:dyDescent="0.25">
      <c r="A236" s="202" t="s">
        <v>94</v>
      </c>
      <c r="B236" s="276">
        <f>IF(B$37=0,0,B$37/NFM!B$13*1000)</f>
        <v>0</v>
      </c>
      <c r="C236" s="276">
        <f>IF(C$37=0,0,C$37/NFM!C$13*1000)</f>
        <v>0</v>
      </c>
      <c r="D236" s="276">
        <f>IF(D$37=0,0,D$37/NFM!D$13*1000)</f>
        <v>0</v>
      </c>
      <c r="E236" s="276">
        <f>IF(E$37=0,0,E$37/NFM!E$13*1000)</f>
        <v>0</v>
      </c>
      <c r="F236" s="276">
        <f>IF(F$37=0,0,F$37/NFM!F$13*1000)</f>
        <v>0</v>
      </c>
      <c r="G236" s="276">
        <f>IF(G$37=0,0,G$37/NFM!G$13*1000)</f>
        <v>0</v>
      </c>
      <c r="H236" s="276">
        <f>IF(H$37=0,0,H$37/NFM!H$13*1000)</f>
        <v>0</v>
      </c>
      <c r="I236" s="276">
        <f>IF(I$37=0,0,I$37/NFM!I$13*1000)</f>
        <v>0</v>
      </c>
      <c r="J236" s="276">
        <f>IF(J$37=0,0,J$37/NFM!J$13*1000)</f>
        <v>0</v>
      </c>
      <c r="K236" s="276">
        <f>IF(K$37=0,0,K$37/NFM!K$13*1000)</f>
        <v>0</v>
      </c>
      <c r="L236" s="276">
        <f>IF(L$37=0,0,L$37/NFM!L$13*1000)</f>
        <v>0</v>
      </c>
      <c r="M236" s="276">
        <f>IF(M$37=0,0,M$37/NFM!M$13*1000)</f>
        <v>0</v>
      </c>
      <c r="N236" s="276">
        <f>IF(N$37=0,0,N$37/NFM!N$13*1000)</f>
        <v>0</v>
      </c>
      <c r="O236" s="276">
        <f>IF(O$37=0,0,O$37/NFM!O$13*1000)</f>
        <v>0</v>
      </c>
      <c r="P236" s="276">
        <f>IF(P$37=0,0,P$37/NFM!P$13*1000)</f>
        <v>0</v>
      </c>
      <c r="Q236" s="276">
        <f>IF(Q$37=0,0,Q$37/NFM!Q$13*1000)</f>
        <v>0</v>
      </c>
      <c r="R236" s="276">
        <f>IF(R$37=0,0,R$37/NFM!R$13*1000)</f>
        <v>0</v>
      </c>
      <c r="S236" s="276">
        <f>IF(S$37=0,0,S$37/NFM!S$13*1000)</f>
        <v>0</v>
      </c>
      <c r="T236" s="276">
        <f>IF(T$37=0,0,T$37/NFM!T$13*1000)</f>
        <v>0</v>
      </c>
      <c r="U236" s="276">
        <f>IF(U$37=0,0,U$37/NFM!U$13*1000)</f>
        <v>0</v>
      </c>
      <c r="V236" s="276">
        <f>IF(V$37=0,0,V$37/NFM!V$13*1000)</f>
        <v>0</v>
      </c>
      <c r="W236" s="276">
        <f>IF(W$37=0,0,W$37/NFM!W$13*1000)</f>
        <v>0</v>
      </c>
      <c r="DA236" s="77"/>
    </row>
    <row r="237" spans="1:105" ht="12" customHeight="1" x14ac:dyDescent="0.25">
      <c r="A237" s="202" t="s">
        <v>95</v>
      </c>
      <c r="B237" s="276">
        <f>IF(B$38=0,0,B$38/NFM!B$13*1000)</f>
        <v>0</v>
      </c>
      <c r="C237" s="276">
        <f>IF(C$38=0,0,C$38/NFM!C$13*1000)</f>
        <v>0</v>
      </c>
      <c r="D237" s="276">
        <f>IF(D$38=0,0,D$38/NFM!D$13*1000)</f>
        <v>0</v>
      </c>
      <c r="E237" s="276">
        <f>IF(E$38=0,0,E$38/NFM!E$13*1000)</f>
        <v>0</v>
      </c>
      <c r="F237" s="276">
        <f>IF(F$38=0,0,F$38/NFM!F$13*1000)</f>
        <v>0</v>
      </c>
      <c r="G237" s="276">
        <f>IF(G$38=0,0,G$38/NFM!G$13*1000)</f>
        <v>0</v>
      </c>
      <c r="H237" s="276">
        <f>IF(H$38=0,0,H$38/NFM!H$13*1000)</f>
        <v>0</v>
      </c>
      <c r="I237" s="276">
        <f>IF(I$38=0,0,I$38/NFM!I$13*1000)</f>
        <v>0</v>
      </c>
      <c r="J237" s="276">
        <f>IF(J$38=0,0,J$38/NFM!J$13*1000)</f>
        <v>0</v>
      </c>
      <c r="K237" s="276">
        <f>IF(K$38=0,0,K$38/NFM!K$13*1000)</f>
        <v>0</v>
      </c>
      <c r="L237" s="276">
        <f>IF(L$38=0,0,L$38/NFM!L$13*1000)</f>
        <v>0</v>
      </c>
      <c r="M237" s="276">
        <f>IF(M$38=0,0,M$38/NFM!M$13*1000)</f>
        <v>0</v>
      </c>
      <c r="N237" s="276">
        <f>IF(N$38=0,0,N$38/NFM!N$13*1000)</f>
        <v>0</v>
      </c>
      <c r="O237" s="276">
        <f>IF(O$38=0,0,O$38/NFM!O$13*1000)</f>
        <v>0</v>
      </c>
      <c r="P237" s="276">
        <f>IF(P$38=0,0,P$38/NFM!P$13*1000)</f>
        <v>0</v>
      </c>
      <c r="Q237" s="276">
        <f>IF(Q$38=0,0,Q$38/NFM!Q$13*1000)</f>
        <v>0</v>
      </c>
      <c r="R237" s="276">
        <f>IF(R$38=0,0,R$38/NFM!R$13*1000)</f>
        <v>0</v>
      </c>
      <c r="S237" s="276">
        <f>IF(S$38=0,0,S$38/NFM!S$13*1000)</f>
        <v>0</v>
      </c>
      <c r="T237" s="276">
        <f>IF(T$38=0,0,T$38/NFM!T$13*1000)</f>
        <v>0</v>
      </c>
      <c r="U237" s="276">
        <f>IF(U$38=0,0,U$38/NFM!U$13*1000)</f>
        <v>0</v>
      </c>
      <c r="V237" s="276">
        <f>IF(V$38=0,0,V$38/NFM!V$13*1000)</f>
        <v>0</v>
      </c>
      <c r="W237" s="276">
        <f>IF(W$38=0,0,W$38/NFM!W$13*1000)</f>
        <v>0</v>
      </c>
      <c r="DA237" s="77"/>
    </row>
    <row r="238" spans="1:105" ht="12" customHeight="1" x14ac:dyDescent="0.25">
      <c r="A238" s="56" t="s">
        <v>96</v>
      </c>
      <c r="B238" s="277">
        <f>IF(B$39=0,0,B$39/NFM!B$13*1000)</f>
        <v>0</v>
      </c>
      <c r="C238" s="277">
        <f>IF(C$39=0,0,C$39/NFM!C$13*1000)</f>
        <v>0</v>
      </c>
      <c r="D238" s="277">
        <f>IF(D$39=0,0,D$39/NFM!D$13*1000)</f>
        <v>0</v>
      </c>
      <c r="E238" s="277">
        <f>IF(E$39=0,0,E$39/NFM!E$13*1000)</f>
        <v>0</v>
      </c>
      <c r="F238" s="277">
        <f>IF(F$39=0,0,F$39/NFM!F$13*1000)</f>
        <v>0</v>
      </c>
      <c r="G238" s="277">
        <f>IF(G$39=0,0,G$39/NFM!G$13*1000)</f>
        <v>0</v>
      </c>
      <c r="H238" s="277">
        <f>IF(H$39=0,0,H$39/NFM!H$13*1000)</f>
        <v>0</v>
      </c>
      <c r="I238" s="277">
        <f>IF(I$39=0,0,I$39/NFM!I$13*1000)</f>
        <v>0</v>
      </c>
      <c r="J238" s="277">
        <f>IF(J$39=0,0,J$39/NFM!J$13*1000)</f>
        <v>0</v>
      </c>
      <c r="K238" s="277">
        <f>IF(K$39=0,0,K$39/NFM!K$13*1000)</f>
        <v>0</v>
      </c>
      <c r="L238" s="277">
        <f>IF(L$39=0,0,L$39/NFM!L$13*1000)</f>
        <v>0</v>
      </c>
      <c r="M238" s="277">
        <f>IF(M$39=0,0,M$39/NFM!M$13*1000)</f>
        <v>0</v>
      </c>
      <c r="N238" s="277">
        <f>IF(N$39=0,0,N$39/NFM!N$13*1000)</f>
        <v>0</v>
      </c>
      <c r="O238" s="277">
        <f>IF(O$39=0,0,O$39/NFM!O$13*1000)</f>
        <v>0</v>
      </c>
      <c r="P238" s="277">
        <f>IF(P$39=0,0,P$39/NFM!P$13*1000)</f>
        <v>0</v>
      </c>
      <c r="Q238" s="277">
        <f>IF(Q$39=0,0,Q$39/NFM!Q$13*1000)</f>
        <v>0</v>
      </c>
      <c r="R238" s="277">
        <f>IF(R$39=0,0,R$39/NFM!R$13*1000)</f>
        <v>0</v>
      </c>
      <c r="S238" s="277">
        <f>IF(S$39=0,0,S$39/NFM!S$13*1000)</f>
        <v>0</v>
      </c>
      <c r="T238" s="277">
        <f>IF(T$39=0,0,T$39/NFM!T$13*1000)</f>
        <v>0</v>
      </c>
      <c r="U238" s="277">
        <f>IF(U$39=0,0,U$39/NFM!U$13*1000)</f>
        <v>0</v>
      </c>
      <c r="V238" s="277">
        <f>IF(V$39=0,0,V$39/NFM!V$13*1000)</f>
        <v>0</v>
      </c>
      <c r="W238" s="277">
        <f>IF(W$39=0,0,W$39/NFM!W$13*1000)</f>
        <v>0</v>
      </c>
      <c r="DA238" s="78"/>
    </row>
    <row r="239" spans="1:105" ht="12" customHeight="1" x14ac:dyDescent="0.25">
      <c r="A239" s="203" t="s">
        <v>517</v>
      </c>
      <c r="B239" s="278">
        <f>IF(B$45=0,0,B$45/NFM!B$13*1000)</f>
        <v>0</v>
      </c>
      <c r="C239" s="278">
        <f>IF(C$45=0,0,C$45/NFM!C$13*1000)</f>
        <v>0</v>
      </c>
      <c r="D239" s="278">
        <f>IF(D$45=0,0,D$45/NFM!D$13*1000)</f>
        <v>0</v>
      </c>
      <c r="E239" s="278">
        <f>IF(E$45=0,0,E$45/NFM!E$13*1000)</f>
        <v>0</v>
      </c>
      <c r="F239" s="278">
        <f>IF(F$45=0,0,F$45/NFM!F$13*1000)</f>
        <v>0</v>
      </c>
      <c r="G239" s="278">
        <f>IF(G$45=0,0,G$45/NFM!G$13*1000)</f>
        <v>0</v>
      </c>
      <c r="H239" s="278">
        <f>IF(H$45=0,0,H$45/NFM!H$13*1000)</f>
        <v>0</v>
      </c>
      <c r="I239" s="278">
        <f>IF(I$45=0,0,I$45/NFM!I$13*1000)</f>
        <v>0</v>
      </c>
      <c r="J239" s="278">
        <f>IF(J$45=0,0,J$45/NFM!J$13*1000)</f>
        <v>0</v>
      </c>
      <c r="K239" s="278">
        <f>IF(K$45=0,0,K$45/NFM!K$13*1000)</f>
        <v>0</v>
      </c>
      <c r="L239" s="278">
        <f>IF(L$45=0,0,L$45/NFM!L$13*1000)</f>
        <v>0</v>
      </c>
      <c r="M239" s="278">
        <f>IF(M$45=0,0,M$45/NFM!M$13*1000)</f>
        <v>0</v>
      </c>
      <c r="N239" s="278">
        <f>IF(N$45=0,0,N$45/NFM!N$13*1000)</f>
        <v>0</v>
      </c>
      <c r="O239" s="278">
        <f>IF(O$45=0,0,O$45/NFM!O$13*1000)</f>
        <v>0</v>
      </c>
      <c r="P239" s="278">
        <f>IF(P$45=0,0,P$45/NFM!P$13*1000)</f>
        <v>0</v>
      </c>
      <c r="Q239" s="278">
        <f>IF(Q$45=0,0,Q$45/NFM!Q$13*1000)</f>
        <v>0</v>
      </c>
      <c r="R239" s="278">
        <f>IF(R$45=0,0,R$45/NFM!R$13*1000)</f>
        <v>0</v>
      </c>
      <c r="S239" s="278">
        <f>IF(S$45=0,0,S$45/NFM!S$13*1000)</f>
        <v>0</v>
      </c>
      <c r="T239" s="278">
        <f>IF(T$45=0,0,T$45/NFM!T$13*1000)</f>
        <v>0</v>
      </c>
      <c r="U239" s="278">
        <f>IF(U$45=0,0,U$45/NFM!U$13*1000)</f>
        <v>0</v>
      </c>
      <c r="V239" s="278">
        <f>IF(V$45=0,0,V$45/NFM!V$13*1000)</f>
        <v>0</v>
      </c>
      <c r="W239" s="278">
        <f>IF(W$45=0,0,W$45/NFM!W$13*1000)</f>
        <v>0</v>
      </c>
      <c r="DA239" s="79"/>
    </row>
    <row r="240" spans="1:105" ht="12" customHeight="1" x14ac:dyDescent="0.25">
      <c r="A240" s="203" t="s">
        <v>519</v>
      </c>
      <c r="B240" s="278">
        <f>IF(B$46=0,0,B$46/NFM!B$13*1000)</f>
        <v>0</v>
      </c>
      <c r="C240" s="278">
        <f>IF(C$46=0,0,C$46/NFM!C$13*1000)</f>
        <v>0</v>
      </c>
      <c r="D240" s="278">
        <f>IF(D$46=0,0,D$46/NFM!D$13*1000)</f>
        <v>0</v>
      </c>
      <c r="E240" s="278">
        <f>IF(E$46=0,0,E$46/NFM!E$13*1000)</f>
        <v>0</v>
      </c>
      <c r="F240" s="278">
        <f>IF(F$46=0,0,F$46/NFM!F$13*1000)</f>
        <v>0</v>
      </c>
      <c r="G240" s="278">
        <f>IF(G$46=0,0,G$46/NFM!G$13*1000)</f>
        <v>0</v>
      </c>
      <c r="H240" s="278">
        <f>IF(H$46=0,0,H$46/NFM!H$13*1000)</f>
        <v>0</v>
      </c>
      <c r="I240" s="278">
        <f>IF(I$46=0,0,I$46/NFM!I$13*1000)</f>
        <v>0</v>
      </c>
      <c r="J240" s="278">
        <f>IF(J$46=0,0,J$46/NFM!J$13*1000)</f>
        <v>0</v>
      </c>
      <c r="K240" s="278">
        <f>IF(K$46=0,0,K$46/NFM!K$13*1000)</f>
        <v>0</v>
      </c>
      <c r="L240" s="278">
        <f>IF(L$46=0,0,L$46/NFM!L$13*1000)</f>
        <v>0</v>
      </c>
      <c r="M240" s="278">
        <f>IF(M$46=0,0,M$46/NFM!M$13*1000)</f>
        <v>0</v>
      </c>
      <c r="N240" s="278">
        <f>IF(N$46=0,0,N$46/NFM!N$13*1000)</f>
        <v>0</v>
      </c>
      <c r="O240" s="278">
        <f>IF(O$46=0,0,O$46/NFM!O$13*1000)</f>
        <v>0</v>
      </c>
      <c r="P240" s="278">
        <f>IF(P$46=0,0,P$46/NFM!P$13*1000)</f>
        <v>0</v>
      </c>
      <c r="Q240" s="278">
        <f>IF(Q$46=0,0,Q$46/NFM!Q$13*1000)</f>
        <v>0</v>
      </c>
      <c r="R240" s="278">
        <f>IF(R$46=0,0,R$46/NFM!R$13*1000)</f>
        <v>0</v>
      </c>
      <c r="S240" s="278">
        <f>IF(S$46=0,0,S$46/NFM!S$13*1000)</f>
        <v>0</v>
      </c>
      <c r="T240" s="278">
        <f>IF(T$46=0,0,T$46/NFM!T$13*1000)</f>
        <v>0</v>
      </c>
      <c r="U240" s="278">
        <f>IF(U$46=0,0,U$46/NFM!U$13*1000)</f>
        <v>0</v>
      </c>
      <c r="V240" s="278">
        <f>IF(V$46=0,0,V$46/NFM!V$13*1000)</f>
        <v>0</v>
      </c>
      <c r="W240" s="278">
        <f>IF(W$46=0,0,W$46/NFM!W$13*1000)</f>
        <v>0</v>
      </c>
      <c r="DA240" s="79"/>
    </row>
    <row r="241" spans="1:105" ht="12" customHeight="1" x14ac:dyDescent="0.25">
      <c r="A241" s="41" t="s">
        <v>529</v>
      </c>
      <c r="B241" s="279">
        <f>IF(B$53=0,0,B$53/NFM!B$13*1000)</f>
        <v>0</v>
      </c>
      <c r="C241" s="279">
        <f>IF(C$53=0,0,C$53/NFM!C$13*1000)</f>
        <v>0</v>
      </c>
      <c r="D241" s="279">
        <f>IF(D$53=0,0,D$53/NFM!D$13*1000)</f>
        <v>0</v>
      </c>
      <c r="E241" s="279">
        <f>IF(E$53=0,0,E$53/NFM!E$13*1000)</f>
        <v>0</v>
      </c>
      <c r="F241" s="279">
        <f>IF(F$53=0,0,F$53/NFM!F$13*1000)</f>
        <v>0</v>
      </c>
      <c r="G241" s="279">
        <f>IF(G$53=0,0,G$53/NFM!G$13*1000)</f>
        <v>0</v>
      </c>
      <c r="H241" s="279">
        <f>IF(H$53=0,0,H$53/NFM!H$13*1000)</f>
        <v>0</v>
      </c>
      <c r="I241" s="279">
        <f>IF(I$53=0,0,I$53/NFM!I$13*1000)</f>
        <v>0</v>
      </c>
      <c r="J241" s="279">
        <f>IF(J$53=0,0,J$53/NFM!J$13*1000)</f>
        <v>0</v>
      </c>
      <c r="K241" s="279">
        <f>IF(K$53=0,0,K$53/NFM!K$13*1000)</f>
        <v>0</v>
      </c>
      <c r="L241" s="279">
        <f>IF(L$53=0,0,L$53/NFM!L$13*1000)</f>
        <v>0</v>
      </c>
      <c r="M241" s="279">
        <f>IF(M$53=0,0,M$53/NFM!M$13*1000)</f>
        <v>0</v>
      </c>
      <c r="N241" s="279">
        <f>IF(N$53=0,0,N$53/NFM!N$13*1000)</f>
        <v>0</v>
      </c>
      <c r="O241" s="279">
        <f>IF(O$53=0,0,O$53/NFM!O$13*1000)</f>
        <v>0</v>
      </c>
      <c r="P241" s="279">
        <f>IF(P$53=0,0,P$53/NFM!P$13*1000)</f>
        <v>0</v>
      </c>
      <c r="Q241" s="279">
        <f>IF(Q$53=0,0,Q$53/NFM!Q$13*1000)</f>
        <v>0</v>
      </c>
      <c r="R241" s="279">
        <f>IF(R$53=0,0,R$53/NFM!R$13*1000)</f>
        <v>0</v>
      </c>
      <c r="S241" s="279">
        <f>IF(S$53=0,0,S$53/NFM!S$13*1000)</f>
        <v>0</v>
      </c>
      <c r="T241" s="279">
        <f>IF(T$53=0,0,T$53/NFM!T$13*1000)</f>
        <v>0</v>
      </c>
      <c r="U241" s="279">
        <f>IF(U$53=0,0,U$53/NFM!U$13*1000)</f>
        <v>0</v>
      </c>
      <c r="V241" s="279">
        <f>IF(V$53=0,0,V$53/NFM!V$13*1000)</f>
        <v>0</v>
      </c>
      <c r="W241" s="279">
        <f>IF(W$53=0,0,W$53/NFM!W$13*1000)</f>
        <v>0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4"/>
    </row>
    <row r="243" spans="1:105" ht="12" customHeight="1" x14ac:dyDescent="0.25">
      <c r="A243" s="35" t="s">
        <v>81</v>
      </c>
      <c r="B243" s="274">
        <f t="shared" ref="B243:W243" si="59">SUM(B$244:B$251)</f>
        <v>0</v>
      </c>
      <c r="C243" s="274">
        <f t="shared" si="59"/>
        <v>0</v>
      </c>
      <c r="D243" s="274">
        <f t="shared" si="59"/>
        <v>0</v>
      </c>
      <c r="E243" s="274">
        <f t="shared" si="59"/>
        <v>0</v>
      </c>
      <c r="F243" s="274">
        <f t="shared" si="59"/>
        <v>0</v>
      </c>
      <c r="G243" s="274">
        <f t="shared" si="59"/>
        <v>0</v>
      </c>
      <c r="H243" s="274">
        <f t="shared" si="59"/>
        <v>0</v>
      </c>
      <c r="I243" s="274">
        <f t="shared" si="59"/>
        <v>0</v>
      </c>
      <c r="J243" s="274">
        <f t="shared" si="59"/>
        <v>0</v>
      </c>
      <c r="K243" s="274">
        <f t="shared" si="59"/>
        <v>0</v>
      </c>
      <c r="L243" s="274">
        <f t="shared" si="59"/>
        <v>0</v>
      </c>
      <c r="M243" s="274">
        <f t="shared" si="59"/>
        <v>0</v>
      </c>
      <c r="N243" s="274">
        <f t="shared" si="59"/>
        <v>0</v>
      </c>
      <c r="O243" s="274">
        <f t="shared" si="59"/>
        <v>0</v>
      </c>
      <c r="P243" s="274">
        <f t="shared" si="59"/>
        <v>0</v>
      </c>
      <c r="Q243" s="274">
        <f t="shared" si="59"/>
        <v>0</v>
      </c>
      <c r="R243" s="274">
        <f t="shared" si="59"/>
        <v>0</v>
      </c>
      <c r="S243" s="274">
        <f t="shared" si="59"/>
        <v>0</v>
      </c>
      <c r="T243" s="274">
        <f t="shared" si="59"/>
        <v>0</v>
      </c>
      <c r="U243" s="274">
        <f t="shared" si="59"/>
        <v>0</v>
      </c>
      <c r="V243" s="274">
        <f t="shared" si="59"/>
        <v>0</v>
      </c>
      <c r="W243" s="274">
        <f t="shared" si="59"/>
        <v>0</v>
      </c>
      <c r="DA243" s="111"/>
    </row>
    <row r="244" spans="1:105" ht="12" customHeight="1" x14ac:dyDescent="0.25">
      <c r="A244" s="55" t="s">
        <v>92</v>
      </c>
      <c r="B244" s="275">
        <f>IF(B$73=0,0,B$73/NFM!B$14*1000)</f>
        <v>0</v>
      </c>
      <c r="C244" s="275">
        <f>IF(C$73=0,0,C$73/NFM!C$14*1000)</f>
        <v>0</v>
      </c>
      <c r="D244" s="275">
        <f>IF(D$73=0,0,D$73/NFM!D$14*1000)</f>
        <v>0</v>
      </c>
      <c r="E244" s="275">
        <f>IF(E$73=0,0,E$73/NFM!E$14*1000)</f>
        <v>0</v>
      </c>
      <c r="F244" s="275">
        <f>IF(F$73=0,0,F$73/NFM!F$14*1000)</f>
        <v>0</v>
      </c>
      <c r="G244" s="275">
        <f>IF(G$73=0,0,G$73/NFM!G$14*1000)</f>
        <v>0</v>
      </c>
      <c r="H244" s="275">
        <f>IF(H$73=0,0,H$73/NFM!H$14*1000)</f>
        <v>0</v>
      </c>
      <c r="I244" s="275">
        <f>IF(I$73=0,0,I$73/NFM!I$14*1000)</f>
        <v>0</v>
      </c>
      <c r="J244" s="275">
        <f>IF(J$73=0,0,J$73/NFM!J$14*1000)</f>
        <v>0</v>
      </c>
      <c r="K244" s="275">
        <f>IF(K$73=0,0,K$73/NFM!K$14*1000)</f>
        <v>0</v>
      </c>
      <c r="L244" s="275">
        <f>IF(L$73=0,0,L$73/NFM!L$14*1000)</f>
        <v>0</v>
      </c>
      <c r="M244" s="275">
        <f>IF(M$73=0,0,M$73/NFM!M$14*1000)</f>
        <v>0</v>
      </c>
      <c r="N244" s="275">
        <f>IF(N$73=0,0,N$73/NFM!N$14*1000)</f>
        <v>0</v>
      </c>
      <c r="O244" s="275">
        <f>IF(O$73=0,0,O$73/NFM!O$14*1000)</f>
        <v>0</v>
      </c>
      <c r="P244" s="275">
        <f>IF(P$73=0,0,P$73/NFM!P$14*1000)</f>
        <v>0</v>
      </c>
      <c r="Q244" s="275">
        <f>IF(Q$73=0,0,Q$73/NFM!Q$14*1000)</f>
        <v>0</v>
      </c>
      <c r="R244" s="275">
        <f>IF(R$73=0,0,R$73/NFM!R$14*1000)</f>
        <v>0</v>
      </c>
      <c r="S244" s="275">
        <f>IF(S$73=0,0,S$73/NFM!S$14*1000)</f>
        <v>0</v>
      </c>
      <c r="T244" s="275">
        <f>IF(T$73=0,0,T$73/NFM!T$14*1000)</f>
        <v>0</v>
      </c>
      <c r="U244" s="275">
        <f>IF(U$73=0,0,U$73/NFM!U$14*1000)</f>
        <v>0</v>
      </c>
      <c r="V244" s="275">
        <f>IF(V$73=0,0,V$73/NFM!V$14*1000)</f>
        <v>0</v>
      </c>
      <c r="W244" s="275">
        <f>IF(W$73=0,0,W$73/NFM!W$14*1000)</f>
        <v>0</v>
      </c>
      <c r="DA244" s="76"/>
    </row>
    <row r="245" spans="1:105" ht="12" customHeight="1" x14ac:dyDescent="0.25">
      <c r="A245" s="202" t="s">
        <v>93</v>
      </c>
      <c r="B245" s="276">
        <f>IF(B$74=0,0,B$74/NFM!B$14*1000)</f>
        <v>0</v>
      </c>
      <c r="C245" s="276">
        <f>IF(C$74=0,0,C$74/NFM!C$14*1000)</f>
        <v>0</v>
      </c>
      <c r="D245" s="276">
        <f>IF(D$74=0,0,D$74/NFM!D$14*1000)</f>
        <v>0</v>
      </c>
      <c r="E245" s="276">
        <f>IF(E$74=0,0,E$74/NFM!E$14*1000)</f>
        <v>0</v>
      </c>
      <c r="F245" s="276">
        <f>IF(F$74=0,0,F$74/NFM!F$14*1000)</f>
        <v>0</v>
      </c>
      <c r="G245" s="276">
        <f>IF(G$74=0,0,G$74/NFM!G$14*1000)</f>
        <v>0</v>
      </c>
      <c r="H245" s="276">
        <f>IF(H$74=0,0,H$74/NFM!H$14*1000)</f>
        <v>0</v>
      </c>
      <c r="I245" s="276">
        <f>IF(I$74=0,0,I$74/NFM!I$14*1000)</f>
        <v>0</v>
      </c>
      <c r="J245" s="276">
        <f>IF(J$74=0,0,J$74/NFM!J$14*1000)</f>
        <v>0</v>
      </c>
      <c r="K245" s="276">
        <f>IF(K$74=0,0,K$74/NFM!K$14*1000)</f>
        <v>0</v>
      </c>
      <c r="L245" s="276">
        <f>IF(L$74=0,0,L$74/NFM!L$14*1000)</f>
        <v>0</v>
      </c>
      <c r="M245" s="276">
        <f>IF(M$74=0,0,M$74/NFM!M$14*1000)</f>
        <v>0</v>
      </c>
      <c r="N245" s="276">
        <f>IF(N$74=0,0,N$74/NFM!N$14*1000)</f>
        <v>0</v>
      </c>
      <c r="O245" s="276">
        <f>IF(O$74=0,0,O$74/NFM!O$14*1000)</f>
        <v>0</v>
      </c>
      <c r="P245" s="276">
        <f>IF(P$74=0,0,P$74/NFM!P$14*1000)</f>
        <v>0</v>
      </c>
      <c r="Q245" s="276">
        <f>IF(Q$74=0,0,Q$74/NFM!Q$14*1000)</f>
        <v>0</v>
      </c>
      <c r="R245" s="276">
        <f>IF(R$74=0,0,R$74/NFM!R$14*1000)</f>
        <v>0</v>
      </c>
      <c r="S245" s="276">
        <f>IF(S$74=0,0,S$74/NFM!S$14*1000)</f>
        <v>0</v>
      </c>
      <c r="T245" s="276">
        <f>IF(T$74=0,0,T$74/NFM!T$14*1000)</f>
        <v>0</v>
      </c>
      <c r="U245" s="276">
        <f>IF(U$74=0,0,U$74/NFM!U$14*1000)</f>
        <v>0</v>
      </c>
      <c r="V245" s="276">
        <f>IF(V$74=0,0,V$74/NFM!V$14*1000)</f>
        <v>0</v>
      </c>
      <c r="W245" s="276">
        <f>IF(W$74=0,0,W$74/NFM!W$14*1000)</f>
        <v>0</v>
      </c>
      <c r="DA245" s="77"/>
    </row>
    <row r="246" spans="1:105" ht="12" customHeight="1" x14ac:dyDescent="0.25">
      <c r="A246" s="202" t="s">
        <v>94</v>
      </c>
      <c r="B246" s="276">
        <f>IF(B$75=0,0,B$75/NFM!B$14*1000)</f>
        <v>0</v>
      </c>
      <c r="C246" s="276">
        <f>IF(C$75=0,0,C$75/NFM!C$14*1000)</f>
        <v>0</v>
      </c>
      <c r="D246" s="276">
        <f>IF(D$75=0,0,D$75/NFM!D$14*1000)</f>
        <v>0</v>
      </c>
      <c r="E246" s="276">
        <f>IF(E$75=0,0,E$75/NFM!E$14*1000)</f>
        <v>0</v>
      </c>
      <c r="F246" s="276">
        <f>IF(F$75=0,0,F$75/NFM!F$14*1000)</f>
        <v>0</v>
      </c>
      <c r="G246" s="276">
        <f>IF(G$75=0,0,G$75/NFM!G$14*1000)</f>
        <v>0</v>
      </c>
      <c r="H246" s="276">
        <f>IF(H$75=0,0,H$75/NFM!H$14*1000)</f>
        <v>0</v>
      </c>
      <c r="I246" s="276">
        <f>IF(I$75=0,0,I$75/NFM!I$14*1000)</f>
        <v>0</v>
      </c>
      <c r="J246" s="276">
        <f>IF(J$75=0,0,J$75/NFM!J$14*1000)</f>
        <v>0</v>
      </c>
      <c r="K246" s="276">
        <f>IF(K$75=0,0,K$75/NFM!K$14*1000)</f>
        <v>0</v>
      </c>
      <c r="L246" s="276">
        <f>IF(L$75=0,0,L$75/NFM!L$14*1000)</f>
        <v>0</v>
      </c>
      <c r="M246" s="276">
        <f>IF(M$75=0,0,M$75/NFM!M$14*1000)</f>
        <v>0</v>
      </c>
      <c r="N246" s="276">
        <f>IF(N$75=0,0,N$75/NFM!N$14*1000)</f>
        <v>0</v>
      </c>
      <c r="O246" s="276">
        <f>IF(O$75=0,0,O$75/NFM!O$14*1000)</f>
        <v>0</v>
      </c>
      <c r="P246" s="276">
        <f>IF(P$75=0,0,P$75/NFM!P$14*1000)</f>
        <v>0</v>
      </c>
      <c r="Q246" s="276">
        <f>IF(Q$75=0,0,Q$75/NFM!Q$14*1000)</f>
        <v>0</v>
      </c>
      <c r="R246" s="276">
        <f>IF(R$75=0,0,R$75/NFM!R$14*1000)</f>
        <v>0</v>
      </c>
      <c r="S246" s="276">
        <f>IF(S$75=0,0,S$75/NFM!S$14*1000)</f>
        <v>0</v>
      </c>
      <c r="T246" s="276">
        <f>IF(T$75=0,0,T$75/NFM!T$14*1000)</f>
        <v>0</v>
      </c>
      <c r="U246" s="276">
        <f>IF(U$75=0,0,U$75/NFM!U$14*1000)</f>
        <v>0</v>
      </c>
      <c r="V246" s="276">
        <f>IF(V$75=0,0,V$75/NFM!V$14*1000)</f>
        <v>0</v>
      </c>
      <c r="W246" s="276">
        <f>IF(W$75=0,0,W$75/NFM!W$14*1000)</f>
        <v>0</v>
      </c>
      <c r="DA246" s="77"/>
    </row>
    <row r="247" spans="1:105" ht="12" customHeight="1" x14ac:dyDescent="0.25">
      <c r="A247" s="202" t="s">
        <v>95</v>
      </c>
      <c r="B247" s="276">
        <f>IF(B$76=0,0,B$76/NFM!B$14*1000)</f>
        <v>0</v>
      </c>
      <c r="C247" s="276">
        <f>IF(C$76=0,0,C$76/NFM!C$14*1000)</f>
        <v>0</v>
      </c>
      <c r="D247" s="276">
        <f>IF(D$76=0,0,D$76/NFM!D$14*1000)</f>
        <v>0</v>
      </c>
      <c r="E247" s="276">
        <f>IF(E$76=0,0,E$76/NFM!E$14*1000)</f>
        <v>0</v>
      </c>
      <c r="F247" s="276">
        <f>IF(F$76=0,0,F$76/NFM!F$14*1000)</f>
        <v>0</v>
      </c>
      <c r="G247" s="276">
        <f>IF(G$76=0,0,G$76/NFM!G$14*1000)</f>
        <v>0</v>
      </c>
      <c r="H247" s="276">
        <f>IF(H$76=0,0,H$76/NFM!H$14*1000)</f>
        <v>0</v>
      </c>
      <c r="I247" s="276">
        <f>IF(I$76=0,0,I$76/NFM!I$14*1000)</f>
        <v>0</v>
      </c>
      <c r="J247" s="276">
        <f>IF(J$76=0,0,J$76/NFM!J$14*1000)</f>
        <v>0</v>
      </c>
      <c r="K247" s="276">
        <f>IF(K$76=0,0,K$76/NFM!K$14*1000)</f>
        <v>0</v>
      </c>
      <c r="L247" s="276">
        <f>IF(L$76=0,0,L$76/NFM!L$14*1000)</f>
        <v>0</v>
      </c>
      <c r="M247" s="276">
        <f>IF(M$76=0,0,M$76/NFM!M$14*1000)</f>
        <v>0</v>
      </c>
      <c r="N247" s="276">
        <f>IF(N$76=0,0,N$76/NFM!N$14*1000)</f>
        <v>0</v>
      </c>
      <c r="O247" s="276">
        <f>IF(O$76=0,0,O$76/NFM!O$14*1000)</f>
        <v>0</v>
      </c>
      <c r="P247" s="276">
        <f>IF(P$76=0,0,P$76/NFM!P$14*1000)</f>
        <v>0</v>
      </c>
      <c r="Q247" s="276">
        <f>IF(Q$76=0,0,Q$76/NFM!Q$14*1000)</f>
        <v>0</v>
      </c>
      <c r="R247" s="276">
        <f>IF(R$76=0,0,R$76/NFM!R$14*1000)</f>
        <v>0</v>
      </c>
      <c r="S247" s="276">
        <f>IF(S$76=0,0,S$76/NFM!S$14*1000)</f>
        <v>0</v>
      </c>
      <c r="T247" s="276">
        <f>IF(T$76=0,0,T$76/NFM!T$14*1000)</f>
        <v>0</v>
      </c>
      <c r="U247" s="276">
        <f>IF(U$76=0,0,U$76/NFM!U$14*1000)</f>
        <v>0</v>
      </c>
      <c r="V247" s="276">
        <f>IF(V$76=0,0,V$76/NFM!V$14*1000)</f>
        <v>0</v>
      </c>
      <c r="W247" s="276">
        <f>IF(W$76=0,0,W$76/NFM!W$14*1000)</f>
        <v>0</v>
      </c>
      <c r="DA247" s="77"/>
    </row>
    <row r="248" spans="1:105" ht="12" customHeight="1" x14ac:dyDescent="0.25">
      <c r="A248" s="56" t="s">
        <v>96</v>
      </c>
      <c r="B248" s="277">
        <f>IF(B$77=0,0,B$77/NFM!B$14*1000)</f>
        <v>0</v>
      </c>
      <c r="C248" s="277">
        <f>IF(C$77=0,0,C$77/NFM!C$14*1000)</f>
        <v>0</v>
      </c>
      <c r="D248" s="277">
        <f>IF(D$77=0,0,D$77/NFM!D$14*1000)</f>
        <v>0</v>
      </c>
      <c r="E248" s="277">
        <f>IF(E$77=0,0,E$77/NFM!E$14*1000)</f>
        <v>0</v>
      </c>
      <c r="F248" s="277">
        <f>IF(F$77=0,0,F$77/NFM!F$14*1000)</f>
        <v>0</v>
      </c>
      <c r="G248" s="277">
        <f>IF(G$77=0,0,G$77/NFM!G$14*1000)</f>
        <v>0</v>
      </c>
      <c r="H248" s="277">
        <f>IF(H$77=0,0,H$77/NFM!H$14*1000)</f>
        <v>0</v>
      </c>
      <c r="I248" s="277">
        <f>IF(I$77=0,0,I$77/NFM!I$14*1000)</f>
        <v>0</v>
      </c>
      <c r="J248" s="277">
        <f>IF(J$77=0,0,J$77/NFM!J$14*1000)</f>
        <v>0</v>
      </c>
      <c r="K248" s="277">
        <f>IF(K$77=0,0,K$77/NFM!K$14*1000)</f>
        <v>0</v>
      </c>
      <c r="L248" s="277">
        <f>IF(L$77=0,0,L$77/NFM!L$14*1000)</f>
        <v>0</v>
      </c>
      <c r="M248" s="277">
        <f>IF(M$77=0,0,M$77/NFM!M$14*1000)</f>
        <v>0</v>
      </c>
      <c r="N248" s="277">
        <f>IF(N$77=0,0,N$77/NFM!N$14*1000)</f>
        <v>0</v>
      </c>
      <c r="O248" s="277">
        <f>IF(O$77=0,0,O$77/NFM!O$14*1000)</f>
        <v>0</v>
      </c>
      <c r="P248" s="277">
        <f>IF(P$77=0,0,P$77/NFM!P$14*1000)</f>
        <v>0</v>
      </c>
      <c r="Q248" s="277">
        <f>IF(Q$77=0,0,Q$77/NFM!Q$14*1000)</f>
        <v>0</v>
      </c>
      <c r="R248" s="277">
        <f>IF(R$77=0,0,R$77/NFM!R$14*1000)</f>
        <v>0</v>
      </c>
      <c r="S248" s="277">
        <f>IF(S$77=0,0,S$77/NFM!S$14*1000)</f>
        <v>0</v>
      </c>
      <c r="T248" s="277">
        <f>IF(T$77=0,0,T$77/NFM!T$14*1000)</f>
        <v>0</v>
      </c>
      <c r="U248" s="277">
        <f>IF(U$77=0,0,U$77/NFM!U$14*1000)</f>
        <v>0</v>
      </c>
      <c r="V248" s="277">
        <f>IF(V$77=0,0,V$77/NFM!V$14*1000)</f>
        <v>0</v>
      </c>
      <c r="W248" s="277">
        <f>IF(W$77=0,0,W$77/NFM!W$14*1000)</f>
        <v>0</v>
      </c>
      <c r="DA248" s="78"/>
    </row>
    <row r="249" spans="1:105" ht="12" customHeight="1" x14ac:dyDescent="0.25">
      <c r="A249" s="203" t="s">
        <v>560</v>
      </c>
      <c r="B249" s="278">
        <f>IF(B$83=0,0,B$83/NFM!B$14*1000)</f>
        <v>0</v>
      </c>
      <c r="C249" s="278">
        <f>IF(C$83=0,0,C$83/NFM!C$14*1000)</f>
        <v>0</v>
      </c>
      <c r="D249" s="278">
        <f>IF(D$83=0,0,D$83/NFM!D$14*1000)</f>
        <v>0</v>
      </c>
      <c r="E249" s="278">
        <f>IF(E$83=0,0,E$83/NFM!E$14*1000)</f>
        <v>0</v>
      </c>
      <c r="F249" s="278">
        <f>IF(F$83=0,0,F$83/NFM!F$14*1000)</f>
        <v>0</v>
      </c>
      <c r="G249" s="278">
        <f>IF(G$83=0,0,G$83/NFM!G$14*1000)</f>
        <v>0</v>
      </c>
      <c r="H249" s="278">
        <f>IF(H$83=0,0,H$83/NFM!H$14*1000)</f>
        <v>0</v>
      </c>
      <c r="I249" s="278">
        <f>IF(I$83=0,0,I$83/NFM!I$14*1000)</f>
        <v>0</v>
      </c>
      <c r="J249" s="278">
        <f>IF(J$83=0,0,J$83/NFM!J$14*1000)</f>
        <v>0</v>
      </c>
      <c r="K249" s="278">
        <f>IF(K$83=0,0,K$83/NFM!K$14*1000)</f>
        <v>0</v>
      </c>
      <c r="L249" s="278">
        <f>IF(L$83=0,0,L$83/NFM!L$14*1000)</f>
        <v>0</v>
      </c>
      <c r="M249" s="278">
        <f>IF(M$83=0,0,M$83/NFM!M$14*1000)</f>
        <v>0</v>
      </c>
      <c r="N249" s="278">
        <f>IF(N$83=0,0,N$83/NFM!N$14*1000)</f>
        <v>0</v>
      </c>
      <c r="O249" s="278">
        <f>IF(O$83=0,0,O$83/NFM!O$14*1000)</f>
        <v>0</v>
      </c>
      <c r="P249" s="278">
        <f>IF(P$83=0,0,P$83/NFM!P$14*1000)</f>
        <v>0</v>
      </c>
      <c r="Q249" s="278">
        <f>IF(Q$83=0,0,Q$83/NFM!Q$14*1000)</f>
        <v>0</v>
      </c>
      <c r="R249" s="278">
        <f>IF(R$83=0,0,R$83/NFM!R$14*1000)</f>
        <v>0</v>
      </c>
      <c r="S249" s="278">
        <f>IF(S$83=0,0,S$83/NFM!S$14*1000)</f>
        <v>0</v>
      </c>
      <c r="T249" s="278">
        <f>IF(T$83=0,0,T$83/NFM!T$14*1000)</f>
        <v>0</v>
      </c>
      <c r="U249" s="278">
        <f>IF(U$83=0,0,U$83/NFM!U$14*1000)</f>
        <v>0</v>
      </c>
      <c r="V249" s="278">
        <f>IF(V$83=0,0,V$83/NFM!V$14*1000)</f>
        <v>0</v>
      </c>
      <c r="W249" s="278">
        <f>IF(W$83=0,0,W$83/NFM!W$14*1000)</f>
        <v>0</v>
      </c>
      <c r="DA249" s="79"/>
    </row>
    <row r="250" spans="1:105" ht="12" customHeight="1" x14ac:dyDescent="0.25">
      <c r="A250" s="203" t="s">
        <v>519</v>
      </c>
      <c r="B250" s="278">
        <f>IF(B$90=0,0,B$90/NFM!B$14*1000)</f>
        <v>0</v>
      </c>
      <c r="C250" s="278">
        <f>IF(C$90=0,0,C$90/NFM!C$14*1000)</f>
        <v>0</v>
      </c>
      <c r="D250" s="278">
        <f>IF(D$90=0,0,D$90/NFM!D$14*1000)</f>
        <v>0</v>
      </c>
      <c r="E250" s="278">
        <f>IF(E$90=0,0,E$90/NFM!E$14*1000)</f>
        <v>0</v>
      </c>
      <c r="F250" s="278">
        <f>IF(F$90=0,0,F$90/NFM!F$14*1000)</f>
        <v>0</v>
      </c>
      <c r="G250" s="278">
        <f>IF(G$90=0,0,G$90/NFM!G$14*1000)</f>
        <v>0</v>
      </c>
      <c r="H250" s="278">
        <f>IF(H$90=0,0,H$90/NFM!H$14*1000)</f>
        <v>0</v>
      </c>
      <c r="I250" s="278">
        <f>IF(I$90=0,0,I$90/NFM!I$14*1000)</f>
        <v>0</v>
      </c>
      <c r="J250" s="278">
        <f>IF(J$90=0,0,J$90/NFM!J$14*1000)</f>
        <v>0</v>
      </c>
      <c r="K250" s="278">
        <f>IF(K$90=0,0,K$90/NFM!K$14*1000)</f>
        <v>0</v>
      </c>
      <c r="L250" s="278">
        <f>IF(L$90=0,0,L$90/NFM!L$14*1000)</f>
        <v>0</v>
      </c>
      <c r="M250" s="278">
        <f>IF(M$90=0,0,M$90/NFM!M$14*1000)</f>
        <v>0</v>
      </c>
      <c r="N250" s="278">
        <f>IF(N$90=0,0,N$90/NFM!N$14*1000)</f>
        <v>0</v>
      </c>
      <c r="O250" s="278">
        <f>IF(O$90=0,0,O$90/NFM!O$14*1000)</f>
        <v>0</v>
      </c>
      <c r="P250" s="278">
        <f>IF(P$90=0,0,P$90/NFM!P$14*1000)</f>
        <v>0</v>
      </c>
      <c r="Q250" s="278">
        <f>IF(Q$90=0,0,Q$90/NFM!Q$14*1000)</f>
        <v>0</v>
      </c>
      <c r="R250" s="278">
        <f>IF(R$90=0,0,R$90/NFM!R$14*1000)</f>
        <v>0</v>
      </c>
      <c r="S250" s="278">
        <f>IF(S$90=0,0,S$90/NFM!S$14*1000)</f>
        <v>0</v>
      </c>
      <c r="T250" s="278">
        <f>IF(T$90=0,0,T$90/NFM!T$14*1000)</f>
        <v>0</v>
      </c>
      <c r="U250" s="278">
        <f>IF(U$90=0,0,U$90/NFM!U$14*1000)</f>
        <v>0</v>
      </c>
      <c r="V250" s="278">
        <f>IF(V$90=0,0,V$90/NFM!V$14*1000)</f>
        <v>0</v>
      </c>
      <c r="W250" s="278">
        <f>IF(W$90=0,0,W$90/NFM!W$14*1000)</f>
        <v>0</v>
      </c>
      <c r="DA250" s="79"/>
    </row>
    <row r="251" spans="1:105" ht="12" customHeight="1" x14ac:dyDescent="0.25">
      <c r="A251" s="41" t="s">
        <v>529</v>
      </c>
      <c r="B251" s="279">
        <f>IF(B$97=0,0,B$97/NFM!B$14*1000)</f>
        <v>0</v>
      </c>
      <c r="C251" s="279">
        <f>IF(C$97=0,0,C$97/NFM!C$14*1000)</f>
        <v>0</v>
      </c>
      <c r="D251" s="279">
        <f>IF(D$97=0,0,D$97/NFM!D$14*1000)</f>
        <v>0</v>
      </c>
      <c r="E251" s="279">
        <f>IF(E$97=0,0,E$97/NFM!E$14*1000)</f>
        <v>0</v>
      </c>
      <c r="F251" s="279">
        <f>IF(F$97=0,0,F$97/NFM!F$14*1000)</f>
        <v>0</v>
      </c>
      <c r="G251" s="279">
        <f>IF(G$97=0,0,G$97/NFM!G$14*1000)</f>
        <v>0</v>
      </c>
      <c r="H251" s="279">
        <f>IF(H$97=0,0,H$97/NFM!H$14*1000)</f>
        <v>0</v>
      </c>
      <c r="I251" s="279">
        <f>IF(I$97=0,0,I$97/NFM!I$14*1000)</f>
        <v>0</v>
      </c>
      <c r="J251" s="279">
        <f>IF(J$97=0,0,J$97/NFM!J$14*1000)</f>
        <v>0</v>
      </c>
      <c r="K251" s="279">
        <f>IF(K$97=0,0,K$97/NFM!K$14*1000)</f>
        <v>0</v>
      </c>
      <c r="L251" s="279">
        <f>IF(L$97=0,0,L$97/NFM!L$14*1000)</f>
        <v>0</v>
      </c>
      <c r="M251" s="279">
        <f>IF(M$97=0,0,M$97/NFM!M$14*1000)</f>
        <v>0</v>
      </c>
      <c r="N251" s="279">
        <f>IF(N$97=0,0,N$97/NFM!N$14*1000)</f>
        <v>0</v>
      </c>
      <c r="O251" s="279">
        <f>IF(O$97=0,0,O$97/NFM!O$14*1000)</f>
        <v>0</v>
      </c>
      <c r="P251" s="279">
        <f>IF(P$97=0,0,P$97/NFM!P$14*1000)</f>
        <v>0</v>
      </c>
      <c r="Q251" s="279">
        <f>IF(Q$97=0,0,Q$97/NFM!Q$14*1000)</f>
        <v>0</v>
      </c>
      <c r="R251" s="279">
        <f>IF(R$97=0,0,R$97/NFM!R$14*1000)</f>
        <v>0</v>
      </c>
      <c r="S251" s="279">
        <f>IF(S$97=0,0,S$97/NFM!S$14*1000)</f>
        <v>0</v>
      </c>
      <c r="T251" s="279">
        <f>IF(T$97=0,0,T$97/NFM!T$14*1000)</f>
        <v>0</v>
      </c>
      <c r="U251" s="279">
        <f>IF(U$97=0,0,U$97/NFM!U$14*1000)</f>
        <v>0</v>
      </c>
      <c r="V251" s="279">
        <f>IF(V$97=0,0,V$97/NFM!V$14*1000)</f>
        <v>0</v>
      </c>
      <c r="W251" s="279">
        <f>IF(W$97=0,0,W$97/NFM!W$14*1000)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274">
        <f t="shared" ref="B253:W253" si="60">SUM(B$254:B$261)</f>
        <v>0</v>
      </c>
      <c r="C253" s="274">
        <f t="shared" si="60"/>
        <v>0</v>
      </c>
      <c r="D253" s="274">
        <f t="shared" si="60"/>
        <v>0</v>
      </c>
      <c r="E253" s="274">
        <f t="shared" si="60"/>
        <v>0</v>
      </c>
      <c r="F253" s="274">
        <f t="shared" si="60"/>
        <v>0</v>
      </c>
      <c r="G253" s="274">
        <f t="shared" si="60"/>
        <v>0</v>
      </c>
      <c r="H253" s="274">
        <f t="shared" si="60"/>
        <v>0</v>
      </c>
      <c r="I253" s="274">
        <f t="shared" si="60"/>
        <v>0</v>
      </c>
      <c r="J253" s="274">
        <f t="shared" si="60"/>
        <v>0</v>
      </c>
      <c r="K253" s="274">
        <f t="shared" si="60"/>
        <v>0</v>
      </c>
      <c r="L253" s="274">
        <f t="shared" si="60"/>
        <v>0</v>
      </c>
      <c r="M253" s="274">
        <f t="shared" si="60"/>
        <v>0</v>
      </c>
      <c r="N253" s="274">
        <f t="shared" si="60"/>
        <v>0</v>
      </c>
      <c r="O253" s="274">
        <f t="shared" si="60"/>
        <v>0</v>
      </c>
      <c r="P253" s="274">
        <f t="shared" si="60"/>
        <v>0</v>
      </c>
      <c r="Q253" s="274">
        <f t="shared" si="60"/>
        <v>0</v>
      </c>
      <c r="R253" s="274">
        <f t="shared" si="60"/>
        <v>0</v>
      </c>
      <c r="S253" s="274">
        <f t="shared" si="60"/>
        <v>0</v>
      </c>
      <c r="T253" s="274">
        <f t="shared" si="60"/>
        <v>0</v>
      </c>
      <c r="U253" s="274">
        <f t="shared" si="60"/>
        <v>0</v>
      </c>
      <c r="V253" s="274">
        <f t="shared" si="60"/>
        <v>0</v>
      </c>
      <c r="W253" s="274">
        <f t="shared" si="60"/>
        <v>0</v>
      </c>
      <c r="DA253" s="111"/>
    </row>
    <row r="254" spans="1:105" ht="12" customHeight="1" x14ac:dyDescent="0.25">
      <c r="A254" s="55" t="s">
        <v>92</v>
      </c>
      <c r="B254" s="275">
        <f>IF(B$116=0,0,B$116/NFM!B$15*1000)</f>
        <v>0</v>
      </c>
      <c r="C254" s="275">
        <f>IF(C$116=0,0,C$116/NFM!C$15*1000)</f>
        <v>0</v>
      </c>
      <c r="D254" s="275">
        <f>IF(D$116=0,0,D$116/NFM!D$15*1000)</f>
        <v>0</v>
      </c>
      <c r="E254" s="275">
        <f>IF(E$116=0,0,E$116/NFM!E$15*1000)</f>
        <v>0</v>
      </c>
      <c r="F254" s="275">
        <f>IF(F$116=0,0,F$116/NFM!F$15*1000)</f>
        <v>0</v>
      </c>
      <c r="G254" s="275">
        <f>IF(G$116=0,0,G$116/NFM!G$15*1000)</f>
        <v>0</v>
      </c>
      <c r="H254" s="275">
        <f>IF(H$116=0,0,H$116/NFM!H$15*1000)</f>
        <v>0</v>
      </c>
      <c r="I254" s="275">
        <f>IF(I$116=0,0,I$116/NFM!I$15*1000)</f>
        <v>0</v>
      </c>
      <c r="J254" s="275">
        <f>IF(J$116=0,0,J$116/NFM!J$15*1000)</f>
        <v>0</v>
      </c>
      <c r="K254" s="275">
        <f>IF(K$116=0,0,K$116/NFM!K$15*1000)</f>
        <v>0</v>
      </c>
      <c r="L254" s="275">
        <f>IF(L$116=0,0,L$116/NFM!L$15*1000)</f>
        <v>0</v>
      </c>
      <c r="M254" s="275">
        <f>IF(M$116=0,0,M$116/NFM!M$15*1000)</f>
        <v>0</v>
      </c>
      <c r="N254" s="275">
        <f>IF(N$116=0,0,N$116/NFM!N$15*1000)</f>
        <v>0</v>
      </c>
      <c r="O254" s="275">
        <f>IF(O$116=0,0,O$116/NFM!O$15*1000)</f>
        <v>0</v>
      </c>
      <c r="P254" s="275">
        <f>IF(P$116=0,0,P$116/NFM!P$15*1000)</f>
        <v>0</v>
      </c>
      <c r="Q254" s="275">
        <f>IF(Q$116=0,0,Q$116/NFM!Q$15*1000)</f>
        <v>0</v>
      </c>
      <c r="R254" s="275">
        <f>IF(R$116=0,0,R$116/NFM!R$15*1000)</f>
        <v>0</v>
      </c>
      <c r="S254" s="275">
        <f>IF(S$116=0,0,S$116/NFM!S$15*1000)</f>
        <v>0</v>
      </c>
      <c r="T254" s="275">
        <f>IF(T$116=0,0,T$116/NFM!T$15*1000)</f>
        <v>0</v>
      </c>
      <c r="U254" s="275">
        <f>IF(U$116=0,0,U$116/NFM!U$15*1000)</f>
        <v>0</v>
      </c>
      <c r="V254" s="275">
        <f>IF(V$116=0,0,V$116/NFM!V$15*1000)</f>
        <v>0</v>
      </c>
      <c r="W254" s="275">
        <f>IF(W$116=0,0,W$116/NFM!W$15*1000)</f>
        <v>0</v>
      </c>
      <c r="DA254" s="76"/>
    </row>
    <row r="255" spans="1:105" ht="12" customHeight="1" x14ac:dyDescent="0.25">
      <c r="A255" s="202" t="s">
        <v>93</v>
      </c>
      <c r="B255" s="276">
        <f>IF(B$117=0,0,B$117/NFM!B$15*1000)</f>
        <v>0</v>
      </c>
      <c r="C255" s="276">
        <f>IF(C$117=0,0,C$117/NFM!C$15*1000)</f>
        <v>0</v>
      </c>
      <c r="D255" s="276">
        <f>IF(D$117=0,0,D$117/NFM!D$15*1000)</f>
        <v>0</v>
      </c>
      <c r="E255" s="276">
        <f>IF(E$117=0,0,E$117/NFM!E$15*1000)</f>
        <v>0</v>
      </c>
      <c r="F255" s="276">
        <f>IF(F$117=0,0,F$117/NFM!F$15*1000)</f>
        <v>0</v>
      </c>
      <c r="G255" s="276">
        <f>IF(G$117=0,0,G$117/NFM!G$15*1000)</f>
        <v>0</v>
      </c>
      <c r="H255" s="276">
        <f>IF(H$117=0,0,H$117/NFM!H$15*1000)</f>
        <v>0</v>
      </c>
      <c r="I255" s="276">
        <f>IF(I$117=0,0,I$117/NFM!I$15*1000)</f>
        <v>0</v>
      </c>
      <c r="J255" s="276">
        <f>IF(J$117=0,0,J$117/NFM!J$15*1000)</f>
        <v>0</v>
      </c>
      <c r="K255" s="276">
        <f>IF(K$117=0,0,K$117/NFM!K$15*1000)</f>
        <v>0</v>
      </c>
      <c r="L255" s="276">
        <f>IF(L$117=0,0,L$117/NFM!L$15*1000)</f>
        <v>0</v>
      </c>
      <c r="M255" s="276">
        <f>IF(M$117=0,0,M$117/NFM!M$15*1000)</f>
        <v>0</v>
      </c>
      <c r="N255" s="276">
        <f>IF(N$117=0,0,N$117/NFM!N$15*1000)</f>
        <v>0</v>
      </c>
      <c r="O255" s="276">
        <f>IF(O$117=0,0,O$117/NFM!O$15*1000)</f>
        <v>0</v>
      </c>
      <c r="P255" s="276">
        <f>IF(P$117=0,0,P$117/NFM!P$15*1000)</f>
        <v>0</v>
      </c>
      <c r="Q255" s="276">
        <f>IF(Q$117=0,0,Q$117/NFM!Q$15*1000)</f>
        <v>0</v>
      </c>
      <c r="R255" s="276">
        <f>IF(R$117=0,0,R$117/NFM!R$15*1000)</f>
        <v>0</v>
      </c>
      <c r="S255" s="276">
        <f>IF(S$117=0,0,S$117/NFM!S$15*1000)</f>
        <v>0</v>
      </c>
      <c r="T255" s="276">
        <f>IF(T$117=0,0,T$117/NFM!T$15*1000)</f>
        <v>0</v>
      </c>
      <c r="U255" s="276">
        <f>IF(U$117=0,0,U$117/NFM!U$15*1000)</f>
        <v>0</v>
      </c>
      <c r="V255" s="276">
        <f>IF(V$117=0,0,V$117/NFM!V$15*1000)</f>
        <v>0</v>
      </c>
      <c r="W255" s="276">
        <f>IF(W$117=0,0,W$117/NFM!W$15*1000)</f>
        <v>0</v>
      </c>
      <c r="DA255" s="77"/>
    </row>
    <row r="256" spans="1:105" ht="12" customHeight="1" x14ac:dyDescent="0.25">
      <c r="A256" s="202" t="s">
        <v>94</v>
      </c>
      <c r="B256" s="276">
        <f>IF(B$118=0,0,B$118/NFM!B$15*1000)</f>
        <v>0</v>
      </c>
      <c r="C256" s="276">
        <f>IF(C$118=0,0,C$118/NFM!C$15*1000)</f>
        <v>0</v>
      </c>
      <c r="D256" s="276">
        <f>IF(D$118=0,0,D$118/NFM!D$15*1000)</f>
        <v>0</v>
      </c>
      <c r="E256" s="276">
        <f>IF(E$118=0,0,E$118/NFM!E$15*1000)</f>
        <v>0</v>
      </c>
      <c r="F256" s="276">
        <f>IF(F$118=0,0,F$118/NFM!F$15*1000)</f>
        <v>0</v>
      </c>
      <c r="G256" s="276">
        <f>IF(G$118=0,0,G$118/NFM!G$15*1000)</f>
        <v>0</v>
      </c>
      <c r="H256" s="276">
        <f>IF(H$118=0,0,H$118/NFM!H$15*1000)</f>
        <v>0</v>
      </c>
      <c r="I256" s="276">
        <f>IF(I$118=0,0,I$118/NFM!I$15*1000)</f>
        <v>0</v>
      </c>
      <c r="J256" s="276">
        <f>IF(J$118=0,0,J$118/NFM!J$15*1000)</f>
        <v>0</v>
      </c>
      <c r="K256" s="276">
        <f>IF(K$118=0,0,K$118/NFM!K$15*1000)</f>
        <v>0</v>
      </c>
      <c r="L256" s="276">
        <f>IF(L$118=0,0,L$118/NFM!L$15*1000)</f>
        <v>0</v>
      </c>
      <c r="M256" s="276">
        <f>IF(M$118=0,0,M$118/NFM!M$15*1000)</f>
        <v>0</v>
      </c>
      <c r="N256" s="276">
        <f>IF(N$118=0,0,N$118/NFM!N$15*1000)</f>
        <v>0</v>
      </c>
      <c r="O256" s="276">
        <f>IF(O$118=0,0,O$118/NFM!O$15*1000)</f>
        <v>0</v>
      </c>
      <c r="P256" s="276">
        <f>IF(P$118=0,0,P$118/NFM!P$15*1000)</f>
        <v>0</v>
      </c>
      <c r="Q256" s="276">
        <f>IF(Q$118=0,0,Q$118/NFM!Q$15*1000)</f>
        <v>0</v>
      </c>
      <c r="R256" s="276">
        <f>IF(R$118=0,0,R$118/NFM!R$15*1000)</f>
        <v>0</v>
      </c>
      <c r="S256" s="276">
        <f>IF(S$118=0,0,S$118/NFM!S$15*1000)</f>
        <v>0</v>
      </c>
      <c r="T256" s="276">
        <f>IF(T$118=0,0,T$118/NFM!T$15*1000)</f>
        <v>0</v>
      </c>
      <c r="U256" s="276">
        <f>IF(U$118=0,0,U$118/NFM!U$15*1000)</f>
        <v>0</v>
      </c>
      <c r="V256" s="276">
        <f>IF(V$118=0,0,V$118/NFM!V$15*1000)</f>
        <v>0</v>
      </c>
      <c r="W256" s="276">
        <f>IF(W$118=0,0,W$118/NFM!W$15*1000)</f>
        <v>0</v>
      </c>
      <c r="DA256" s="77"/>
    </row>
    <row r="257" spans="1:105" ht="12" customHeight="1" x14ac:dyDescent="0.25">
      <c r="A257" s="202" t="s">
        <v>95</v>
      </c>
      <c r="B257" s="276">
        <f>IF(B$119=0,0,B$119/NFM!B$15*1000)</f>
        <v>0</v>
      </c>
      <c r="C257" s="276">
        <f>IF(C$119=0,0,C$119/NFM!C$15*1000)</f>
        <v>0</v>
      </c>
      <c r="D257" s="276">
        <f>IF(D$119=0,0,D$119/NFM!D$15*1000)</f>
        <v>0</v>
      </c>
      <c r="E257" s="276">
        <f>IF(E$119=0,0,E$119/NFM!E$15*1000)</f>
        <v>0</v>
      </c>
      <c r="F257" s="276">
        <f>IF(F$119=0,0,F$119/NFM!F$15*1000)</f>
        <v>0</v>
      </c>
      <c r="G257" s="276">
        <f>IF(G$119=0,0,G$119/NFM!G$15*1000)</f>
        <v>0</v>
      </c>
      <c r="H257" s="276">
        <f>IF(H$119=0,0,H$119/NFM!H$15*1000)</f>
        <v>0</v>
      </c>
      <c r="I257" s="276">
        <f>IF(I$119=0,0,I$119/NFM!I$15*1000)</f>
        <v>0</v>
      </c>
      <c r="J257" s="276">
        <f>IF(J$119=0,0,J$119/NFM!J$15*1000)</f>
        <v>0</v>
      </c>
      <c r="K257" s="276">
        <f>IF(K$119=0,0,K$119/NFM!K$15*1000)</f>
        <v>0</v>
      </c>
      <c r="L257" s="276">
        <f>IF(L$119=0,0,L$119/NFM!L$15*1000)</f>
        <v>0</v>
      </c>
      <c r="M257" s="276">
        <f>IF(M$119=0,0,M$119/NFM!M$15*1000)</f>
        <v>0</v>
      </c>
      <c r="N257" s="276">
        <f>IF(N$119=0,0,N$119/NFM!N$15*1000)</f>
        <v>0</v>
      </c>
      <c r="O257" s="276">
        <f>IF(O$119=0,0,O$119/NFM!O$15*1000)</f>
        <v>0</v>
      </c>
      <c r="P257" s="276">
        <f>IF(P$119=0,0,P$119/NFM!P$15*1000)</f>
        <v>0</v>
      </c>
      <c r="Q257" s="276">
        <f>IF(Q$119=0,0,Q$119/NFM!Q$15*1000)</f>
        <v>0</v>
      </c>
      <c r="R257" s="276">
        <f>IF(R$119=0,0,R$119/NFM!R$15*1000)</f>
        <v>0</v>
      </c>
      <c r="S257" s="276">
        <f>IF(S$119=0,0,S$119/NFM!S$15*1000)</f>
        <v>0</v>
      </c>
      <c r="T257" s="276">
        <f>IF(T$119=0,0,T$119/NFM!T$15*1000)</f>
        <v>0</v>
      </c>
      <c r="U257" s="276">
        <f>IF(U$119=0,0,U$119/NFM!U$15*1000)</f>
        <v>0</v>
      </c>
      <c r="V257" s="276">
        <f>IF(V$119=0,0,V$119/NFM!V$15*1000)</f>
        <v>0</v>
      </c>
      <c r="W257" s="276">
        <f>IF(W$119=0,0,W$119/NFM!W$15*1000)</f>
        <v>0</v>
      </c>
      <c r="DA257" s="77"/>
    </row>
    <row r="258" spans="1:105" ht="12" customHeight="1" x14ac:dyDescent="0.25">
      <c r="A258" s="56" t="s">
        <v>96</v>
      </c>
      <c r="B258" s="277">
        <f>IF(B$120=0,0,B$120/NFM!B$15*1000)</f>
        <v>0</v>
      </c>
      <c r="C258" s="277">
        <f>IF(C$120=0,0,C$120/NFM!C$15*1000)</f>
        <v>0</v>
      </c>
      <c r="D258" s="277">
        <f>IF(D$120=0,0,D$120/NFM!D$15*1000)</f>
        <v>0</v>
      </c>
      <c r="E258" s="277">
        <f>IF(E$120=0,0,E$120/NFM!E$15*1000)</f>
        <v>0</v>
      </c>
      <c r="F258" s="277">
        <f>IF(F$120=0,0,F$120/NFM!F$15*1000)</f>
        <v>0</v>
      </c>
      <c r="G258" s="277">
        <f>IF(G$120=0,0,G$120/NFM!G$15*1000)</f>
        <v>0</v>
      </c>
      <c r="H258" s="277">
        <f>IF(H$120=0,0,H$120/NFM!H$15*1000)</f>
        <v>0</v>
      </c>
      <c r="I258" s="277">
        <f>IF(I$120=0,0,I$120/NFM!I$15*1000)</f>
        <v>0</v>
      </c>
      <c r="J258" s="277">
        <f>IF(J$120=0,0,J$120/NFM!J$15*1000)</f>
        <v>0</v>
      </c>
      <c r="K258" s="277">
        <f>IF(K$120=0,0,K$120/NFM!K$15*1000)</f>
        <v>0</v>
      </c>
      <c r="L258" s="277">
        <f>IF(L$120=0,0,L$120/NFM!L$15*1000)</f>
        <v>0</v>
      </c>
      <c r="M258" s="277">
        <f>IF(M$120=0,0,M$120/NFM!M$15*1000)</f>
        <v>0</v>
      </c>
      <c r="N258" s="277">
        <f>IF(N$120=0,0,N$120/NFM!N$15*1000)</f>
        <v>0</v>
      </c>
      <c r="O258" s="277">
        <f>IF(O$120=0,0,O$120/NFM!O$15*1000)</f>
        <v>0</v>
      </c>
      <c r="P258" s="277">
        <f>IF(P$120=0,0,P$120/NFM!P$15*1000)</f>
        <v>0</v>
      </c>
      <c r="Q258" s="277">
        <f>IF(Q$120=0,0,Q$120/NFM!Q$15*1000)</f>
        <v>0</v>
      </c>
      <c r="R258" s="277">
        <f>IF(R$120=0,0,R$120/NFM!R$15*1000)</f>
        <v>0</v>
      </c>
      <c r="S258" s="277">
        <f>IF(S$120=0,0,S$120/NFM!S$15*1000)</f>
        <v>0</v>
      </c>
      <c r="T258" s="277">
        <f>IF(T$120=0,0,T$120/NFM!T$15*1000)</f>
        <v>0</v>
      </c>
      <c r="U258" s="277">
        <f>IF(U$120=0,0,U$120/NFM!U$15*1000)</f>
        <v>0</v>
      </c>
      <c r="V258" s="277">
        <f>IF(V$120=0,0,V$120/NFM!V$15*1000)</f>
        <v>0</v>
      </c>
      <c r="W258" s="277">
        <f>IF(W$120=0,0,W$120/NFM!W$15*1000)</f>
        <v>0</v>
      </c>
      <c r="DA258" s="78"/>
    </row>
    <row r="259" spans="1:105" ht="12" customHeight="1" x14ac:dyDescent="0.25">
      <c r="A259" s="203" t="s">
        <v>604</v>
      </c>
      <c r="B259" s="278">
        <f>IF(B$126=0,0,B$126/NFM!B$15*1000)</f>
        <v>0</v>
      </c>
      <c r="C259" s="278">
        <f>IF(C$126=0,0,C$126/NFM!C$15*1000)</f>
        <v>0</v>
      </c>
      <c r="D259" s="278">
        <f>IF(D$126=0,0,D$126/NFM!D$15*1000)</f>
        <v>0</v>
      </c>
      <c r="E259" s="278">
        <f>IF(E$126=0,0,E$126/NFM!E$15*1000)</f>
        <v>0</v>
      </c>
      <c r="F259" s="278">
        <f>IF(F$126=0,0,F$126/NFM!F$15*1000)</f>
        <v>0</v>
      </c>
      <c r="G259" s="278">
        <f>IF(G$126=0,0,G$126/NFM!G$15*1000)</f>
        <v>0</v>
      </c>
      <c r="H259" s="278">
        <f>IF(H$126=0,0,H$126/NFM!H$15*1000)</f>
        <v>0</v>
      </c>
      <c r="I259" s="278">
        <f>IF(I$126=0,0,I$126/NFM!I$15*1000)</f>
        <v>0</v>
      </c>
      <c r="J259" s="278">
        <f>IF(J$126=0,0,J$126/NFM!J$15*1000)</f>
        <v>0</v>
      </c>
      <c r="K259" s="278">
        <f>IF(K$126=0,0,K$126/NFM!K$15*1000)</f>
        <v>0</v>
      </c>
      <c r="L259" s="278">
        <f>IF(L$126=0,0,L$126/NFM!L$15*1000)</f>
        <v>0</v>
      </c>
      <c r="M259" s="278">
        <f>IF(M$126=0,0,M$126/NFM!M$15*1000)</f>
        <v>0</v>
      </c>
      <c r="N259" s="278">
        <f>IF(N$126=0,0,N$126/NFM!N$15*1000)</f>
        <v>0</v>
      </c>
      <c r="O259" s="278">
        <f>IF(O$126=0,0,O$126/NFM!O$15*1000)</f>
        <v>0</v>
      </c>
      <c r="P259" s="278">
        <f>IF(P$126=0,0,P$126/NFM!P$15*1000)</f>
        <v>0</v>
      </c>
      <c r="Q259" s="278">
        <f>IF(Q$126=0,0,Q$126/NFM!Q$15*1000)</f>
        <v>0</v>
      </c>
      <c r="R259" s="278">
        <f>IF(R$126=0,0,R$126/NFM!R$15*1000)</f>
        <v>0</v>
      </c>
      <c r="S259" s="278">
        <f>IF(S$126=0,0,S$126/NFM!S$15*1000)</f>
        <v>0</v>
      </c>
      <c r="T259" s="278">
        <f>IF(T$126=0,0,T$126/NFM!T$15*1000)</f>
        <v>0</v>
      </c>
      <c r="U259" s="278">
        <f>IF(U$126=0,0,U$126/NFM!U$15*1000)</f>
        <v>0</v>
      </c>
      <c r="V259" s="278">
        <f>IF(V$126=0,0,V$126/NFM!V$15*1000)</f>
        <v>0</v>
      </c>
      <c r="W259" s="278">
        <f>IF(W$126=0,0,W$126/NFM!W$15*1000)</f>
        <v>0</v>
      </c>
      <c r="DA259" s="79"/>
    </row>
    <row r="260" spans="1:105" ht="12" customHeight="1" x14ac:dyDescent="0.25">
      <c r="A260" s="203" t="s">
        <v>615</v>
      </c>
      <c r="B260" s="278">
        <f>IF(B$134=0,0,B$134/NFM!B$15*1000)</f>
        <v>0</v>
      </c>
      <c r="C260" s="278">
        <f>IF(C$134=0,0,C$134/NFM!C$15*1000)</f>
        <v>0</v>
      </c>
      <c r="D260" s="278">
        <f>IF(D$134=0,0,D$134/NFM!D$15*1000)</f>
        <v>0</v>
      </c>
      <c r="E260" s="278">
        <f>IF(E$134=0,0,E$134/NFM!E$15*1000)</f>
        <v>0</v>
      </c>
      <c r="F260" s="278">
        <f>IF(F$134=0,0,F$134/NFM!F$15*1000)</f>
        <v>0</v>
      </c>
      <c r="G260" s="278">
        <f>IF(G$134=0,0,G$134/NFM!G$15*1000)</f>
        <v>0</v>
      </c>
      <c r="H260" s="278">
        <f>IF(H$134=0,0,H$134/NFM!H$15*1000)</f>
        <v>0</v>
      </c>
      <c r="I260" s="278">
        <f>IF(I$134=0,0,I$134/NFM!I$15*1000)</f>
        <v>0</v>
      </c>
      <c r="J260" s="278">
        <f>IF(J$134=0,0,J$134/NFM!J$15*1000)</f>
        <v>0</v>
      </c>
      <c r="K260" s="278">
        <f>IF(K$134=0,0,K$134/NFM!K$15*1000)</f>
        <v>0</v>
      </c>
      <c r="L260" s="278">
        <f>IF(L$134=0,0,L$134/NFM!L$15*1000)</f>
        <v>0</v>
      </c>
      <c r="M260" s="278">
        <f>IF(M$134=0,0,M$134/NFM!M$15*1000)</f>
        <v>0</v>
      </c>
      <c r="N260" s="278">
        <f>IF(N$134=0,0,N$134/NFM!N$15*1000)</f>
        <v>0</v>
      </c>
      <c r="O260" s="278">
        <f>IF(O$134=0,0,O$134/NFM!O$15*1000)</f>
        <v>0</v>
      </c>
      <c r="P260" s="278">
        <f>IF(P$134=0,0,P$134/NFM!P$15*1000)</f>
        <v>0</v>
      </c>
      <c r="Q260" s="278">
        <f>IF(Q$134=0,0,Q$134/NFM!Q$15*1000)</f>
        <v>0</v>
      </c>
      <c r="R260" s="278">
        <f>IF(R$134=0,0,R$134/NFM!R$15*1000)</f>
        <v>0</v>
      </c>
      <c r="S260" s="278">
        <f>IF(S$134=0,0,S$134/NFM!S$15*1000)</f>
        <v>0</v>
      </c>
      <c r="T260" s="278">
        <f>IF(T$134=0,0,T$134/NFM!T$15*1000)</f>
        <v>0</v>
      </c>
      <c r="U260" s="278">
        <f>IF(U$134=0,0,U$134/NFM!U$15*1000)</f>
        <v>0</v>
      </c>
      <c r="V260" s="278">
        <f>IF(V$134=0,0,V$134/NFM!V$15*1000)</f>
        <v>0</v>
      </c>
      <c r="W260" s="278">
        <f>IF(W$134=0,0,W$134/NFM!W$15*1000)</f>
        <v>0</v>
      </c>
      <c r="DA260" s="79"/>
    </row>
    <row r="261" spans="1:105" ht="12" customHeight="1" x14ac:dyDescent="0.25">
      <c r="A261" s="41" t="s">
        <v>625</v>
      </c>
      <c r="B261" s="279">
        <f>IF(B$141=0,0,B$141/NFM!B$15*1000)</f>
        <v>0</v>
      </c>
      <c r="C261" s="279">
        <f>IF(C$141=0,0,C$141/NFM!C$15*1000)</f>
        <v>0</v>
      </c>
      <c r="D261" s="279">
        <f>IF(D$141=0,0,D$141/NFM!D$15*1000)</f>
        <v>0</v>
      </c>
      <c r="E261" s="279">
        <f>IF(E$141=0,0,E$141/NFM!E$15*1000)</f>
        <v>0</v>
      </c>
      <c r="F261" s="279">
        <f>IF(F$141=0,0,F$141/NFM!F$15*1000)</f>
        <v>0</v>
      </c>
      <c r="G261" s="279">
        <f>IF(G$141=0,0,G$141/NFM!G$15*1000)</f>
        <v>0</v>
      </c>
      <c r="H261" s="279">
        <f>IF(H$141=0,0,H$141/NFM!H$15*1000)</f>
        <v>0</v>
      </c>
      <c r="I261" s="279">
        <f>IF(I$141=0,0,I$141/NFM!I$15*1000)</f>
        <v>0</v>
      </c>
      <c r="J261" s="279">
        <f>IF(J$141=0,0,J$141/NFM!J$15*1000)</f>
        <v>0</v>
      </c>
      <c r="K261" s="279">
        <f>IF(K$141=0,0,K$141/NFM!K$15*1000)</f>
        <v>0</v>
      </c>
      <c r="L261" s="279">
        <f>IF(L$141=0,0,L$141/NFM!L$15*1000)</f>
        <v>0</v>
      </c>
      <c r="M261" s="279">
        <f>IF(M$141=0,0,M$141/NFM!M$15*1000)</f>
        <v>0</v>
      </c>
      <c r="N261" s="279">
        <f>IF(N$141=0,0,N$141/NFM!N$15*1000)</f>
        <v>0</v>
      </c>
      <c r="O261" s="279">
        <f>IF(O$141=0,0,O$141/NFM!O$15*1000)</f>
        <v>0</v>
      </c>
      <c r="P261" s="279">
        <f>IF(P$141=0,0,P$141/NFM!P$15*1000)</f>
        <v>0</v>
      </c>
      <c r="Q261" s="279">
        <f>IF(Q$141=0,0,Q$141/NFM!Q$15*1000)</f>
        <v>0</v>
      </c>
      <c r="R261" s="279">
        <f>IF(R$141=0,0,R$141/NFM!R$15*1000)</f>
        <v>0</v>
      </c>
      <c r="S261" s="279">
        <f>IF(S$141=0,0,S$141/NFM!S$15*1000)</f>
        <v>0</v>
      </c>
      <c r="T261" s="279">
        <f>IF(T$141=0,0,T$141/NFM!T$15*1000)</f>
        <v>0</v>
      </c>
      <c r="U261" s="279">
        <f>IF(U$141=0,0,U$141/NFM!U$15*1000)</f>
        <v>0</v>
      </c>
      <c r="V261" s="279">
        <f>IF(V$141=0,0,V$141/NFM!V$15*1000)</f>
        <v>0</v>
      </c>
      <c r="W261" s="279">
        <f>IF(W$141=0,0,W$141/NFM!W$15*1000)</f>
        <v>0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useful energy demand"</f>
        <v>LU: Non-ferrous metals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645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646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647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648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649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650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651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652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653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654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655</v>
      </c>
    </row>
    <row r="16" spans="1:105" ht="12" customHeight="1" x14ac:dyDescent="0.25">
      <c r="A16" s="57" t="s">
        <v>487</v>
      </c>
      <c r="B16" s="296">
        <v>0</v>
      </c>
      <c r="C16" s="296">
        <v>0</v>
      </c>
      <c r="D16" s="296">
        <v>0</v>
      </c>
      <c r="E16" s="296">
        <v>0</v>
      </c>
      <c r="F16" s="296">
        <v>0</v>
      </c>
      <c r="G16" s="296">
        <v>0</v>
      </c>
      <c r="H16" s="296">
        <v>0</v>
      </c>
      <c r="I16" s="296">
        <v>0</v>
      </c>
      <c r="J16" s="296">
        <v>0</v>
      </c>
      <c r="K16" s="296">
        <v>0</v>
      </c>
      <c r="L16" s="296">
        <v>0</v>
      </c>
      <c r="M16" s="296">
        <v>0</v>
      </c>
      <c r="N16" s="296">
        <v>0</v>
      </c>
      <c r="O16" s="296">
        <v>0</v>
      </c>
      <c r="P16" s="296">
        <v>0</v>
      </c>
      <c r="Q16" s="296">
        <v>0</v>
      </c>
      <c r="R16" s="296">
        <v>0</v>
      </c>
      <c r="S16" s="296">
        <v>0</v>
      </c>
      <c r="T16" s="296">
        <v>0</v>
      </c>
      <c r="U16" s="296">
        <v>0</v>
      </c>
      <c r="V16" s="296">
        <v>0</v>
      </c>
      <c r="W16" s="296">
        <v>0</v>
      </c>
      <c r="DA16" s="70" t="s">
        <v>656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657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658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659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660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661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662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663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664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665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666</v>
      </c>
    </row>
    <row r="27" spans="1:105" ht="12" customHeight="1" x14ac:dyDescent="0.25">
      <c r="A27" s="57" t="s">
        <v>499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667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DA28" s="122" t="s">
        <v>668</v>
      </c>
    </row>
    <row r="29" spans="1:105" ht="12" customHeight="1" x14ac:dyDescent="0.25">
      <c r="A29" s="18" t="s">
        <v>160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669</v>
      </c>
    </row>
    <row r="30" spans="1:105" ht="12" customHeight="1" x14ac:dyDescent="0.25">
      <c r="A30" s="18" t="s">
        <v>70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670</v>
      </c>
    </row>
    <row r="31" spans="1:105" ht="12" customHeight="1" x14ac:dyDescent="0.25">
      <c r="A31" s="18" t="s">
        <v>162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671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672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0</v>
      </c>
      <c r="C34" s="225">
        <v>0</v>
      </c>
      <c r="D34" s="225">
        <v>0</v>
      </c>
      <c r="E34" s="225">
        <v>0</v>
      </c>
      <c r="F34" s="225">
        <v>0</v>
      </c>
      <c r="G34" s="225">
        <v>0</v>
      </c>
      <c r="H34" s="225">
        <v>0</v>
      </c>
      <c r="I34" s="225">
        <v>0</v>
      </c>
      <c r="J34" s="225">
        <v>0</v>
      </c>
      <c r="K34" s="225">
        <v>0</v>
      </c>
      <c r="L34" s="225">
        <v>0</v>
      </c>
      <c r="M34" s="225">
        <v>0</v>
      </c>
      <c r="N34" s="225">
        <v>0</v>
      </c>
      <c r="O34" s="225">
        <v>0</v>
      </c>
      <c r="P34" s="225">
        <v>0</v>
      </c>
      <c r="Q34" s="225">
        <v>0</v>
      </c>
      <c r="R34" s="225">
        <v>0</v>
      </c>
      <c r="S34" s="225">
        <v>0</v>
      </c>
      <c r="T34" s="225">
        <v>0</v>
      </c>
      <c r="U34" s="225">
        <v>0</v>
      </c>
      <c r="V34" s="225">
        <v>0</v>
      </c>
      <c r="W34" s="225">
        <v>0</v>
      </c>
      <c r="DA34" s="89" t="s">
        <v>673</v>
      </c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674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675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676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677</v>
      </c>
    </row>
    <row r="39" spans="1:105" ht="12" customHeight="1" x14ac:dyDescent="0.25">
      <c r="A39" s="56" t="s">
        <v>96</v>
      </c>
      <c r="B39" s="262">
        <v>0</v>
      </c>
      <c r="C39" s="262">
        <v>0</v>
      </c>
      <c r="D39" s="262">
        <v>0</v>
      </c>
      <c r="E39" s="262">
        <v>0</v>
      </c>
      <c r="F39" s="262">
        <v>0</v>
      </c>
      <c r="G39" s="262">
        <v>0</v>
      </c>
      <c r="H39" s="262">
        <v>0</v>
      </c>
      <c r="I39" s="262">
        <v>0</v>
      </c>
      <c r="J39" s="262">
        <v>0</v>
      </c>
      <c r="K39" s="262">
        <v>0</v>
      </c>
      <c r="L39" s="262">
        <v>0</v>
      </c>
      <c r="M39" s="262">
        <v>0</v>
      </c>
      <c r="N39" s="262">
        <v>0</v>
      </c>
      <c r="O39" s="262">
        <v>0</v>
      </c>
      <c r="P39" s="262">
        <v>0</v>
      </c>
      <c r="Q39" s="262">
        <v>0</v>
      </c>
      <c r="R39" s="262">
        <v>0</v>
      </c>
      <c r="S39" s="262">
        <v>0</v>
      </c>
      <c r="T39" s="262">
        <v>0</v>
      </c>
      <c r="U39" s="262">
        <v>0</v>
      </c>
      <c r="V39" s="262">
        <v>0</v>
      </c>
      <c r="W39" s="262">
        <v>0</v>
      </c>
      <c r="DA39" s="68" t="s">
        <v>678</v>
      </c>
    </row>
    <row r="40" spans="1:105" ht="12" customHeight="1" x14ac:dyDescent="0.25">
      <c r="A40" s="37" t="s">
        <v>160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679</v>
      </c>
    </row>
    <row r="41" spans="1:105" ht="12" customHeight="1" x14ac:dyDescent="0.25">
      <c r="A41" s="37" t="s">
        <v>162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680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681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682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683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684</v>
      </c>
    </row>
    <row r="46" spans="1:105" ht="12" customHeight="1" x14ac:dyDescent="0.25">
      <c r="A46" s="57" t="s">
        <v>519</v>
      </c>
      <c r="B46" s="296">
        <v>0</v>
      </c>
      <c r="C46" s="296">
        <v>0</v>
      </c>
      <c r="D46" s="296">
        <v>0</v>
      </c>
      <c r="E46" s="296">
        <v>0</v>
      </c>
      <c r="F46" s="296">
        <v>0</v>
      </c>
      <c r="G46" s="296">
        <v>0</v>
      </c>
      <c r="H46" s="296">
        <v>0</v>
      </c>
      <c r="I46" s="296">
        <v>0</v>
      </c>
      <c r="J46" s="296">
        <v>0</v>
      </c>
      <c r="K46" s="296">
        <v>0</v>
      </c>
      <c r="L46" s="296">
        <v>0</v>
      </c>
      <c r="M46" s="296">
        <v>0</v>
      </c>
      <c r="N46" s="296">
        <v>0</v>
      </c>
      <c r="O46" s="296">
        <v>0</v>
      </c>
      <c r="P46" s="296">
        <v>0</v>
      </c>
      <c r="Q46" s="296">
        <v>0</v>
      </c>
      <c r="R46" s="296">
        <v>0</v>
      </c>
      <c r="S46" s="296">
        <v>0</v>
      </c>
      <c r="T46" s="296">
        <v>0</v>
      </c>
      <c r="U46" s="296">
        <v>0</v>
      </c>
      <c r="V46" s="296">
        <v>0</v>
      </c>
      <c r="W46" s="296">
        <v>0</v>
      </c>
      <c r="DA46" s="70" t="s">
        <v>685</v>
      </c>
    </row>
    <row r="47" spans="1:105" ht="12" customHeight="1" x14ac:dyDescent="0.25">
      <c r="A47" s="60" t="s">
        <v>521</v>
      </c>
      <c r="B47" s="264">
        <v>0</v>
      </c>
      <c r="C47" s="264">
        <v>0</v>
      </c>
      <c r="D47" s="264">
        <v>0</v>
      </c>
      <c r="E47" s="264">
        <v>0</v>
      </c>
      <c r="F47" s="264">
        <v>0</v>
      </c>
      <c r="G47" s="264">
        <v>0</v>
      </c>
      <c r="H47" s="264">
        <v>0</v>
      </c>
      <c r="I47" s="264">
        <v>0</v>
      </c>
      <c r="J47" s="264">
        <v>0</v>
      </c>
      <c r="K47" s="264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DA47" s="72" t="s">
        <v>686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</v>
      </c>
      <c r="J48" s="299">
        <v>0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0</v>
      </c>
      <c r="U48" s="299">
        <v>0</v>
      </c>
      <c r="V48" s="299">
        <v>0</v>
      </c>
      <c r="W48" s="299">
        <v>0</v>
      </c>
      <c r="DA48" s="71" t="s">
        <v>687</v>
      </c>
    </row>
    <row r="49" spans="1:105" ht="12" customHeight="1" x14ac:dyDescent="0.25">
      <c r="A49" s="59" t="s">
        <v>160</v>
      </c>
      <c r="B49" s="299">
        <v>0</v>
      </c>
      <c r="C49" s="299">
        <v>0</v>
      </c>
      <c r="D49" s="299">
        <v>0</v>
      </c>
      <c r="E49" s="299">
        <v>0</v>
      </c>
      <c r="F49" s="299">
        <v>0</v>
      </c>
      <c r="G49" s="299">
        <v>0</v>
      </c>
      <c r="H49" s="299">
        <v>0</v>
      </c>
      <c r="I49" s="299">
        <v>0</v>
      </c>
      <c r="J49" s="299">
        <v>0</v>
      </c>
      <c r="K49" s="299">
        <v>0</v>
      </c>
      <c r="L49" s="299">
        <v>0</v>
      </c>
      <c r="M49" s="299">
        <v>0</v>
      </c>
      <c r="N49" s="299">
        <v>0</v>
      </c>
      <c r="O49" s="299">
        <v>0</v>
      </c>
      <c r="P49" s="299">
        <v>0</v>
      </c>
      <c r="Q49" s="299">
        <v>0</v>
      </c>
      <c r="R49" s="299">
        <v>0</v>
      </c>
      <c r="S49" s="299">
        <v>0</v>
      </c>
      <c r="T49" s="299">
        <v>0</v>
      </c>
      <c r="U49" s="299">
        <v>0</v>
      </c>
      <c r="V49" s="299">
        <v>0</v>
      </c>
      <c r="W49" s="299">
        <v>0</v>
      </c>
      <c r="DA49" s="71" t="s">
        <v>688</v>
      </c>
    </row>
    <row r="50" spans="1:105" ht="12" customHeight="1" x14ac:dyDescent="0.25">
      <c r="A50" s="59" t="s">
        <v>70</v>
      </c>
      <c r="B50" s="299">
        <v>0</v>
      </c>
      <c r="C50" s="299">
        <v>0</v>
      </c>
      <c r="D50" s="299">
        <v>0</v>
      </c>
      <c r="E50" s="299">
        <v>0</v>
      </c>
      <c r="F50" s="299">
        <v>0</v>
      </c>
      <c r="G50" s="299">
        <v>0</v>
      </c>
      <c r="H50" s="299">
        <v>0</v>
      </c>
      <c r="I50" s="299">
        <v>0</v>
      </c>
      <c r="J50" s="299">
        <v>0</v>
      </c>
      <c r="K50" s="299">
        <v>0</v>
      </c>
      <c r="L50" s="299">
        <v>0</v>
      </c>
      <c r="M50" s="299">
        <v>0</v>
      </c>
      <c r="N50" s="299">
        <v>0</v>
      </c>
      <c r="O50" s="299">
        <v>0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689</v>
      </c>
    </row>
    <row r="51" spans="1:105" ht="12" customHeight="1" x14ac:dyDescent="0.25">
      <c r="A51" s="59" t="s">
        <v>162</v>
      </c>
      <c r="B51" s="299">
        <v>0</v>
      </c>
      <c r="C51" s="299">
        <v>0</v>
      </c>
      <c r="D51" s="299">
        <v>0</v>
      </c>
      <c r="E51" s="299">
        <v>0</v>
      </c>
      <c r="F51" s="299">
        <v>0</v>
      </c>
      <c r="G51" s="299">
        <v>0</v>
      </c>
      <c r="H51" s="299">
        <v>0</v>
      </c>
      <c r="I51" s="299">
        <v>0</v>
      </c>
      <c r="J51" s="299">
        <v>0</v>
      </c>
      <c r="K51" s="299">
        <v>0</v>
      </c>
      <c r="L51" s="299">
        <v>0</v>
      </c>
      <c r="M51" s="299">
        <v>0</v>
      </c>
      <c r="N51" s="299">
        <v>0</v>
      </c>
      <c r="O51" s="299">
        <v>0</v>
      </c>
      <c r="P51" s="299">
        <v>0</v>
      </c>
      <c r="Q51" s="299">
        <v>0</v>
      </c>
      <c r="R51" s="299">
        <v>0</v>
      </c>
      <c r="S51" s="299">
        <v>0</v>
      </c>
      <c r="T51" s="299">
        <v>0</v>
      </c>
      <c r="U51" s="299">
        <v>0</v>
      </c>
      <c r="V51" s="299">
        <v>0</v>
      </c>
      <c r="W51" s="299">
        <v>0</v>
      </c>
      <c r="DA51" s="71" t="s">
        <v>690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691</v>
      </c>
    </row>
    <row r="53" spans="1:105" ht="12" customHeight="1" x14ac:dyDescent="0.25">
      <c r="A53" s="57" t="s">
        <v>529</v>
      </c>
      <c r="B53" s="296">
        <f t="shared" ref="B53:W53" si="0">B54+B58+B69</f>
        <v>0</v>
      </c>
      <c r="C53" s="296">
        <f t="shared" si="0"/>
        <v>0</v>
      </c>
      <c r="D53" s="296">
        <f t="shared" si="0"/>
        <v>0</v>
      </c>
      <c r="E53" s="296">
        <f t="shared" si="0"/>
        <v>0</v>
      </c>
      <c r="F53" s="296">
        <f t="shared" si="0"/>
        <v>0</v>
      </c>
      <c r="G53" s="296">
        <f t="shared" si="0"/>
        <v>0</v>
      </c>
      <c r="H53" s="296">
        <f t="shared" si="0"/>
        <v>0</v>
      </c>
      <c r="I53" s="296">
        <f t="shared" si="0"/>
        <v>0</v>
      </c>
      <c r="J53" s="296">
        <f t="shared" si="0"/>
        <v>0</v>
      </c>
      <c r="K53" s="296">
        <f t="shared" si="0"/>
        <v>0</v>
      </c>
      <c r="L53" s="296">
        <f t="shared" si="0"/>
        <v>0</v>
      </c>
      <c r="M53" s="296">
        <f t="shared" si="0"/>
        <v>0</v>
      </c>
      <c r="N53" s="296">
        <f t="shared" si="0"/>
        <v>0</v>
      </c>
      <c r="O53" s="296">
        <f t="shared" si="0"/>
        <v>0</v>
      </c>
      <c r="P53" s="296">
        <f t="shared" si="0"/>
        <v>0</v>
      </c>
      <c r="Q53" s="296">
        <f t="shared" si="0"/>
        <v>0</v>
      </c>
      <c r="R53" s="296">
        <f t="shared" si="0"/>
        <v>0</v>
      </c>
      <c r="S53" s="296">
        <f t="shared" si="0"/>
        <v>0</v>
      </c>
      <c r="T53" s="296">
        <f t="shared" si="0"/>
        <v>0</v>
      </c>
      <c r="U53" s="296">
        <f t="shared" si="0"/>
        <v>0</v>
      </c>
      <c r="V53" s="296">
        <f t="shared" si="0"/>
        <v>0</v>
      </c>
      <c r="W53" s="296">
        <f t="shared" si="0"/>
        <v>0</v>
      </c>
      <c r="DA53" s="70"/>
    </row>
    <row r="54" spans="1:105" ht="12" customHeight="1" x14ac:dyDescent="0.25">
      <c r="A54" s="60" t="s">
        <v>530</v>
      </c>
      <c r="B54" s="264">
        <v>0</v>
      </c>
      <c r="C54" s="264">
        <v>0</v>
      </c>
      <c r="D54" s="264">
        <v>0</v>
      </c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  <c r="O54" s="264">
        <v>0</v>
      </c>
      <c r="P54" s="264">
        <v>0</v>
      </c>
      <c r="Q54" s="264">
        <v>0</v>
      </c>
      <c r="R54" s="264">
        <v>0</v>
      </c>
      <c r="S54" s="264">
        <v>0</v>
      </c>
      <c r="T54" s="264">
        <v>0</v>
      </c>
      <c r="U54" s="264">
        <v>0</v>
      </c>
      <c r="V54" s="264">
        <v>0</v>
      </c>
      <c r="W54" s="264">
        <v>0</v>
      </c>
      <c r="DA54" s="72" t="s">
        <v>692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0</v>
      </c>
      <c r="J55" s="232">
        <v>0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0</v>
      </c>
      <c r="U55" s="232">
        <v>0</v>
      </c>
      <c r="V55" s="232">
        <v>0</v>
      </c>
      <c r="W55" s="232">
        <v>0</v>
      </c>
      <c r="DA55" s="71" t="s">
        <v>693</v>
      </c>
    </row>
    <row r="56" spans="1:105" ht="12" customHeight="1" x14ac:dyDescent="0.25">
      <c r="A56" s="59" t="s">
        <v>160</v>
      </c>
      <c r="B56" s="232">
        <v>0</v>
      </c>
      <c r="C56" s="232">
        <v>0</v>
      </c>
      <c r="D56" s="232">
        <v>0</v>
      </c>
      <c r="E56" s="232">
        <v>0</v>
      </c>
      <c r="F56" s="232">
        <v>0</v>
      </c>
      <c r="G56" s="232">
        <v>0</v>
      </c>
      <c r="H56" s="232">
        <v>0</v>
      </c>
      <c r="I56" s="232">
        <v>0</v>
      </c>
      <c r="J56" s="232">
        <v>0</v>
      </c>
      <c r="K56" s="232">
        <v>0</v>
      </c>
      <c r="L56" s="232">
        <v>0</v>
      </c>
      <c r="M56" s="232">
        <v>0</v>
      </c>
      <c r="N56" s="232">
        <v>0</v>
      </c>
      <c r="O56" s="232">
        <v>0</v>
      </c>
      <c r="P56" s="232">
        <v>0</v>
      </c>
      <c r="Q56" s="232">
        <v>0</v>
      </c>
      <c r="R56" s="232">
        <v>0</v>
      </c>
      <c r="S56" s="232">
        <v>0</v>
      </c>
      <c r="T56" s="232">
        <v>0</v>
      </c>
      <c r="U56" s="232">
        <v>0</v>
      </c>
      <c r="V56" s="232">
        <v>0</v>
      </c>
      <c r="W56" s="232">
        <v>0</v>
      </c>
      <c r="DA56" s="71" t="s">
        <v>694</v>
      </c>
    </row>
    <row r="57" spans="1:105" ht="12" customHeight="1" x14ac:dyDescent="0.25">
      <c r="A57" s="59" t="s">
        <v>162</v>
      </c>
      <c r="B57" s="232">
        <v>0</v>
      </c>
      <c r="C57" s="232">
        <v>0</v>
      </c>
      <c r="D57" s="232">
        <v>0</v>
      </c>
      <c r="E57" s="232">
        <v>0</v>
      </c>
      <c r="F57" s="232">
        <v>0</v>
      </c>
      <c r="G57" s="232">
        <v>0</v>
      </c>
      <c r="H57" s="232">
        <v>0</v>
      </c>
      <c r="I57" s="232">
        <v>0</v>
      </c>
      <c r="J57" s="232">
        <v>0</v>
      </c>
      <c r="K57" s="232">
        <v>0</v>
      </c>
      <c r="L57" s="232">
        <v>0</v>
      </c>
      <c r="M57" s="232">
        <v>0</v>
      </c>
      <c r="N57" s="232">
        <v>0</v>
      </c>
      <c r="O57" s="232">
        <v>0</v>
      </c>
      <c r="P57" s="232">
        <v>0</v>
      </c>
      <c r="Q57" s="232">
        <v>0</v>
      </c>
      <c r="R57" s="232">
        <v>0</v>
      </c>
      <c r="S57" s="232">
        <v>0</v>
      </c>
      <c r="T57" s="232">
        <v>0</v>
      </c>
      <c r="U57" s="232">
        <v>0</v>
      </c>
      <c r="V57" s="232">
        <v>0</v>
      </c>
      <c r="W57" s="232">
        <v>0</v>
      </c>
      <c r="DA57" s="71" t="s">
        <v>695</v>
      </c>
    </row>
    <row r="58" spans="1:105" ht="12" customHeight="1" x14ac:dyDescent="0.25">
      <c r="A58" s="60" t="s">
        <v>535</v>
      </c>
      <c r="B58" s="264">
        <v>0</v>
      </c>
      <c r="C58" s="264">
        <v>0</v>
      </c>
      <c r="D58" s="264">
        <v>0</v>
      </c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>
        <v>0</v>
      </c>
      <c r="K58" s="264">
        <v>0</v>
      </c>
      <c r="L58" s="264">
        <v>0</v>
      </c>
      <c r="M58" s="264">
        <v>0</v>
      </c>
      <c r="N58" s="264">
        <v>0</v>
      </c>
      <c r="O58" s="264">
        <v>0</v>
      </c>
      <c r="P58" s="264">
        <v>0</v>
      </c>
      <c r="Q58" s="264">
        <v>0</v>
      </c>
      <c r="R58" s="264">
        <v>0</v>
      </c>
      <c r="S58" s="264">
        <v>0</v>
      </c>
      <c r="T58" s="264">
        <v>0</v>
      </c>
      <c r="U58" s="264">
        <v>0</v>
      </c>
      <c r="V58" s="264">
        <v>0</v>
      </c>
      <c r="W58" s="264">
        <v>0</v>
      </c>
      <c r="DA58" s="72" t="s">
        <v>696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697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698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699</v>
      </c>
    </row>
    <row r="62" spans="1:105" ht="12" customHeight="1" x14ac:dyDescent="0.25">
      <c r="A62" s="64" t="s">
        <v>160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700</v>
      </c>
    </row>
    <row r="63" spans="1:105" ht="12" customHeight="1" x14ac:dyDescent="0.25">
      <c r="A63" s="64" t="s">
        <v>70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701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702</v>
      </c>
    </row>
    <row r="65" spans="1:105" ht="12" customHeight="1" x14ac:dyDescent="0.25">
      <c r="A65" s="64" t="s">
        <v>162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703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704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705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706</v>
      </c>
    </row>
    <row r="69" spans="1:105" ht="12" customHeight="1" x14ac:dyDescent="0.25">
      <c r="A69" s="61" t="s">
        <v>547</v>
      </c>
      <c r="B69" s="265">
        <v>0</v>
      </c>
      <c r="C69" s="265">
        <v>0</v>
      </c>
      <c r="D69" s="265">
        <v>0</v>
      </c>
      <c r="E69" s="265">
        <v>0</v>
      </c>
      <c r="F69" s="265">
        <v>0</v>
      </c>
      <c r="G69" s="265">
        <v>0</v>
      </c>
      <c r="H69" s="265">
        <v>0</v>
      </c>
      <c r="I69" s="265">
        <v>0</v>
      </c>
      <c r="J69" s="265">
        <v>0</v>
      </c>
      <c r="K69" s="265">
        <v>0</v>
      </c>
      <c r="L69" s="265">
        <v>0</v>
      </c>
      <c r="M69" s="265">
        <v>0</v>
      </c>
      <c r="N69" s="265">
        <v>0</v>
      </c>
      <c r="O69" s="265">
        <v>0</v>
      </c>
      <c r="P69" s="265">
        <v>0</v>
      </c>
      <c r="Q69" s="265">
        <v>0</v>
      </c>
      <c r="R69" s="265">
        <v>0</v>
      </c>
      <c r="S69" s="265">
        <v>0</v>
      </c>
      <c r="T69" s="265">
        <v>0</v>
      </c>
      <c r="U69" s="265">
        <v>0</v>
      </c>
      <c r="V69" s="265">
        <v>0</v>
      </c>
      <c r="W69" s="265">
        <v>0</v>
      </c>
      <c r="DA69" s="74" t="s">
        <v>707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0</v>
      </c>
      <c r="C72" s="225">
        <v>0</v>
      </c>
      <c r="D72" s="225">
        <v>0</v>
      </c>
      <c r="E72" s="225">
        <v>0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708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709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710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711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712</v>
      </c>
    </row>
    <row r="77" spans="1:105" ht="12" customHeight="1" x14ac:dyDescent="0.25">
      <c r="A77" s="56" t="s">
        <v>96</v>
      </c>
      <c r="B77" s="262">
        <v>0</v>
      </c>
      <c r="C77" s="262">
        <v>0</v>
      </c>
      <c r="D77" s="262">
        <v>0</v>
      </c>
      <c r="E77" s="262">
        <v>0</v>
      </c>
      <c r="F77" s="262">
        <v>0</v>
      </c>
      <c r="G77" s="262">
        <v>0</v>
      </c>
      <c r="H77" s="262">
        <v>0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713</v>
      </c>
    </row>
    <row r="78" spans="1:105" ht="12" customHeight="1" x14ac:dyDescent="0.25">
      <c r="A78" s="37" t="s">
        <v>160</v>
      </c>
      <c r="B78" s="228">
        <v>0</v>
      </c>
      <c r="C78" s="228">
        <v>0</v>
      </c>
      <c r="D78" s="228">
        <v>0</v>
      </c>
      <c r="E78" s="228">
        <v>0</v>
      </c>
      <c r="F78" s="228">
        <v>0</v>
      </c>
      <c r="G78" s="228">
        <v>0</v>
      </c>
      <c r="H78" s="228">
        <v>0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714</v>
      </c>
    </row>
    <row r="79" spans="1:105" ht="12" customHeight="1" x14ac:dyDescent="0.25">
      <c r="A79" s="37" t="s">
        <v>162</v>
      </c>
      <c r="B79" s="228">
        <v>0</v>
      </c>
      <c r="C79" s="228">
        <v>0</v>
      </c>
      <c r="D79" s="228">
        <v>0</v>
      </c>
      <c r="E79" s="228">
        <v>0</v>
      </c>
      <c r="F79" s="228">
        <v>0</v>
      </c>
      <c r="G79" s="228">
        <v>0</v>
      </c>
      <c r="H79" s="228">
        <v>0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715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716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717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718</v>
      </c>
    </row>
    <row r="83" spans="1:105" ht="12" customHeight="1" x14ac:dyDescent="0.25">
      <c r="A83" s="57" t="s">
        <v>560</v>
      </c>
      <c r="B83" s="263">
        <v>0</v>
      </c>
      <c r="C83" s="263">
        <v>0</v>
      </c>
      <c r="D83" s="263">
        <v>0</v>
      </c>
      <c r="E83" s="263">
        <v>0</v>
      </c>
      <c r="F83" s="263">
        <v>0</v>
      </c>
      <c r="G83" s="263">
        <v>0</v>
      </c>
      <c r="H83" s="263">
        <v>0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719</v>
      </c>
    </row>
    <row r="84" spans="1:105" ht="12" customHeight="1" x14ac:dyDescent="0.25">
      <c r="A84" s="60" t="s">
        <v>562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720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721</v>
      </c>
    </row>
    <row r="86" spans="1:105" ht="12" customHeight="1" x14ac:dyDescent="0.25">
      <c r="A86" s="59" t="s">
        <v>160</v>
      </c>
      <c r="B86" s="232">
        <v>0</v>
      </c>
      <c r="C86" s="232">
        <v>0</v>
      </c>
      <c r="D86" s="232">
        <v>0</v>
      </c>
      <c r="E86" s="232">
        <v>0</v>
      </c>
      <c r="F86" s="232">
        <v>0</v>
      </c>
      <c r="G86" s="232">
        <v>0</v>
      </c>
      <c r="H86" s="232">
        <v>0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722</v>
      </c>
    </row>
    <row r="87" spans="1:105" ht="12" customHeight="1" x14ac:dyDescent="0.25">
      <c r="A87" s="59" t="s">
        <v>70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723</v>
      </c>
    </row>
    <row r="88" spans="1:105" ht="12" customHeight="1" x14ac:dyDescent="0.25">
      <c r="A88" s="59" t="s">
        <v>162</v>
      </c>
      <c r="B88" s="232">
        <v>0</v>
      </c>
      <c r="C88" s="232">
        <v>0</v>
      </c>
      <c r="D88" s="232">
        <v>0</v>
      </c>
      <c r="E88" s="232">
        <v>0</v>
      </c>
      <c r="F88" s="232">
        <v>0</v>
      </c>
      <c r="G88" s="232">
        <v>0</v>
      </c>
      <c r="H88" s="232">
        <v>0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724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725</v>
      </c>
    </row>
    <row r="90" spans="1:105" ht="12" customHeight="1" x14ac:dyDescent="0.25">
      <c r="A90" s="57" t="s">
        <v>519</v>
      </c>
      <c r="B90" s="296">
        <v>0</v>
      </c>
      <c r="C90" s="296">
        <v>0</v>
      </c>
      <c r="D90" s="296">
        <v>0</v>
      </c>
      <c r="E90" s="296">
        <v>0</v>
      </c>
      <c r="F90" s="296">
        <v>0</v>
      </c>
      <c r="G90" s="296">
        <v>0</v>
      </c>
      <c r="H90" s="296">
        <v>0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726</v>
      </c>
    </row>
    <row r="91" spans="1:105" ht="12" customHeight="1" x14ac:dyDescent="0.25">
      <c r="A91" s="60" t="s">
        <v>521</v>
      </c>
      <c r="B91" s="264">
        <v>0</v>
      </c>
      <c r="C91" s="264">
        <v>0</v>
      </c>
      <c r="D91" s="264">
        <v>0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727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728</v>
      </c>
    </row>
    <row r="93" spans="1:105" ht="12" customHeight="1" x14ac:dyDescent="0.25">
      <c r="A93" s="59" t="s">
        <v>160</v>
      </c>
      <c r="B93" s="299">
        <v>0</v>
      </c>
      <c r="C93" s="299">
        <v>0</v>
      </c>
      <c r="D93" s="299">
        <v>0</v>
      </c>
      <c r="E93" s="299">
        <v>0</v>
      </c>
      <c r="F93" s="299">
        <v>0</v>
      </c>
      <c r="G93" s="299">
        <v>0</v>
      </c>
      <c r="H93" s="299">
        <v>0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729</v>
      </c>
    </row>
    <row r="94" spans="1:105" ht="12" customHeight="1" x14ac:dyDescent="0.25">
      <c r="A94" s="59" t="s">
        <v>70</v>
      </c>
      <c r="B94" s="299">
        <v>0</v>
      </c>
      <c r="C94" s="299">
        <v>0</v>
      </c>
      <c r="D94" s="299">
        <v>0</v>
      </c>
      <c r="E94" s="299">
        <v>0</v>
      </c>
      <c r="F94" s="299">
        <v>0</v>
      </c>
      <c r="G94" s="299">
        <v>0</v>
      </c>
      <c r="H94" s="299">
        <v>0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730</v>
      </c>
    </row>
    <row r="95" spans="1:105" ht="12" customHeight="1" x14ac:dyDescent="0.25">
      <c r="A95" s="59" t="s">
        <v>162</v>
      </c>
      <c r="B95" s="299">
        <v>0</v>
      </c>
      <c r="C95" s="299">
        <v>0</v>
      </c>
      <c r="D95" s="299">
        <v>0</v>
      </c>
      <c r="E95" s="299">
        <v>0</v>
      </c>
      <c r="F95" s="299">
        <v>0</v>
      </c>
      <c r="G95" s="299">
        <v>0</v>
      </c>
      <c r="H95" s="299">
        <v>0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731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732</v>
      </c>
    </row>
    <row r="97" spans="1:105" ht="12" customHeight="1" x14ac:dyDescent="0.25">
      <c r="A97" s="57" t="s">
        <v>529</v>
      </c>
      <c r="B97" s="296">
        <f t="shared" ref="B97:W97" si="1">B98+B102+B113</f>
        <v>0</v>
      </c>
      <c r="C97" s="296">
        <f t="shared" si="1"/>
        <v>0</v>
      </c>
      <c r="D97" s="296">
        <f t="shared" si="1"/>
        <v>0</v>
      </c>
      <c r="E97" s="296">
        <f t="shared" si="1"/>
        <v>0</v>
      </c>
      <c r="F97" s="296">
        <f t="shared" si="1"/>
        <v>0</v>
      </c>
      <c r="G97" s="296">
        <f t="shared" si="1"/>
        <v>0</v>
      </c>
      <c r="H97" s="296">
        <f t="shared" si="1"/>
        <v>0</v>
      </c>
      <c r="I97" s="296">
        <f t="shared" si="1"/>
        <v>0</v>
      </c>
      <c r="J97" s="296">
        <f t="shared" si="1"/>
        <v>0</v>
      </c>
      <c r="K97" s="296">
        <f t="shared" si="1"/>
        <v>0</v>
      </c>
      <c r="L97" s="296">
        <f t="shared" si="1"/>
        <v>0</v>
      </c>
      <c r="M97" s="296">
        <f t="shared" si="1"/>
        <v>0</v>
      </c>
      <c r="N97" s="296">
        <f t="shared" si="1"/>
        <v>0</v>
      </c>
      <c r="O97" s="296">
        <f t="shared" si="1"/>
        <v>0</v>
      </c>
      <c r="P97" s="296">
        <f t="shared" si="1"/>
        <v>0</v>
      </c>
      <c r="Q97" s="296">
        <f t="shared" si="1"/>
        <v>0</v>
      </c>
      <c r="R97" s="296">
        <f t="shared" si="1"/>
        <v>0</v>
      </c>
      <c r="S97" s="296">
        <f t="shared" si="1"/>
        <v>0</v>
      </c>
      <c r="T97" s="296">
        <f t="shared" si="1"/>
        <v>0</v>
      </c>
      <c r="U97" s="296">
        <f t="shared" si="1"/>
        <v>0</v>
      </c>
      <c r="V97" s="296">
        <f t="shared" si="1"/>
        <v>0</v>
      </c>
      <c r="W97" s="296">
        <f t="shared" si="1"/>
        <v>0</v>
      </c>
      <c r="DA97" s="70"/>
    </row>
    <row r="98" spans="1:105" ht="12" customHeight="1" x14ac:dyDescent="0.25">
      <c r="A98" s="60" t="s">
        <v>530</v>
      </c>
      <c r="B98" s="264">
        <v>0</v>
      </c>
      <c r="C98" s="264">
        <v>0</v>
      </c>
      <c r="D98" s="264">
        <v>0</v>
      </c>
      <c r="E98" s="264">
        <v>0</v>
      </c>
      <c r="F98" s="264">
        <v>0</v>
      </c>
      <c r="G98" s="264">
        <v>0</v>
      </c>
      <c r="H98" s="264">
        <v>0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733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734</v>
      </c>
    </row>
    <row r="100" spans="1:105" ht="12" customHeight="1" x14ac:dyDescent="0.25">
      <c r="A100" s="59" t="s">
        <v>160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735</v>
      </c>
    </row>
    <row r="101" spans="1:105" ht="12" customHeight="1" x14ac:dyDescent="0.25">
      <c r="A101" s="59" t="s">
        <v>162</v>
      </c>
      <c r="B101" s="232">
        <v>0</v>
      </c>
      <c r="C101" s="232">
        <v>0</v>
      </c>
      <c r="D101" s="232">
        <v>0</v>
      </c>
      <c r="E101" s="232">
        <v>0</v>
      </c>
      <c r="F101" s="232">
        <v>0</v>
      </c>
      <c r="G101" s="232">
        <v>0</v>
      </c>
      <c r="H101" s="232">
        <v>0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736</v>
      </c>
    </row>
    <row r="102" spans="1:105" ht="12" customHeight="1" x14ac:dyDescent="0.25">
      <c r="A102" s="60" t="s">
        <v>535</v>
      </c>
      <c r="B102" s="264">
        <v>0</v>
      </c>
      <c r="C102" s="264">
        <v>0</v>
      </c>
      <c r="D102" s="264">
        <v>0</v>
      </c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737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738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739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740</v>
      </c>
    </row>
    <row r="106" spans="1:105" ht="12" customHeight="1" x14ac:dyDescent="0.25">
      <c r="A106" s="64" t="s">
        <v>160</v>
      </c>
      <c r="B106" s="231">
        <v>0</v>
      </c>
      <c r="C106" s="231">
        <v>0</v>
      </c>
      <c r="D106" s="231">
        <v>0</v>
      </c>
      <c r="E106" s="231">
        <v>0</v>
      </c>
      <c r="F106" s="231">
        <v>0</v>
      </c>
      <c r="G106" s="231">
        <v>0</v>
      </c>
      <c r="H106" s="231">
        <v>0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741</v>
      </c>
    </row>
    <row r="107" spans="1:105" ht="12" customHeight="1" x14ac:dyDescent="0.25">
      <c r="A107" s="64" t="s">
        <v>70</v>
      </c>
      <c r="B107" s="231">
        <v>0</v>
      </c>
      <c r="C107" s="231">
        <v>0</v>
      </c>
      <c r="D107" s="231">
        <v>0</v>
      </c>
      <c r="E107" s="231">
        <v>0</v>
      </c>
      <c r="F107" s="231">
        <v>0</v>
      </c>
      <c r="G107" s="231">
        <v>0</v>
      </c>
      <c r="H107" s="231">
        <v>0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742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743</v>
      </c>
    </row>
    <row r="109" spans="1:105" ht="12" customHeight="1" x14ac:dyDescent="0.25">
      <c r="A109" s="64" t="s">
        <v>162</v>
      </c>
      <c r="B109" s="231">
        <v>0</v>
      </c>
      <c r="C109" s="231">
        <v>0</v>
      </c>
      <c r="D109" s="231">
        <v>0</v>
      </c>
      <c r="E109" s="231">
        <v>0</v>
      </c>
      <c r="F109" s="231">
        <v>0</v>
      </c>
      <c r="G109" s="231">
        <v>0</v>
      </c>
      <c r="H109" s="231">
        <v>0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744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745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746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747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748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0</v>
      </c>
      <c r="C115" s="225">
        <v>0</v>
      </c>
      <c r="D115" s="225">
        <v>0</v>
      </c>
      <c r="E115" s="225">
        <v>0</v>
      </c>
      <c r="F115" s="225">
        <v>0</v>
      </c>
      <c r="G115" s="225">
        <v>0</v>
      </c>
      <c r="H115" s="225">
        <v>0</v>
      </c>
      <c r="I115" s="225">
        <v>0</v>
      </c>
      <c r="J115" s="225">
        <v>0</v>
      </c>
      <c r="K115" s="225">
        <v>0</v>
      </c>
      <c r="L115" s="225">
        <v>0</v>
      </c>
      <c r="M115" s="225">
        <v>0</v>
      </c>
      <c r="N115" s="225">
        <v>0</v>
      </c>
      <c r="O115" s="225">
        <v>0</v>
      </c>
      <c r="P115" s="225">
        <v>0</v>
      </c>
      <c r="Q115" s="225">
        <v>0</v>
      </c>
      <c r="R115" s="225">
        <v>0</v>
      </c>
      <c r="S115" s="225">
        <v>0</v>
      </c>
      <c r="T115" s="225">
        <v>0</v>
      </c>
      <c r="U115" s="225">
        <v>0</v>
      </c>
      <c r="V115" s="225">
        <v>0</v>
      </c>
      <c r="W115" s="225">
        <v>0</v>
      </c>
      <c r="DA115" s="89" t="s">
        <v>749</v>
      </c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750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751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752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753</v>
      </c>
    </row>
    <row r="120" spans="1:105" ht="12" customHeight="1" x14ac:dyDescent="0.25">
      <c r="A120" s="56" t="s">
        <v>96</v>
      </c>
      <c r="B120" s="262">
        <v>0</v>
      </c>
      <c r="C120" s="262">
        <v>0</v>
      </c>
      <c r="D120" s="262">
        <v>0</v>
      </c>
      <c r="E120" s="262">
        <v>0</v>
      </c>
      <c r="F120" s="262">
        <v>0</v>
      </c>
      <c r="G120" s="262">
        <v>0</v>
      </c>
      <c r="H120" s="262">
        <v>0</v>
      </c>
      <c r="I120" s="262">
        <v>0</v>
      </c>
      <c r="J120" s="262">
        <v>0</v>
      </c>
      <c r="K120" s="262">
        <v>0</v>
      </c>
      <c r="L120" s="262">
        <v>0</v>
      </c>
      <c r="M120" s="262">
        <v>0</v>
      </c>
      <c r="N120" s="262">
        <v>0</v>
      </c>
      <c r="O120" s="262">
        <v>0</v>
      </c>
      <c r="P120" s="262">
        <v>0</v>
      </c>
      <c r="Q120" s="262">
        <v>0</v>
      </c>
      <c r="R120" s="262">
        <v>0</v>
      </c>
      <c r="S120" s="262">
        <v>0</v>
      </c>
      <c r="T120" s="262">
        <v>0</v>
      </c>
      <c r="U120" s="262">
        <v>0</v>
      </c>
      <c r="V120" s="262">
        <v>0</v>
      </c>
      <c r="W120" s="262">
        <v>0</v>
      </c>
      <c r="DA120" s="68" t="s">
        <v>754</v>
      </c>
    </row>
    <row r="121" spans="1:105" ht="12" customHeight="1" x14ac:dyDescent="0.25">
      <c r="A121" s="37" t="s">
        <v>160</v>
      </c>
      <c r="B121" s="228">
        <v>0</v>
      </c>
      <c r="C121" s="228">
        <v>0</v>
      </c>
      <c r="D121" s="228">
        <v>0</v>
      </c>
      <c r="E121" s="228">
        <v>0</v>
      </c>
      <c r="F121" s="228">
        <v>0</v>
      </c>
      <c r="G121" s="228">
        <v>0</v>
      </c>
      <c r="H121" s="228">
        <v>0</v>
      </c>
      <c r="I121" s="228">
        <v>0</v>
      </c>
      <c r="J121" s="228">
        <v>0</v>
      </c>
      <c r="K121" s="228">
        <v>0</v>
      </c>
      <c r="L121" s="228">
        <v>0</v>
      </c>
      <c r="M121" s="228">
        <v>0</v>
      </c>
      <c r="N121" s="228">
        <v>0</v>
      </c>
      <c r="O121" s="228">
        <v>0</v>
      </c>
      <c r="P121" s="228">
        <v>0</v>
      </c>
      <c r="Q121" s="228">
        <v>0</v>
      </c>
      <c r="R121" s="228">
        <v>0</v>
      </c>
      <c r="S121" s="228">
        <v>0</v>
      </c>
      <c r="T121" s="228">
        <v>0</v>
      </c>
      <c r="U121" s="228">
        <v>0</v>
      </c>
      <c r="V121" s="228">
        <v>0</v>
      </c>
      <c r="W121" s="228">
        <v>0</v>
      </c>
      <c r="DA121" s="69" t="s">
        <v>755</v>
      </c>
    </row>
    <row r="122" spans="1:105" ht="12" customHeight="1" x14ac:dyDescent="0.25">
      <c r="A122" s="37" t="s">
        <v>162</v>
      </c>
      <c r="B122" s="228">
        <v>0</v>
      </c>
      <c r="C122" s="228">
        <v>0</v>
      </c>
      <c r="D122" s="228">
        <v>0</v>
      </c>
      <c r="E122" s="228">
        <v>0</v>
      </c>
      <c r="F122" s="228">
        <v>0</v>
      </c>
      <c r="G122" s="228">
        <v>0</v>
      </c>
      <c r="H122" s="228">
        <v>0</v>
      </c>
      <c r="I122" s="228">
        <v>0</v>
      </c>
      <c r="J122" s="228">
        <v>0</v>
      </c>
      <c r="K122" s="228">
        <v>0</v>
      </c>
      <c r="L122" s="228">
        <v>0</v>
      </c>
      <c r="M122" s="228">
        <v>0</v>
      </c>
      <c r="N122" s="228">
        <v>0</v>
      </c>
      <c r="O122" s="228">
        <v>0</v>
      </c>
      <c r="P122" s="228">
        <v>0</v>
      </c>
      <c r="Q122" s="228">
        <v>0</v>
      </c>
      <c r="R122" s="228">
        <v>0</v>
      </c>
      <c r="S122" s="228">
        <v>0</v>
      </c>
      <c r="T122" s="228">
        <v>0</v>
      </c>
      <c r="U122" s="228">
        <v>0</v>
      </c>
      <c r="V122" s="228">
        <v>0</v>
      </c>
      <c r="W122" s="228">
        <v>0</v>
      </c>
      <c r="DA122" s="69" t="s">
        <v>756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757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758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759</v>
      </c>
    </row>
    <row r="126" spans="1:105" ht="12" customHeight="1" x14ac:dyDescent="0.25">
      <c r="A126" s="57" t="s">
        <v>604</v>
      </c>
      <c r="B126" s="296">
        <v>0</v>
      </c>
      <c r="C126" s="296">
        <v>0</v>
      </c>
      <c r="D126" s="296">
        <v>0</v>
      </c>
      <c r="E126" s="296">
        <v>0</v>
      </c>
      <c r="F126" s="296">
        <v>0</v>
      </c>
      <c r="G126" s="296">
        <v>0</v>
      </c>
      <c r="H126" s="296">
        <v>0</v>
      </c>
      <c r="I126" s="296">
        <v>0</v>
      </c>
      <c r="J126" s="296">
        <v>0</v>
      </c>
      <c r="K126" s="296">
        <v>0</v>
      </c>
      <c r="L126" s="296">
        <v>0</v>
      </c>
      <c r="M126" s="296">
        <v>0</v>
      </c>
      <c r="N126" s="296">
        <v>0</v>
      </c>
      <c r="O126" s="296">
        <v>0</v>
      </c>
      <c r="P126" s="296">
        <v>0</v>
      </c>
      <c r="Q126" s="296">
        <v>0</v>
      </c>
      <c r="R126" s="296">
        <v>0</v>
      </c>
      <c r="S126" s="296">
        <v>0</v>
      </c>
      <c r="T126" s="296">
        <v>0</v>
      </c>
      <c r="U126" s="296">
        <v>0</v>
      </c>
      <c r="V126" s="296">
        <v>0</v>
      </c>
      <c r="W126" s="296">
        <v>0</v>
      </c>
      <c r="DA126" s="70" t="s">
        <v>760</v>
      </c>
    </row>
    <row r="127" spans="1:105" ht="12" customHeight="1" x14ac:dyDescent="0.25">
      <c r="A127" s="60" t="s">
        <v>606</v>
      </c>
      <c r="B127" s="264">
        <v>0</v>
      </c>
      <c r="C127" s="264">
        <v>0</v>
      </c>
      <c r="D127" s="264">
        <v>0</v>
      </c>
      <c r="E127" s="264">
        <v>0</v>
      </c>
      <c r="F127" s="264">
        <v>0</v>
      </c>
      <c r="G127" s="264">
        <v>0</v>
      </c>
      <c r="H127" s="264">
        <v>0</v>
      </c>
      <c r="I127" s="264">
        <v>0</v>
      </c>
      <c r="J127" s="264">
        <v>0</v>
      </c>
      <c r="K127" s="264">
        <v>0</v>
      </c>
      <c r="L127" s="264">
        <v>0</v>
      </c>
      <c r="M127" s="264">
        <v>0</v>
      </c>
      <c r="N127" s="264">
        <v>0</v>
      </c>
      <c r="O127" s="264">
        <v>0</v>
      </c>
      <c r="P127" s="264">
        <v>0</v>
      </c>
      <c r="Q127" s="264">
        <v>0</v>
      </c>
      <c r="R127" s="264">
        <v>0</v>
      </c>
      <c r="S127" s="264">
        <v>0</v>
      </c>
      <c r="T127" s="264">
        <v>0</v>
      </c>
      <c r="U127" s="264">
        <v>0</v>
      </c>
      <c r="V127" s="264">
        <v>0</v>
      </c>
      <c r="W127" s="264">
        <v>0</v>
      </c>
      <c r="DA127" s="72" t="s">
        <v>761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0</v>
      </c>
      <c r="E128" s="232">
        <v>0</v>
      </c>
      <c r="F128" s="232">
        <v>0</v>
      </c>
      <c r="G128" s="232">
        <v>0</v>
      </c>
      <c r="H128" s="232">
        <v>0</v>
      </c>
      <c r="I128" s="232">
        <v>0</v>
      </c>
      <c r="J128" s="232">
        <v>0</v>
      </c>
      <c r="K128" s="232">
        <v>0</v>
      </c>
      <c r="L128" s="232">
        <v>0</v>
      </c>
      <c r="M128" s="232">
        <v>0</v>
      </c>
      <c r="N128" s="232">
        <v>0</v>
      </c>
      <c r="O128" s="232">
        <v>0</v>
      </c>
      <c r="P128" s="232">
        <v>0</v>
      </c>
      <c r="Q128" s="232">
        <v>0</v>
      </c>
      <c r="R128" s="232">
        <v>0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762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0</v>
      </c>
      <c r="J129" s="232">
        <v>0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0</v>
      </c>
      <c r="U129" s="232">
        <v>0</v>
      </c>
      <c r="V129" s="232">
        <v>0</v>
      </c>
      <c r="W129" s="232">
        <v>0</v>
      </c>
      <c r="DA129" s="71" t="s">
        <v>763</v>
      </c>
    </row>
    <row r="130" spans="1:105" ht="12" customHeight="1" x14ac:dyDescent="0.25">
      <c r="A130" s="59" t="s">
        <v>160</v>
      </c>
      <c r="B130" s="232">
        <v>0</v>
      </c>
      <c r="C130" s="232">
        <v>0</v>
      </c>
      <c r="D130" s="232">
        <v>0</v>
      </c>
      <c r="E130" s="232">
        <v>0</v>
      </c>
      <c r="F130" s="232">
        <v>0</v>
      </c>
      <c r="G130" s="232">
        <v>0</v>
      </c>
      <c r="H130" s="232">
        <v>0</v>
      </c>
      <c r="I130" s="232">
        <v>0</v>
      </c>
      <c r="J130" s="232">
        <v>0</v>
      </c>
      <c r="K130" s="232">
        <v>0</v>
      </c>
      <c r="L130" s="232">
        <v>0</v>
      </c>
      <c r="M130" s="232">
        <v>0</v>
      </c>
      <c r="N130" s="232">
        <v>0</v>
      </c>
      <c r="O130" s="232">
        <v>0</v>
      </c>
      <c r="P130" s="232">
        <v>0</v>
      </c>
      <c r="Q130" s="232">
        <v>0</v>
      </c>
      <c r="R130" s="232">
        <v>0</v>
      </c>
      <c r="S130" s="232">
        <v>0</v>
      </c>
      <c r="T130" s="232">
        <v>0</v>
      </c>
      <c r="U130" s="232">
        <v>0</v>
      </c>
      <c r="V130" s="232">
        <v>0</v>
      </c>
      <c r="W130" s="232">
        <v>0</v>
      </c>
      <c r="DA130" s="71" t="s">
        <v>764</v>
      </c>
    </row>
    <row r="131" spans="1:105" ht="12" customHeight="1" x14ac:dyDescent="0.25">
      <c r="A131" s="59" t="s">
        <v>70</v>
      </c>
      <c r="B131" s="232">
        <v>0</v>
      </c>
      <c r="C131" s="232">
        <v>0</v>
      </c>
      <c r="D131" s="232">
        <v>0</v>
      </c>
      <c r="E131" s="232">
        <v>0</v>
      </c>
      <c r="F131" s="232">
        <v>0</v>
      </c>
      <c r="G131" s="232">
        <v>0</v>
      </c>
      <c r="H131" s="232">
        <v>0</v>
      </c>
      <c r="I131" s="232">
        <v>0</v>
      </c>
      <c r="J131" s="232">
        <v>0</v>
      </c>
      <c r="K131" s="232">
        <v>0</v>
      </c>
      <c r="L131" s="232">
        <v>0</v>
      </c>
      <c r="M131" s="232">
        <v>0</v>
      </c>
      <c r="N131" s="232">
        <v>0</v>
      </c>
      <c r="O131" s="232">
        <v>0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765</v>
      </c>
    </row>
    <row r="132" spans="1:105" ht="12" customHeight="1" x14ac:dyDescent="0.25">
      <c r="A132" s="59" t="s">
        <v>162</v>
      </c>
      <c r="B132" s="232">
        <v>0</v>
      </c>
      <c r="C132" s="232">
        <v>0</v>
      </c>
      <c r="D132" s="232">
        <v>0</v>
      </c>
      <c r="E132" s="232">
        <v>0</v>
      </c>
      <c r="F132" s="232">
        <v>0</v>
      </c>
      <c r="G132" s="232">
        <v>0</v>
      </c>
      <c r="H132" s="232">
        <v>0</v>
      </c>
      <c r="I132" s="232">
        <v>0</v>
      </c>
      <c r="J132" s="232">
        <v>0</v>
      </c>
      <c r="K132" s="232">
        <v>0</v>
      </c>
      <c r="L132" s="232">
        <v>0</v>
      </c>
      <c r="M132" s="232">
        <v>0</v>
      </c>
      <c r="N132" s="232">
        <v>0</v>
      </c>
      <c r="O132" s="232">
        <v>0</v>
      </c>
      <c r="P132" s="232">
        <v>0</v>
      </c>
      <c r="Q132" s="232">
        <v>0</v>
      </c>
      <c r="R132" s="232">
        <v>0</v>
      </c>
      <c r="S132" s="232">
        <v>0</v>
      </c>
      <c r="T132" s="232">
        <v>0</v>
      </c>
      <c r="U132" s="232">
        <v>0</v>
      </c>
      <c r="V132" s="232">
        <v>0</v>
      </c>
      <c r="W132" s="232">
        <v>0</v>
      </c>
      <c r="DA132" s="71" t="s">
        <v>766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767</v>
      </c>
    </row>
    <row r="134" spans="1:105" ht="12" customHeight="1" x14ac:dyDescent="0.25">
      <c r="A134" s="57" t="s">
        <v>615</v>
      </c>
      <c r="B134" s="296">
        <v>0</v>
      </c>
      <c r="C134" s="296">
        <v>0</v>
      </c>
      <c r="D134" s="296">
        <v>0</v>
      </c>
      <c r="E134" s="296">
        <v>0</v>
      </c>
      <c r="F134" s="296">
        <v>0</v>
      </c>
      <c r="G134" s="296">
        <v>0</v>
      </c>
      <c r="H134" s="296">
        <v>0</v>
      </c>
      <c r="I134" s="296">
        <v>0</v>
      </c>
      <c r="J134" s="296">
        <v>0</v>
      </c>
      <c r="K134" s="296">
        <v>0</v>
      </c>
      <c r="L134" s="296">
        <v>0</v>
      </c>
      <c r="M134" s="296">
        <v>0</v>
      </c>
      <c r="N134" s="296">
        <v>0</v>
      </c>
      <c r="O134" s="296">
        <v>0</v>
      </c>
      <c r="P134" s="296">
        <v>0</v>
      </c>
      <c r="Q134" s="296">
        <v>0</v>
      </c>
      <c r="R134" s="296">
        <v>0</v>
      </c>
      <c r="S134" s="296">
        <v>0</v>
      </c>
      <c r="T134" s="296">
        <v>0</v>
      </c>
      <c r="U134" s="296">
        <v>0</v>
      </c>
      <c r="V134" s="296">
        <v>0</v>
      </c>
      <c r="W134" s="296">
        <v>0</v>
      </c>
      <c r="DA134" s="70" t="s">
        <v>768</v>
      </c>
    </row>
    <row r="135" spans="1:105" ht="12" customHeight="1" x14ac:dyDescent="0.25">
      <c r="A135" s="60" t="s">
        <v>617</v>
      </c>
      <c r="B135" s="264">
        <v>0</v>
      </c>
      <c r="C135" s="264">
        <v>0</v>
      </c>
      <c r="D135" s="264">
        <v>0</v>
      </c>
      <c r="E135" s="264">
        <v>0</v>
      </c>
      <c r="F135" s="264">
        <v>0</v>
      </c>
      <c r="G135" s="264">
        <v>0</v>
      </c>
      <c r="H135" s="264">
        <v>0</v>
      </c>
      <c r="I135" s="264">
        <v>0</v>
      </c>
      <c r="J135" s="264">
        <v>0</v>
      </c>
      <c r="K135" s="264">
        <v>0</v>
      </c>
      <c r="L135" s="264">
        <v>0</v>
      </c>
      <c r="M135" s="264">
        <v>0</v>
      </c>
      <c r="N135" s="264">
        <v>0</v>
      </c>
      <c r="O135" s="264">
        <v>0</v>
      </c>
      <c r="P135" s="264">
        <v>0</v>
      </c>
      <c r="Q135" s="264">
        <v>0</v>
      </c>
      <c r="R135" s="264">
        <v>0</v>
      </c>
      <c r="S135" s="264">
        <v>0</v>
      </c>
      <c r="T135" s="264">
        <v>0</v>
      </c>
      <c r="U135" s="264">
        <v>0</v>
      </c>
      <c r="V135" s="264">
        <v>0</v>
      </c>
      <c r="W135" s="264">
        <v>0</v>
      </c>
      <c r="DA135" s="72" t="s">
        <v>769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0</v>
      </c>
      <c r="J136" s="299">
        <v>0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0</v>
      </c>
      <c r="U136" s="299">
        <v>0</v>
      </c>
      <c r="V136" s="299">
        <v>0</v>
      </c>
      <c r="W136" s="299">
        <v>0</v>
      </c>
      <c r="DA136" s="71" t="s">
        <v>770</v>
      </c>
    </row>
    <row r="137" spans="1:105" ht="12" customHeight="1" x14ac:dyDescent="0.25">
      <c r="A137" s="59" t="s">
        <v>160</v>
      </c>
      <c r="B137" s="299">
        <v>0</v>
      </c>
      <c r="C137" s="299">
        <v>0</v>
      </c>
      <c r="D137" s="299">
        <v>0</v>
      </c>
      <c r="E137" s="299">
        <v>0</v>
      </c>
      <c r="F137" s="299">
        <v>0</v>
      </c>
      <c r="G137" s="299">
        <v>0</v>
      </c>
      <c r="H137" s="299">
        <v>0</v>
      </c>
      <c r="I137" s="299">
        <v>0</v>
      </c>
      <c r="J137" s="299">
        <v>0</v>
      </c>
      <c r="K137" s="299">
        <v>0</v>
      </c>
      <c r="L137" s="299">
        <v>0</v>
      </c>
      <c r="M137" s="299">
        <v>0</v>
      </c>
      <c r="N137" s="299">
        <v>0</v>
      </c>
      <c r="O137" s="299">
        <v>0</v>
      </c>
      <c r="P137" s="299">
        <v>0</v>
      </c>
      <c r="Q137" s="299">
        <v>0</v>
      </c>
      <c r="R137" s="299">
        <v>0</v>
      </c>
      <c r="S137" s="299">
        <v>0</v>
      </c>
      <c r="T137" s="299">
        <v>0</v>
      </c>
      <c r="U137" s="299">
        <v>0</v>
      </c>
      <c r="V137" s="299">
        <v>0</v>
      </c>
      <c r="W137" s="299">
        <v>0</v>
      </c>
      <c r="DA137" s="71" t="s">
        <v>771</v>
      </c>
    </row>
    <row r="138" spans="1:105" ht="12" customHeight="1" x14ac:dyDescent="0.25">
      <c r="A138" s="59" t="s">
        <v>70</v>
      </c>
      <c r="B138" s="299">
        <v>0</v>
      </c>
      <c r="C138" s="299">
        <v>0</v>
      </c>
      <c r="D138" s="299">
        <v>0</v>
      </c>
      <c r="E138" s="299">
        <v>0</v>
      </c>
      <c r="F138" s="299">
        <v>0</v>
      </c>
      <c r="G138" s="299">
        <v>0</v>
      </c>
      <c r="H138" s="299">
        <v>0</v>
      </c>
      <c r="I138" s="299">
        <v>0</v>
      </c>
      <c r="J138" s="299">
        <v>0</v>
      </c>
      <c r="K138" s="299">
        <v>0</v>
      </c>
      <c r="L138" s="299">
        <v>0</v>
      </c>
      <c r="M138" s="299">
        <v>0</v>
      </c>
      <c r="N138" s="299">
        <v>0</v>
      </c>
      <c r="O138" s="299">
        <v>0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772</v>
      </c>
    </row>
    <row r="139" spans="1:105" ht="12" customHeight="1" x14ac:dyDescent="0.25">
      <c r="A139" s="59" t="s">
        <v>162</v>
      </c>
      <c r="B139" s="299">
        <v>0</v>
      </c>
      <c r="C139" s="299">
        <v>0</v>
      </c>
      <c r="D139" s="299">
        <v>0</v>
      </c>
      <c r="E139" s="299">
        <v>0</v>
      </c>
      <c r="F139" s="299">
        <v>0</v>
      </c>
      <c r="G139" s="299">
        <v>0</v>
      </c>
      <c r="H139" s="299">
        <v>0</v>
      </c>
      <c r="I139" s="299">
        <v>0</v>
      </c>
      <c r="J139" s="299">
        <v>0</v>
      </c>
      <c r="K139" s="299">
        <v>0</v>
      </c>
      <c r="L139" s="299">
        <v>0</v>
      </c>
      <c r="M139" s="299">
        <v>0</v>
      </c>
      <c r="N139" s="299">
        <v>0</v>
      </c>
      <c r="O139" s="299">
        <v>0</v>
      </c>
      <c r="P139" s="299">
        <v>0</v>
      </c>
      <c r="Q139" s="299">
        <v>0</v>
      </c>
      <c r="R139" s="299">
        <v>0</v>
      </c>
      <c r="S139" s="299">
        <v>0</v>
      </c>
      <c r="T139" s="299">
        <v>0</v>
      </c>
      <c r="U139" s="299">
        <v>0</v>
      </c>
      <c r="V139" s="299">
        <v>0</v>
      </c>
      <c r="W139" s="299">
        <v>0</v>
      </c>
      <c r="DA139" s="71" t="s">
        <v>773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774</v>
      </c>
    </row>
    <row r="141" spans="1:105" ht="12" customHeight="1" x14ac:dyDescent="0.25">
      <c r="A141" s="57" t="s">
        <v>625</v>
      </c>
      <c r="B141" s="263">
        <f t="shared" ref="B141:W141" si="2">B142+B146+B157</f>
        <v>0</v>
      </c>
      <c r="C141" s="263">
        <f t="shared" si="2"/>
        <v>0</v>
      </c>
      <c r="D141" s="263">
        <f t="shared" si="2"/>
        <v>0</v>
      </c>
      <c r="E141" s="263">
        <f t="shared" si="2"/>
        <v>0</v>
      </c>
      <c r="F141" s="263">
        <f t="shared" si="2"/>
        <v>0</v>
      </c>
      <c r="G141" s="263">
        <f t="shared" si="2"/>
        <v>0</v>
      </c>
      <c r="H141" s="263">
        <f t="shared" si="2"/>
        <v>0</v>
      </c>
      <c r="I141" s="263">
        <f t="shared" si="2"/>
        <v>0</v>
      </c>
      <c r="J141" s="263">
        <f t="shared" si="2"/>
        <v>0</v>
      </c>
      <c r="K141" s="263">
        <f t="shared" si="2"/>
        <v>0</v>
      </c>
      <c r="L141" s="263">
        <f t="shared" si="2"/>
        <v>0</v>
      </c>
      <c r="M141" s="263">
        <f t="shared" si="2"/>
        <v>0</v>
      </c>
      <c r="N141" s="263">
        <f t="shared" si="2"/>
        <v>0</v>
      </c>
      <c r="O141" s="263">
        <f t="shared" si="2"/>
        <v>0</v>
      </c>
      <c r="P141" s="263">
        <f t="shared" si="2"/>
        <v>0</v>
      </c>
      <c r="Q141" s="263">
        <f t="shared" si="2"/>
        <v>0</v>
      </c>
      <c r="R141" s="263">
        <f t="shared" si="2"/>
        <v>0</v>
      </c>
      <c r="S141" s="263">
        <f t="shared" si="2"/>
        <v>0</v>
      </c>
      <c r="T141" s="263">
        <f t="shared" si="2"/>
        <v>0</v>
      </c>
      <c r="U141" s="263">
        <f t="shared" si="2"/>
        <v>0</v>
      </c>
      <c r="V141" s="263">
        <f t="shared" si="2"/>
        <v>0</v>
      </c>
      <c r="W141" s="263">
        <f t="shared" si="2"/>
        <v>0</v>
      </c>
      <c r="DA141" s="70"/>
    </row>
    <row r="142" spans="1:105" ht="12" customHeight="1" x14ac:dyDescent="0.25">
      <c r="A142" s="60" t="s">
        <v>626</v>
      </c>
      <c r="B142" s="264">
        <v>0</v>
      </c>
      <c r="C142" s="264">
        <v>0</v>
      </c>
      <c r="D142" s="264">
        <v>0</v>
      </c>
      <c r="E142" s="264">
        <v>0</v>
      </c>
      <c r="F142" s="264">
        <v>0</v>
      </c>
      <c r="G142" s="264">
        <v>0</v>
      </c>
      <c r="H142" s="264">
        <v>0</v>
      </c>
      <c r="I142" s="264">
        <v>0</v>
      </c>
      <c r="J142" s="264">
        <v>0</v>
      </c>
      <c r="K142" s="264">
        <v>0</v>
      </c>
      <c r="L142" s="264">
        <v>0</v>
      </c>
      <c r="M142" s="264">
        <v>0</v>
      </c>
      <c r="N142" s="264">
        <v>0</v>
      </c>
      <c r="O142" s="264">
        <v>0</v>
      </c>
      <c r="P142" s="264">
        <v>0</v>
      </c>
      <c r="Q142" s="264">
        <v>0</v>
      </c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DA142" s="72" t="s">
        <v>775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0</v>
      </c>
      <c r="J143" s="232">
        <v>0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0</v>
      </c>
      <c r="U143" s="232">
        <v>0</v>
      </c>
      <c r="V143" s="232">
        <v>0</v>
      </c>
      <c r="W143" s="232">
        <v>0</v>
      </c>
      <c r="DA143" s="71" t="s">
        <v>776</v>
      </c>
    </row>
    <row r="144" spans="1:105" ht="12" customHeight="1" x14ac:dyDescent="0.25">
      <c r="A144" s="59" t="s">
        <v>160</v>
      </c>
      <c r="B144" s="232">
        <v>0</v>
      </c>
      <c r="C144" s="232">
        <v>0</v>
      </c>
      <c r="D144" s="232">
        <v>0</v>
      </c>
      <c r="E144" s="232">
        <v>0</v>
      </c>
      <c r="F144" s="232">
        <v>0</v>
      </c>
      <c r="G144" s="232">
        <v>0</v>
      </c>
      <c r="H144" s="232">
        <v>0</v>
      </c>
      <c r="I144" s="232">
        <v>0</v>
      </c>
      <c r="J144" s="232">
        <v>0</v>
      </c>
      <c r="K144" s="232">
        <v>0</v>
      </c>
      <c r="L144" s="232">
        <v>0</v>
      </c>
      <c r="M144" s="232">
        <v>0</v>
      </c>
      <c r="N144" s="232">
        <v>0</v>
      </c>
      <c r="O144" s="232">
        <v>0</v>
      </c>
      <c r="P144" s="232">
        <v>0</v>
      </c>
      <c r="Q144" s="232">
        <v>0</v>
      </c>
      <c r="R144" s="232">
        <v>0</v>
      </c>
      <c r="S144" s="232">
        <v>0</v>
      </c>
      <c r="T144" s="232">
        <v>0</v>
      </c>
      <c r="U144" s="232">
        <v>0</v>
      </c>
      <c r="V144" s="232">
        <v>0</v>
      </c>
      <c r="W144" s="232">
        <v>0</v>
      </c>
      <c r="DA144" s="71" t="s">
        <v>777</v>
      </c>
    </row>
    <row r="145" spans="1:105" ht="12" customHeight="1" x14ac:dyDescent="0.25">
      <c r="A145" s="59" t="s">
        <v>162</v>
      </c>
      <c r="B145" s="232">
        <v>0</v>
      </c>
      <c r="C145" s="232">
        <v>0</v>
      </c>
      <c r="D145" s="232">
        <v>0</v>
      </c>
      <c r="E145" s="232">
        <v>0</v>
      </c>
      <c r="F145" s="232">
        <v>0</v>
      </c>
      <c r="G145" s="232">
        <v>0</v>
      </c>
      <c r="H145" s="232">
        <v>0</v>
      </c>
      <c r="I145" s="232">
        <v>0</v>
      </c>
      <c r="J145" s="232">
        <v>0</v>
      </c>
      <c r="K145" s="232">
        <v>0</v>
      </c>
      <c r="L145" s="232">
        <v>0</v>
      </c>
      <c r="M145" s="232">
        <v>0</v>
      </c>
      <c r="N145" s="232">
        <v>0</v>
      </c>
      <c r="O145" s="232">
        <v>0</v>
      </c>
      <c r="P145" s="232">
        <v>0</v>
      </c>
      <c r="Q145" s="232">
        <v>0</v>
      </c>
      <c r="R145" s="232">
        <v>0</v>
      </c>
      <c r="S145" s="232">
        <v>0</v>
      </c>
      <c r="T145" s="232">
        <v>0</v>
      </c>
      <c r="U145" s="232">
        <v>0</v>
      </c>
      <c r="V145" s="232">
        <v>0</v>
      </c>
      <c r="W145" s="232">
        <v>0</v>
      </c>
      <c r="DA145" s="71" t="s">
        <v>778</v>
      </c>
    </row>
    <row r="146" spans="1:105" ht="12" customHeight="1" x14ac:dyDescent="0.25">
      <c r="A146" s="60" t="s">
        <v>631</v>
      </c>
      <c r="B146" s="264">
        <v>0</v>
      </c>
      <c r="C146" s="264">
        <v>0</v>
      </c>
      <c r="D146" s="264">
        <v>0</v>
      </c>
      <c r="E146" s="264">
        <v>0</v>
      </c>
      <c r="F146" s="264">
        <v>0</v>
      </c>
      <c r="G146" s="264">
        <v>0</v>
      </c>
      <c r="H146" s="264">
        <v>0</v>
      </c>
      <c r="I146" s="264">
        <v>0</v>
      </c>
      <c r="J146" s="264">
        <v>0</v>
      </c>
      <c r="K146" s="264">
        <v>0</v>
      </c>
      <c r="L146" s="264">
        <v>0</v>
      </c>
      <c r="M146" s="264">
        <v>0</v>
      </c>
      <c r="N146" s="264">
        <v>0</v>
      </c>
      <c r="O146" s="264">
        <v>0</v>
      </c>
      <c r="P146" s="264">
        <v>0</v>
      </c>
      <c r="Q146" s="264">
        <v>0</v>
      </c>
      <c r="R146" s="264">
        <v>0</v>
      </c>
      <c r="S146" s="264">
        <v>0</v>
      </c>
      <c r="T146" s="264">
        <v>0</v>
      </c>
      <c r="U146" s="264">
        <v>0</v>
      </c>
      <c r="V146" s="264">
        <v>0</v>
      </c>
      <c r="W146" s="264">
        <v>0</v>
      </c>
      <c r="DA146" s="72" t="s">
        <v>779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0</v>
      </c>
      <c r="E147" s="231">
        <v>0</v>
      </c>
      <c r="F147" s="231">
        <v>0</v>
      </c>
      <c r="G147" s="231">
        <v>0</v>
      </c>
      <c r="H147" s="231">
        <v>0</v>
      </c>
      <c r="I147" s="231">
        <v>0</v>
      </c>
      <c r="J147" s="231">
        <v>0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780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781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782</v>
      </c>
    </row>
    <row r="150" spans="1:105" ht="12" customHeight="1" x14ac:dyDescent="0.25">
      <c r="A150" s="64" t="s">
        <v>160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783</v>
      </c>
    </row>
    <row r="151" spans="1:105" ht="12" customHeight="1" x14ac:dyDescent="0.25">
      <c r="A151" s="64" t="s">
        <v>70</v>
      </c>
      <c r="B151" s="231">
        <v>0</v>
      </c>
      <c r="C151" s="231">
        <v>0</v>
      </c>
      <c r="D151" s="231">
        <v>0</v>
      </c>
      <c r="E151" s="231">
        <v>0</v>
      </c>
      <c r="F151" s="231">
        <v>0</v>
      </c>
      <c r="G151" s="231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784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785</v>
      </c>
    </row>
    <row r="153" spans="1:105" ht="12" customHeight="1" x14ac:dyDescent="0.25">
      <c r="A153" s="64" t="s">
        <v>162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786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787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788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789</v>
      </c>
    </row>
    <row r="157" spans="1:105" ht="12" customHeight="1" x14ac:dyDescent="0.25">
      <c r="A157" s="61" t="s">
        <v>643</v>
      </c>
      <c r="B157" s="265">
        <v>0</v>
      </c>
      <c r="C157" s="265">
        <v>0</v>
      </c>
      <c r="D157" s="265">
        <v>0</v>
      </c>
      <c r="E157" s="265">
        <v>0</v>
      </c>
      <c r="F157" s="265">
        <v>0</v>
      </c>
      <c r="G157" s="265">
        <v>0</v>
      </c>
      <c r="H157" s="265">
        <v>0</v>
      </c>
      <c r="I157" s="265">
        <v>0</v>
      </c>
      <c r="J157" s="265">
        <v>0</v>
      </c>
      <c r="K157" s="265">
        <v>0</v>
      </c>
      <c r="L157" s="265">
        <v>0</v>
      </c>
      <c r="M157" s="265">
        <v>0</v>
      </c>
      <c r="N157" s="265">
        <v>0</v>
      </c>
      <c r="O157" s="265">
        <v>0</v>
      </c>
      <c r="P157" s="265">
        <v>0</v>
      </c>
      <c r="Q157" s="265">
        <v>0</v>
      </c>
      <c r="R157" s="265">
        <v>0</v>
      </c>
      <c r="S157" s="265">
        <v>0</v>
      </c>
      <c r="T157" s="265">
        <v>0</v>
      </c>
      <c r="U157" s="265">
        <v>0</v>
      </c>
      <c r="V157" s="265">
        <v>0</v>
      </c>
      <c r="W157" s="265">
        <v>0</v>
      </c>
      <c r="DA157" s="74" t="s">
        <v>790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342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SUM(B$163:B$169)</f>
        <v>0</v>
      </c>
      <c r="C162" s="234">
        <f t="shared" si="3"/>
        <v>0</v>
      </c>
      <c r="D162" s="234">
        <f t="shared" si="3"/>
        <v>0</v>
      </c>
      <c r="E162" s="234">
        <f t="shared" si="3"/>
        <v>0</v>
      </c>
      <c r="F162" s="234">
        <f t="shared" si="3"/>
        <v>0</v>
      </c>
      <c r="G162" s="234">
        <f t="shared" si="3"/>
        <v>0</v>
      </c>
      <c r="H162" s="234">
        <f t="shared" si="3"/>
        <v>0</v>
      </c>
      <c r="I162" s="234">
        <f t="shared" si="3"/>
        <v>0</v>
      </c>
      <c r="J162" s="234">
        <f t="shared" si="3"/>
        <v>0</v>
      </c>
      <c r="K162" s="234">
        <f t="shared" si="3"/>
        <v>0</v>
      </c>
      <c r="L162" s="234">
        <f t="shared" si="3"/>
        <v>0</v>
      </c>
      <c r="M162" s="234">
        <f t="shared" si="3"/>
        <v>0</v>
      </c>
      <c r="N162" s="234">
        <f t="shared" si="3"/>
        <v>0</v>
      </c>
      <c r="O162" s="234">
        <f t="shared" si="3"/>
        <v>0</v>
      </c>
      <c r="P162" s="234">
        <f t="shared" si="3"/>
        <v>0</v>
      </c>
      <c r="Q162" s="234">
        <f t="shared" si="3"/>
        <v>0</v>
      </c>
      <c r="R162" s="234">
        <f t="shared" si="3"/>
        <v>0</v>
      </c>
      <c r="S162" s="234">
        <f t="shared" si="3"/>
        <v>0</v>
      </c>
      <c r="T162" s="234">
        <f t="shared" si="3"/>
        <v>0</v>
      </c>
      <c r="U162" s="234">
        <f t="shared" si="3"/>
        <v>0</v>
      </c>
      <c r="V162" s="234">
        <f t="shared" si="3"/>
        <v>0</v>
      </c>
      <c r="W162" s="234">
        <f t="shared" si="3"/>
        <v>0</v>
      </c>
      <c r="DA162" s="95"/>
    </row>
    <row r="163" spans="1:105" ht="12" customHeight="1" x14ac:dyDescent="0.25">
      <c r="A163" s="55" t="s">
        <v>92</v>
      </c>
      <c r="B163" s="301">
        <f t="shared" ref="B163:W163" si="4">IF(B$6=0,0,B$6/B$5)</f>
        <v>0</v>
      </c>
      <c r="C163" s="301">
        <f t="shared" si="4"/>
        <v>0</v>
      </c>
      <c r="D163" s="301">
        <f t="shared" si="4"/>
        <v>0</v>
      </c>
      <c r="E163" s="301">
        <f t="shared" si="4"/>
        <v>0</v>
      </c>
      <c r="F163" s="301">
        <f t="shared" si="4"/>
        <v>0</v>
      </c>
      <c r="G163" s="301">
        <f t="shared" si="4"/>
        <v>0</v>
      </c>
      <c r="H163" s="301">
        <f t="shared" si="4"/>
        <v>0</v>
      </c>
      <c r="I163" s="301">
        <f t="shared" si="4"/>
        <v>0</v>
      </c>
      <c r="J163" s="301">
        <f t="shared" si="4"/>
        <v>0</v>
      </c>
      <c r="K163" s="301">
        <f t="shared" si="4"/>
        <v>0</v>
      </c>
      <c r="L163" s="301">
        <f t="shared" si="4"/>
        <v>0</v>
      </c>
      <c r="M163" s="301">
        <f t="shared" si="4"/>
        <v>0</v>
      </c>
      <c r="N163" s="301">
        <f t="shared" si="4"/>
        <v>0</v>
      </c>
      <c r="O163" s="301">
        <f t="shared" si="4"/>
        <v>0</v>
      </c>
      <c r="P163" s="301">
        <f t="shared" si="4"/>
        <v>0</v>
      </c>
      <c r="Q163" s="301">
        <f t="shared" si="4"/>
        <v>0</v>
      </c>
      <c r="R163" s="301">
        <f t="shared" si="4"/>
        <v>0</v>
      </c>
      <c r="S163" s="301">
        <f t="shared" si="4"/>
        <v>0</v>
      </c>
      <c r="T163" s="301">
        <f t="shared" si="4"/>
        <v>0</v>
      </c>
      <c r="U163" s="301">
        <f t="shared" si="4"/>
        <v>0</v>
      </c>
      <c r="V163" s="301">
        <f t="shared" si="4"/>
        <v>0</v>
      </c>
      <c r="W163" s="301">
        <f t="shared" si="4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5">IF(B$7=0,0,B$7/B$5)</f>
        <v>0</v>
      </c>
      <c r="C164" s="235">
        <f t="shared" si="5"/>
        <v>0</v>
      </c>
      <c r="D164" s="235">
        <f t="shared" si="5"/>
        <v>0</v>
      </c>
      <c r="E164" s="235">
        <f t="shared" si="5"/>
        <v>0</v>
      </c>
      <c r="F164" s="235">
        <f t="shared" si="5"/>
        <v>0</v>
      </c>
      <c r="G164" s="235">
        <f t="shared" si="5"/>
        <v>0</v>
      </c>
      <c r="H164" s="235">
        <f t="shared" si="5"/>
        <v>0</v>
      </c>
      <c r="I164" s="235">
        <f t="shared" si="5"/>
        <v>0</v>
      </c>
      <c r="J164" s="235">
        <f t="shared" si="5"/>
        <v>0</v>
      </c>
      <c r="K164" s="235">
        <f t="shared" si="5"/>
        <v>0</v>
      </c>
      <c r="L164" s="235">
        <f t="shared" si="5"/>
        <v>0</v>
      </c>
      <c r="M164" s="235">
        <f t="shared" si="5"/>
        <v>0</v>
      </c>
      <c r="N164" s="235">
        <f t="shared" si="5"/>
        <v>0</v>
      </c>
      <c r="O164" s="235">
        <f t="shared" si="5"/>
        <v>0</v>
      </c>
      <c r="P164" s="235">
        <f t="shared" si="5"/>
        <v>0</v>
      </c>
      <c r="Q164" s="235">
        <f t="shared" si="5"/>
        <v>0</v>
      </c>
      <c r="R164" s="235">
        <f t="shared" si="5"/>
        <v>0</v>
      </c>
      <c r="S164" s="235">
        <f t="shared" si="5"/>
        <v>0</v>
      </c>
      <c r="T164" s="235">
        <f t="shared" si="5"/>
        <v>0</v>
      </c>
      <c r="U164" s="235">
        <f t="shared" si="5"/>
        <v>0</v>
      </c>
      <c r="V164" s="235">
        <f t="shared" si="5"/>
        <v>0</v>
      </c>
      <c r="W164" s="235">
        <f t="shared" si="5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6">IF(B$8=0,0,B$8/B$5)</f>
        <v>0</v>
      </c>
      <c r="C165" s="235">
        <f t="shared" si="6"/>
        <v>0</v>
      </c>
      <c r="D165" s="235">
        <f t="shared" si="6"/>
        <v>0</v>
      </c>
      <c r="E165" s="235">
        <f t="shared" si="6"/>
        <v>0</v>
      </c>
      <c r="F165" s="235">
        <f t="shared" si="6"/>
        <v>0</v>
      </c>
      <c r="G165" s="235">
        <f t="shared" si="6"/>
        <v>0</v>
      </c>
      <c r="H165" s="235">
        <f t="shared" si="6"/>
        <v>0</v>
      </c>
      <c r="I165" s="235">
        <f t="shared" si="6"/>
        <v>0</v>
      </c>
      <c r="J165" s="235">
        <f t="shared" si="6"/>
        <v>0</v>
      </c>
      <c r="K165" s="235">
        <f t="shared" si="6"/>
        <v>0</v>
      </c>
      <c r="L165" s="235">
        <f t="shared" si="6"/>
        <v>0</v>
      </c>
      <c r="M165" s="235">
        <f t="shared" si="6"/>
        <v>0</v>
      </c>
      <c r="N165" s="235">
        <f t="shared" si="6"/>
        <v>0</v>
      </c>
      <c r="O165" s="235">
        <f t="shared" si="6"/>
        <v>0</v>
      </c>
      <c r="P165" s="235">
        <f t="shared" si="6"/>
        <v>0</v>
      </c>
      <c r="Q165" s="235">
        <f t="shared" si="6"/>
        <v>0</v>
      </c>
      <c r="R165" s="235">
        <f t="shared" si="6"/>
        <v>0</v>
      </c>
      <c r="S165" s="235">
        <f t="shared" si="6"/>
        <v>0</v>
      </c>
      <c r="T165" s="235">
        <f t="shared" si="6"/>
        <v>0</v>
      </c>
      <c r="U165" s="235">
        <f t="shared" si="6"/>
        <v>0</v>
      </c>
      <c r="V165" s="235">
        <f t="shared" si="6"/>
        <v>0</v>
      </c>
      <c r="W165" s="235">
        <f t="shared" si="6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7">IF(B$9=0,0,B$9/B$5)</f>
        <v>0</v>
      </c>
      <c r="C166" s="235">
        <f t="shared" si="7"/>
        <v>0</v>
      </c>
      <c r="D166" s="235">
        <f t="shared" si="7"/>
        <v>0</v>
      </c>
      <c r="E166" s="235">
        <f t="shared" si="7"/>
        <v>0</v>
      </c>
      <c r="F166" s="235">
        <f t="shared" si="7"/>
        <v>0</v>
      </c>
      <c r="G166" s="235">
        <f t="shared" si="7"/>
        <v>0</v>
      </c>
      <c r="H166" s="235">
        <f t="shared" si="7"/>
        <v>0</v>
      </c>
      <c r="I166" s="235">
        <f t="shared" si="7"/>
        <v>0</v>
      </c>
      <c r="J166" s="235">
        <f t="shared" si="7"/>
        <v>0</v>
      </c>
      <c r="K166" s="235">
        <f t="shared" si="7"/>
        <v>0</v>
      </c>
      <c r="L166" s="235">
        <f t="shared" si="7"/>
        <v>0</v>
      </c>
      <c r="M166" s="235">
        <f t="shared" si="7"/>
        <v>0</v>
      </c>
      <c r="N166" s="235">
        <f t="shared" si="7"/>
        <v>0</v>
      </c>
      <c r="O166" s="235">
        <f t="shared" si="7"/>
        <v>0</v>
      </c>
      <c r="P166" s="235">
        <f t="shared" si="7"/>
        <v>0</v>
      </c>
      <c r="Q166" s="235">
        <f t="shared" si="7"/>
        <v>0</v>
      </c>
      <c r="R166" s="235">
        <f t="shared" si="7"/>
        <v>0</v>
      </c>
      <c r="S166" s="235">
        <f t="shared" si="7"/>
        <v>0</v>
      </c>
      <c r="T166" s="235">
        <f t="shared" si="7"/>
        <v>0</v>
      </c>
      <c r="U166" s="235">
        <f t="shared" si="7"/>
        <v>0</v>
      </c>
      <c r="V166" s="235">
        <f t="shared" si="7"/>
        <v>0</v>
      </c>
      <c r="W166" s="235">
        <f t="shared" si="7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8">IF(B$10=0,0,B$10/B$5)</f>
        <v>0</v>
      </c>
      <c r="C167" s="302">
        <f t="shared" si="8"/>
        <v>0</v>
      </c>
      <c r="D167" s="302">
        <f t="shared" si="8"/>
        <v>0</v>
      </c>
      <c r="E167" s="302">
        <f t="shared" si="8"/>
        <v>0</v>
      </c>
      <c r="F167" s="302">
        <f t="shared" si="8"/>
        <v>0</v>
      </c>
      <c r="G167" s="302">
        <f t="shared" si="8"/>
        <v>0</v>
      </c>
      <c r="H167" s="302">
        <f t="shared" si="8"/>
        <v>0</v>
      </c>
      <c r="I167" s="302">
        <f t="shared" si="8"/>
        <v>0</v>
      </c>
      <c r="J167" s="302">
        <f t="shared" si="8"/>
        <v>0</v>
      </c>
      <c r="K167" s="302">
        <f t="shared" si="8"/>
        <v>0</v>
      </c>
      <c r="L167" s="302">
        <f t="shared" si="8"/>
        <v>0</v>
      </c>
      <c r="M167" s="302">
        <f t="shared" si="8"/>
        <v>0</v>
      </c>
      <c r="N167" s="302">
        <f t="shared" si="8"/>
        <v>0</v>
      </c>
      <c r="O167" s="302">
        <f t="shared" si="8"/>
        <v>0</v>
      </c>
      <c r="P167" s="302">
        <f t="shared" si="8"/>
        <v>0</v>
      </c>
      <c r="Q167" s="302">
        <f t="shared" si="8"/>
        <v>0</v>
      </c>
      <c r="R167" s="302">
        <f t="shared" si="8"/>
        <v>0</v>
      </c>
      <c r="S167" s="302">
        <f t="shared" si="8"/>
        <v>0</v>
      </c>
      <c r="T167" s="302">
        <f t="shared" si="8"/>
        <v>0</v>
      </c>
      <c r="U167" s="302">
        <f t="shared" si="8"/>
        <v>0</v>
      </c>
      <c r="V167" s="302">
        <f t="shared" si="8"/>
        <v>0</v>
      </c>
      <c r="W167" s="302">
        <f t="shared" si="8"/>
        <v>0</v>
      </c>
      <c r="DA167" s="68"/>
    </row>
    <row r="168" spans="1:105" ht="12" customHeight="1" x14ac:dyDescent="0.25">
      <c r="A168" s="203" t="s">
        <v>487</v>
      </c>
      <c r="B168" s="303">
        <f t="shared" ref="B168:W168" si="9">IF(B$16=0,0,B$16/B$5)</f>
        <v>0</v>
      </c>
      <c r="C168" s="303">
        <f t="shared" si="9"/>
        <v>0</v>
      </c>
      <c r="D168" s="303">
        <f t="shared" si="9"/>
        <v>0</v>
      </c>
      <c r="E168" s="303">
        <f t="shared" si="9"/>
        <v>0</v>
      </c>
      <c r="F168" s="303">
        <f t="shared" si="9"/>
        <v>0</v>
      </c>
      <c r="G168" s="303">
        <f t="shared" si="9"/>
        <v>0</v>
      </c>
      <c r="H168" s="303">
        <f t="shared" si="9"/>
        <v>0</v>
      </c>
      <c r="I168" s="303">
        <f t="shared" si="9"/>
        <v>0</v>
      </c>
      <c r="J168" s="303">
        <f t="shared" si="9"/>
        <v>0</v>
      </c>
      <c r="K168" s="303">
        <f t="shared" si="9"/>
        <v>0</v>
      </c>
      <c r="L168" s="303">
        <f t="shared" si="9"/>
        <v>0</v>
      </c>
      <c r="M168" s="303">
        <f t="shared" si="9"/>
        <v>0</v>
      </c>
      <c r="N168" s="303">
        <f t="shared" si="9"/>
        <v>0</v>
      </c>
      <c r="O168" s="303">
        <f t="shared" si="9"/>
        <v>0</v>
      </c>
      <c r="P168" s="303">
        <f t="shared" si="9"/>
        <v>0</v>
      </c>
      <c r="Q168" s="303">
        <f t="shared" si="9"/>
        <v>0</v>
      </c>
      <c r="R168" s="303">
        <f t="shared" si="9"/>
        <v>0</v>
      </c>
      <c r="S168" s="303">
        <f t="shared" si="9"/>
        <v>0</v>
      </c>
      <c r="T168" s="303">
        <f t="shared" si="9"/>
        <v>0</v>
      </c>
      <c r="U168" s="303">
        <f t="shared" si="9"/>
        <v>0</v>
      </c>
      <c r="V168" s="303">
        <f t="shared" si="9"/>
        <v>0</v>
      </c>
      <c r="W168" s="303">
        <f t="shared" si="9"/>
        <v>0</v>
      </c>
      <c r="DA168" s="175"/>
    </row>
    <row r="169" spans="1:105" ht="12" customHeight="1" x14ac:dyDescent="0.25">
      <c r="A169" s="41" t="s">
        <v>499</v>
      </c>
      <c r="B169" s="237">
        <f t="shared" ref="B169:W169" si="10">IF(B$27=0,0,B$27/B$5)</f>
        <v>0</v>
      </c>
      <c r="C169" s="237">
        <f t="shared" si="10"/>
        <v>0</v>
      </c>
      <c r="D169" s="237">
        <f t="shared" si="10"/>
        <v>0</v>
      </c>
      <c r="E169" s="237">
        <f t="shared" si="10"/>
        <v>0</v>
      </c>
      <c r="F169" s="237">
        <f t="shared" si="10"/>
        <v>0</v>
      </c>
      <c r="G169" s="237">
        <f t="shared" si="10"/>
        <v>0</v>
      </c>
      <c r="H169" s="237">
        <f t="shared" si="10"/>
        <v>0</v>
      </c>
      <c r="I169" s="237">
        <f t="shared" si="10"/>
        <v>0</v>
      </c>
      <c r="J169" s="237">
        <f t="shared" si="10"/>
        <v>0</v>
      </c>
      <c r="K169" s="237">
        <f t="shared" si="10"/>
        <v>0</v>
      </c>
      <c r="L169" s="237">
        <f t="shared" si="10"/>
        <v>0</v>
      </c>
      <c r="M169" s="237">
        <f t="shared" si="10"/>
        <v>0</v>
      </c>
      <c r="N169" s="237">
        <f t="shared" si="10"/>
        <v>0</v>
      </c>
      <c r="O169" s="237">
        <f t="shared" si="10"/>
        <v>0</v>
      </c>
      <c r="P169" s="237">
        <f t="shared" si="10"/>
        <v>0</v>
      </c>
      <c r="Q169" s="237">
        <f t="shared" si="10"/>
        <v>0</v>
      </c>
      <c r="R169" s="237">
        <f t="shared" si="10"/>
        <v>0</v>
      </c>
      <c r="S169" s="237">
        <f t="shared" si="10"/>
        <v>0</v>
      </c>
      <c r="T169" s="237">
        <f t="shared" si="10"/>
        <v>0</v>
      </c>
      <c r="U169" s="237">
        <f t="shared" si="10"/>
        <v>0</v>
      </c>
      <c r="V169" s="237">
        <f t="shared" si="10"/>
        <v>0</v>
      </c>
      <c r="W169" s="237">
        <f t="shared" si="10"/>
        <v>0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0</v>
      </c>
      <c r="C171" s="234">
        <f t="shared" si="11"/>
        <v>0</v>
      </c>
      <c r="D171" s="234">
        <f t="shared" si="11"/>
        <v>0</v>
      </c>
      <c r="E171" s="234">
        <f t="shared" si="11"/>
        <v>0</v>
      </c>
      <c r="F171" s="234">
        <f t="shared" si="11"/>
        <v>0</v>
      </c>
      <c r="G171" s="234">
        <f t="shared" si="11"/>
        <v>0</v>
      </c>
      <c r="H171" s="234">
        <f t="shared" si="11"/>
        <v>0</v>
      </c>
      <c r="I171" s="234">
        <f t="shared" si="11"/>
        <v>0</v>
      </c>
      <c r="J171" s="234">
        <f t="shared" si="11"/>
        <v>0</v>
      </c>
      <c r="K171" s="234">
        <f t="shared" si="11"/>
        <v>0</v>
      </c>
      <c r="L171" s="234">
        <f t="shared" si="11"/>
        <v>0</v>
      </c>
      <c r="M171" s="234">
        <f t="shared" si="11"/>
        <v>0</v>
      </c>
      <c r="N171" s="234">
        <f t="shared" si="11"/>
        <v>0</v>
      </c>
      <c r="O171" s="234">
        <f t="shared" si="11"/>
        <v>0</v>
      </c>
      <c r="P171" s="234">
        <f t="shared" si="11"/>
        <v>0</v>
      </c>
      <c r="Q171" s="234">
        <f t="shared" si="11"/>
        <v>0</v>
      </c>
      <c r="R171" s="234">
        <f t="shared" si="11"/>
        <v>0</v>
      </c>
      <c r="S171" s="234">
        <f t="shared" si="11"/>
        <v>0</v>
      </c>
      <c r="T171" s="234">
        <f t="shared" si="11"/>
        <v>0</v>
      </c>
      <c r="U171" s="234">
        <f t="shared" si="11"/>
        <v>0</v>
      </c>
      <c r="V171" s="234">
        <f t="shared" si="11"/>
        <v>0</v>
      </c>
      <c r="W171" s="234">
        <f t="shared" si="11"/>
        <v>0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0</v>
      </c>
      <c r="C172" s="301">
        <f t="shared" si="12"/>
        <v>0</v>
      </c>
      <c r="D172" s="301">
        <f t="shared" si="12"/>
        <v>0</v>
      </c>
      <c r="E172" s="301">
        <f t="shared" si="12"/>
        <v>0</v>
      </c>
      <c r="F172" s="301">
        <f t="shared" si="12"/>
        <v>0</v>
      </c>
      <c r="G172" s="301">
        <f t="shared" si="12"/>
        <v>0</v>
      </c>
      <c r="H172" s="301">
        <f t="shared" si="12"/>
        <v>0</v>
      </c>
      <c r="I172" s="301">
        <f t="shared" si="12"/>
        <v>0</v>
      </c>
      <c r="J172" s="301">
        <f t="shared" si="12"/>
        <v>0</v>
      </c>
      <c r="K172" s="301">
        <f t="shared" si="12"/>
        <v>0</v>
      </c>
      <c r="L172" s="301">
        <f t="shared" si="12"/>
        <v>0</v>
      </c>
      <c r="M172" s="301">
        <f t="shared" si="12"/>
        <v>0</v>
      </c>
      <c r="N172" s="301">
        <f t="shared" si="12"/>
        <v>0</v>
      </c>
      <c r="O172" s="301">
        <f t="shared" si="12"/>
        <v>0</v>
      </c>
      <c r="P172" s="301">
        <f t="shared" si="12"/>
        <v>0</v>
      </c>
      <c r="Q172" s="301">
        <f t="shared" si="12"/>
        <v>0</v>
      </c>
      <c r="R172" s="301">
        <f t="shared" si="12"/>
        <v>0</v>
      </c>
      <c r="S172" s="301">
        <f t="shared" si="12"/>
        <v>0</v>
      </c>
      <c r="T172" s="301">
        <f t="shared" si="12"/>
        <v>0</v>
      </c>
      <c r="U172" s="301">
        <f t="shared" si="12"/>
        <v>0</v>
      </c>
      <c r="V172" s="301">
        <f t="shared" si="12"/>
        <v>0</v>
      </c>
      <c r="W172" s="301">
        <f t="shared" si="12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0</v>
      </c>
      <c r="C173" s="235">
        <f t="shared" si="13"/>
        <v>0</v>
      </c>
      <c r="D173" s="235">
        <f t="shared" si="13"/>
        <v>0</v>
      </c>
      <c r="E173" s="235">
        <f t="shared" si="13"/>
        <v>0</v>
      </c>
      <c r="F173" s="235">
        <f t="shared" si="13"/>
        <v>0</v>
      </c>
      <c r="G173" s="235">
        <f t="shared" si="13"/>
        <v>0</v>
      </c>
      <c r="H173" s="235">
        <f t="shared" si="13"/>
        <v>0</v>
      </c>
      <c r="I173" s="235">
        <f t="shared" si="13"/>
        <v>0</v>
      </c>
      <c r="J173" s="235">
        <f t="shared" si="13"/>
        <v>0</v>
      </c>
      <c r="K173" s="235">
        <f t="shared" si="13"/>
        <v>0</v>
      </c>
      <c r="L173" s="235">
        <f t="shared" si="13"/>
        <v>0</v>
      </c>
      <c r="M173" s="235">
        <f t="shared" si="13"/>
        <v>0</v>
      </c>
      <c r="N173" s="235">
        <f t="shared" si="13"/>
        <v>0</v>
      </c>
      <c r="O173" s="235">
        <f t="shared" si="13"/>
        <v>0</v>
      </c>
      <c r="P173" s="235">
        <f t="shared" si="13"/>
        <v>0</v>
      </c>
      <c r="Q173" s="235">
        <f t="shared" si="13"/>
        <v>0</v>
      </c>
      <c r="R173" s="235">
        <f t="shared" si="13"/>
        <v>0</v>
      </c>
      <c r="S173" s="235">
        <f t="shared" si="13"/>
        <v>0</v>
      </c>
      <c r="T173" s="235">
        <f t="shared" si="13"/>
        <v>0</v>
      </c>
      <c r="U173" s="235">
        <f t="shared" si="13"/>
        <v>0</v>
      </c>
      <c r="V173" s="235">
        <f t="shared" si="13"/>
        <v>0</v>
      </c>
      <c r="W173" s="235">
        <f t="shared" si="13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0</v>
      </c>
      <c r="C174" s="235">
        <f t="shared" si="14"/>
        <v>0</v>
      </c>
      <c r="D174" s="235">
        <f t="shared" si="14"/>
        <v>0</v>
      </c>
      <c r="E174" s="235">
        <f t="shared" si="14"/>
        <v>0</v>
      </c>
      <c r="F174" s="235">
        <f t="shared" si="14"/>
        <v>0</v>
      </c>
      <c r="G174" s="235">
        <f t="shared" si="14"/>
        <v>0</v>
      </c>
      <c r="H174" s="235">
        <f t="shared" si="14"/>
        <v>0</v>
      </c>
      <c r="I174" s="235">
        <f t="shared" si="14"/>
        <v>0</v>
      </c>
      <c r="J174" s="235">
        <f t="shared" si="14"/>
        <v>0</v>
      </c>
      <c r="K174" s="235">
        <f t="shared" si="14"/>
        <v>0</v>
      </c>
      <c r="L174" s="235">
        <f t="shared" si="14"/>
        <v>0</v>
      </c>
      <c r="M174" s="235">
        <f t="shared" si="14"/>
        <v>0</v>
      </c>
      <c r="N174" s="235">
        <f t="shared" si="14"/>
        <v>0</v>
      </c>
      <c r="O174" s="235">
        <f t="shared" si="14"/>
        <v>0</v>
      </c>
      <c r="P174" s="235">
        <f t="shared" si="14"/>
        <v>0</v>
      </c>
      <c r="Q174" s="235">
        <f t="shared" si="14"/>
        <v>0</v>
      </c>
      <c r="R174" s="235">
        <f t="shared" si="14"/>
        <v>0</v>
      </c>
      <c r="S174" s="235">
        <f t="shared" si="14"/>
        <v>0</v>
      </c>
      <c r="T174" s="235">
        <f t="shared" si="14"/>
        <v>0</v>
      </c>
      <c r="U174" s="235">
        <f t="shared" si="14"/>
        <v>0</v>
      </c>
      <c r="V174" s="235">
        <f t="shared" si="14"/>
        <v>0</v>
      </c>
      <c r="W174" s="235">
        <f t="shared" si="14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0</v>
      </c>
      <c r="C175" s="235">
        <f t="shared" si="15"/>
        <v>0</v>
      </c>
      <c r="D175" s="235">
        <f t="shared" si="15"/>
        <v>0</v>
      </c>
      <c r="E175" s="235">
        <f t="shared" si="15"/>
        <v>0</v>
      </c>
      <c r="F175" s="235">
        <f t="shared" si="15"/>
        <v>0</v>
      </c>
      <c r="G175" s="235">
        <f t="shared" si="15"/>
        <v>0</v>
      </c>
      <c r="H175" s="235">
        <f t="shared" si="15"/>
        <v>0</v>
      </c>
      <c r="I175" s="235">
        <f t="shared" si="15"/>
        <v>0</v>
      </c>
      <c r="J175" s="235">
        <f t="shared" si="15"/>
        <v>0</v>
      </c>
      <c r="K175" s="235">
        <f t="shared" si="15"/>
        <v>0</v>
      </c>
      <c r="L175" s="235">
        <f t="shared" si="15"/>
        <v>0</v>
      </c>
      <c r="M175" s="235">
        <f t="shared" si="15"/>
        <v>0</v>
      </c>
      <c r="N175" s="235">
        <f t="shared" si="15"/>
        <v>0</v>
      </c>
      <c r="O175" s="235">
        <f t="shared" si="15"/>
        <v>0</v>
      </c>
      <c r="P175" s="235">
        <f t="shared" si="15"/>
        <v>0</v>
      </c>
      <c r="Q175" s="235">
        <f t="shared" si="15"/>
        <v>0</v>
      </c>
      <c r="R175" s="235">
        <f t="shared" si="15"/>
        <v>0</v>
      </c>
      <c r="S175" s="235">
        <f t="shared" si="15"/>
        <v>0</v>
      </c>
      <c r="T175" s="235">
        <f t="shared" si="15"/>
        <v>0</v>
      </c>
      <c r="U175" s="235">
        <f t="shared" si="15"/>
        <v>0</v>
      </c>
      <c r="V175" s="235">
        <f t="shared" si="15"/>
        <v>0</v>
      </c>
      <c r="W175" s="235">
        <f t="shared" si="15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0</v>
      </c>
      <c r="C176" s="302">
        <f t="shared" si="16"/>
        <v>0</v>
      </c>
      <c r="D176" s="302">
        <f t="shared" si="16"/>
        <v>0</v>
      </c>
      <c r="E176" s="302">
        <f t="shared" si="16"/>
        <v>0</v>
      </c>
      <c r="F176" s="302">
        <f t="shared" si="16"/>
        <v>0</v>
      </c>
      <c r="G176" s="302">
        <f t="shared" si="16"/>
        <v>0</v>
      </c>
      <c r="H176" s="302">
        <f t="shared" si="16"/>
        <v>0</v>
      </c>
      <c r="I176" s="302">
        <f t="shared" si="16"/>
        <v>0</v>
      </c>
      <c r="J176" s="302">
        <f t="shared" si="16"/>
        <v>0</v>
      </c>
      <c r="K176" s="302">
        <f t="shared" si="16"/>
        <v>0</v>
      </c>
      <c r="L176" s="302">
        <f t="shared" si="16"/>
        <v>0</v>
      </c>
      <c r="M176" s="302">
        <f t="shared" si="16"/>
        <v>0</v>
      </c>
      <c r="N176" s="302">
        <f t="shared" si="16"/>
        <v>0</v>
      </c>
      <c r="O176" s="302">
        <f t="shared" si="16"/>
        <v>0</v>
      </c>
      <c r="P176" s="302">
        <f t="shared" si="16"/>
        <v>0</v>
      </c>
      <c r="Q176" s="302">
        <f t="shared" si="16"/>
        <v>0</v>
      </c>
      <c r="R176" s="302">
        <f t="shared" si="16"/>
        <v>0</v>
      </c>
      <c r="S176" s="302">
        <f t="shared" si="16"/>
        <v>0</v>
      </c>
      <c r="T176" s="302">
        <f t="shared" si="16"/>
        <v>0</v>
      </c>
      <c r="U176" s="302">
        <f t="shared" si="16"/>
        <v>0</v>
      </c>
      <c r="V176" s="302">
        <f t="shared" si="16"/>
        <v>0</v>
      </c>
      <c r="W176" s="302">
        <f t="shared" si="16"/>
        <v>0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</v>
      </c>
      <c r="C177" s="303">
        <f t="shared" si="17"/>
        <v>0</v>
      </c>
      <c r="D177" s="303">
        <f t="shared" si="17"/>
        <v>0</v>
      </c>
      <c r="E177" s="303">
        <f t="shared" si="17"/>
        <v>0</v>
      </c>
      <c r="F177" s="303">
        <f t="shared" si="17"/>
        <v>0</v>
      </c>
      <c r="G177" s="303">
        <f t="shared" si="17"/>
        <v>0</v>
      </c>
      <c r="H177" s="303">
        <f t="shared" si="17"/>
        <v>0</v>
      </c>
      <c r="I177" s="303">
        <f t="shared" si="17"/>
        <v>0</v>
      </c>
      <c r="J177" s="303">
        <f t="shared" si="17"/>
        <v>0</v>
      </c>
      <c r="K177" s="303">
        <f t="shared" si="17"/>
        <v>0</v>
      </c>
      <c r="L177" s="303">
        <f t="shared" si="17"/>
        <v>0</v>
      </c>
      <c r="M177" s="303">
        <f t="shared" si="17"/>
        <v>0</v>
      </c>
      <c r="N177" s="303">
        <f t="shared" si="17"/>
        <v>0</v>
      </c>
      <c r="O177" s="303">
        <f t="shared" si="17"/>
        <v>0</v>
      </c>
      <c r="P177" s="303">
        <f t="shared" si="17"/>
        <v>0</v>
      </c>
      <c r="Q177" s="303">
        <f t="shared" si="17"/>
        <v>0</v>
      </c>
      <c r="R177" s="303">
        <f t="shared" si="17"/>
        <v>0</v>
      </c>
      <c r="S177" s="303">
        <f t="shared" si="17"/>
        <v>0</v>
      </c>
      <c r="T177" s="303">
        <f t="shared" si="17"/>
        <v>0</v>
      </c>
      <c r="U177" s="303">
        <f t="shared" si="17"/>
        <v>0</v>
      </c>
      <c r="V177" s="303">
        <f t="shared" si="17"/>
        <v>0</v>
      </c>
      <c r="W177" s="303">
        <f t="shared" si="17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</v>
      </c>
      <c r="C178" s="303">
        <f t="shared" si="18"/>
        <v>0</v>
      </c>
      <c r="D178" s="303">
        <f t="shared" si="18"/>
        <v>0</v>
      </c>
      <c r="E178" s="303">
        <f t="shared" si="18"/>
        <v>0</v>
      </c>
      <c r="F178" s="303">
        <f t="shared" si="18"/>
        <v>0</v>
      </c>
      <c r="G178" s="303">
        <f t="shared" si="18"/>
        <v>0</v>
      </c>
      <c r="H178" s="303">
        <f t="shared" si="18"/>
        <v>0</v>
      </c>
      <c r="I178" s="303">
        <f t="shared" si="18"/>
        <v>0</v>
      </c>
      <c r="J178" s="303">
        <f t="shared" si="18"/>
        <v>0</v>
      </c>
      <c r="K178" s="303">
        <f t="shared" si="18"/>
        <v>0</v>
      </c>
      <c r="L178" s="303">
        <f t="shared" si="18"/>
        <v>0</v>
      </c>
      <c r="M178" s="303">
        <f t="shared" si="18"/>
        <v>0</v>
      </c>
      <c r="N178" s="303">
        <f t="shared" si="18"/>
        <v>0</v>
      </c>
      <c r="O178" s="303">
        <f t="shared" si="18"/>
        <v>0</v>
      </c>
      <c r="P178" s="303">
        <f t="shared" si="18"/>
        <v>0</v>
      </c>
      <c r="Q178" s="303">
        <f t="shared" si="18"/>
        <v>0</v>
      </c>
      <c r="R178" s="303">
        <f t="shared" si="18"/>
        <v>0</v>
      </c>
      <c r="S178" s="303">
        <f t="shared" si="18"/>
        <v>0</v>
      </c>
      <c r="T178" s="303">
        <f t="shared" si="18"/>
        <v>0</v>
      </c>
      <c r="U178" s="303">
        <f t="shared" si="18"/>
        <v>0</v>
      </c>
      <c r="V178" s="303">
        <f t="shared" si="18"/>
        <v>0</v>
      </c>
      <c r="W178" s="303">
        <f t="shared" si="18"/>
        <v>0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0</v>
      </c>
      <c r="C179" s="304">
        <f t="shared" si="19"/>
        <v>0</v>
      </c>
      <c r="D179" s="304">
        <f t="shared" si="19"/>
        <v>0</v>
      </c>
      <c r="E179" s="304">
        <f t="shared" si="19"/>
        <v>0</v>
      </c>
      <c r="F179" s="304">
        <f t="shared" si="19"/>
        <v>0</v>
      </c>
      <c r="G179" s="304">
        <f t="shared" si="19"/>
        <v>0</v>
      </c>
      <c r="H179" s="304">
        <f t="shared" si="19"/>
        <v>0</v>
      </c>
      <c r="I179" s="304">
        <f t="shared" si="19"/>
        <v>0</v>
      </c>
      <c r="J179" s="304">
        <f t="shared" si="19"/>
        <v>0</v>
      </c>
      <c r="K179" s="304">
        <f t="shared" si="19"/>
        <v>0</v>
      </c>
      <c r="L179" s="304">
        <f t="shared" si="19"/>
        <v>0</v>
      </c>
      <c r="M179" s="304">
        <f t="shared" si="19"/>
        <v>0</v>
      </c>
      <c r="N179" s="304">
        <f t="shared" si="19"/>
        <v>0</v>
      </c>
      <c r="O179" s="304">
        <f t="shared" si="19"/>
        <v>0</v>
      </c>
      <c r="P179" s="304">
        <f t="shared" si="19"/>
        <v>0</v>
      </c>
      <c r="Q179" s="304">
        <f t="shared" si="19"/>
        <v>0</v>
      </c>
      <c r="R179" s="304">
        <f t="shared" si="19"/>
        <v>0</v>
      </c>
      <c r="S179" s="304">
        <f t="shared" si="19"/>
        <v>0</v>
      </c>
      <c r="T179" s="304">
        <f t="shared" si="19"/>
        <v>0</v>
      </c>
      <c r="U179" s="304">
        <f t="shared" si="19"/>
        <v>0</v>
      </c>
      <c r="V179" s="304">
        <f t="shared" si="19"/>
        <v>0</v>
      </c>
      <c r="W179" s="304">
        <f t="shared" si="19"/>
        <v>0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0</v>
      </c>
      <c r="C180" s="304">
        <f t="shared" si="20"/>
        <v>0</v>
      </c>
      <c r="D180" s="304">
        <f t="shared" si="20"/>
        <v>0</v>
      </c>
      <c r="E180" s="304">
        <f t="shared" si="20"/>
        <v>0</v>
      </c>
      <c r="F180" s="304">
        <f t="shared" si="20"/>
        <v>0</v>
      </c>
      <c r="G180" s="304">
        <f t="shared" si="20"/>
        <v>0</v>
      </c>
      <c r="H180" s="304">
        <f t="shared" si="20"/>
        <v>0</v>
      </c>
      <c r="I180" s="304">
        <f t="shared" si="20"/>
        <v>0</v>
      </c>
      <c r="J180" s="304">
        <f t="shared" si="20"/>
        <v>0</v>
      </c>
      <c r="K180" s="304">
        <f t="shared" si="20"/>
        <v>0</v>
      </c>
      <c r="L180" s="304">
        <f t="shared" si="20"/>
        <v>0</v>
      </c>
      <c r="M180" s="304">
        <f t="shared" si="20"/>
        <v>0</v>
      </c>
      <c r="N180" s="304">
        <f t="shared" si="20"/>
        <v>0</v>
      </c>
      <c r="O180" s="304">
        <f t="shared" si="20"/>
        <v>0</v>
      </c>
      <c r="P180" s="304">
        <f t="shared" si="20"/>
        <v>0</v>
      </c>
      <c r="Q180" s="304">
        <f t="shared" si="20"/>
        <v>0</v>
      </c>
      <c r="R180" s="304">
        <f t="shared" si="20"/>
        <v>0</v>
      </c>
      <c r="S180" s="304">
        <f t="shared" si="20"/>
        <v>0</v>
      </c>
      <c r="T180" s="304">
        <f t="shared" si="20"/>
        <v>0</v>
      </c>
      <c r="U180" s="304">
        <f t="shared" si="20"/>
        <v>0</v>
      </c>
      <c r="V180" s="304">
        <f t="shared" si="20"/>
        <v>0</v>
      </c>
      <c r="W180" s="304">
        <f t="shared" si="20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0</v>
      </c>
      <c r="C181" s="303">
        <f t="shared" si="21"/>
        <v>0</v>
      </c>
      <c r="D181" s="303">
        <f t="shared" si="21"/>
        <v>0</v>
      </c>
      <c r="E181" s="303">
        <f t="shared" si="21"/>
        <v>0</v>
      </c>
      <c r="F181" s="303">
        <f t="shared" si="21"/>
        <v>0</v>
      </c>
      <c r="G181" s="303">
        <f t="shared" si="21"/>
        <v>0</v>
      </c>
      <c r="H181" s="303">
        <f t="shared" si="21"/>
        <v>0</v>
      </c>
      <c r="I181" s="303">
        <f t="shared" si="21"/>
        <v>0</v>
      </c>
      <c r="J181" s="303">
        <f t="shared" si="21"/>
        <v>0</v>
      </c>
      <c r="K181" s="303">
        <f t="shared" si="21"/>
        <v>0</v>
      </c>
      <c r="L181" s="303">
        <f t="shared" si="21"/>
        <v>0</v>
      </c>
      <c r="M181" s="303">
        <f t="shared" si="21"/>
        <v>0</v>
      </c>
      <c r="N181" s="303">
        <f t="shared" si="21"/>
        <v>0</v>
      </c>
      <c r="O181" s="303">
        <f t="shared" si="21"/>
        <v>0</v>
      </c>
      <c r="P181" s="303">
        <f t="shared" si="21"/>
        <v>0</v>
      </c>
      <c r="Q181" s="303">
        <f t="shared" si="21"/>
        <v>0</v>
      </c>
      <c r="R181" s="303">
        <f t="shared" si="21"/>
        <v>0</v>
      </c>
      <c r="S181" s="303">
        <f t="shared" si="21"/>
        <v>0</v>
      </c>
      <c r="T181" s="303">
        <f t="shared" si="21"/>
        <v>0</v>
      </c>
      <c r="U181" s="303">
        <f t="shared" si="21"/>
        <v>0</v>
      </c>
      <c r="V181" s="303">
        <f t="shared" si="21"/>
        <v>0</v>
      </c>
      <c r="W181" s="303">
        <f t="shared" si="21"/>
        <v>0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0</v>
      </c>
      <c r="C182" s="304">
        <f t="shared" si="22"/>
        <v>0</v>
      </c>
      <c r="D182" s="304">
        <f t="shared" si="22"/>
        <v>0</v>
      </c>
      <c r="E182" s="304">
        <f t="shared" si="22"/>
        <v>0</v>
      </c>
      <c r="F182" s="304">
        <f t="shared" si="22"/>
        <v>0</v>
      </c>
      <c r="G182" s="304">
        <f t="shared" si="22"/>
        <v>0</v>
      </c>
      <c r="H182" s="304">
        <f t="shared" si="22"/>
        <v>0</v>
      </c>
      <c r="I182" s="304">
        <f t="shared" si="22"/>
        <v>0</v>
      </c>
      <c r="J182" s="304">
        <f t="shared" si="22"/>
        <v>0</v>
      </c>
      <c r="K182" s="304">
        <f t="shared" si="22"/>
        <v>0</v>
      </c>
      <c r="L182" s="304">
        <f t="shared" si="22"/>
        <v>0</v>
      </c>
      <c r="M182" s="304">
        <f t="shared" si="22"/>
        <v>0</v>
      </c>
      <c r="N182" s="304">
        <f t="shared" si="22"/>
        <v>0</v>
      </c>
      <c r="O182" s="304">
        <f t="shared" si="22"/>
        <v>0</v>
      </c>
      <c r="P182" s="304">
        <f t="shared" si="22"/>
        <v>0</v>
      </c>
      <c r="Q182" s="304">
        <f t="shared" si="22"/>
        <v>0</v>
      </c>
      <c r="R182" s="304">
        <f t="shared" si="22"/>
        <v>0</v>
      </c>
      <c r="S182" s="304">
        <f t="shared" si="22"/>
        <v>0</v>
      </c>
      <c r="T182" s="304">
        <f t="shared" si="22"/>
        <v>0</v>
      </c>
      <c r="U182" s="304">
        <f t="shared" si="22"/>
        <v>0</v>
      </c>
      <c r="V182" s="304">
        <f t="shared" si="22"/>
        <v>0</v>
      </c>
      <c r="W182" s="304">
        <f t="shared" si="22"/>
        <v>0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0</v>
      </c>
      <c r="C183" s="304">
        <f t="shared" si="23"/>
        <v>0</v>
      </c>
      <c r="D183" s="304">
        <f t="shared" si="23"/>
        <v>0</v>
      </c>
      <c r="E183" s="304">
        <f t="shared" si="23"/>
        <v>0</v>
      </c>
      <c r="F183" s="304">
        <f t="shared" si="23"/>
        <v>0</v>
      </c>
      <c r="G183" s="304">
        <f t="shared" si="23"/>
        <v>0</v>
      </c>
      <c r="H183" s="304">
        <f t="shared" si="23"/>
        <v>0</v>
      </c>
      <c r="I183" s="304">
        <f t="shared" si="23"/>
        <v>0</v>
      </c>
      <c r="J183" s="304">
        <f t="shared" si="23"/>
        <v>0</v>
      </c>
      <c r="K183" s="304">
        <f t="shared" si="23"/>
        <v>0</v>
      </c>
      <c r="L183" s="304">
        <f t="shared" si="23"/>
        <v>0</v>
      </c>
      <c r="M183" s="304">
        <f t="shared" si="23"/>
        <v>0</v>
      </c>
      <c r="N183" s="304">
        <f t="shared" si="23"/>
        <v>0</v>
      </c>
      <c r="O183" s="304">
        <f t="shared" si="23"/>
        <v>0</v>
      </c>
      <c r="P183" s="304">
        <f t="shared" si="23"/>
        <v>0</v>
      </c>
      <c r="Q183" s="304">
        <f t="shared" si="23"/>
        <v>0</v>
      </c>
      <c r="R183" s="304">
        <f t="shared" si="23"/>
        <v>0</v>
      </c>
      <c r="S183" s="304">
        <f t="shared" si="23"/>
        <v>0</v>
      </c>
      <c r="T183" s="304">
        <f t="shared" si="23"/>
        <v>0</v>
      </c>
      <c r="U183" s="304">
        <f t="shared" si="23"/>
        <v>0</v>
      </c>
      <c r="V183" s="304">
        <f t="shared" si="23"/>
        <v>0</v>
      </c>
      <c r="W183" s="304">
        <f t="shared" si="23"/>
        <v>0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0</v>
      </c>
      <c r="C184" s="305">
        <f t="shared" si="24"/>
        <v>0</v>
      </c>
      <c r="D184" s="305">
        <f t="shared" si="24"/>
        <v>0</v>
      </c>
      <c r="E184" s="305">
        <f t="shared" si="24"/>
        <v>0</v>
      </c>
      <c r="F184" s="305">
        <f t="shared" si="24"/>
        <v>0</v>
      </c>
      <c r="G184" s="305">
        <f t="shared" si="24"/>
        <v>0</v>
      </c>
      <c r="H184" s="305">
        <f t="shared" si="24"/>
        <v>0</v>
      </c>
      <c r="I184" s="305">
        <f t="shared" si="24"/>
        <v>0</v>
      </c>
      <c r="J184" s="305">
        <f t="shared" si="24"/>
        <v>0</v>
      </c>
      <c r="K184" s="305">
        <f t="shared" si="24"/>
        <v>0</v>
      </c>
      <c r="L184" s="305">
        <f t="shared" si="24"/>
        <v>0</v>
      </c>
      <c r="M184" s="305">
        <f t="shared" si="24"/>
        <v>0</v>
      </c>
      <c r="N184" s="305">
        <f t="shared" si="24"/>
        <v>0</v>
      </c>
      <c r="O184" s="305">
        <f t="shared" si="24"/>
        <v>0</v>
      </c>
      <c r="P184" s="305">
        <f t="shared" si="24"/>
        <v>0</v>
      </c>
      <c r="Q184" s="305">
        <f t="shared" si="24"/>
        <v>0</v>
      </c>
      <c r="R184" s="305">
        <f t="shared" si="24"/>
        <v>0</v>
      </c>
      <c r="S184" s="305">
        <f t="shared" si="24"/>
        <v>0</v>
      </c>
      <c r="T184" s="305">
        <f t="shared" si="24"/>
        <v>0</v>
      </c>
      <c r="U184" s="305">
        <f t="shared" si="24"/>
        <v>0</v>
      </c>
      <c r="V184" s="305">
        <f t="shared" si="24"/>
        <v>0</v>
      </c>
      <c r="W184" s="305">
        <f t="shared" si="24"/>
        <v>0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1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0</v>
      </c>
      <c r="C187" s="234">
        <f t="shared" si="25"/>
        <v>0</v>
      </c>
      <c r="D187" s="234">
        <f t="shared" si="25"/>
        <v>0</v>
      </c>
      <c r="E187" s="234">
        <f t="shared" si="25"/>
        <v>0</v>
      </c>
      <c r="F187" s="234">
        <f t="shared" si="25"/>
        <v>0</v>
      </c>
      <c r="G187" s="234">
        <f t="shared" si="25"/>
        <v>0</v>
      </c>
      <c r="H187" s="234">
        <f t="shared" si="25"/>
        <v>0</v>
      </c>
      <c r="I187" s="234">
        <f t="shared" si="25"/>
        <v>0</v>
      </c>
      <c r="J187" s="234">
        <f t="shared" si="25"/>
        <v>0</v>
      </c>
      <c r="K187" s="234">
        <f t="shared" si="25"/>
        <v>0</v>
      </c>
      <c r="L187" s="234">
        <f t="shared" si="25"/>
        <v>0</v>
      </c>
      <c r="M187" s="234">
        <f t="shared" si="25"/>
        <v>0</v>
      </c>
      <c r="N187" s="234">
        <f t="shared" si="25"/>
        <v>0</v>
      </c>
      <c r="O187" s="234">
        <f t="shared" si="25"/>
        <v>0</v>
      </c>
      <c r="P187" s="234">
        <f t="shared" si="25"/>
        <v>0</v>
      </c>
      <c r="Q187" s="234">
        <f t="shared" si="25"/>
        <v>0</v>
      </c>
      <c r="R187" s="234">
        <f t="shared" si="25"/>
        <v>0</v>
      </c>
      <c r="S187" s="234">
        <f t="shared" si="25"/>
        <v>0</v>
      </c>
      <c r="T187" s="234">
        <f t="shared" si="25"/>
        <v>0</v>
      </c>
      <c r="U187" s="234">
        <f t="shared" si="25"/>
        <v>0</v>
      </c>
      <c r="V187" s="234">
        <f t="shared" si="25"/>
        <v>0</v>
      </c>
      <c r="W187" s="234">
        <f t="shared" si="25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0</v>
      </c>
      <c r="C188" s="301">
        <f t="shared" si="26"/>
        <v>0</v>
      </c>
      <c r="D188" s="301">
        <f t="shared" si="26"/>
        <v>0</v>
      </c>
      <c r="E188" s="301">
        <f t="shared" si="26"/>
        <v>0</v>
      </c>
      <c r="F188" s="301">
        <f t="shared" si="26"/>
        <v>0</v>
      </c>
      <c r="G188" s="301">
        <f t="shared" si="26"/>
        <v>0</v>
      </c>
      <c r="H188" s="301">
        <f t="shared" si="26"/>
        <v>0</v>
      </c>
      <c r="I188" s="301">
        <f t="shared" si="26"/>
        <v>0</v>
      </c>
      <c r="J188" s="301">
        <f t="shared" si="26"/>
        <v>0</v>
      </c>
      <c r="K188" s="301">
        <f t="shared" si="26"/>
        <v>0</v>
      </c>
      <c r="L188" s="301">
        <f t="shared" si="26"/>
        <v>0</v>
      </c>
      <c r="M188" s="301">
        <f t="shared" si="26"/>
        <v>0</v>
      </c>
      <c r="N188" s="301">
        <f t="shared" si="26"/>
        <v>0</v>
      </c>
      <c r="O188" s="301">
        <f t="shared" si="26"/>
        <v>0</v>
      </c>
      <c r="P188" s="301">
        <f t="shared" si="26"/>
        <v>0</v>
      </c>
      <c r="Q188" s="301">
        <f t="shared" si="26"/>
        <v>0</v>
      </c>
      <c r="R188" s="301">
        <f t="shared" si="26"/>
        <v>0</v>
      </c>
      <c r="S188" s="301">
        <f t="shared" si="26"/>
        <v>0</v>
      </c>
      <c r="T188" s="301">
        <f t="shared" si="26"/>
        <v>0</v>
      </c>
      <c r="U188" s="301">
        <f t="shared" si="26"/>
        <v>0</v>
      </c>
      <c r="V188" s="301">
        <f t="shared" si="26"/>
        <v>0</v>
      </c>
      <c r="W188" s="301">
        <f t="shared" si="26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0</v>
      </c>
      <c r="C189" s="235">
        <f t="shared" si="27"/>
        <v>0</v>
      </c>
      <c r="D189" s="235">
        <f t="shared" si="27"/>
        <v>0</v>
      </c>
      <c r="E189" s="235">
        <f t="shared" si="27"/>
        <v>0</v>
      </c>
      <c r="F189" s="235">
        <f t="shared" si="27"/>
        <v>0</v>
      </c>
      <c r="G189" s="235">
        <f t="shared" si="27"/>
        <v>0</v>
      </c>
      <c r="H189" s="235">
        <f t="shared" si="27"/>
        <v>0</v>
      </c>
      <c r="I189" s="235">
        <f t="shared" si="27"/>
        <v>0</v>
      </c>
      <c r="J189" s="235">
        <f t="shared" si="27"/>
        <v>0</v>
      </c>
      <c r="K189" s="235">
        <f t="shared" si="27"/>
        <v>0</v>
      </c>
      <c r="L189" s="235">
        <f t="shared" si="27"/>
        <v>0</v>
      </c>
      <c r="M189" s="235">
        <f t="shared" si="27"/>
        <v>0</v>
      </c>
      <c r="N189" s="235">
        <f t="shared" si="27"/>
        <v>0</v>
      </c>
      <c r="O189" s="235">
        <f t="shared" si="27"/>
        <v>0</v>
      </c>
      <c r="P189" s="235">
        <f t="shared" si="27"/>
        <v>0</v>
      </c>
      <c r="Q189" s="235">
        <f t="shared" si="27"/>
        <v>0</v>
      </c>
      <c r="R189" s="235">
        <f t="shared" si="27"/>
        <v>0</v>
      </c>
      <c r="S189" s="235">
        <f t="shared" si="27"/>
        <v>0</v>
      </c>
      <c r="T189" s="235">
        <f t="shared" si="27"/>
        <v>0</v>
      </c>
      <c r="U189" s="235">
        <f t="shared" si="27"/>
        <v>0</v>
      </c>
      <c r="V189" s="235">
        <f t="shared" si="27"/>
        <v>0</v>
      </c>
      <c r="W189" s="235">
        <f t="shared" si="27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0</v>
      </c>
      <c r="C190" s="235">
        <f t="shared" si="28"/>
        <v>0</v>
      </c>
      <c r="D190" s="235">
        <f t="shared" si="28"/>
        <v>0</v>
      </c>
      <c r="E190" s="235">
        <f t="shared" si="28"/>
        <v>0</v>
      </c>
      <c r="F190" s="235">
        <f t="shared" si="28"/>
        <v>0</v>
      </c>
      <c r="G190" s="235">
        <f t="shared" si="28"/>
        <v>0</v>
      </c>
      <c r="H190" s="235">
        <f t="shared" si="28"/>
        <v>0</v>
      </c>
      <c r="I190" s="235">
        <f t="shared" si="28"/>
        <v>0</v>
      </c>
      <c r="J190" s="235">
        <f t="shared" si="28"/>
        <v>0</v>
      </c>
      <c r="K190" s="235">
        <f t="shared" si="28"/>
        <v>0</v>
      </c>
      <c r="L190" s="235">
        <f t="shared" si="28"/>
        <v>0</v>
      </c>
      <c r="M190" s="235">
        <f t="shared" si="28"/>
        <v>0</v>
      </c>
      <c r="N190" s="235">
        <f t="shared" si="28"/>
        <v>0</v>
      </c>
      <c r="O190" s="235">
        <f t="shared" si="28"/>
        <v>0</v>
      </c>
      <c r="P190" s="235">
        <f t="shared" si="28"/>
        <v>0</v>
      </c>
      <c r="Q190" s="235">
        <f t="shared" si="28"/>
        <v>0</v>
      </c>
      <c r="R190" s="235">
        <f t="shared" si="28"/>
        <v>0</v>
      </c>
      <c r="S190" s="235">
        <f t="shared" si="28"/>
        <v>0</v>
      </c>
      <c r="T190" s="235">
        <f t="shared" si="28"/>
        <v>0</v>
      </c>
      <c r="U190" s="235">
        <f t="shared" si="28"/>
        <v>0</v>
      </c>
      <c r="V190" s="235">
        <f t="shared" si="28"/>
        <v>0</v>
      </c>
      <c r="W190" s="235">
        <f t="shared" si="28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0</v>
      </c>
      <c r="C191" s="235">
        <f t="shared" si="29"/>
        <v>0</v>
      </c>
      <c r="D191" s="235">
        <f t="shared" si="29"/>
        <v>0</v>
      </c>
      <c r="E191" s="235">
        <f t="shared" si="29"/>
        <v>0</v>
      </c>
      <c r="F191" s="235">
        <f t="shared" si="29"/>
        <v>0</v>
      </c>
      <c r="G191" s="235">
        <f t="shared" si="29"/>
        <v>0</v>
      </c>
      <c r="H191" s="235">
        <f t="shared" si="29"/>
        <v>0</v>
      </c>
      <c r="I191" s="235">
        <f t="shared" si="29"/>
        <v>0</v>
      </c>
      <c r="J191" s="235">
        <f t="shared" si="29"/>
        <v>0</v>
      </c>
      <c r="K191" s="235">
        <f t="shared" si="29"/>
        <v>0</v>
      </c>
      <c r="L191" s="235">
        <f t="shared" si="29"/>
        <v>0</v>
      </c>
      <c r="M191" s="235">
        <f t="shared" si="29"/>
        <v>0</v>
      </c>
      <c r="N191" s="235">
        <f t="shared" si="29"/>
        <v>0</v>
      </c>
      <c r="O191" s="235">
        <f t="shared" si="29"/>
        <v>0</v>
      </c>
      <c r="P191" s="235">
        <f t="shared" si="29"/>
        <v>0</v>
      </c>
      <c r="Q191" s="235">
        <f t="shared" si="29"/>
        <v>0</v>
      </c>
      <c r="R191" s="235">
        <f t="shared" si="29"/>
        <v>0</v>
      </c>
      <c r="S191" s="235">
        <f t="shared" si="29"/>
        <v>0</v>
      </c>
      <c r="T191" s="235">
        <f t="shared" si="29"/>
        <v>0</v>
      </c>
      <c r="U191" s="235">
        <f t="shared" si="29"/>
        <v>0</v>
      </c>
      <c r="V191" s="235">
        <f t="shared" si="29"/>
        <v>0</v>
      </c>
      <c r="W191" s="235">
        <f t="shared" si="29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0</v>
      </c>
      <c r="C192" s="302">
        <f t="shared" si="30"/>
        <v>0</v>
      </c>
      <c r="D192" s="302">
        <f t="shared" si="30"/>
        <v>0</v>
      </c>
      <c r="E192" s="302">
        <f t="shared" si="30"/>
        <v>0</v>
      </c>
      <c r="F192" s="302">
        <f t="shared" si="30"/>
        <v>0</v>
      </c>
      <c r="G192" s="302">
        <f t="shared" si="30"/>
        <v>0</v>
      </c>
      <c r="H192" s="302">
        <f t="shared" si="30"/>
        <v>0</v>
      </c>
      <c r="I192" s="302">
        <f t="shared" si="30"/>
        <v>0</v>
      </c>
      <c r="J192" s="302">
        <f t="shared" si="30"/>
        <v>0</v>
      </c>
      <c r="K192" s="302">
        <f t="shared" si="30"/>
        <v>0</v>
      </c>
      <c r="L192" s="302">
        <f t="shared" si="30"/>
        <v>0</v>
      </c>
      <c r="M192" s="302">
        <f t="shared" si="30"/>
        <v>0</v>
      </c>
      <c r="N192" s="302">
        <f t="shared" si="30"/>
        <v>0</v>
      </c>
      <c r="O192" s="302">
        <f t="shared" si="30"/>
        <v>0</v>
      </c>
      <c r="P192" s="302">
        <f t="shared" si="30"/>
        <v>0</v>
      </c>
      <c r="Q192" s="302">
        <f t="shared" si="30"/>
        <v>0</v>
      </c>
      <c r="R192" s="302">
        <f t="shared" si="30"/>
        <v>0</v>
      </c>
      <c r="S192" s="302">
        <f t="shared" si="30"/>
        <v>0</v>
      </c>
      <c r="T192" s="302">
        <f t="shared" si="30"/>
        <v>0</v>
      </c>
      <c r="U192" s="302">
        <f t="shared" si="30"/>
        <v>0</v>
      </c>
      <c r="V192" s="302">
        <f t="shared" si="30"/>
        <v>0</v>
      </c>
      <c r="W192" s="302">
        <f t="shared" si="30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</v>
      </c>
      <c r="C193" s="303">
        <f t="shared" si="31"/>
        <v>0</v>
      </c>
      <c r="D193" s="303">
        <f t="shared" si="31"/>
        <v>0</v>
      </c>
      <c r="E193" s="303">
        <f t="shared" si="31"/>
        <v>0</v>
      </c>
      <c r="F193" s="303">
        <f t="shared" si="31"/>
        <v>0</v>
      </c>
      <c r="G193" s="303">
        <f t="shared" si="31"/>
        <v>0</v>
      </c>
      <c r="H193" s="303">
        <f t="shared" si="31"/>
        <v>0</v>
      </c>
      <c r="I193" s="303">
        <f t="shared" si="31"/>
        <v>0</v>
      </c>
      <c r="J193" s="303">
        <f t="shared" si="31"/>
        <v>0</v>
      </c>
      <c r="K193" s="303">
        <f t="shared" si="31"/>
        <v>0</v>
      </c>
      <c r="L193" s="303">
        <f t="shared" si="31"/>
        <v>0</v>
      </c>
      <c r="M193" s="303">
        <f t="shared" si="31"/>
        <v>0</v>
      </c>
      <c r="N193" s="303">
        <f t="shared" si="31"/>
        <v>0</v>
      </c>
      <c r="O193" s="303">
        <f t="shared" si="31"/>
        <v>0</v>
      </c>
      <c r="P193" s="303">
        <f t="shared" si="31"/>
        <v>0</v>
      </c>
      <c r="Q193" s="303">
        <f t="shared" si="31"/>
        <v>0</v>
      </c>
      <c r="R193" s="303">
        <f t="shared" si="31"/>
        <v>0</v>
      </c>
      <c r="S193" s="303">
        <f t="shared" si="31"/>
        <v>0</v>
      </c>
      <c r="T193" s="303">
        <f t="shared" si="31"/>
        <v>0</v>
      </c>
      <c r="U193" s="303">
        <f t="shared" si="31"/>
        <v>0</v>
      </c>
      <c r="V193" s="303">
        <f t="shared" si="31"/>
        <v>0</v>
      </c>
      <c r="W193" s="303">
        <f t="shared" si="31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</v>
      </c>
      <c r="C194" s="304">
        <f t="shared" si="32"/>
        <v>0</v>
      </c>
      <c r="D194" s="304">
        <f t="shared" si="32"/>
        <v>0</v>
      </c>
      <c r="E194" s="304">
        <f t="shared" si="32"/>
        <v>0</v>
      </c>
      <c r="F194" s="304">
        <f t="shared" si="32"/>
        <v>0</v>
      </c>
      <c r="G194" s="304">
        <f t="shared" si="32"/>
        <v>0</v>
      </c>
      <c r="H194" s="304">
        <f t="shared" si="32"/>
        <v>0</v>
      </c>
      <c r="I194" s="304">
        <f t="shared" si="32"/>
        <v>0</v>
      </c>
      <c r="J194" s="304">
        <f t="shared" si="32"/>
        <v>0</v>
      </c>
      <c r="K194" s="304">
        <f t="shared" si="32"/>
        <v>0</v>
      </c>
      <c r="L194" s="304">
        <f t="shared" si="32"/>
        <v>0</v>
      </c>
      <c r="M194" s="304">
        <f t="shared" si="32"/>
        <v>0</v>
      </c>
      <c r="N194" s="304">
        <f t="shared" si="32"/>
        <v>0</v>
      </c>
      <c r="O194" s="304">
        <f t="shared" si="32"/>
        <v>0</v>
      </c>
      <c r="P194" s="304">
        <f t="shared" si="32"/>
        <v>0</v>
      </c>
      <c r="Q194" s="304">
        <f t="shared" si="32"/>
        <v>0</v>
      </c>
      <c r="R194" s="304">
        <f t="shared" si="32"/>
        <v>0</v>
      </c>
      <c r="S194" s="304">
        <f t="shared" si="32"/>
        <v>0</v>
      </c>
      <c r="T194" s="304">
        <f t="shared" si="32"/>
        <v>0</v>
      </c>
      <c r="U194" s="304">
        <f t="shared" si="32"/>
        <v>0</v>
      </c>
      <c r="V194" s="304">
        <f t="shared" si="32"/>
        <v>0</v>
      </c>
      <c r="W194" s="304">
        <f t="shared" si="32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0</v>
      </c>
      <c r="C195" s="304">
        <f t="shared" si="33"/>
        <v>0</v>
      </c>
      <c r="D195" s="304">
        <f t="shared" si="33"/>
        <v>0</v>
      </c>
      <c r="E195" s="304">
        <f t="shared" si="33"/>
        <v>0</v>
      </c>
      <c r="F195" s="304">
        <f t="shared" si="33"/>
        <v>0</v>
      </c>
      <c r="G195" s="304">
        <f t="shared" si="33"/>
        <v>0</v>
      </c>
      <c r="H195" s="304">
        <f t="shared" si="33"/>
        <v>0</v>
      </c>
      <c r="I195" s="304">
        <f t="shared" si="33"/>
        <v>0</v>
      </c>
      <c r="J195" s="304">
        <f t="shared" si="33"/>
        <v>0</v>
      </c>
      <c r="K195" s="304">
        <f t="shared" si="33"/>
        <v>0</v>
      </c>
      <c r="L195" s="304">
        <f t="shared" si="33"/>
        <v>0</v>
      </c>
      <c r="M195" s="304">
        <f t="shared" si="33"/>
        <v>0</v>
      </c>
      <c r="N195" s="304">
        <f t="shared" si="33"/>
        <v>0</v>
      </c>
      <c r="O195" s="304">
        <f t="shared" si="33"/>
        <v>0</v>
      </c>
      <c r="P195" s="304">
        <f t="shared" si="33"/>
        <v>0</v>
      </c>
      <c r="Q195" s="304">
        <f t="shared" si="33"/>
        <v>0</v>
      </c>
      <c r="R195" s="304">
        <f t="shared" si="33"/>
        <v>0</v>
      </c>
      <c r="S195" s="304">
        <f t="shared" si="33"/>
        <v>0</v>
      </c>
      <c r="T195" s="304">
        <f t="shared" si="33"/>
        <v>0</v>
      </c>
      <c r="U195" s="304">
        <f t="shared" si="33"/>
        <v>0</v>
      </c>
      <c r="V195" s="304">
        <f t="shared" si="33"/>
        <v>0</v>
      </c>
      <c r="W195" s="304">
        <f t="shared" si="33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</v>
      </c>
      <c r="C196" s="303">
        <f t="shared" si="34"/>
        <v>0</v>
      </c>
      <c r="D196" s="303">
        <f t="shared" si="34"/>
        <v>0</v>
      </c>
      <c r="E196" s="303">
        <f t="shared" si="34"/>
        <v>0</v>
      </c>
      <c r="F196" s="303">
        <f t="shared" si="34"/>
        <v>0</v>
      </c>
      <c r="G196" s="303">
        <f t="shared" si="34"/>
        <v>0</v>
      </c>
      <c r="H196" s="303">
        <f t="shared" si="34"/>
        <v>0</v>
      </c>
      <c r="I196" s="303">
        <f t="shared" si="34"/>
        <v>0</v>
      </c>
      <c r="J196" s="303">
        <f t="shared" si="34"/>
        <v>0</v>
      </c>
      <c r="K196" s="303">
        <f t="shared" si="34"/>
        <v>0</v>
      </c>
      <c r="L196" s="303">
        <f t="shared" si="34"/>
        <v>0</v>
      </c>
      <c r="M196" s="303">
        <f t="shared" si="34"/>
        <v>0</v>
      </c>
      <c r="N196" s="303">
        <f t="shared" si="34"/>
        <v>0</v>
      </c>
      <c r="O196" s="303">
        <f t="shared" si="34"/>
        <v>0</v>
      </c>
      <c r="P196" s="303">
        <f t="shared" si="34"/>
        <v>0</v>
      </c>
      <c r="Q196" s="303">
        <f t="shared" si="34"/>
        <v>0</v>
      </c>
      <c r="R196" s="303">
        <f t="shared" si="34"/>
        <v>0</v>
      </c>
      <c r="S196" s="303">
        <f t="shared" si="34"/>
        <v>0</v>
      </c>
      <c r="T196" s="303">
        <f t="shared" si="34"/>
        <v>0</v>
      </c>
      <c r="U196" s="303">
        <f t="shared" si="34"/>
        <v>0</v>
      </c>
      <c r="V196" s="303">
        <f t="shared" si="34"/>
        <v>0</v>
      </c>
      <c r="W196" s="303">
        <f t="shared" si="34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</v>
      </c>
      <c r="C197" s="304">
        <f t="shared" si="35"/>
        <v>0</v>
      </c>
      <c r="D197" s="304">
        <f t="shared" si="35"/>
        <v>0</v>
      </c>
      <c r="E197" s="304">
        <f t="shared" si="35"/>
        <v>0</v>
      </c>
      <c r="F197" s="304">
        <f t="shared" si="35"/>
        <v>0</v>
      </c>
      <c r="G197" s="304">
        <f t="shared" si="35"/>
        <v>0</v>
      </c>
      <c r="H197" s="304">
        <f t="shared" si="35"/>
        <v>0</v>
      </c>
      <c r="I197" s="304">
        <f t="shared" si="35"/>
        <v>0</v>
      </c>
      <c r="J197" s="304">
        <f t="shared" si="35"/>
        <v>0</v>
      </c>
      <c r="K197" s="304">
        <f t="shared" si="35"/>
        <v>0</v>
      </c>
      <c r="L197" s="304">
        <f t="shared" si="35"/>
        <v>0</v>
      </c>
      <c r="M197" s="304">
        <f t="shared" si="35"/>
        <v>0</v>
      </c>
      <c r="N197" s="304">
        <f t="shared" si="35"/>
        <v>0</v>
      </c>
      <c r="O197" s="304">
        <f t="shared" si="35"/>
        <v>0</v>
      </c>
      <c r="P197" s="304">
        <f t="shared" si="35"/>
        <v>0</v>
      </c>
      <c r="Q197" s="304">
        <f t="shared" si="35"/>
        <v>0</v>
      </c>
      <c r="R197" s="304">
        <f t="shared" si="35"/>
        <v>0</v>
      </c>
      <c r="S197" s="304">
        <f t="shared" si="35"/>
        <v>0</v>
      </c>
      <c r="T197" s="304">
        <f t="shared" si="35"/>
        <v>0</v>
      </c>
      <c r="U197" s="304">
        <f t="shared" si="35"/>
        <v>0</v>
      </c>
      <c r="V197" s="304">
        <f t="shared" si="35"/>
        <v>0</v>
      </c>
      <c r="W197" s="304">
        <f t="shared" si="35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</v>
      </c>
      <c r="C198" s="304">
        <f t="shared" si="36"/>
        <v>0</v>
      </c>
      <c r="D198" s="304">
        <f t="shared" si="36"/>
        <v>0</v>
      </c>
      <c r="E198" s="304">
        <f t="shared" si="36"/>
        <v>0</v>
      </c>
      <c r="F198" s="304">
        <f t="shared" si="36"/>
        <v>0</v>
      </c>
      <c r="G198" s="304">
        <f t="shared" si="36"/>
        <v>0</v>
      </c>
      <c r="H198" s="304">
        <f t="shared" si="36"/>
        <v>0</v>
      </c>
      <c r="I198" s="304">
        <f t="shared" si="36"/>
        <v>0</v>
      </c>
      <c r="J198" s="304">
        <f t="shared" si="36"/>
        <v>0</v>
      </c>
      <c r="K198" s="304">
        <f t="shared" si="36"/>
        <v>0</v>
      </c>
      <c r="L198" s="304">
        <f t="shared" si="36"/>
        <v>0</v>
      </c>
      <c r="M198" s="304">
        <f t="shared" si="36"/>
        <v>0</v>
      </c>
      <c r="N198" s="304">
        <f t="shared" si="36"/>
        <v>0</v>
      </c>
      <c r="O198" s="304">
        <f t="shared" si="36"/>
        <v>0</v>
      </c>
      <c r="P198" s="304">
        <f t="shared" si="36"/>
        <v>0</v>
      </c>
      <c r="Q198" s="304">
        <f t="shared" si="36"/>
        <v>0</v>
      </c>
      <c r="R198" s="304">
        <f t="shared" si="36"/>
        <v>0</v>
      </c>
      <c r="S198" s="304">
        <f t="shared" si="36"/>
        <v>0</v>
      </c>
      <c r="T198" s="304">
        <f t="shared" si="36"/>
        <v>0</v>
      </c>
      <c r="U198" s="304">
        <f t="shared" si="36"/>
        <v>0</v>
      </c>
      <c r="V198" s="304">
        <f t="shared" si="36"/>
        <v>0</v>
      </c>
      <c r="W198" s="304">
        <f t="shared" si="36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</v>
      </c>
      <c r="C199" s="303">
        <f t="shared" si="37"/>
        <v>0</v>
      </c>
      <c r="D199" s="303">
        <f t="shared" si="37"/>
        <v>0</v>
      </c>
      <c r="E199" s="303">
        <f t="shared" si="37"/>
        <v>0</v>
      </c>
      <c r="F199" s="303">
        <f t="shared" si="37"/>
        <v>0</v>
      </c>
      <c r="G199" s="303">
        <f t="shared" si="37"/>
        <v>0</v>
      </c>
      <c r="H199" s="303">
        <f t="shared" si="37"/>
        <v>0</v>
      </c>
      <c r="I199" s="303">
        <f t="shared" si="37"/>
        <v>0</v>
      </c>
      <c r="J199" s="303">
        <f t="shared" si="37"/>
        <v>0</v>
      </c>
      <c r="K199" s="303">
        <f t="shared" si="37"/>
        <v>0</v>
      </c>
      <c r="L199" s="303">
        <f t="shared" si="37"/>
        <v>0</v>
      </c>
      <c r="M199" s="303">
        <f t="shared" si="37"/>
        <v>0</v>
      </c>
      <c r="N199" s="303">
        <f t="shared" si="37"/>
        <v>0</v>
      </c>
      <c r="O199" s="303">
        <f t="shared" si="37"/>
        <v>0</v>
      </c>
      <c r="P199" s="303">
        <f t="shared" si="37"/>
        <v>0</v>
      </c>
      <c r="Q199" s="303">
        <f t="shared" si="37"/>
        <v>0</v>
      </c>
      <c r="R199" s="303">
        <f t="shared" si="37"/>
        <v>0</v>
      </c>
      <c r="S199" s="303">
        <f t="shared" si="37"/>
        <v>0</v>
      </c>
      <c r="T199" s="303">
        <f t="shared" si="37"/>
        <v>0</v>
      </c>
      <c r="U199" s="303">
        <f t="shared" si="37"/>
        <v>0</v>
      </c>
      <c r="V199" s="303">
        <f t="shared" si="37"/>
        <v>0</v>
      </c>
      <c r="W199" s="303">
        <f t="shared" si="37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0</v>
      </c>
      <c r="C200" s="304">
        <f t="shared" si="38"/>
        <v>0</v>
      </c>
      <c r="D200" s="304">
        <f t="shared" si="38"/>
        <v>0</v>
      </c>
      <c r="E200" s="304">
        <f t="shared" si="38"/>
        <v>0</v>
      </c>
      <c r="F200" s="304">
        <f t="shared" si="38"/>
        <v>0</v>
      </c>
      <c r="G200" s="304">
        <f t="shared" si="38"/>
        <v>0</v>
      </c>
      <c r="H200" s="304">
        <f t="shared" si="38"/>
        <v>0</v>
      </c>
      <c r="I200" s="304">
        <f t="shared" si="38"/>
        <v>0</v>
      </c>
      <c r="J200" s="304">
        <f t="shared" si="38"/>
        <v>0</v>
      </c>
      <c r="K200" s="304">
        <f t="shared" si="38"/>
        <v>0</v>
      </c>
      <c r="L200" s="304">
        <f t="shared" si="38"/>
        <v>0</v>
      </c>
      <c r="M200" s="304">
        <f t="shared" si="38"/>
        <v>0</v>
      </c>
      <c r="N200" s="304">
        <f t="shared" si="38"/>
        <v>0</v>
      </c>
      <c r="O200" s="304">
        <f t="shared" si="38"/>
        <v>0</v>
      </c>
      <c r="P200" s="304">
        <f t="shared" si="38"/>
        <v>0</v>
      </c>
      <c r="Q200" s="304">
        <f t="shared" si="38"/>
        <v>0</v>
      </c>
      <c r="R200" s="304">
        <f t="shared" si="38"/>
        <v>0</v>
      </c>
      <c r="S200" s="304">
        <f t="shared" si="38"/>
        <v>0</v>
      </c>
      <c r="T200" s="304">
        <f t="shared" si="38"/>
        <v>0</v>
      </c>
      <c r="U200" s="304">
        <f t="shared" si="38"/>
        <v>0</v>
      </c>
      <c r="V200" s="304">
        <f t="shared" si="38"/>
        <v>0</v>
      </c>
      <c r="W200" s="304">
        <f t="shared" si="38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</v>
      </c>
      <c r="C201" s="304">
        <f t="shared" si="39"/>
        <v>0</v>
      </c>
      <c r="D201" s="304">
        <f t="shared" si="39"/>
        <v>0</v>
      </c>
      <c r="E201" s="304">
        <f t="shared" si="39"/>
        <v>0</v>
      </c>
      <c r="F201" s="304">
        <f t="shared" si="39"/>
        <v>0</v>
      </c>
      <c r="G201" s="304">
        <f t="shared" si="39"/>
        <v>0</v>
      </c>
      <c r="H201" s="304">
        <f t="shared" si="39"/>
        <v>0</v>
      </c>
      <c r="I201" s="304">
        <f t="shared" si="39"/>
        <v>0</v>
      </c>
      <c r="J201" s="304">
        <f t="shared" si="39"/>
        <v>0</v>
      </c>
      <c r="K201" s="304">
        <f t="shared" si="39"/>
        <v>0</v>
      </c>
      <c r="L201" s="304">
        <f t="shared" si="39"/>
        <v>0</v>
      </c>
      <c r="M201" s="304">
        <f t="shared" si="39"/>
        <v>0</v>
      </c>
      <c r="N201" s="304">
        <f t="shared" si="39"/>
        <v>0</v>
      </c>
      <c r="O201" s="304">
        <f t="shared" si="39"/>
        <v>0</v>
      </c>
      <c r="P201" s="304">
        <f t="shared" si="39"/>
        <v>0</v>
      </c>
      <c r="Q201" s="304">
        <f t="shared" si="39"/>
        <v>0</v>
      </c>
      <c r="R201" s="304">
        <f t="shared" si="39"/>
        <v>0</v>
      </c>
      <c r="S201" s="304">
        <f t="shared" si="39"/>
        <v>0</v>
      </c>
      <c r="T201" s="304">
        <f t="shared" si="39"/>
        <v>0</v>
      </c>
      <c r="U201" s="304">
        <f t="shared" si="39"/>
        <v>0</v>
      </c>
      <c r="V201" s="304">
        <f t="shared" si="39"/>
        <v>0</v>
      </c>
      <c r="W201" s="304">
        <f t="shared" si="39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0</v>
      </c>
      <c r="C202" s="305">
        <f t="shared" si="40"/>
        <v>0</v>
      </c>
      <c r="D202" s="305">
        <f t="shared" si="40"/>
        <v>0</v>
      </c>
      <c r="E202" s="305">
        <f t="shared" si="40"/>
        <v>0</v>
      </c>
      <c r="F202" s="305">
        <f t="shared" si="40"/>
        <v>0</v>
      </c>
      <c r="G202" s="305">
        <f t="shared" si="40"/>
        <v>0</v>
      </c>
      <c r="H202" s="305">
        <f t="shared" si="40"/>
        <v>0</v>
      </c>
      <c r="I202" s="305">
        <f t="shared" si="40"/>
        <v>0</v>
      </c>
      <c r="J202" s="305">
        <f t="shared" si="40"/>
        <v>0</v>
      </c>
      <c r="K202" s="305">
        <f t="shared" si="40"/>
        <v>0</v>
      </c>
      <c r="L202" s="305">
        <f t="shared" si="40"/>
        <v>0</v>
      </c>
      <c r="M202" s="305">
        <f t="shared" si="40"/>
        <v>0</v>
      </c>
      <c r="N202" s="305">
        <f t="shared" si="40"/>
        <v>0</v>
      </c>
      <c r="O202" s="305">
        <f t="shared" si="40"/>
        <v>0</v>
      </c>
      <c r="P202" s="305">
        <f t="shared" si="40"/>
        <v>0</v>
      </c>
      <c r="Q202" s="305">
        <f t="shared" si="40"/>
        <v>0</v>
      </c>
      <c r="R202" s="305">
        <f t="shared" si="40"/>
        <v>0</v>
      </c>
      <c r="S202" s="305">
        <f t="shared" si="40"/>
        <v>0</v>
      </c>
      <c r="T202" s="305">
        <f t="shared" si="40"/>
        <v>0</v>
      </c>
      <c r="U202" s="305">
        <f t="shared" si="40"/>
        <v>0</v>
      </c>
      <c r="V202" s="305">
        <f t="shared" si="40"/>
        <v>0</v>
      </c>
      <c r="W202" s="305">
        <f t="shared" si="40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0</v>
      </c>
      <c r="C204" s="234">
        <f t="shared" si="41"/>
        <v>0</v>
      </c>
      <c r="D204" s="234">
        <f t="shared" si="41"/>
        <v>0</v>
      </c>
      <c r="E204" s="234">
        <f t="shared" si="41"/>
        <v>0</v>
      </c>
      <c r="F204" s="234">
        <f t="shared" si="41"/>
        <v>0</v>
      </c>
      <c r="G204" s="234">
        <f t="shared" si="41"/>
        <v>0</v>
      </c>
      <c r="H204" s="234">
        <f t="shared" si="41"/>
        <v>0</v>
      </c>
      <c r="I204" s="234">
        <f t="shared" si="41"/>
        <v>0</v>
      </c>
      <c r="J204" s="234">
        <f t="shared" si="41"/>
        <v>0</v>
      </c>
      <c r="K204" s="234">
        <f t="shared" si="41"/>
        <v>0</v>
      </c>
      <c r="L204" s="234">
        <f t="shared" si="41"/>
        <v>0</v>
      </c>
      <c r="M204" s="234">
        <f t="shared" si="41"/>
        <v>0</v>
      </c>
      <c r="N204" s="234">
        <f t="shared" si="41"/>
        <v>0</v>
      </c>
      <c r="O204" s="234">
        <f t="shared" si="41"/>
        <v>0</v>
      </c>
      <c r="P204" s="234">
        <f t="shared" si="41"/>
        <v>0</v>
      </c>
      <c r="Q204" s="234">
        <f t="shared" si="41"/>
        <v>0</v>
      </c>
      <c r="R204" s="234">
        <f t="shared" si="41"/>
        <v>0</v>
      </c>
      <c r="S204" s="234">
        <f t="shared" si="41"/>
        <v>0</v>
      </c>
      <c r="T204" s="234">
        <f t="shared" si="41"/>
        <v>0</v>
      </c>
      <c r="U204" s="234">
        <f t="shared" si="41"/>
        <v>0</v>
      </c>
      <c r="V204" s="234">
        <f t="shared" si="41"/>
        <v>0</v>
      </c>
      <c r="W204" s="234">
        <f t="shared" si="41"/>
        <v>0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0</v>
      </c>
      <c r="C205" s="301">
        <f t="shared" si="42"/>
        <v>0</v>
      </c>
      <c r="D205" s="301">
        <f t="shared" si="42"/>
        <v>0</v>
      </c>
      <c r="E205" s="301">
        <f t="shared" si="42"/>
        <v>0</v>
      </c>
      <c r="F205" s="301">
        <f t="shared" si="42"/>
        <v>0</v>
      </c>
      <c r="G205" s="301">
        <f t="shared" si="42"/>
        <v>0</v>
      </c>
      <c r="H205" s="301">
        <f t="shared" si="42"/>
        <v>0</v>
      </c>
      <c r="I205" s="301">
        <f t="shared" si="42"/>
        <v>0</v>
      </c>
      <c r="J205" s="301">
        <f t="shared" si="42"/>
        <v>0</v>
      </c>
      <c r="K205" s="301">
        <f t="shared" si="42"/>
        <v>0</v>
      </c>
      <c r="L205" s="301">
        <f t="shared" si="42"/>
        <v>0</v>
      </c>
      <c r="M205" s="301">
        <f t="shared" si="42"/>
        <v>0</v>
      </c>
      <c r="N205" s="301">
        <f t="shared" si="42"/>
        <v>0</v>
      </c>
      <c r="O205" s="301">
        <f t="shared" si="42"/>
        <v>0</v>
      </c>
      <c r="P205" s="301">
        <f t="shared" si="42"/>
        <v>0</v>
      </c>
      <c r="Q205" s="301">
        <f t="shared" si="42"/>
        <v>0</v>
      </c>
      <c r="R205" s="301">
        <f t="shared" si="42"/>
        <v>0</v>
      </c>
      <c r="S205" s="301">
        <f t="shared" si="42"/>
        <v>0</v>
      </c>
      <c r="T205" s="301">
        <f t="shared" si="42"/>
        <v>0</v>
      </c>
      <c r="U205" s="301">
        <f t="shared" si="42"/>
        <v>0</v>
      </c>
      <c r="V205" s="301">
        <f t="shared" si="42"/>
        <v>0</v>
      </c>
      <c r="W205" s="301">
        <f t="shared" si="42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0</v>
      </c>
      <c r="C206" s="235">
        <f t="shared" si="43"/>
        <v>0</v>
      </c>
      <c r="D206" s="235">
        <f t="shared" si="43"/>
        <v>0</v>
      </c>
      <c r="E206" s="235">
        <f t="shared" si="43"/>
        <v>0</v>
      </c>
      <c r="F206" s="235">
        <f t="shared" si="43"/>
        <v>0</v>
      </c>
      <c r="G206" s="235">
        <f t="shared" si="43"/>
        <v>0</v>
      </c>
      <c r="H206" s="235">
        <f t="shared" si="43"/>
        <v>0</v>
      </c>
      <c r="I206" s="235">
        <f t="shared" si="43"/>
        <v>0</v>
      </c>
      <c r="J206" s="235">
        <f t="shared" si="43"/>
        <v>0</v>
      </c>
      <c r="K206" s="235">
        <f t="shared" si="43"/>
        <v>0</v>
      </c>
      <c r="L206" s="235">
        <f t="shared" si="43"/>
        <v>0</v>
      </c>
      <c r="M206" s="235">
        <f t="shared" si="43"/>
        <v>0</v>
      </c>
      <c r="N206" s="235">
        <f t="shared" si="43"/>
        <v>0</v>
      </c>
      <c r="O206" s="235">
        <f t="shared" si="43"/>
        <v>0</v>
      </c>
      <c r="P206" s="235">
        <f t="shared" si="43"/>
        <v>0</v>
      </c>
      <c r="Q206" s="235">
        <f t="shared" si="43"/>
        <v>0</v>
      </c>
      <c r="R206" s="235">
        <f t="shared" si="43"/>
        <v>0</v>
      </c>
      <c r="S206" s="235">
        <f t="shared" si="43"/>
        <v>0</v>
      </c>
      <c r="T206" s="235">
        <f t="shared" si="43"/>
        <v>0</v>
      </c>
      <c r="U206" s="235">
        <f t="shared" si="43"/>
        <v>0</v>
      </c>
      <c r="V206" s="235">
        <f t="shared" si="43"/>
        <v>0</v>
      </c>
      <c r="W206" s="235">
        <f t="shared" si="43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0</v>
      </c>
      <c r="C207" s="235">
        <f t="shared" si="44"/>
        <v>0</v>
      </c>
      <c r="D207" s="235">
        <f t="shared" si="44"/>
        <v>0</v>
      </c>
      <c r="E207" s="235">
        <f t="shared" si="44"/>
        <v>0</v>
      </c>
      <c r="F207" s="235">
        <f t="shared" si="44"/>
        <v>0</v>
      </c>
      <c r="G207" s="235">
        <f t="shared" si="44"/>
        <v>0</v>
      </c>
      <c r="H207" s="235">
        <f t="shared" si="44"/>
        <v>0</v>
      </c>
      <c r="I207" s="235">
        <f t="shared" si="44"/>
        <v>0</v>
      </c>
      <c r="J207" s="235">
        <f t="shared" si="44"/>
        <v>0</v>
      </c>
      <c r="K207" s="235">
        <f t="shared" si="44"/>
        <v>0</v>
      </c>
      <c r="L207" s="235">
        <f t="shared" si="44"/>
        <v>0</v>
      </c>
      <c r="M207" s="235">
        <f t="shared" si="44"/>
        <v>0</v>
      </c>
      <c r="N207" s="235">
        <f t="shared" si="44"/>
        <v>0</v>
      </c>
      <c r="O207" s="235">
        <f t="shared" si="44"/>
        <v>0</v>
      </c>
      <c r="P207" s="235">
        <f t="shared" si="44"/>
        <v>0</v>
      </c>
      <c r="Q207" s="235">
        <f t="shared" si="44"/>
        <v>0</v>
      </c>
      <c r="R207" s="235">
        <f t="shared" si="44"/>
        <v>0</v>
      </c>
      <c r="S207" s="235">
        <f t="shared" si="44"/>
        <v>0</v>
      </c>
      <c r="T207" s="235">
        <f t="shared" si="44"/>
        <v>0</v>
      </c>
      <c r="U207" s="235">
        <f t="shared" si="44"/>
        <v>0</v>
      </c>
      <c r="V207" s="235">
        <f t="shared" si="44"/>
        <v>0</v>
      </c>
      <c r="W207" s="235">
        <f t="shared" si="44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0</v>
      </c>
      <c r="C208" s="235">
        <f t="shared" si="45"/>
        <v>0</v>
      </c>
      <c r="D208" s="235">
        <f t="shared" si="45"/>
        <v>0</v>
      </c>
      <c r="E208" s="235">
        <f t="shared" si="45"/>
        <v>0</v>
      </c>
      <c r="F208" s="235">
        <f t="shared" si="45"/>
        <v>0</v>
      </c>
      <c r="G208" s="235">
        <f t="shared" si="45"/>
        <v>0</v>
      </c>
      <c r="H208" s="235">
        <f t="shared" si="45"/>
        <v>0</v>
      </c>
      <c r="I208" s="235">
        <f t="shared" si="45"/>
        <v>0</v>
      </c>
      <c r="J208" s="235">
        <f t="shared" si="45"/>
        <v>0</v>
      </c>
      <c r="K208" s="235">
        <f t="shared" si="45"/>
        <v>0</v>
      </c>
      <c r="L208" s="235">
        <f t="shared" si="45"/>
        <v>0</v>
      </c>
      <c r="M208" s="235">
        <f t="shared" si="45"/>
        <v>0</v>
      </c>
      <c r="N208" s="235">
        <f t="shared" si="45"/>
        <v>0</v>
      </c>
      <c r="O208" s="235">
        <f t="shared" si="45"/>
        <v>0</v>
      </c>
      <c r="P208" s="235">
        <f t="shared" si="45"/>
        <v>0</v>
      </c>
      <c r="Q208" s="235">
        <f t="shared" si="45"/>
        <v>0</v>
      </c>
      <c r="R208" s="235">
        <f t="shared" si="45"/>
        <v>0</v>
      </c>
      <c r="S208" s="235">
        <f t="shared" si="45"/>
        <v>0</v>
      </c>
      <c r="T208" s="235">
        <f t="shared" si="45"/>
        <v>0</v>
      </c>
      <c r="U208" s="235">
        <f t="shared" si="45"/>
        <v>0</v>
      </c>
      <c r="V208" s="235">
        <f t="shared" si="45"/>
        <v>0</v>
      </c>
      <c r="W208" s="235">
        <f t="shared" si="45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0</v>
      </c>
      <c r="C209" s="302">
        <f t="shared" si="46"/>
        <v>0</v>
      </c>
      <c r="D209" s="302">
        <f t="shared" si="46"/>
        <v>0</v>
      </c>
      <c r="E209" s="302">
        <f t="shared" si="46"/>
        <v>0</v>
      </c>
      <c r="F209" s="302">
        <f t="shared" si="46"/>
        <v>0</v>
      </c>
      <c r="G209" s="302">
        <f t="shared" si="46"/>
        <v>0</v>
      </c>
      <c r="H209" s="302">
        <f t="shared" si="46"/>
        <v>0</v>
      </c>
      <c r="I209" s="302">
        <f t="shared" si="46"/>
        <v>0</v>
      </c>
      <c r="J209" s="302">
        <f t="shared" si="46"/>
        <v>0</v>
      </c>
      <c r="K209" s="302">
        <f t="shared" si="46"/>
        <v>0</v>
      </c>
      <c r="L209" s="302">
        <f t="shared" si="46"/>
        <v>0</v>
      </c>
      <c r="M209" s="302">
        <f t="shared" si="46"/>
        <v>0</v>
      </c>
      <c r="N209" s="302">
        <f t="shared" si="46"/>
        <v>0</v>
      </c>
      <c r="O209" s="302">
        <f t="shared" si="46"/>
        <v>0</v>
      </c>
      <c r="P209" s="302">
        <f t="shared" si="46"/>
        <v>0</v>
      </c>
      <c r="Q209" s="302">
        <f t="shared" si="46"/>
        <v>0</v>
      </c>
      <c r="R209" s="302">
        <f t="shared" si="46"/>
        <v>0</v>
      </c>
      <c r="S209" s="302">
        <f t="shared" si="46"/>
        <v>0</v>
      </c>
      <c r="T209" s="302">
        <f t="shared" si="46"/>
        <v>0</v>
      </c>
      <c r="U209" s="302">
        <f t="shared" si="46"/>
        <v>0</v>
      </c>
      <c r="V209" s="302">
        <f t="shared" si="46"/>
        <v>0</v>
      </c>
      <c r="W209" s="302">
        <f t="shared" si="46"/>
        <v>0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</v>
      </c>
      <c r="C210" s="303">
        <f t="shared" si="47"/>
        <v>0</v>
      </c>
      <c r="D210" s="303">
        <f t="shared" si="47"/>
        <v>0</v>
      </c>
      <c r="E210" s="303">
        <f t="shared" si="47"/>
        <v>0</v>
      </c>
      <c r="F210" s="303">
        <f t="shared" si="47"/>
        <v>0</v>
      </c>
      <c r="G210" s="303">
        <f t="shared" si="47"/>
        <v>0</v>
      </c>
      <c r="H210" s="303">
        <f t="shared" si="47"/>
        <v>0</v>
      </c>
      <c r="I210" s="303">
        <f t="shared" si="47"/>
        <v>0</v>
      </c>
      <c r="J210" s="303">
        <f t="shared" si="47"/>
        <v>0</v>
      </c>
      <c r="K210" s="303">
        <f t="shared" si="47"/>
        <v>0</v>
      </c>
      <c r="L210" s="303">
        <f t="shared" si="47"/>
        <v>0</v>
      </c>
      <c r="M210" s="303">
        <f t="shared" si="47"/>
        <v>0</v>
      </c>
      <c r="N210" s="303">
        <f t="shared" si="47"/>
        <v>0</v>
      </c>
      <c r="O210" s="303">
        <f t="shared" si="47"/>
        <v>0</v>
      </c>
      <c r="P210" s="303">
        <f t="shared" si="47"/>
        <v>0</v>
      </c>
      <c r="Q210" s="303">
        <f t="shared" si="47"/>
        <v>0</v>
      </c>
      <c r="R210" s="303">
        <f t="shared" si="47"/>
        <v>0</v>
      </c>
      <c r="S210" s="303">
        <f t="shared" si="47"/>
        <v>0</v>
      </c>
      <c r="T210" s="303">
        <f t="shared" si="47"/>
        <v>0</v>
      </c>
      <c r="U210" s="303">
        <f t="shared" si="47"/>
        <v>0</v>
      </c>
      <c r="V210" s="303">
        <f t="shared" si="47"/>
        <v>0</v>
      </c>
      <c r="W210" s="303">
        <f t="shared" si="47"/>
        <v>0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</v>
      </c>
      <c r="C211" s="304">
        <f t="shared" si="48"/>
        <v>0</v>
      </c>
      <c r="D211" s="304">
        <f t="shared" si="48"/>
        <v>0</v>
      </c>
      <c r="E211" s="304">
        <f t="shared" si="48"/>
        <v>0</v>
      </c>
      <c r="F211" s="304">
        <f t="shared" si="48"/>
        <v>0</v>
      </c>
      <c r="G211" s="304">
        <f t="shared" si="48"/>
        <v>0</v>
      </c>
      <c r="H211" s="304">
        <f t="shared" si="48"/>
        <v>0</v>
      </c>
      <c r="I211" s="304">
        <f t="shared" si="48"/>
        <v>0</v>
      </c>
      <c r="J211" s="304">
        <f t="shared" si="48"/>
        <v>0</v>
      </c>
      <c r="K211" s="304">
        <f t="shared" si="48"/>
        <v>0</v>
      </c>
      <c r="L211" s="304">
        <f t="shared" si="48"/>
        <v>0</v>
      </c>
      <c r="M211" s="304">
        <f t="shared" si="48"/>
        <v>0</v>
      </c>
      <c r="N211" s="304">
        <f t="shared" si="48"/>
        <v>0</v>
      </c>
      <c r="O211" s="304">
        <f t="shared" si="48"/>
        <v>0</v>
      </c>
      <c r="P211" s="304">
        <f t="shared" si="48"/>
        <v>0</v>
      </c>
      <c r="Q211" s="304">
        <f t="shared" si="48"/>
        <v>0</v>
      </c>
      <c r="R211" s="304">
        <f t="shared" si="48"/>
        <v>0</v>
      </c>
      <c r="S211" s="304">
        <f t="shared" si="48"/>
        <v>0</v>
      </c>
      <c r="T211" s="304">
        <f t="shared" si="48"/>
        <v>0</v>
      </c>
      <c r="U211" s="304">
        <f t="shared" si="48"/>
        <v>0</v>
      </c>
      <c r="V211" s="304">
        <f t="shared" si="48"/>
        <v>0</v>
      </c>
      <c r="W211" s="304">
        <f t="shared" si="48"/>
        <v>0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</v>
      </c>
      <c r="C212" s="304">
        <f t="shared" si="49"/>
        <v>0</v>
      </c>
      <c r="D212" s="304">
        <f t="shared" si="49"/>
        <v>0</v>
      </c>
      <c r="E212" s="304">
        <f t="shared" si="49"/>
        <v>0</v>
      </c>
      <c r="F212" s="304">
        <f t="shared" si="49"/>
        <v>0</v>
      </c>
      <c r="G212" s="304">
        <f t="shared" si="49"/>
        <v>0</v>
      </c>
      <c r="H212" s="304">
        <f t="shared" si="49"/>
        <v>0</v>
      </c>
      <c r="I212" s="304">
        <f t="shared" si="49"/>
        <v>0</v>
      </c>
      <c r="J212" s="304">
        <f t="shared" si="49"/>
        <v>0</v>
      </c>
      <c r="K212" s="304">
        <f t="shared" si="49"/>
        <v>0</v>
      </c>
      <c r="L212" s="304">
        <f t="shared" si="49"/>
        <v>0</v>
      </c>
      <c r="M212" s="304">
        <f t="shared" si="49"/>
        <v>0</v>
      </c>
      <c r="N212" s="304">
        <f t="shared" si="49"/>
        <v>0</v>
      </c>
      <c r="O212" s="304">
        <f t="shared" si="49"/>
        <v>0</v>
      </c>
      <c r="P212" s="304">
        <f t="shared" si="49"/>
        <v>0</v>
      </c>
      <c r="Q212" s="304">
        <f t="shared" si="49"/>
        <v>0</v>
      </c>
      <c r="R212" s="304">
        <f t="shared" si="49"/>
        <v>0</v>
      </c>
      <c r="S212" s="304">
        <f t="shared" si="49"/>
        <v>0</v>
      </c>
      <c r="T212" s="304">
        <f t="shared" si="49"/>
        <v>0</v>
      </c>
      <c r="U212" s="304">
        <f t="shared" si="49"/>
        <v>0</v>
      </c>
      <c r="V212" s="304">
        <f t="shared" si="49"/>
        <v>0</v>
      </c>
      <c r="W212" s="304">
        <f t="shared" si="49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</v>
      </c>
      <c r="C213" s="303">
        <f t="shared" si="50"/>
        <v>0</v>
      </c>
      <c r="D213" s="303">
        <f t="shared" si="50"/>
        <v>0</v>
      </c>
      <c r="E213" s="303">
        <f t="shared" si="50"/>
        <v>0</v>
      </c>
      <c r="F213" s="303">
        <f t="shared" si="50"/>
        <v>0</v>
      </c>
      <c r="G213" s="303">
        <f t="shared" si="50"/>
        <v>0</v>
      </c>
      <c r="H213" s="303">
        <f t="shared" si="50"/>
        <v>0</v>
      </c>
      <c r="I213" s="303">
        <f t="shared" si="50"/>
        <v>0</v>
      </c>
      <c r="J213" s="303">
        <f t="shared" si="50"/>
        <v>0</v>
      </c>
      <c r="K213" s="303">
        <f t="shared" si="50"/>
        <v>0</v>
      </c>
      <c r="L213" s="303">
        <f t="shared" si="50"/>
        <v>0</v>
      </c>
      <c r="M213" s="303">
        <f t="shared" si="50"/>
        <v>0</v>
      </c>
      <c r="N213" s="303">
        <f t="shared" si="50"/>
        <v>0</v>
      </c>
      <c r="O213" s="303">
        <f t="shared" si="50"/>
        <v>0</v>
      </c>
      <c r="P213" s="303">
        <f t="shared" si="50"/>
        <v>0</v>
      </c>
      <c r="Q213" s="303">
        <f t="shared" si="50"/>
        <v>0</v>
      </c>
      <c r="R213" s="303">
        <f t="shared" si="50"/>
        <v>0</v>
      </c>
      <c r="S213" s="303">
        <f t="shared" si="50"/>
        <v>0</v>
      </c>
      <c r="T213" s="303">
        <f t="shared" si="50"/>
        <v>0</v>
      </c>
      <c r="U213" s="303">
        <f t="shared" si="50"/>
        <v>0</v>
      </c>
      <c r="V213" s="303">
        <f t="shared" si="50"/>
        <v>0</v>
      </c>
      <c r="W213" s="303">
        <f t="shared" si="50"/>
        <v>0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</v>
      </c>
      <c r="C214" s="304">
        <f t="shared" si="51"/>
        <v>0</v>
      </c>
      <c r="D214" s="304">
        <f t="shared" si="51"/>
        <v>0</v>
      </c>
      <c r="E214" s="304">
        <f t="shared" si="51"/>
        <v>0</v>
      </c>
      <c r="F214" s="304">
        <f t="shared" si="51"/>
        <v>0</v>
      </c>
      <c r="G214" s="304">
        <f t="shared" si="51"/>
        <v>0</v>
      </c>
      <c r="H214" s="304">
        <f t="shared" si="51"/>
        <v>0</v>
      </c>
      <c r="I214" s="304">
        <f t="shared" si="51"/>
        <v>0</v>
      </c>
      <c r="J214" s="304">
        <f t="shared" si="51"/>
        <v>0</v>
      </c>
      <c r="K214" s="304">
        <f t="shared" si="51"/>
        <v>0</v>
      </c>
      <c r="L214" s="304">
        <f t="shared" si="51"/>
        <v>0</v>
      </c>
      <c r="M214" s="304">
        <f t="shared" si="51"/>
        <v>0</v>
      </c>
      <c r="N214" s="304">
        <f t="shared" si="51"/>
        <v>0</v>
      </c>
      <c r="O214" s="304">
        <f t="shared" si="51"/>
        <v>0</v>
      </c>
      <c r="P214" s="304">
        <f t="shared" si="51"/>
        <v>0</v>
      </c>
      <c r="Q214" s="304">
        <f t="shared" si="51"/>
        <v>0</v>
      </c>
      <c r="R214" s="304">
        <f t="shared" si="51"/>
        <v>0</v>
      </c>
      <c r="S214" s="304">
        <f t="shared" si="51"/>
        <v>0</v>
      </c>
      <c r="T214" s="304">
        <f t="shared" si="51"/>
        <v>0</v>
      </c>
      <c r="U214" s="304">
        <f t="shared" si="51"/>
        <v>0</v>
      </c>
      <c r="V214" s="304">
        <f t="shared" si="51"/>
        <v>0</v>
      </c>
      <c r="W214" s="304">
        <f t="shared" si="51"/>
        <v>0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0</v>
      </c>
      <c r="C215" s="304">
        <f t="shared" si="52"/>
        <v>0</v>
      </c>
      <c r="D215" s="304">
        <f t="shared" si="52"/>
        <v>0</v>
      </c>
      <c r="E215" s="304">
        <f t="shared" si="52"/>
        <v>0</v>
      </c>
      <c r="F215" s="304">
        <f t="shared" si="52"/>
        <v>0</v>
      </c>
      <c r="G215" s="304">
        <f t="shared" si="52"/>
        <v>0</v>
      </c>
      <c r="H215" s="304">
        <f t="shared" si="52"/>
        <v>0</v>
      </c>
      <c r="I215" s="304">
        <f t="shared" si="52"/>
        <v>0</v>
      </c>
      <c r="J215" s="304">
        <f t="shared" si="52"/>
        <v>0</v>
      </c>
      <c r="K215" s="304">
        <f t="shared" si="52"/>
        <v>0</v>
      </c>
      <c r="L215" s="304">
        <f t="shared" si="52"/>
        <v>0</v>
      </c>
      <c r="M215" s="304">
        <f t="shared" si="52"/>
        <v>0</v>
      </c>
      <c r="N215" s="304">
        <f t="shared" si="52"/>
        <v>0</v>
      </c>
      <c r="O215" s="304">
        <f t="shared" si="52"/>
        <v>0</v>
      </c>
      <c r="P215" s="304">
        <f t="shared" si="52"/>
        <v>0</v>
      </c>
      <c r="Q215" s="304">
        <f t="shared" si="52"/>
        <v>0</v>
      </c>
      <c r="R215" s="304">
        <f t="shared" si="52"/>
        <v>0</v>
      </c>
      <c r="S215" s="304">
        <f t="shared" si="52"/>
        <v>0</v>
      </c>
      <c r="T215" s="304">
        <f t="shared" si="52"/>
        <v>0</v>
      </c>
      <c r="U215" s="304">
        <f t="shared" si="52"/>
        <v>0</v>
      </c>
      <c r="V215" s="304">
        <f t="shared" si="52"/>
        <v>0</v>
      </c>
      <c r="W215" s="304">
        <f t="shared" si="52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</v>
      </c>
      <c r="C216" s="303">
        <f t="shared" si="53"/>
        <v>0</v>
      </c>
      <c r="D216" s="303">
        <f t="shared" si="53"/>
        <v>0</v>
      </c>
      <c r="E216" s="303">
        <f t="shared" si="53"/>
        <v>0</v>
      </c>
      <c r="F216" s="303">
        <f t="shared" si="53"/>
        <v>0</v>
      </c>
      <c r="G216" s="303">
        <f t="shared" si="53"/>
        <v>0</v>
      </c>
      <c r="H216" s="303">
        <f t="shared" si="53"/>
        <v>0</v>
      </c>
      <c r="I216" s="303">
        <f t="shared" si="53"/>
        <v>0</v>
      </c>
      <c r="J216" s="303">
        <f t="shared" si="53"/>
        <v>0</v>
      </c>
      <c r="K216" s="303">
        <f t="shared" si="53"/>
        <v>0</v>
      </c>
      <c r="L216" s="303">
        <f t="shared" si="53"/>
        <v>0</v>
      </c>
      <c r="M216" s="303">
        <f t="shared" si="53"/>
        <v>0</v>
      </c>
      <c r="N216" s="303">
        <f t="shared" si="53"/>
        <v>0</v>
      </c>
      <c r="O216" s="303">
        <f t="shared" si="53"/>
        <v>0</v>
      </c>
      <c r="P216" s="303">
        <f t="shared" si="53"/>
        <v>0</v>
      </c>
      <c r="Q216" s="303">
        <f t="shared" si="53"/>
        <v>0</v>
      </c>
      <c r="R216" s="303">
        <f t="shared" si="53"/>
        <v>0</v>
      </c>
      <c r="S216" s="303">
        <f t="shared" si="53"/>
        <v>0</v>
      </c>
      <c r="T216" s="303">
        <f t="shared" si="53"/>
        <v>0</v>
      </c>
      <c r="U216" s="303">
        <f t="shared" si="53"/>
        <v>0</v>
      </c>
      <c r="V216" s="303">
        <f t="shared" si="53"/>
        <v>0</v>
      </c>
      <c r="W216" s="303">
        <f t="shared" si="53"/>
        <v>0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0</v>
      </c>
      <c r="C217" s="304">
        <f t="shared" si="54"/>
        <v>0</v>
      </c>
      <c r="D217" s="304">
        <f t="shared" si="54"/>
        <v>0</v>
      </c>
      <c r="E217" s="304">
        <f t="shared" si="54"/>
        <v>0</v>
      </c>
      <c r="F217" s="304">
        <f t="shared" si="54"/>
        <v>0</v>
      </c>
      <c r="G217" s="304">
        <f t="shared" si="54"/>
        <v>0</v>
      </c>
      <c r="H217" s="304">
        <f t="shared" si="54"/>
        <v>0</v>
      </c>
      <c r="I217" s="304">
        <f t="shared" si="54"/>
        <v>0</v>
      </c>
      <c r="J217" s="304">
        <f t="shared" si="54"/>
        <v>0</v>
      </c>
      <c r="K217" s="304">
        <f t="shared" si="54"/>
        <v>0</v>
      </c>
      <c r="L217" s="304">
        <f t="shared" si="54"/>
        <v>0</v>
      </c>
      <c r="M217" s="304">
        <f t="shared" si="54"/>
        <v>0</v>
      </c>
      <c r="N217" s="304">
        <f t="shared" si="54"/>
        <v>0</v>
      </c>
      <c r="O217" s="304">
        <f t="shared" si="54"/>
        <v>0</v>
      </c>
      <c r="P217" s="304">
        <f t="shared" si="54"/>
        <v>0</v>
      </c>
      <c r="Q217" s="304">
        <f t="shared" si="54"/>
        <v>0</v>
      </c>
      <c r="R217" s="304">
        <f t="shared" si="54"/>
        <v>0</v>
      </c>
      <c r="S217" s="304">
        <f t="shared" si="54"/>
        <v>0</v>
      </c>
      <c r="T217" s="304">
        <f t="shared" si="54"/>
        <v>0</v>
      </c>
      <c r="U217" s="304">
        <f t="shared" si="54"/>
        <v>0</v>
      </c>
      <c r="V217" s="304">
        <f t="shared" si="54"/>
        <v>0</v>
      </c>
      <c r="W217" s="304">
        <f t="shared" si="54"/>
        <v>0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</v>
      </c>
      <c r="C218" s="304">
        <f t="shared" si="55"/>
        <v>0</v>
      </c>
      <c r="D218" s="304">
        <f t="shared" si="55"/>
        <v>0</v>
      </c>
      <c r="E218" s="304">
        <f t="shared" si="55"/>
        <v>0</v>
      </c>
      <c r="F218" s="304">
        <f t="shared" si="55"/>
        <v>0</v>
      </c>
      <c r="G218" s="304">
        <f t="shared" si="55"/>
        <v>0</v>
      </c>
      <c r="H218" s="304">
        <f t="shared" si="55"/>
        <v>0</v>
      </c>
      <c r="I218" s="304">
        <f t="shared" si="55"/>
        <v>0</v>
      </c>
      <c r="J218" s="304">
        <f t="shared" si="55"/>
        <v>0</v>
      </c>
      <c r="K218" s="304">
        <f t="shared" si="55"/>
        <v>0</v>
      </c>
      <c r="L218" s="304">
        <f t="shared" si="55"/>
        <v>0</v>
      </c>
      <c r="M218" s="304">
        <f t="shared" si="55"/>
        <v>0</v>
      </c>
      <c r="N218" s="304">
        <f t="shared" si="55"/>
        <v>0</v>
      </c>
      <c r="O218" s="304">
        <f t="shared" si="55"/>
        <v>0</v>
      </c>
      <c r="P218" s="304">
        <f t="shared" si="55"/>
        <v>0</v>
      </c>
      <c r="Q218" s="304">
        <f t="shared" si="55"/>
        <v>0</v>
      </c>
      <c r="R218" s="304">
        <f t="shared" si="55"/>
        <v>0</v>
      </c>
      <c r="S218" s="304">
        <f t="shared" si="55"/>
        <v>0</v>
      </c>
      <c r="T218" s="304">
        <f t="shared" si="55"/>
        <v>0</v>
      </c>
      <c r="U218" s="304">
        <f t="shared" si="55"/>
        <v>0</v>
      </c>
      <c r="V218" s="304">
        <f t="shared" si="55"/>
        <v>0</v>
      </c>
      <c r="W218" s="304">
        <f t="shared" si="55"/>
        <v>0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0</v>
      </c>
      <c r="C219" s="305">
        <f t="shared" si="56"/>
        <v>0</v>
      </c>
      <c r="D219" s="305">
        <f t="shared" si="56"/>
        <v>0</v>
      </c>
      <c r="E219" s="305">
        <f t="shared" si="56"/>
        <v>0</v>
      </c>
      <c r="F219" s="305">
        <f t="shared" si="56"/>
        <v>0</v>
      </c>
      <c r="G219" s="305">
        <f t="shared" si="56"/>
        <v>0</v>
      </c>
      <c r="H219" s="305">
        <f t="shared" si="56"/>
        <v>0</v>
      </c>
      <c r="I219" s="305">
        <f t="shared" si="56"/>
        <v>0</v>
      </c>
      <c r="J219" s="305">
        <f t="shared" si="56"/>
        <v>0</v>
      </c>
      <c r="K219" s="305">
        <f t="shared" si="56"/>
        <v>0</v>
      </c>
      <c r="L219" s="305">
        <f t="shared" si="56"/>
        <v>0</v>
      </c>
      <c r="M219" s="305">
        <f t="shared" si="56"/>
        <v>0</v>
      </c>
      <c r="N219" s="305">
        <f t="shared" si="56"/>
        <v>0</v>
      </c>
      <c r="O219" s="305">
        <f t="shared" si="56"/>
        <v>0</v>
      </c>
      <c r="P219" s="305">
        <f t="shared" si="56"/>
        <v>0</v>
      </c>
      <c r="Q219" s="305">
        <f t="shared" si="56"/>
        <v>0</v>
      </c>
      <c r="R219" s="305">
        <f t="shared" si="56"/>
        <v>0</v>
      </c>
      <c r="S219" s="305">
        <f t="shared" si="56"/>
        <v>0</v>
      </c>
      <c r="T219" s="305">
        <f t="shared" si="56"/>
        <v>0</v>
      </c>
      <c r="U219" s="305">
        <f t="shared" si="56"/>
        <v>0</v>
      </c>
      <c r="V219" s="305">
        <f t="shared" si="56"/>
        <v>0</v>
      </c>
      <c r="W219" s="305">
        <f t="shared" si="56"/>
        <v>0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343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306">
        <f>IF(B$5=0,0,B$5/NFM_fec!B$5)</f>
        <v>0</v>
      </c>
      <c r="C224" s="306">
        <f>IF(C$5=0,0,C$5/NFM_fec!C$5)</f>
        <v>0</v>
      </c>
      <c r="D224" s="306">
        <f>IF(D$5=0,0,D$5/NFM_fec!D$5)</f>
        <v>0</v>
      </c>
      <c r="E224" s="306">
        <f>IF(E$5=0,0,E$5/NFM_fec!E$5)</f>
        <v>0</v>
      </c>
      <c r="F224" s="306">
        <f>IF(F$5=0,0,F$5/NFM_fec!F$5)</f>
        <v>0</v>
      </c>
      <c r="G224" s="306">
        <f>IF(G$5=0,0,G$5/NFM_fec!G$5)</f>
        <v>0</v>
      </c>
      <c r="H224" s="306">
        <f>IF(H$5=0,0,H$5/NFM_fec!H$5)</f>
        <v>0</v>
      </c>
      <c r="I224" s="306">
        <f>IF(I$5=0,0,I$5/NFM_fec!I$5)</f>
        <v>0</v>
      </c>
      <c r="J224" s="306">
        <f>IF(J$5=0,0,J$5/NFM_fec!J$5)</f>
        <v>0</v>
      </c>
      <c r="K224" s="306">
        <f>IF(K$5=0,0,K$5/NFM_fec!K$5)</f>
        <v>0</v>
      </c>
      <c r="L224" s="306">
        <f>IF(L$5=0,0,L$5/NFM_fec!L$5)</f>
        <v>0</v>
      </c>
      <c r="M224" s="306">
        <f>IF(M$5=0,0,M$5/NFM_fec!M$5)</f>
        <v>0</v>
      </c>
      <c r="N224" s="306">
        <f>IF(N$5=0,0,N$5/NFM_fec!N$5)</f>
        <v>0</v>
      </c>
      <c r="O224" s="306">
        <f>IF(O$5=0,0,O$5/NFM_fec!O$5)</f>
        <v>0</v>
      </c>
      <c r="P224" s="306">
        <f>IF(P$5=0,0,P$5/NFM_fec!P$5)</f>
        <v>0</v>
      </c>
      <c r="Q224" s="306">
        <f>IF(Q$5=0,0,Q$5/NFM_fec!Q$5)</f>
        <v>0</v>
      </c>
      <c r="R224" s="306">
        <f>IF(R$5=0,0,R$5/NFM_fec!R$5)</f>
        <v>0</v>
      </c>
      <c r="S224" s="306">
        <f>IF(S$5=0,0,S$5/NFM_fec!S$5)</f>
        <v>0</v>
      </c>
      <c r="T224" s="306">
        <f>IF(T$5=0,0,T$5/NFM_fec!T$5)</f>
        <v>0</v>
      </c>
      <c r="U224" s="306">
        <f>IF(U$5=0,0,U$5/NFM_fec!U$5)</f>
        <v>0</v>
      </c>
      <c r="V224" s="306">
        <f>IF(V$5=0,0,V$5/NFM_fec!V$5)</f>
        <v>0</v>
      </c>
      <c r="W224" s="306">
        <f>IF(W$5=0,0,W$5/NFM_fec!W$5)</f>
        <v>0</v>
      </c>
      <c r="DA224" s="111"/>
    </row>
    <row r="225" spans="1:105" ht="12" customHeight="1" x14ac:dyDescent="0.25">
      <c r="A225" s="55" t="s">
        <v>92</v>
      </c>
      <c r="B225" s="307">
        <f>IF(B$6=0,0,B$6/NFM_fec!B$6)</f>
        <v>0</v>
      </c>
      <c r="C225" s="307">
        <f>IF(C$6=0,0,C$6/NFM_fec!C$6)</f>
        <v>0</v>
      </c>
      <c r="D225" s="307">
        <f>IF(D$6=0,0,D$6/NFM_fec!D$6)</f>
        <v>0</v>
      </c>
      <c r="E225" s="307">
        <f>IF(E$6=0,0,E$6/NFM_fec!E$6)</f>
        <v>0</v>
      </c>
      <c r="F225" s="307">
        <f>IF(F$6=0,0,F$6/NFM_fec!F$6)</f>
        <v>0</v>
      </c>
      <c r="G225" s="307">
        <f>IF(G$6=0,0,G$6/NFM_fec!G$6)</f>
        <v>0</v>
      </c>
      <c r="H225" s="307">
        <f>IF(H$6=0,0,H$6/NFM_fec!H$6)</f>
        <v>0</v>
      </c>
      <c r="I225" s="307">
        <f>IF(I$6=0,0,I$6/NFM_fec!I$6)</f>
        <v>0</v>
      </c>
      <c r="J225" s="307">
        <f>IF(J$6=0,0,J$6/NFM_fec!J$6)</f>
        <v>0</v>
      </c>
      <c r="K225" s="307">
        <f>IF(K$6=0,0,K$6/NFM_fec!K$6)</f>
        <v>0</v>
      </c>
      <c r="L225" s="307">
        <f>IF(L$6=0,0,L$6/NFM_fec!L$6)</f>
        <v>0</v>
      </c>
      <c r="M225" s="307">
        <f>IF(M$6=0,0,M$6/NFM_fec!M$6)</f>
        <v>0</v>
      </c>
      <c r="N225" s="307">
        <f>IF(N$6=0,0,N$6/NFM_fec!N$6)</f>
        <v>0</v>
      </c>
      <c r="O225" s="307">
        <f>IF(O$6=0,0,O$6/NFM_fec!O$6)</f>
        <v>0</v>
      </c>
      <c r="P225" s="307">
        <f>IF(P$6=0,0,P$6/NFM_fec!P$6)</f>
        <v>0</v>
      </c>
      <c r="Q225" s="307">
        <f>IF(Q$6=0,0,Q$6/NFM_fec!Q$6)</f>
        <v>0</v>
      </c>
      <c r="R225" s="307">
        <f>IF(R$6=0,0,R$6/NFM_fec!R$6)</f>
        <v>0</v>
      </c>
      <c r="S225" s="307">
        <f>IF(S$6=0,0,S$6/NFM_fec!S$6)</f>
        <v>0</v>
      </c>
      <c r="T225" s="307">
        <f>IF(T$6=0,0,T$6/NFM_fec!T$6)</f>
        <v>0</v>
      </c>
      <c r="U225" s="307">
        <f>IF(U$6=0,0,U$6/NFM_fec!U$6)</f>
        <v>0</v>
      </c>
      <c r="V225" s="307">
        <f>IF(V$6=0,0,V$6/NFM_fec!V$6)</f>
        <v>0</v>
      </c>
      <c r="W225" s="307">
        <f>IF(W$6=0,0,W$6/NFM_fec!W$6)</f>
        <v>0</v>
      </c>
      <c r="DA225" s="76"/>
    </row>
    <row r="226" spans="1:105" ht="12" customHeight="1" x14ac:dyDescent="0.25">
      <c r="A226" s="202" t="s">
        <v>93</v>
      </c>
      <c r="B226" s="308">
        <f>IF(B$7=0,0,B$7/NFM_fec!B$7)</f>
        <v>0</v>
      </c>
      <c r="C226" s="308">
        <f>IF(C$7=0,0,C$7/NFM_fec!C$7)</f>
        <v>0</v>
      </c>
      <c r="D226" s="308">
        <f>IF(D$7=0,0,D$7/NFM_fec!D$7)</f>
        <v>0</v>
      </c>
      <c r="E226" s="308">
        <f>IF(E$7=0,0,E$7/NFM_fec!E$7)</f>
        <v>0</v>
      </c>
      <c r="F226" s="308">
        <f>IF(F$7=0,0,F$7/NFM_fec!F$7)</f>
        <v>0</v>
      </c>
      <c r="G226" s="308">
        <f>IF(G$7=0,0,G$7/NFM_fec!G$7)</f>
        <v>0</v>
      </c>
      <c r="H226" s="308">
        <f>IF(H$7=0,0,H$7/NFM_fec!H$7)</f>
        <v>0</v>
      </c>
      <c r="I226" s="308">
        <f>IF(I$7=0,0,I$7/NFM_fec!I$7)</f>
        <v>0</v>
      </c>
      <c r="J226" s="308">
        <f>IF(J$7=0,0,J$7/NFM_fec!J$7)</f>
        <v>0</v>
      </c>
      <c r="K226" s="308">
        <f>IF(K$7=0,0,K$7/NFM_fec!K$7)</f>
        <v>0</v>
      </c>
      <c r="L226" s="308">
        <f>IF(L$7=0,0,L$7/NFM_fec!L$7)</f>
        <v>0</v>
      </c>
      <c r="M226" s="308">
        <f>IF(M$7=0,0,M$7/NFM_fec!M$7)</f>
        <v>0</v>
      </c>
      <c r="N226" s="308">
        <f>IF(N$7=0,0,N$7/NFM_fec!N$7)</f>
        <v>0</v>
      </c>
      <c r="O226" s="308">
        <f>IF(O$7=0,0,O$7/NFM_fec!O$7)</f>
        <v>0</v>
      </c>
      <c r="P226" s="308">
        <f>IF(P$7=0,0,P$7/NFM_fec!P$7)</f>
        <v>0</v>
      </c>
      <c r="Q226" s="308">
        <f>IF(Q$7=0,0,Q$7/NFM_fec!Q$7)</f>
        <v>0</v>
      </c>
      <c r="R226" s="308">
        <f>IF(R$7=0,0,R$7/NFM_fec!R$7)</f>
        <v>0</v>
      </c>
      <c r="S226" s="308">
        <f>IF(S$7=0,0,S$7/NFM_fec!S$7)</f>
        <v>0</v>
      </c>
      <c r="T226" s="308">
        <f>IF(T$7=0,0,T$7/NFM_fec!T$7)</f>
        <v>0</v>
      </c>
      <c r="U226" s="308">
        <f>IF(U$7=0,0,U$7/NFM_fec!U$7)</f>
        <v>0</v>
      </c>
      <c r="V226" s="308">
        <f>IF(V$7=0,0,V$7/NFM_fec!V$7)</f>
        <v>0</v>
      </c>
      <c r="W226" s="308">
        <f>IF(W$7=0,0,W$7/NFM_fec!W$7)</f>
        <v>0</v>
      </c>
      <c r="DA226" s="77"/>
    </row>
    <row r="227" spans="1:105" ht="12" customHeight="1" x14ac:dyDescent="0.25">
      <c r="A227" s="202" t="s">
        <v>94</v>
      </c>
      <c r="B227" s="308">
        <f>IF(B$8=0,0,B$8/NFM_fec!B$8)</f>
        <v>0</v>
      </c>
      <c r="C227" s="308">
        <f>IF(C$8=0,0,C$8/NFM_fec!C$8)</f>
        <v>0</v>
      </c>
      <c r="D227" s="308">
        <f>IF(D$8=0,0,D$8/NFM_fec!D$8)</f>
        <v>0</v>
      </c>
      <c r="E227" s="308">
        <f>IF(E$8=0,0,E$8/NFM_fec!E$8)</f>
        <v>0</v>
      </c>
      <c r="F227" s="308">
        <f>IF(F$8=0,0,F$8/NFM_fec!F$8)</f>
        <v>0</v>
      </c>
      <c r="G227" s="308">
        <f>IF(G$8=0,0,G$8/NFM_fec!G$8)</f>
        <v>0</v>
      </c>
      <c r="H227" s="308">
        <f>IF(H$8=0,0,H$8/NFM_fec!H$8)</f>
        <v>0</v>
      </c>
      <c r="I227" s="308">
        <f>IF(I$8=0,0,I$8/NFM_fec!I$8)</f>
        <v>0</v>
      </c>
      <c r="J227" s="308">
        <f>IF(J$8=0,0,J$8/NFM_fec!J$8)</f>
        <v>0</v>
      </c>
      <c r="K227" s="308">
        <f>IF(K$8=0,0,K$8/NFM_fec!K$8)</f>
        <v>0</v>
      </c>
      <c r="L227" s="308">
        <f>IF(L$8=0,0,L$8/NFM_fec!L$8)</f>
        <v>0</v>
      </c>
      <c r="M227" s="308">
        <f>IF(M$8=0,0,M$8/NFM_fec!M$8)</f>
        <v>0</v>
      </c>
      <c r="N227" s="308">
        <f>IF(N$8=0,0,N$8/NFM_fec!N$8)</f>
        <v>0</v>
      </c>
      <c r="O227" s="308">
        <f>IF(O$8=0,0,O$8/NFM_fec!O$8)</f>
        <v>0</v>
      </c>
      <c r="P227" s="308">
        <f>IF(P$8=0,0,P$8/NFM_fec!P$8)</f>
        <v>0</v>
      </c>
      <c r="Q227" s="308">
        <f>IF(Q$8=0,0,Q$8/NFM_fec!Q$8)</f>
        <v>0</v>
      </c>
      <c r="R227" s="308">
        <f>IF(R$8=0,0,R$8/NFM_fec!R$8)</f>
        <v>0</v>
      </c>
      <c r="S227" s="308">
        <f>IF(S$8=0,0,S$8/NFM_fec!S$8)</f>
        <v>0</v>
      </c>
      <c r="T227" s="308">
        <f>IF(T$8=0,0,T$8/NFM_fec!T$8)</f>
        <v>0</v>
      </c>
      <c r="U227" s="308">
        <f>IF(U$8=0,0,U$8/NFM_fec!U$8)</f>
        <v>0</v>
      </c>
      <c r="V227" s="308">
        <f>IF(V$8=0,0,V$8/NFM_fec!V$8)</f>
        <v>0</v>
      </c>
      <c r="W227" s="308">
        <f>IF(W$8=0,0,W$8/NFM_fec!W$8)</f>
        <v>0</v>
      </c>
      <c r="DA227" s="77"/>
    </row>
    <row r="228" spans="1:105" ht="12" customHeight="1" x14ac:dyDescent="0.25">
      <c r="A228" s="202" t="s">
        <v>95</v>
      </c>
      <c r="B228" s="308">
        <f>IF(B$9=0,0,B$9/NFM_fec!B$9)</f>
        <v>0</v>
      </c>
      <c r="C228" s="308">
        <f>IF(C$9=0,0,C$9/NFM_fec!C$9)</f>
        <v>0</v>
      </c>
      <c r="D228" s="308">
        <f>IF(D$9=0,0,D$9/NFM_fec!D$9)</f>
        <v>0</v>
      </c>
      <c r="E228" s="308">
        <f>IF(E$9=0,0,E$9/NFM_fec!E$9)</f>
        <v>0</v>
      </c>
      <c r="F228" s="308">
        <f>IF(F$9=0,0,F$9/NFM_fec!F$9)</f>
        <v>0</v>
      </c>
      <c r="G228" s="308">
        <f>IF(G$9=0,0,G$9/NFM_fec!G$9)</f>
        <v>0</v>
      </c>
      <c r="H228" s="308">
        <f>IF(H$9=0,0,H$9/NFM_fec!H$9)</f>
        <v>0</v>
      </c>
      <c r="I228" s="308">
        <f>IF(I$9=0,0,I$9/NFM_fec!I$9)</f>
        <v>0</v>
      </c>
      <c r="J228" s="308">
        <f>IF(J$9=0,0,J$9/NFM_fec!J$9)</f>
        <v>0</v>
      </c>
      <c r="K228" s="308">
        <f>IF(K$9=0,0,K$9/NFM_fec!K$9)</f>
        <v>0</v>
      </c>
      <c r="L228" s="308">
        <f>IF(L$9=0,0,L$9/NFM_fec!L$9)</f>
        <v>0</v>
      </c>
      <c r="M228" s="308">
        <f>IF(M$9=0,0,M$9/NFM_fec!M$9)</f>
        <v>0</v>
      </c>
      <c r="N228" s="308">
        <f>IF(N$9=0,0,N$9/NFM_fec!N$9)</f>
        <v>0</v>
      </c>
      <c r="O228" s="308">
        <f>IF(O$9=0,0,O$9/NFM_fec!O$9)</f>
        <v>0</v>
      </c>
      <c r="P228" s="308">
        <f>IF(P$9=0,0,P$9/NFM_fec!P$9)</f>
        <v>0</v>
      </c>
      <c r="Q228" s="308">
        <f>IF(Q$9=0,0,Q$9/NFM_fec!Q$9)</f>
        <v>0</v>
      </c>
      <c r="R228" s="308">
        <f>IF(R$9=0,0,R$9/NFM_fec!R$9)</f>
        <v>0</v>
      </c>
      <c r="S228" s="308">
        <f>IF(S$9=0,0,S$9/NFM_fec!S$9)</f>
        <v>0</v>
      </c>
      <c r="T228" s="308">
        <f>IF(T$9=0,0,T$9/NFM_fec!T$9)</f>
        <v>0</v>
      </c>
      <c r="U228" s="308">
        <f>IF(U$9=0,0,U$9/NFM_fec!U$9)</f>
        <v>0</v>
      </c>
      <c r="V228" s="308">
        <f>IF(V$9=0,0,V$9/NFM_fec!V$9)</f>
        <v>0</v>
      </c>
      <c r="W228" s="308">
        <f>IF(W$9=0,0,W$9/NFM_fec!W$9)</f>
        <v>0</v>
      </c>
      <c r="DA228" s="77"/>
    </row>
    <row r="229" spans="1:105" ht="12" customHeight="1" x14ac:dyDescent="0.25">
      <c r="A229" s="56" t="s">
        <v>96</v>
      </c>
      <c r="B229" s="309">
        <f>IF(B$10=0,0,B$10/NFM_fec!B$10)</f>
        <v>0</v>
      </c>
      <c r="C229" s="309">
        <f>IF(C$10=0,0,C$10/NFM_fec!C$10)</f>
        <v>0</v>
      </c>
      <c r="D229" s="309">
        <f>IF(D$10=0,0,D$10/NFM_fec!D$10)</f>
        <v>0</v>
      </c>
      <c r="E229" s="309">
        <f>IF(E$10=0,0,E$10/NFM_fec!E$10)</f>
        <v>0</v>
      </c>
      <c r="F229" s="309">
        <f>IF(F$10=0,0,F$10/NFM_fec!F$10)</f>
        <v>0</v>
      </c>
      <c r="G229" s="309">
        <f>IF(G$10=0,0,G$10/NFM_fec!G$10)</f>
        <v>0</v>
      </c>
      <c r="H229" s="309">
        <f>IF(H$10=0,0,H$10/NFM_fec!H$10)</f>
        <v>0</v>
      </c>
      <c r="I229" s="309">
        <f>IF(I$10=0,0,I$10/NFM_fec!I$10)</f>
        <v>0</v>
      </c>
      <c r="J229" s="309">
        <f>IF(J$10=0,0,J$10/NFM_fec!J$10)</f>
        <v>0</v>
      </c>
      <c r="K229" s="309">
        <f>IF(K$10=0,0,K$10/NFM_fec!K$10)</f>
        <v>0</v>
      </c>
      <c r="L229" s="309">
        <f>IF(L$10=0,0,L$10/NFM_fec!L$10)</f>
        <v>0</v>
      </c>
      <c r="M229" s="309">
        <f>IF(M$10=0,0,M$10/NFM_fec!M$10)</f>
        <v>0</v>
      </c>
      <c r="N229" s="309">
        <f>IF(N$10=0,0,N$10/NFM_fec!N$10)</f>
        <v>0</v>
      </c>
      <c r="O229" s="309">
        <f>IF(O$10=0,0,O$10/NFM_fec!O$10)</f>
        <v>0</v>
      </c>
      <c r="P229" s="309">
        <f>IF(P$10=0,0,P$10/NFM_fec!P$10)</f>
        <v>0</v>
      </c>
      <c r="Q229" s="309">
        <f>IF(Q$10=0,0,Q$10/NFM_fec!Q$10)</f>
        <v>0</v>
      </c>
      <c r="R229" s="309">
        <f>IF(R$10=0,0,R$10/NFM_fec!R$10)</f>
        <v>0</v>
      </c>
      <c r="S229" s="309">
        <f>IF(S$10=0,0,S$10/NFM_fec!S$10)</f>
        <v>0</v>
      </c>
      <c r="T229" s="309">
        <f>IF(T$10=0,0,T$10/NFM_fec!T$10)</f>
        <v>0</v>
      </c>
      <c r="U229" s="309">
        <f>IF(U$10=0,0,U$10/NFM_fec!U$10)</f>
        <v>0</v>
      </c>
      <c r="V229" s="309">
        <f>IF(V$10=0,0,V$10/NFM_fec!V$10)</f>
        <v>0</v>
      </c>
      <c r="W229" s="309">
        <f>IF(W$10=0,0,W$10/NFM_fec!W$10)</f>
        <v>0</v>
      </c>
      <c r="DA229" s="78"/>
    </row>
    <row r="230" spans="1:105" ht="12" customHeight="1" x14ac:dyDescent="0.25">
      <c r="A230" s="203" t="s">
        <v>487</v>
      </c>
      <c r="B230" s="310">
        <f>IF(B$16=0,0,B$16/NFM_fec!B$16)</f>
        <v>0</v>
      </c>
      <c r="C230" s="310">
        <f>IF(C$16=0,0,C$16/NFM_fec!C$16)</f>
        <v>0</v>
      </c>
      <c r="D230" s="310">
        <f>IF(D$16=0,0,D$16/NFM_fec!D$16)</f>
        <v>0</v>
      </c>
      <c r="E230" s="310">
        <f>IF(E$16=0,0,E$16/NFM_fec!E$16)</f>
        <v>0</v>
      </c>
      <c r="F230" s="310">
        <f>IF(F$16=0,0,F$16/NFM_fec!F$16)</f>
        <v>0</v>
      </c>
      <c r="G230" s="310">
        <f>IF(G$16=0,0,G$16/NFM_fec!G$16)</f>
        <v>0</v>
      </c>
      <c r="H230" s="310">
        <f>IF(H$16=0,0,H$16/NFM_fec!H$16)</f>
        <v>0</v>
      </c>
      <c r="I230" s="310">
        <f>IF(I$16=0,0,I$16/NFM_fec!I$16)</f>
        <v>0</v>
      </c>
      <c r="J230" s="310">
        <f>IF(J$16=0,0,J$16/NFM_fec!J$16)</f>
        <v>0</v>
      </c>
      <c r="K230" s="310">
        <f>IF(K$16=0,0,K$16/NFM_fec!K$16)</f>
        <v>0</v>
      </c>
      <c r="L230" s="310">
        <f>IF(L$16=0,0,L$16/NFM_fec!L$16)</f>
        <v>0</v>
      </c>
      <c r="M230" s="310">
        <f>IF(M$16=0,0,M$16/NFM_fec!M$16)</f>
        <v>0</v>
      </c>
      <c r="N230" s="310">
        <f>IF(N$16=0,0,N$16/NFM_fec!N$16)</f>
        <v>0</v>
      </c>
      <c r="O230" s="310">
        <f>IF(O$16=0,0,O$16/NFM_fec!O$16)</f>
        <v>0</v>
      </c>
      <c r="P230" s="310">
        <f>IF(P$16=0,0,P$16/NFM_fec!P$16)</f>
        <v>0</v>
      </c>
      <c r="Q230" s="310">
        <f>IF(Q$16=0,0,Q$16/NFM_fec!Q$16)</f>
        <v>0</v>
      </c>
      <c r="R230" s="310">
        <f>IF(R$16=0,0,R$16/NFM_fec!R$16)</f>
        <v>0</v>
      </c>
      <c r="S230" s="310">
        <f>IF(S$16=0,0,S$16/NFM_fec!S$16)</f>
        <v>0</v>
      </c>
      <c r="T230" s="310">
        <f>IF(T$16=0,0,T$16/NFM_fec!T$16)</f>
        <v>0</v>
      </c>
      <c r="U230" s="310">
        <f>IF(U$16=0,0,U$16/NFM_fec!U$16)</f>
        <v>0</v>
      </c>
      <c r="V230" s="310">
        <f>IF(V$16=0,0,V$16/NFM_fec!V$16)</f>
        <v>0</v>
      </c>
      <c r="W230" s="310">
        <f>IF(W$16=0,0,W$16/NFM_fec!W$16)</f>
        <v>0</v>
      </c>
      <c r="DA230" s="79"/>
    </row>
    <row r="231" spans="1:105" ht="12" customHeight="1" x14ac:dyDescent="0.25">
      <c r="A231" s="41" t="s">
        <v>499</v>
      </c>
      <c r="B231" s="311">
        <f>IF(B$27=0,0,B$27/NFM_fec!B$27)</f>
        <v>0</v>
      </c>
      <c r="C231" s="311">
        <f>IF(C$27=0,0,C$27/NFM_fec!C$27)</f>
        <v>0</v>
      </c>
      <c r="D231" s="311">
        <f>IF(D$27=0,0,D$27/NFM_fec!D$27)</f>
        <v>0</v>
      </c>
      <c r="E231" s="311">
        <f>IF(E$27=0,0,E$27/NFM_fec!E$27)</f>
        <v>0</v>
      </c>
      <c r="F231" s="311">
        <f>IF(F$27=0,0,F$27/NFM_fec!F$27)</f>
        <v>0</v>
      </c>
      <c r="G231" s="311">
        <f>IF(G$27=0,0,G$27/NFM_fec!G$27)</f>
        <v>0</v>
      </c>
      <c r="H231" s="311">
        <f>IF(H$27=0,0,H$27/NFM_fec!H$27)</f>
        <v>0</v>
      </c>
      <c r="I231" s="311">
        <f>IF(I$27=0,0,I$27/NFM_fec!I$27)</f>
        <v>0</v>
      </c>
      <c r="J231" s="311">
        <f>IF(J$27=0,0,J$27/NFM_fec!J$27)</f>
        <v>0</v>
      </c>
      <c r="K231" s="311">
        <f>IF(K$27=0,0,K$27/NFM_fec!K$27)</f>
        <v>0</v>
      </c>
      <c r="L231" s="311">
        <f>IF(L$27=0,0,L$27/NFM_fec!L$27)</f>
        <v>0</v>
      </c>
      <c r="M231" s="311">
        <f>IF(M$27=0,0,M$27/NFM_fec!M$27)</f>
        <v>0</v>
      </c>
      <c r="N231" s="311">
        <f>IF(N$27=0,0,N$27/NFM_fec!N$27)</f>
        <v>0</v>
      </c>
      <c r="O231" s="311">
        <f>IF(O$27=0,0,O$27/NFM_fec!O$27)</f>
        <v>0</v>
      </c>
      <c r="P231" s="311">
        <f>IF(P$27=0,0,P$27/NFM_fec!P$27)</f>
        <v>0</v>
      </c>
      <c r="Q231" s="311">
        <f>IF(Q$27=0,0,Q$27/NFM_fec!Q$27)</f>
        <v>0</v>
      </c>
      <c r="R231" s="311">
        <f>IF(R$27=0,0,R$27/NFM_fec!R$27)</f>
        <v>0</v>
      </c>
      <c r="S231" s="311">
        <f>IF(S$27=0,0,S$27/NFM_fec!S$27)</f>
        <v>0</v>
      </c>
      <c r="T231" s="311">
        <f>IF(T$27=0,0,T$27/NFM_fec!T$27)</f>
        <v>0</v>
      </c>
      <c r="U231" s="311">
        <f>IF(U$27=0,0,U$27/NFM_fec!U$27)</f>
        <v>0</v>
      </c>
      <c r="V231" s="311">
        <f>IF(V$27=0,0,V$27/NFM_fec!V$27)</f>
        <v>0</v>
      </c>
      <c r="W231" s="311">
        <f>IF(W$27=0,0,W$27/NFM_fec!W$27)</f>
        <v>0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44</v>
      </c>
      <c r="B233" s="306">
        <f>IF(B$34=0,0,B$34/NFM_fec!B$34)</f>
        <v>0</v>
      </c>
      <c r="C233" s="306">
        <f>IF(C$34=0,0,C$34/NFM_fec!C$34)</f>
        <v>0</v>
      </c>
      <c r="D233" s="306">
        <f>IF(D$34=0,0,D$34/NFM_fec!D$34)</f>
        <v>0</v>
      </c>
      <c r="E233" s="306">
        <f>IF(E$34=0,0,E$34/NFM_fec!E$34)</f>
        <v>0</v>
      </c>
      <c r="F233" s="306">
        <f>IF(F$34=0,0,F$34/NFM_fec!F$34)</f>
        <v>0</v>
      </c>
      <c r="G233" s="306">
        <f>IF(G$34=0,0,G$34/NFM_fec!G$34)</f>
        <v>0</v>
      </c>
      <c r="H233" s="306">
        <f>IF(H$34=0,0,H$34/NFM_fec!H$34)</f>
        <v>0</v>
      </c>
      <c r="I233" s="306">
        <f>IF(I$34=0,0,I$34/NFM_fec!I$34)</f>
        <v>0</v>
      </c>
      <c r="J233" s="306">
        <f>IF(J$34=0,0,J$34/NFM_fec!J$34)</f>
        <v>0</v>
      </c>
      <c r="K233" s="306">
        <f>IF(K$34=0,0,K$34/NFM_fec!K$34)</f>
        <v>0</v>
      </c>
      <c r="L233" s="306">
        <f>IF(L$34=0,0,L$34/NFM_fec!L$34)</f>
        <v>0</v>
      </c>
      <c r="M233" s="306">
        <f>IF(M$34=0,0,M$34/NFM_fec!M$34)</f>
        <v>0</v>
      </c>
      <c r="N233" s="306">
        <f>IF(N$34=0,0,N$34/NFM_fec!N$34)</f>
        <v>0</v>
      </c>
      <c r="O233" s="306">
        <f>IF(O$34=0,0,O$34/NFM_fec!O$34)</f>
        <v>0</v>
      </c>
      <c r="P233" s="306">
        <f>IF(P$34=0,0,P$34/NFM_fec!P$34)</f>
        <v>0</v>
      </c>
      <c r="Q233" s="306">
        <f>IF(Q$34=0,0,Q$34/NFM_fec!Q$34)</f>
        <v>0</v>
      </c>
      <c r="R233" s="306">
        <f>IF(R$34=0,0,R$34/NFM_fec!R$34)</f>
        <v>0</v>
      </c>
      <c r="S233" s="306">
        <f>IF(S$34=0,0,S$34/NFM_fec!S$34)</f>
        <v>0</v>
      </c>
      <c r="T233" s="306">
        <f>IF(T$34=0,0,T$34/NFM_fec!T$34)</f>
        <v>0</v>
      </c>
      <c r="U233" s="306">
        <f>IF(U$34=0,0,U$34/NFM_fec!U$34)</f>
        <v>0</v>
      </c>
      <c r="V233" s="306">
        <f>IF(V$34=0,0,V$34/NFM_fec!V$34)</f>
        <v>0</v>
      </c>
      <c r="W233" s="306">
        <f>IF(W$34=0,0,W$34/NFM_fec!W$34)</f>
        <v>0</v>
      </c>
      <c r="DA233" s="111"/>
    </row>
    <row r="234" spans="1:105" ht="12" customHeight="1" x14ac:dyDescent="0.25">
      <c r="A234" s="55" t="s">
        <v>92</v>
      </c>
      <c r="B234" s="307">
        <f>IF(B$35=0,0,B$35/NFM_fec!B$35)</f>
        <v>0</v>
      </c>
      <c r="C234" s="307">
        <f>IF(C$35=0,0,C$35/NFM_fec!C$35)</f>
        <v>0</v>
      </c>
      <c r="D234" s="307">
        <f>IF(D$35=0,0,D$35/NFM_fec!D$35)</f>
        <v>0</v>
      </c>
      <c r="E234" s="307">
        <f>IF(E$35=0,0,E$35/NFM_fec!E$35)</f>
        <v>0</v>
      </c>
      <c r="F234" s="307">
        <f>IF(F$35=0,0,F$35/NFM_fec!F$35)</f>
        <v>0</v>
      </c>
      <c r="G234" s="307">
        <f>IF(G$35=0,0,G$35/NFM_fec!G$35)</f>
        <v>0</v>
      </c>
      <c r="H234" s="307">
        <f>IF(H$35=0,0,H$35/NFM_fec!H$35)</f>
        <v>0</v>
      </c>
      <c r="I234" s="307">
        <f>IF(I$35=0,0,I$35/NFM_fec!I$35)</f>
        <v>0</v>
      </c>
      <c r="J234" s="307">
        <f>IF(J$35=0,0,J$35/NFM_fec!J$35)</f>
        <v>0</v>
      </c>
      <c r="K234" s="307">
        <f>IF(K$35=0,0,K$35/NFM_fec!K$35)</f>
        <v>0</v>
      </c>
      <c r="L234" s="307">
        <f>IF(L$35=0,0,L$35/NFM_fec!L$35)</f>
        <v>0</v>
      </c>
      <c r="M234" s="307">
        <f>IF(M$35=0,0,M$35/NFM_fec!M$35)</f>
        <v>0</v>
      </c>
      <c r="N234" s="307">
        <f>IF(N$35=0,0,N$35/NFM_fec!N$35)</f>
        <v>0</v>
      </c>
      <c r="O234" s="307">
        <f>IF(O$35=0,0,O$35/NFM_fec!O$35)</f>
        <v>0</v>
      </c>
      <c r="P234" s="307">
        <f>IF(P$35=0,0,P$35/NFM_fec!P$35)</f>
        <v>0</v>
      </c>
      <c r="Q234" s="307">
        <f>IF(Q$35=0,0,Q$35/NFM_fec!Q$35)</f>
        <v>0</v>
      </c>
      <c r="R234" s="307">
        <f>IF(R$35=0,0,R$35/NFM_fec!R$35)</f>
        <v>0</v>
      </c>
      <c r="S234" s="307">
        <f>IF(S$35=0,0,S$35/NFM_fec!S$35)</f>
        <v>0</v>
      </c>
      <c r="T234" s="307">
        <f>IF(T$35=0,0,T$35/NFM_fec!T$35)</f>
        <v>0</v>
      </c>
      <c r="U234" s="307">
        <f>IF(U$35=0,0,U$35/NFM_fec!U$35)</f>
        <v>0</v>
      </c>
      <c r="V234" s="307">
        <f>IF(V$35=0,0,V$35/NFM_fec!V$35)</f>
        <v>0</v>
      </c>
      <c r="W234" s="307">
        <f>IF(W$35=0,0,W$35/NFM_fec!W$35)</f>
        <v>0</v>
      </c>
      <c r="DA234" s="76"/>
    </row>
    <row r="235" spans="1:105" ht="12" customHeight="1" x14ac:dyDescent="0.25">
      <c r="A235" s="202" t="s">
        <v>93</v>
      </c>
      <c r="B235" s="308">
        <f>IF(B$36=0,0,B$36/NFM_fec!B$36)</f>
        <v>0</v>
      </c>
      <c r="C235" s="308">
        <f>IF(C$36=0,0,C$36/NFM_fec!C$36)</f>
        <v>0</v>
      </c>
      <c r="D235" s="308">
        <f>IF(D$36=0,0,D$36/NFM_fec!D$36)</f>
        <v>0</v>
      </c>
      <c r="E235" s="308">
        <f>IF(E$36=0,0,E$36/NFM_fec!E$36)</f>
        <v>0</v>
      </c>
      <c r="F235" s="308">
        <f>IF(F$36=0,0,F$36/NFM_fec!F$36)</f>
        <v>0</v>
      </c>
      <c r="G235" s="308">
        <f>IF(G$36=0,0,G$36/NFM_fec!G$36)</f>
        <v>0</v>
      </c>
      <c r="H235" s="308">
        <f>IF(H$36=0,0,H$36/NFM_fec!H$36)</f>
        <v>0</v>
      </c>
      <c r="I235" s="308">
        <f>IF(I$36=0,0,I$36/NFM_fec!I$36)</f>
        <v>0</v>
      </c>
      <c r="J235" s="308">
        <f>IF(J$36=0,0,J$36/NFM_fec!J$36)</f>
        <v>0</v>
      </c>
      <c r="K235" s="308">
        <f>IF(K$36=0,0,K$36/NFM_fec!K$36)</f>
        <v>0</v>
      </c>
      <c r="L235" s="308">
        <f>IF(L$36=0,0,L$36/NFM_fec!L$36)</f>
        <v>0</v>
      </c>
      <c r="M235" s="308">
        <f>IF(M$36=0,0,M$36/NFM_fec!M$36)</f>
        <v>0</v>
      </c>
      <c r="N235" s="308">
        <f>IF(N$36=0,0,N$36/NFM_fec!N$36)</f>
        <v>0</v>
      </c>
      <c r="O235" s="308">
        <f>IF(O$36=0,0,O$36/NFM_fec!O$36)</f>
        <v>0</v>
      </c>
      <c r="P235" s="308">
        <f>IF(P$36=0,0,P$36/NFM_fec!P$36)</f>
        <v>0</v>
      </c>
      <c r="Q235" s="308">
        <f>IF(Q$36=0,0,Q$36/NFM_fec!Q$36)</f>
        <v>0</v>
      </c>
      <c r="R235" s="308">
        <f>IF(R$36=0,0,R$36/NFM_fec!R$36)</f>
        <v>0</v>
      </c>
      <c r="S235" s="308">
        <f>IF(S$36=0,0,S$36/NFM_fec!S$36)</f>
        <v>0</v>
      </c>
      <c r="T235" s="308">
        <f>IF(T$36=0,0,T$36/NFM_fec!T$36)</f>
        <v>0</v>
      </c>
      <c r="U235" s="308">
        <f>IF(U$36=0,0,U$36/NFM_fec!U$36)</f>
        <v>0</v>
      </c>
      <c r="V235" s="308">
        <f>IF(V$36=0,0,V$36/NFM_fec!V$36)</f>
        <v>0</v>
      </c>
      <c r="W235" s="308">
        <f>IF(W$36=0,0,W$36/NFM_fec!W$36)</f>
        <v>0</v>
      </c>
      <c r="DA235" s="77"/>
    </row>
    <row r="236" spans="1:105" ht="12" customHeight="1" x14ac:dyDescent="0.25">
      <c r="A236" s="202" t="s">
        <v>94</v>
      </c>
      <c r="B236" s="308">
        <f>IF(B$37=0,0,B$37/NFM_fec!B$37)</f>
        <v>0</v>
      </c>
      <c r="C236" s="308">
        <f>IF(C$37=0,0,C$37/NFM_fec!C$37)</f>
        <v>0</v>
      </c>
      <c r="D236" s="308">
        <f>IF(D$37=0,0,D$37/NFM_fec!D$37)</f>
        <v>0</v>
      </c>
      <c r="E236" s="308">
        <f>IF(E$37=0,0,E$37/NFM_fec!E$37)</f>
        <v>0</v>
      </c>
      <c r="F236" s="308">
        <f>IF(F$37=0,0,F$37/NFM_fec!F$37)</f>
        <v>0</v>
      </c>
      <c r="G236" s="308">
        <f>IF(G$37=0,0,G$37/NFM_fec!G$37)</f>
        <v>0</v>
      </c>
      <c r="H236" s="308">
        <f>IF(H$37=0,0,H$37/NFM_fec!H$37)</f>
        <v>0</v>
      </c>
      <c r="I236" s="308">
        <f>IF(I$37=0,0,I$37/NFM_fec!I$37)</f>
        <v>0</v>
      </c>
      <c r="J236" s="308">
        <f>IF(J$37=0,0,J$37/NFM_fec!J$37)</f>
        <v>0</v>
      </c>
      <c r="K236" s="308">
        <f>IF(K$37=0,0,K$37/NFM_fec!K$37)</f>
        <v>0</v>
      </c>
      <c r="L236" s="308">
        <f>IF(L$37=0,0,L$37/NFM_fec!L$37)</f>
        <v>0</v>
      </c>
      <c r="M236" s="308">
        <f>IF(M$37=0,0,M$37/NFM_fec!M$37)</f>
        <v>0</v>
      </c>
      <c r="N236" s="308">
        <f>IF(N$37=0,0,N$37/NFM_fec!N$37)</f>
        <v>0</v>
      </c>
      <c r="O236" s="308">
        <f>IF(O$37=0,0,O$37/NFM_fec!O$37)</f>
        <v>0</v>
      </c>
      <c r="P236" s="308">
        <f>IF(P$37=0,0,P$37/NFM_fec!P$37)</f>
        <v>0</v>
      </c>
      <c r="Q236" s="308">
        <f>IF(Q$37=0,0,Q$37/NFM_fec!Q$37)</f>
        <v>0</v>
      </c>
      <c r="R236" s="308">
        <f>IF(R$37=0,0,R$37/NFM_fec!R$37)</f>
        <v>0</v>
      </c>
      <c r="S236" s="308">
        <f>IF(S$37=0,0,S$37/NFM_fec!S$37)</f>
        <v>0</v>
      </c>
      <c r="T236" s="308">
        <f>IF(T$37=0,0,T$37/NFM_fec!T$37)</f>
        <v>0</v>
      </c>
      <c r="U236" s="308">
        <f>IF(U$37=0,0,U$37/NFM_fec!U$37)</f>
        <v>0</v>
      </c>
      <c r="V236" s="308">
        <f>IF(V$37=0,0,V$37/NFM_fec!V$37)</f>
        <v>0</v>
      </c>
      <c r="W236" s="308">
        <f>IF(W$37=0,0,W$37/NFM_fec!W$37)</f>
        <v>0</v>
      </c>
      <c r="DA236" s="77"/>
    </row>
    <row r="237" spans="1:105" ht="12" customHeight="1" x14ac:dyDescent="0.25">
      <c r="A237" s="202" t="s">
        <v>95</v>
      </c>
      <c r="B237" s="308">
        <f>IF(B$38=0,0,B$38/NFM_fec!B$38)</f>
        <v>0</v>
      </c>
      <c r="C237" s="308">
        <f>IF(C$38=0,0,C$38/NFM_fec!C$38)</f>
        <v>0</v>
      </c>
      <c r="D237" s="308">
        <f>IF(D$38=0,0,D$38/NFM_fec!D$38)</f>
        <v>0</v>
      </c>
      <c r="E237" s="308">
        <f>IF(E$38=0,0,E$38/NFM_fec!E$38)</f>
        <v>0</v>
      </c>
      <c r="F237" s="308">
        <f>IF(F$38=0,0,F$38/NFM_fec!F$38)</f>
        <v>0</v>
      </c>
      <c r="G237" s="308">
        <f>IF(G$38=0,0,G$38/NFM_fec!G$38)</f>
        <v>0</v>
      </c>
      <c r="H237" s="308">
        <f>IF(H$38=0,0,H$38/NFM_fec!H$38)</f>
        <v>0</v>
      </c>
      <c r="I237" s="308">
        <f>IF(I$38=0,0,I$38/NFM_fec!I$38)</f>
        <v>0</v>
      </c>
      <c r="J237" s="308">
        <f>IF(J$38=0,0,J$38/NFM_fec!J$38)</f>
        <v>0</v>
      </c>
      <c r="K237" s="308">
        <f>IF(K$38=0,0,K$38/NFM_fec!K$38)</f>
        <v>0</v>
      </c>
      <c r="L237" s="308">
        <f>IF(L$38=0,0,L$38/NFM_fec!L$38)</f>
        <v>0</v>
      </c>
      <c r="M237" s="308">
        <f>IF(M$38=0,0,M$38/NFM_fec!M$38)</f>
        <v>0</v>
      </c>
      <c r="N237" s="308">
        <f>IF(N$38=0,0,N$38/NFM_fec!N$38)</f>
        <v>0</v>
      </c>
      <c r="O237" s="308">
        <f>IF(O$38=0,0,O$38/NFM_fec!O$38)</f>
        <v>0</v>
      </c>
      <c r="P237" s="308">
        <f>IF(P$38=0,0,P$38/NFM_fec!P$38)</f>
        <v>0</v>
      </c>
      <c r="Q237" s="308">
        <f>IF(Q$38=0,0,Q$38/NFM_fec!Q$38)</f>
        <v>0</v>
      </c>
      <c r="R237" s="308">
        <f>IF(R$38=0,0,R$38/NFM_fec!R$38)</f>
        <v>0</v>
      </c>
      <c r="S237" s="308">
        <f>IF(S$38=0,0,S$38/NFM_fec!S$38)</f>
        <v>0</v>
      </c>
      <c r="T237" s="308">
        <f>IF(T$38=0,0,T$38/NFM_fec!T$38)</f>
        <v>0</v>
      </c>
      <c r="U237" s="308">
        <f>IF(U$38=0,0,U$38/NFM_fec!U$38)</f>
        <v>0</v>
      </c>
      <c r="V237" s="308">
        <f>IF(V$38=0,0,V$38/NFM_fec!V$38)</f>
        <v>0</v>
      </c>
      <c r="W237" s="308">
        <f>IF(W$38=0,0,W$38/NFM_fec!W$38)</f>
        <v>0</v>
      </c>
      <c r="DA237" s="77"/>
    </row>
    <row r="238" spans="1:105" ht="12" customHeight="1" x14ac:dyDescent="0.25">
      <c r="A238" s="56" t="s">
        <v>96</v>
      </c>
      <c r="B238" s="309">
        <f>IF(B$39=0,0,B$39/NFM_fec!B$39)</f>
        <v>0</v>
      </c>
      <c r="C238" s="309">
        <f>IF(C$39=0,0,C$39/NFM_fec!C$39)</f>
        <v>0</v>
      </c>
      <c r="D238" s="309">
        <f>IF(D$39=0,0,D$39/NFM_fec!D$39)</f>
        <v>0</v>
      </c>
      <c r="E238" s="309">
        <f>IF(E$39=0,0,E$39/NFM_fec!E$39)</f>
        <v>0</v>
      </c>
      <c r="F238" s="309">
        <f>IF(F$39=0,0,F$39/NFM_fec!F$39)</f>
        <v>0</v>
      </c>
      <c r="G238" s="309">
        <f>IF(G$39=0,0,G$39/NFM_fec!G$39)</f>
        <v>0</v>
      </c>
      <c r="H238" s="309">
        <f>IF(H$39=0,0,H$39/NFM_fec!H$39)</f>
        <v>0</v>
      </c>
      <c r="I238" s="309">
        <f>IF(I$39=0,0,I$39/NFM_fec!I$39)</f>
        <v>0</v>
      </c>
      <c r="J238" s="309">
        <f>IF(J$39=0,0,J$39/NFM_fec!J$39)</f>
        <v>0</v>
      </c>
      <c r="K238" s="309">
        <f>IF(K$39=0,0,K$39/NFM_fec!K$39)</f>
        <v>0</v>
      </c>
      <c r="L238" s="309">
        <f>IF(L$39=0,0,L$39/NFM_fec!L$39)</f>
        <v>0</v>
      </c>
      <c r="M238" s="309">
        <f>IF(M$39=0,0,M$39/NFM_fec!M$39)</f>
        <v>0</v>
      </c>
      <c r="N238" s="309">
        <f>IF(N$39=0,0,N$39/NFM_fec!N$39)</f>
        <v>0</v>
      </c>
      <c r="O238" s="309">
        <f>IF(O$39=0,0,O$39/NFM_fec!O$39)</f>
        <v>0</v>
      </c>
      <c r="P238" s="309">
        <f>IF(P$39=0,0,P$39/NFM_fec!P$39)</f>
        <v>0</v>
      </c>
      <c r="Q238" s="309">
        <f>IF(Q$39=0,0,Q$39/NFM_fec!Q$39)</f>
        <v>0</v>
      </c>
      <c r="R238" s="309">
        <f>IF(R$39=0,0,R$39/NFM_fec!R$39)</f>
        <v>0</v>
      </c>
      <c r="S238" s="309">
        <f>IF(S$39=0,0,S$39/NFM_fec!S$39)</f>
        <v>0</v>
      </c>
      <c r="T238" s="309">
        <f>IF(T$39=0,0,T$39/NFM_fec!T$39)</f>
        <v>0</v>
      </c>
      <c r="U238" s="309">
        <f>IF(U$39=0,0,U$39/NFM_fec!U$39)</f>
        <v>0</v>
      </c>
      <c r="V238" s="309">
        <f>IF(V$39=0,0,V$39/NFM_fec!V$39)</f>
        <v>0</v>
      </c>
      <c r="W238" s="309">
        <f>IF(W$39=0,0,W$39/NFM_fec!W$39)</f>
        <v>0</v>
      </c>
      <c r="DA238" s="78"/>
    </row>
    <row r="239" spans="1:105" ht="12" customHeight="1" x14ac:dyDescent="0.25">
      <c r="A239" s="203" t="s">
        <v>517</v>
      </c>
      <c r="B239" s="310">
        <f>IF(B$45=0,0,B$45/NFM_fec!B$45)</f>
        <v>0</v>
      </c>
      <c r="C239" s="310">
        <f>IF(C$45=0,0,C$45/NFM_fec!C$45)</f>
        <v>0</v>
      </c>
      <c r="D239" s="310">
        <f>IF(D$45=0,0,D$45/NFM_fec!D$45)</f>
        <v>0</v>
      </c>
      <c r="E239" s="310">
        <f>IF(E$45=0,0,E$45/NFM_fec!E$45)</f>
        <v>0</v>
      </c>
      <c r="F239" s="310">
        <f>IF(F$45=0,0,F$45/NFM_fec!F$45)</f>
        <v>0</v>
      </c>
      <c r="G239" s="310">
        <f>IF(G$45=0,0,G$45/NFM_fec!G$45)</f>
        <v>0</v>
      </c>
      <c r="H239" s="310">
        <f>IF(H$45=0,0,H$45/NFM_fec!H$45)</f>
        <v>0</v>
      </c>
      <c r="I239" s="310">
        <f>IF(I$45=0,0,I$45/NFM_fec!I$45)</f>
        <v>0</v>
      </c>
      <c r="J239" s="310">
        <f>IF(J$45=0,0,J$45/NFM_fec!J$45)</f>
        <v>0</v>
      </c>
      <c r="K239" s="310">
        <f>IF(K$45=0,0,K$45/NFM_fec!K$45)</f>
        <v>0</v>
      </c>
      <c r="L239" s="310">
        <f>IF(L$45=0,0,L$45/NFM_fec!L$45)</f>
        <v>0</v>
      </c>
      <c r="M239" s="310">
        <f>IF(M$45=0,0,M$45/NFM_fec!M$45)</f>
        <v>0</v>
      </c>
      <c r="N239" s="310">
        <f>IF(N$45=0,0,N$45/NFM_fec!N$45)</f>
        <v>0</v>
      </c>
      <c r="O239" s="310">
        <f>IF(O$45=0,0,O$45/NFM_fec!O$45)</f>
        <v>0</v>
      </c>
      <c r="P239" s="310">
        <f>IF(P$45=0,0,P$45/NFM_fec!P$45)</f>
        <v>0</v>
      </c>
      <c r="Q239" s="310">
        <f>IF(Q$45=0,0,Q$45/NFM_fec!Q$45)</f>
        <v>0</v>
      </c>
      <c r="R239" s="310">
        <f>IF(R$45=0,0,R$45/NFM_fec!R$45)</f>
        <v>0</v>
      </c>
      <c r="S239" s="310">
        <f>IF(S$45=0,0,S$45/NFM_fec!S$45)</f>
        <v>0</v>
      </c>
      <c r="T239" s="310">
        <f>IF(T$45=0,0,T$45/NFM_fec!T$45)</f>
        <v>0</v>
      </c>
      <c r="U239" s="310">
        <f>IF(U$45=0,0,U$45/NFM_fec!U$45)</f>
        <v>0</v>
      </c>
      <c r="V239" s="310">
        <f>IF(V$45=0,0,V$45/NFM_fec!V$45)</f>
        <v>0</v>
      </c>
      <c r="W239" s="310">
        <f>IF(W$45=0,0,W$45/NFM_fec!W$45)</f>
        <v>0</v>
      </c>
      <c r="DA239" s="79"/>
    </row>
    <row r="240" spans="1:105" ht="12" customHeight="1" x14ac:dyDescent="0.25">
      <c r="A240" s="203" t="s">
        <v>519</v>
      </c>
      <c r="B240" s="310">
        <f>IF(B$46=0,0,B$46/NFM_fec!B$46)</f>
        <v>0</v>
      </c>
      <c r="C240" s="310">
        <f>IF(C$46=0,0,C$46/NFM_fec!C$46)</f>
        <v>0</v>
      </c>
      <c r="D240" s="310">
        <f>IF(D$46=0,0,D$46/NFM_fec!D$46)</f>
        <v>0</v>
      </c>
      <c r="E240" s="310">
        <f>IF(E$46=0,0,E$46/NFM_fec!E$46)</f>
        <v>0</v>
      </c>
      <c r="F240" s="310">
        <f>IF(F$46=0,0,F$46/NFM_fec!F$46)</f>
        <v>0</v>
      </c>
      <c r="G240" s="310">
        <f>IF(G$46=0,0,G$46/NFM_fec!G$46)</f>
        <v>0</v>
      </c>
      <c r="H240" s="310">
        <f>IF(H$46=0,0,H$46/NFM_fec!H$46)</f>
        <v>0</v>
      </c>
      <c r="I240" s="310">
        <f>IF(I$46=0,0,I$46/NFM_fec!I$46)</f>
        <v>0</v>
      </c>
      <c r="J240" s="310">
        <f>IF(J$46=0,0,J$46/NFM_fec!J$46)</f>
        <v>0</v>
      </c>
      <c r="K240" s="310">
        <f>IF(K$46=0,0,K$46/NFM_fec!K$46)</f>
        <v>0</v>
      </c>
      <c r="L240" s="310">
        <f>IF(L$46=0,0,L$46/NFM_fec!L$46)</f>
        <v>0</v>
      </c>
      <c r="M240" s="310">
        <f>IF(M$46=0,0,M$46/NFM_fec!M$46)</f>
        <v>0</v>
      </c>
      <c r="N240" s="310">
        <f>IF(N$46=0,0,N$46/NFM_fec!N$46)</f>
        <v>0</v>
      </c>
      <c r="O240" s="310">
        <f>IF(O$46=0,0,O$46/NFM_fec!O$46)</f>
        <v>0</v>
      </c>
      <c r="P240" s="310">
        <f>IF(P$46=0,0,P$46/NFM_fec!P$46)</f>
        <v>0</v>
      </c>
      <c r="Q240" s="310">
        <f>IF(Q$46=0,0,Q$46/NFM_fec!Q$46)</f>
        <v>0</v>
      </c>
      <c r="R240" s="310">
        <f>IF(R$46=0,0,R$46/NFM_fec!R$46)</f>
        <v>0</v>
      </c>
      <c r="S240" s="310">
        <f>IF(S$46=0,0,S$46/NFM_fec!S$46)</f>
        <v>0</v>
      </c>
      <c r="T240" s="310">
        <f>IF(T$46=0,0,T$46/NFM_fec!T$46)</f>
        <v>0</v>
      </c>
      <c r="U240" s="310">
        <f>IF(U$46=0,0,U$46/NFM_fec!U$46)</f>
        <v>0</v>
      </c>
      <c r="V240" s="310">
        <f>IF(V$46=0,0,V$46/NFM_fec!V$46)</f>
        <v>0</v>
      </c>
      <c r="W240" s="310">
        <f>IF(W$46=0,0,W$46/NFM_fec!W$46)</f>
        <v>0</v>
      </c>
      <c r="DA240" s="79"/>
    </row>
    <row r="241" spans="1:105" ht="12" customHeight="1" x14ac:dyDescent="0.25">
      <c r="A241" s="41" t="s">
        <v>529</v>
      </c>
      <c r="B241" s="311">
        <f>IF(B$53=0,0,B$53/NFM_fec!B$53)</f>
        <v>0</v>
      </c>
      <c r="C241" s="311">
        <f>IF(C$53=0,0,C$53/NFM_fec!C$53)</f>
        <v>0</v>
      </c>
      <c r="D241" s="311">
        <f>IF(D$53=0,0,D$53/NFM_fec!D$53)</f>
        <v>0</v>
      </c>
      <c r="E241" s="311">
        <f>IF(E$53=0,0,E$53/NFM_fec!E$53)</f>
        <v>0</v>
      </c>
      <c r="F241" s="311">
        <f>IF(F$53=0,0,F$53/NFM_fec!F$53)</f>
        <v>0</v>
      </c>
      <c r="G241" s="311">
        <f>IF(G$53=0,0,G$53/NFM_fec!G$53)</f>
        <v>0</v>
      </c>
      <c r="H241" s="311">
        <f>IF(H$53=0,0,H$53/NFM_fec!H$53)</f>
        <v>0</v>
      </c>
      <c r="I241" s="311">
        <f>IF(I$53=0,0,I$53/NFM_fec!I$53)</f>
        <v>0</v>
      </c>
      <c r="J241" s="311">
        <f>IF(J$53=0,0,J$53/NFM_fec!J$53)</f>
        <v>0</v>
      </c>
      <c r="K241" s="311">
        <f>IF(K$53=0,0,K$53/NFM_fec!K$53)</f>
        <v>0</v>
      </c>
      <c r="L241" s="311">
        <f>IF(L$53=0,0,L$53/NFM_fec!L$53)</f>
        <v>0</v>
      </c>
      <c r="M241" s="311">
        <f>IF(M$53=0,0,M$53/NFM_fec!M$53)</f>
        <v>0</v>
      </c>
      <c r="N241" s="311">
        <f>IF(N$53=0,0,N$53/NFM_fec!N$53)</f>
        <v>0</v>
      </c>
      <c r="O241" s="311">
        <f>IF(O$53=0,0,O$53/NFM_fec!O$53)</f>
        <v>0</v>
      </c>
      <c r="P241" s="311">
        <f>IF(P$53=0,0,P$53/NFM_fec!P$53)</f>
        <v>0</v>
      </c>
      <c r="Q241" s="311">
        <f>IF(Q$53=0,0,Q$53/NFM_fec!Q$53)</f>
        <v>0</v>
      </c>
      <c r="R241" s="311">
        <f>IF(R$53=0,0,R$53/NFM_fec!R$53)</f>
        <v>0</v>
      </c>
      <c r="S241" s="311">
        <f>IF(S$53=0,0,S$53/NFM_fec!S$53)</f>
        <v>0</v>
      </c>
      <c r="T241" s="311">
        <f>IF(T$53=0,0,T$53/NFM_fec!T$53)</f>
        <v>0</v>
      </c>
      <c r="U241" s="311">
        <f>IF(U$53=0,0,U$53/NFM_fec!U$53)</f>
        <v>0</v>
      </c>
      <c r="V241" s="311">
        <f>IF(V$53=0,0,V$53/NFM_fec!V$53)</f>
        <v>0</v>
      </c>
      <c r="W241" s="311">
        <f>IF(W$53=0,0,W$53/NFM_fec!W$53)</f>
        <v>0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306">
        <f>IF(B$72=0,0,B$72/NFM_fec!B$72)</f>
        <v>0</v>
      </c>
      <c r="C243" s="306">
        <f>IF(C$72=0,0,C$72/NFM_fec!C$72)</f>
        <v>0</v>
      </c>
      <c r="D243" s="306">
        <f>IF(D$72=0,0,D$72/NFM_fec!D$72)</f>
        <v>0</v>
      </c>
      <c r="E243" s="306">
        <f>IF(E$72=0,0,E$72/NFM_fec!E$72)</f>
        <v>0</v>
      </c>
      <c r="F243" s="306">
        <f>IF(F$72=0,0,F$72/NFM_fec!F$72)</f>
        <v>0</v>
      </c>
      <c r="G243" s="306">
        <f>IF(G$72=0,0,G$72/NFM_fec!G$72)</f>
        <v>0</v>
      </c>
      <c r="H243" s="306">
        <f>IF(H$72=0,0,H$72/NFM_fec!H$72)</f>
        <v>0</v>
      </c>
      <c r="I243" s="306">
        <f>IF(I$72=0,0,I$72/NFM_fec!I$72)</f>
        <v>0</v>
      </c>
      <c r="J243" s="306">
        <f>IF(J$72=0,0,J$72/NFM_fec!J$72)</f>
        <v>0</v>
      </c>
      <c r="K243" s="306">
        <f>IF(K$72=0,0,K$72/NFM_fec!K$72)</f>
        <v>0</v>
      </c>
      <c r="L243" s="306">
        <f>IF(L$72=0,0,L$72/NFM_fec!L$72)</f>
        <v>0</v>
      </c>
      <c r="M243" s="306">
        <f>IF(M$72=0,0,M$72/NFM_fec!M$72)</f>
        <v>0</v>
      </c>
      <c r="N243" s="306">
        <f>IF(N$72=0,0,N$72/NFM_fec!N$72)</f>
        <v>0</v>
      </c>
      <c r="O243" s="306">
        <f>IF(O$72=0,0,O$72/NFM_fec!O$72)</f>
        <v>0</v>
      </c>
      <c r="P243" s="306">
        <f>IF(P$72=0,0,P$72/NFM_fec!P$72)</f>
        <v>0</v>
      </c>
      <c r="Q243" s="306">
        <f>IF(Q$72=0,0,Q$72/NFM_fec!Q$72)</f>
        <v>0</v>
      </c>
      <c r="R243" s="306">
        <f>IF(R$72=0,0,R$72/NFM_fec!R$72)</f>
        <v>0</v>
      </c>
      <c r="S243" s="306">
        <f>IF(S$72=0,0,S$72/NFM_fec!S$72)</f>
        <v>0</v>
      </c>
      <c r="T243" s="306">
        <f>IF(T$72=0,0,T$72/NFM_fec!T$72)</f>
        <v>0</v>
      </c>
      <c r="U243" s="306">
        <f>IF(U$72=0,0,U$72/NFM_fec!U$72)</f>
        <v>0</v>
      </c>
      <c r="V243" s="306">
        <f>IF(V$72=0,0,V$72/NFM_fec!V$72)</f>
        <v>0</v>
      </c>
      <c r="W243" s="306">
        <f>IF(W$72=0,0,W$72/NFM_fec!W$72)</f>
        <v>0</v>
      </c>
      <c r="DA243" s="111"/>
    </row>
    <row r="244" spans="1:105" ht="12" customHeight="1" x14ac:dyDescent="0.25">
      <c r="A244" s="55" t="s">
        <v>92</v>
      </c>
      <c r="B244" s="307">
        <f>IF(B$73=0,0,B$73/NFM_fec!B$73)</f>
        <v>0</v>
      </c>
      <c r="C244" s="307">
        <f>IF(C$73=0,0,C$73/NFM_fec!C$73)</f>
        <v>0</v>
      </c>
      <c r="D244" s="307">
        <f>IF(D$73=0,0,D$73/NFM_fec!D$73)</f>
        <v>0</v>
      </c>
      <c r="E244" s="307">
        <f>IF(E$73=0,0,E$73/NFM_fec!E$73)</f>
        <v>0</v>
      </c>
      <c r="F244" s="307">
        <f>IF(F$73=0,0,F$73/NFM_fec!F$73)</f>
        <v>0</v>
      </c>
      <c r="G244" s="307">
        <f>IF(G$73=0,0,G$73/NFM_fec!G$73)</f>
        <v>0</v>
      </c>
      <c r="H244" s="307">
        <f>IF(H$73=0,0,H$73/NFM_fec!H$73)</f>
        <v>0</v>
      </c>
      <c r="I244" s="307">
        <f>IF(I$73=0,0,I$73/NFM_fec!I$73)</f>
        <v>0</v>
      </c>
      <c r="J244" s="307">
        <f>IF(J$73=0,0,J$73/NFM_fec!J$73)</f>
        <v>0</v>
      </c>
      <c r="K244" s="307">
        <f>IF(K$73=0,0,K$73/NFM_fec!K$73)</f>
        <v>0</v>
      </c>
      <c r="L244" s="307">
        <f>IF(L$73=0,0,L$73/NFM_fec!L$73)</f>
        <v>0</v>
      </c>
      <c r="M244" s="307">
        <f>IF(M$73=0,0,M$73/NFM_fec!M$73)</f>
        <v>0</v>
      </c>
      <c r="N244" s="307">
        <f>IF(N$73=0,0,N$73/NFM_fec!N$73)</f>
        <v>0</v>
      </c>
      <c r="O244" s="307">
        <f>IF(O$73=0,0,O$73/NFM_fec!O$73)</f>
        <v>0</v>
      </c>
      <c r="P244" s="307">
        <f>IF(P$73=0,0,P$73/NFM_fec!P$73)</f>
        <v>0</v>
      </c>
      <c r="Q244" s="307">
        <f>IF(Q$73=0,0,Q$73/NFM_fec!Q$73)</f>
        <v>0</v>
      </c>
      <c r="R244" s="307">
        <f>IF(R$73=0,0,R$73/NFM_fec!R$73)</f>
        <v>0</v>
      </c>
      <c r="S244" s="307">
        <f>IF(S$73=0,0,S$73/NFM_fec!S$73)</f>
        <v>0</v>
      </c>
      <c r="T244" s="307">
        <f>IF(T$73=0,0,T$73/NFM_fec!T$73)</f>
        <v>0</v>
      </c>
      <c r="U244" s="307">
        <f>IF(U$73=0,0,U$73/NFM_fec!U$73)</f>
        <v>0</v>
      </c>
      <c r="V244" s="307">
        <f>IF(V$73=0,0,V$73/NFM_fec!V$73)</f>
        <v>0</v>
      </c>
      <c r="W244" s="307">
        <f>IF(W$73=0,0,W$73/NFM_fec!W$73)</f>
        <v>0</v>
      </c>
      <c r="DA244" s="76"/>
    </row>
    <row r="245" spans="1:105" ht="12" customHeight="1" x14ac:dyDescent="0.25">
      <c r="A245" s="202" t="s">
        <v>93</v>
      </c>
      <c r="B245" s="308">
        <f>IF(B$74=0,0,B$74/NFM_fec!B$74)</f>
        <v>0</v>
      </c>
      <c r="C245" s="308">
        <f>IF(C$74=0,0,C$74/NFM_fec!C$74)</f>
        <v>0</v>
      </c>
      <c r="D245" s="308">
        <f>IF(D$74=0,0,D$74/NFM_fec!D$74)</f>
        <v>0</v>
      </c>
      <c r="E245" s="308">
        <f>IF(E$74=0,0,E$74/NFM_fec!E$74)</f>
        <v>0</v>
      </c>
      <c r="F245" s="308">
        <f>IF(F$74=0,0,F$74/NFM_fec!F$74)</f>
        <v>0</v>
      </c>
      <c r="G245" s="308">
        <f>IF(G$74=0,0,G$74/NFM_fec!G$74)</f>
        <v>0</v>
      </c>
      <c r="H245" s="308">
        <f>IF(H$74=0,0,H$74/NFM_fec!H$74)</f>
        <v>0</v>
      </c>
      <c r="I245" s="308">
        <f>IF(I$74=0,0,I$74/NFM_fec!I$74)</f>
        <v>0</v>
      </c>
      <c r="J245" s="308">
        <f>IF(J$74=0,0,J$74/NFM_fec!J$74)</f>
        <v>0</v>
      </c>
      <c r="K245" s="308">
        <f>IF(K$74=0,0,K$74/NFM_fec!K$74)</f>
        <v>0</v>
      </c>
      <c r="L245" s="308">
        <f>IF(L$74=0,0,L$74/NFM_fec!L$74)</f>
        <v>0</v>
      </c>
      <c r="M245" s="308">
        <f>IF(M$74=0,0,M$74/NFM_fec!M$74)</f>
        <v>0</v>
      </c>
      <c r="N245" s="308">
        <f>IF(N$74=0,0,N$74/NFM_fec!N$74)</f>
        <v>0</v>
      </c>
      <c r="O245" s="308">
        <f>IF(O$74=0,0,O$74/NFM_fec!O$74)</f>
        <v>0</v>
      </c>
      <c r="P245" s="308">
        <f>IF(P$74=0,0,P$74/NFM_fec!P$74)</f>
        <v>0</v>
      </c>
      <c r="Q245" s="308">
        <f>IF(Q$74=0,0,Q$74/NFM_fec!Q$74)</f>
        <v>0</v>
      </c>
      <c r="R245" s="308">
        <f>IF(R$74=0,0,R$74/NFM_fec!R$74)</f>
        <v>0</v>
      </c>
      <c r="S245" s="308">
        <f>IF(S$74=0,0,S$74/NFM_fec!S$74)</f>
        <v>0</v>
      </c>
      <c r="T245" s="308">
        <f>IF(T$74=0,0,T$74/NFM_fec!T$74)</f>
        <v>0</v>
      </c>
      <c r="U245" s="308">
        <f>IF(U$74=0,0,U$74/NFM_fec!U$74)</f>
        <v>0</v>
      </c>
      <c r="V245" s="308">
        <f>IF(V$74=0,0,V$74/NFM_fec!V$74)</f>
        <v>0</v>
      </c>
      <c r="W245" s="308">
        <f>IF(W$74=0,0,W$74/NFM_fec!W$74)</f>
        <v>0</v>
      </c>
      <c r="DA245" s="77"/>
    </row>
    <row r="246" spans="1:105" ht="12" customHeight="1" x14ac:dyDescent="0.25">
      <c r="A246" s="202" t="s">
        <v>94</v>
      </c>
      <c r="B246" s="308">
        <f>IF(B$75=0,0,B$75/NFM_fec!B$75)</f>
        <v>0</v>
      </c>
      <c r="C246" s="308">
        <f>IF(C$75=0,0,C$75/NFM_fec!C$75)</f>
        <v>0</v>
      </c>
      <c r="D246" s="308">
        <f>IF(D$75=0,0,D$75/NFM_fec!D$75)</f>
        <v>0</v>
      </c>
      <c r="E246" s="308">
        <f>IF(E$75=0,0,E$75/NFM_fec!E$75)</f>
        <v>0</v>
      </c>
      <c r="F246" s="308">
        <f>IF(F$75=0,0,F$75/NFM_fec!F$75)</f>
        <v>0</v>
      </c>
      <c r="G246" s="308">
        <f>IF(G$75=0,0,G$75/NFM_fec!G$75)</f>
        <v>0</v>
      </c>
      <c r="H246" s="308">
        <f>IF(H$75=0,0,H$75/NFM_fec!H$75)</f>
        <v>0</v>
      </c>
      <c r="I246" s="308">
        <f>IF(I$75=0,0,I$75/NFM_fec!I$75)</f>
        <v>0</v>
      </c>
      <c r="J246" s="308">
        <f>IF(J$75=0,0,J$75/NFM_fec!J$75)</f>
        <v>0</v>
      </c>
      <c r="K246" s="308">
        <f>IF(K$75=0,0,K$75/NFM_fec!K$75)</f>
        <v>0</v>
      </c>
      <c r="L246" s="308">
        <f>IF(L$75=0,0,L$75/NFM_fec!L$75)</f>
        <v>0</v>
      </c>
      <c r="M246" s="308">
        <f>IF(M$75=0,0,M$75/NFM_fec!M$75)</f>
        <v>0</v>
      </c>
      <c r="N246" s="308">
        <f>IF(N$75=0,0,N$75/NFM_fec!N$75)</f>
        <v>0</v>
      </c>
      <c r="O246" s="308">
        <f>IF(O$75=0,0,O$75/NFM_fec!O$75)</f>
        <v>0</v>
      </c>
      <c r="P246" s="308">
        <f>IF(P$75=0,0,P$75/NFM_fec!P$75)</f>
        <v>0</v>
      </c>
      <c r="Q246" s="308">
        <f>IF(Q$75=0,0,Q$75/NFM_fec!Q$75)</f>
        <v>0</v>
      </c>
      <c r="R246" s="308">
        <f>IF(R$75=0,0,R$75/NFM_fec!R$75)</f>
        <v>0</v>
      </c>
      <c r="S246" s="308">
        <f>IF(S$75=0,0,S$75/NFM_fec!S$75)</f>
        <v>0</v>
      </c>
      <c r="T246" s="308">
        <f>IF(T$75=0,0,T$75/NFM_fec!T$75)</f>
        <v>0</v>
      </c>
      <c r="U246" s="308">
        <f>IF(U$75=0,0,U$75/NFM_fec!U$75)</f>
        <v>0</v>
      </c>
      <c r="V246" s="308">
        <f>IF(V$75=0,0,V$75/NFM_fec!V$75)</f>
        <v>0</v>
      </c>
      <c r="W246" s="308">
        <f>IF(W$75=0,0,W$75/NFM_fec!W$75)</f>
        <v>0</v>
      </c>
      <c r="DA246" s="77"/>
    </row>
    <row r="247" spans="1:105" ht="12" customHeight="1" x14ac:dyDescent="0.25">
      <c r="A247" s="202" t="s">
        <v>95</v>
      </c>
      <c r="B247" s="308">
        <f>IF(B$76=0,0,B$76/NFM_fec!B$76)</f>
        <v>0</v>
      </c>
      <c r="C247" s="308">
        <f>IF(C$76=0,0,C$76/NFM_fec!C$76)</f>
        <v>0</v>
      </c>
      <c r="D247" s="308">
        <f>IF(D$76=0,0,D$76/NFM_fec!D$76)</f>
        <v>0</v>
      </c>
      <c r="E247" s="308">
        <f>IF(E$76=0,0,E$76/NFM_fec!E$76)</f>
        <v>0</v>
      </c>
      <c r="F247" s="308">
        <f>IF(F$76=0,0,F$76/NFM_fec!F$76)</f>
        <v>0</v>
      </c>
      <c r="G247" s="308">
        <f>IF(G$76=0,0,G$76/NFM_fec!G$76)</f>
        <v>0</v>
      </c>
      <c r="H247" s="308">
        <f>IF(H$76=0,0,H$76/NFM_fec!H$76)</f>
        <v>0</v>
      </c>
      <c r="I247" s="308">
        <f>IF(I$76=0,0,I$76/NFM_fec!I$76)</f>
        <v>0</v>
      </c>
      <c r="J247" s="308">
        <f>IF(J$76=0,0,J$76/NFM_fec!J$76)</f>
        <v>0</v>
      </c>
      <c r="K247" s="308">
        <f>IF(K$76=0,0,K$76/NFM_fec!K$76)</f>
        <v>0</v>
      </c>
      <c r="L247" s="308">
        <f>IF(L$76=0,0,L$76/NFM_fec!L$76)</f>
        <v>0</v>
      </c>
      <c r="M247" s="308">
        <f>IF(M$76=0,0,M$76/NFM_fec!M$76)</f>
        <v>0</v>
      </c>
      <c r="N247" s="308">
        <f>IF(N$76=0,0,N$76/NFM_fec!N$76)</f>
        <v>0</v>
      </c>
      <c r="O247" s="308">
        <f>IF(O$76=0,0,O$76/NFM_fec!O$76)</f>
        <v>0</v>
      </c>
      <c r="P247" s="308">
        <f>IF(P$76=0,0,P$76/NFM_fec!P$76)</f>
        <v>0</v>
      </c>
      <c r="Q247" s="308">
        <f>IF(Q$76=0,0,Q$76/NFM_fec!Q$76)</f>
        <v>0</v>
      </c>
      <c r="R247" s="308">
        <f>IF(R$76=0,0,R$76/NFM_fec!R$76)</f>
        <v>0</v>
      </c>
      <c r="S247" s="308">
        <f>IF(S$76=0,0,S$76/NFM_fec!S$76)</f>
        <v>0</v>
      </c>
      <c r="T247" s="308">
        <f>IF(T$76=0,0,T$76/NFM_fec!T$76)</f>
        <v>0</v>
      </c>
      <c r="U247" s="308">
        <f>IF(U$76=0,0,U$76/NFM_fec!U$76)</f>
        <v>0</v>
      </c>
      <c r="V247" s="308">
        <f>IF(V$76=0,0,V$76/NFM_fec!V$76)</f>
        <v>0</v>
      </c>
      <c r="W247" s="308">
        <f>IF(W$76=0,0,W$76/NFM_fec!W$76)</f>
        <v>0</v>
      </c>
      <c r="DA247" s="77"/>
    </row>
    <row r="248" spans="1:105" ht="12" customHeight="1" x14ac:dyDescent="0.25">
      <c r="A248" s="56" t="s">
        <v>96</v>
      </c>
      <c r="B248" s="309">
        <f>IF(B$77=0,0,B$77/NFM_fec!B$77)</f>
        <v>0</v>
      </c>
      <c r="C248" s="309">
        <f>IF(C$77=0,0,C$77/NFM_fec!C$77)</f>
        <v>0</v>
      </c>
      <c r="D248" s="309">
        <f>IF(D$77=0,0,D$77/NFM_fec!D$77)</f>
        <v>0</v>
      </c>
      <c r="E248" s="309">
        <f>IF(E$77=0,0,E$77/NFM_fec!E$77)</f>
        <v>0</v>
      </c>
      <c r="F248" s="309">
        <f>IF(F$77=0,0,F$77/NFM_fec!F$77)</f>
        <v>0</v>
      </c>
      <c r="G248" s="309">
        <f>IF(G$77=0,0,G$77/NFM_fec!G$77)</f>
        <v>0</v>
      </c>
      <c r="H248" s="309">
        <f>IF(H$77=0,0,H$77/NFM_fec!H$77)</f>
        <v>0</v>
      </c>
      <c r="I248" s="309">
        <f>IF(I$77=0,0,I$77/NFM_fec!I$77)</f>
        <v>0</v>
      </c>
      <c r="J248" s="309">
        <f>IF(J$77=0,0,J$77/NFM_fec!J$77)</f>
        <v>0</v>
      </c>
      <c r="K248" s="309">
        <f>IF(K$77=0,0,K$77/NFM_fec!K$77)</f>
        <v>0</v>
      </c>
      <c r="L248" s="309">
        <f>IF(L$77=0,0,L$77/NFM_fec!L$77)</f>
        <v>0</v>
      </c>
      <c r="M248" s="309">
        <f>IF(M$77=0,0,M$77/NFM_fec!M$77)</f>
        <v>0</v>
      </c>
      <c r="N248" s="309">
        <f>IF(N$77=0,0,N$77/NFM_fec!N$77)</f>
        <v>0</v>
      </c>
      <c r="O248" s="309">
        <f>IF(O$77=0,0,O$77/NFM_fec!O$77)</f>
        <v>0</v>
      </c>
      <c r="P248" s="309">
        <f>IF(P$77=0,0,P$77/NFM_fec!P$77)</f>
        <v>0</v>
      </c>
      <c r="Q248" s="309">
        <f>IF(Q$77=0,0,Q$77/NFM_fec!Q$77)</f>
        <v>0</v>
      </c>
      <c r="R248" s="309">
        <f>IF(R$77=0,0,R$77/NFM_fec!R$77)</f>
        <v>0</v>
      </c>
      <c r="S248" s="309">
        <f>IF(S$77=0,0,S$77/NFM_fec!S$77)</f>
        <v>0</v>
      </c>
      <c r="T248" s="309">
        <f>IF(T$77=0,0,T$77/NFM_fec!T$77)</f>
        <v>0</v>
      </c>
      <c r="U248" s="309">
        <f>IF(U$77=0,0,U$77/NFM_fec!U$77)</f>
        <v>0</v>
      </c>
      <c r="V248" s="309">
        <f>IF(V$77=0,0,V$77/NFM_fec!V$77)</f>
        <v>0</v>
      </c>
      <c r="W248" s="309">
        <f>IF(W$77=0,0,W$77/NFM_fec!W$77)</f>
        <v>0</v>
      </c>
      <c r="DA248" s="78"/>
    </row>
    <row r="249" spans="1:105" ht="12" customHeight="1" x14ac:dyDescent="0.25">
      <c r="A249" s="203" t="s">
        <v>560</v>
      </c>
      <c r="B249" s="310">
        <f>IF(B$83=0,0,B$83/NFM_fec!B$83)</f>
        <v>0</v>
      </c>
      <c r="C249" s="310">
        <f>IF(C$83=0,0,C$83/NFM_fec!C$83)</f>
        <v>0</v>
      </c>
      <c r="D249" s="310">
        <f>IF(D$83=0,0,D$83/NFM_fec!D$83)</f>
        <v>0</v>
      </c>
      <c r="E249" s="310">
        <f>IF(E$83=0,0,E$83/NFM_fec!E$83)</f>
        <v>0</v>
      </c>
      <c r="F249" s="310">
        <f>IF(F$83=0,0,F$83/NFM_fec!F$83)</f>
        <v>0</v>
      </c>
      <c r="G249" s="310">
        <f>IF(G$83=0,0,G$83/NFM_fec!G$83)</f>
        <v>0</v>
      </c>
      <c r="H249" s="310">
        <f>IF(H$83=0,0,H$83/NFM_fec!H$83)</f>
        <v>0</v>
      </c>
      <c r="I249" s="310">
        <f>IF(I$83=0,0,I$83/NFM_fec!I$83)</f>
        <v>0</v>
      </c>
      <c r="J249" s="310">
        <f>IF(J$83=0,0,J$83/NFM_fec!J$83)</f>
        <v>0</v>
      </c>
      <c r="K249" s="310">
        <f>IF(K$83=0,0,K$83/NFM_fec!K$83)</f>
        <v>0</v>
      </c>
      <c r="L249" s="310">
        <f>IF(L$83=0,0,L$83/NFM_fec!L$83)</f>
        <v>0</v>
      </c>
      <c r="M249" s="310">
        <f>IF(M$83=0,0,M$83/NFM_fec!M$83)</f>
        <v>0</v>
      </c>
      <c r="N249" s="310">
        <f>IF(N$83=0,0,N$83/NFM_fec!N$83)</f>
        <v>0</v>
      </c>
      <c r="O249" s="310">
        <f>IF(O$83=0,0,O$83/NFM_fec!O$83)</f>
        <v>0</v>
      </c>
      <c r="P249" s="310">
        <f>IF(P$83=0,0,P$83/NFM_fec!P$83)</f>
        <v>0</v>
      </c>
      <c r="Q249" s="310">
        <f>IF(Q$83=0,0,Q$83/NFM_fec!Q$83)</f>
        <v>0</v>
      </c>
      <c r="R249" s="310">
        <f>IF(R$83=0,0,R$83/NFM_fec!R$83)</f>
        <v>0</v>
      </c>
      <c r="S249" s="310">
        <f>IF(S$83=0,0,S$83/NFM_fec!S$83)</f>
        <v>0</v>
      </c>
      <c r="T249" s="310">
        <f>IF(T$83=0,0,T$83/NFM_fec!T$83)</f>
        <v>0</v>
      </c>
      <c r="U249" s="310">
        <f>IF(U$83=0,0,U$83/NFM_fec!U$83)</f>
        <v>0</v>
      </c>
      <c r="V249" s="310">
        <f>IF(V$83=0,0,V$83/NFM_fec!V$83)</f>
        <v>0</v>
      </c>
      <c r="W249" s="310">
        <f>IF(W$83=0,0,W$83/NFM_fec!W$83)</f>
        <v>0</v>
      </c>
      <c r="DA249" s="79"/>
    </row>
    <row r="250" spans="1:105" ht="12" customHeight="1" x14ac:dyDescent="0.25">
      <c r="A250" s="203" t="s">
        <v>519</v>
      </c>
      <c r="B250" s="310">
        <f>IF(B$90=0,0,B$90/NFM_fec!B$90)</f>
        <v>0</v>
      </c>
      <c r="C250" s="310">
        <f>IF(C$90=0,0,C$90/NFM_fec!C$90)</f>
        <v>0</v>
      </c>
      <c r="D250" s="310">
        <f>IF(D$90=0,0,D$90/NFM_fec!D$90)</f>
        <v>0</v>
      </c>
      <c r="E250" s="310">
        <f>IF(E$90=0,0,E$90/NFM_fec!E$90)</f>
        <v>0</v>
      </c>
      <c r="F250" s="310">
        <f>IF(F$90=0,0,F$90/NFM_fec!F$90)</f>
        <v>0</v>
      </c>
      <c r="G250" s="310">
        <f>IF(G$90=0,0,G$90/NFM_fec!G$90)</f>
        <v>0</v>
      </c>
      <c r="H250" s="310">
        <f>IF(H$90=0,0,H$90/NFM_fec!H$90)</f>
        <v>0</v>
      </c>
      <c r="I250" s="310">
        <f>IF(I$90=0,0,I$90/NFM_fec!I$90)</f>
        <v>0</v>
      </c>
      <c r="J250" s="310">
        <f>IF(J$90=0,0,J$90/NFM_fec!J$90)</f>
        <v>0</v>
      </c>
      <c r="K250" s="310">
        <f>IF(K$90=0,0,K$90/NFM_fec!K$90)</f>
        <v>0</v>
      </c>
      <c r="L250" s="310">
        <f>IF(L$90=0,0,L$90/NFM_fec!L$90)</f>
        <v>0</v>
      </c>
      <c r="M250" s="310">
        <f>IF(M$90=0,0,M$90/NFM_fec!M$90)</f>
        <v>0</v>
      </c>
      <c r="N250" s="310">
        <f>IF(N$90=0,0,N$90/NFM_fec!N$90)</f>
        <v>0</v>
      </c>
      <c r="O250" s="310">
        <f>IF(O$90=0,0,O$90/NFM_fec!O$90)</f>
        <v>0</v>
      </c>
      <c r="P250" s="310">
        <f>IF(P$90=0,0,P$90/NFM_fec!P$90)</f>
        <v>0</v>
      </c>
      <c r="Q250" s="310">
        <f>IF(Q$90=0,0,Q$90/NFM_fec!Q$90)</f>
        <v>0</v>
      </c>
      <c r="R250" s="310">
        <f>IF(R$90=0,0,R$90/NFM_fec!R$90)</f>
        <v>0</v>
      </c>
      <c r="S250" s="310">
        <f>IF(S$90=0,0,S$90/NFM_fec!S$90)</f>
        <v>0</v>
      </c>
      <c r="T250" s="310">
        <f>IF(T$90=0,0,T$90/NFM_fec!T$90)</f>
        <v>0</v>
      </c>
      <c r="U250" s="310">
        <f>IF(U$90=0,0,U$90/NFM_fec!U$90)</f>
        <v>0</v>
      </c>
      <c r="V250" s="310">
        <f>IF(V$90=0,0,V$90/NFM_fec!V$90)</f>
        <v>0</v>
      </c>
      <c r="W250" s="310">
        <f>IF(W$90=0,0,W$90/NFM_fec!W$90)</f>
        <v>0</v>
      </c>
      <c r="DA250" s="79"/>
    </row>
    <row r="251" spans="1:105" ht="12" customHeight="1" x14ac:dyDescent="0.25">
      <c r="A251" s="41" t="s">
        <v>529</v>
      </c>
      <c r="B251" s="311">
        <f>IF(B$97=0,0,B$97/NFM_fec!B$97)</f>
        <v>0</v>
      </c>
      <c r="C251" s="311">
        <f>IF(C$97=0,0,C$97/NFM_fec!C$97)</f>
        <v>0</v>
      </c>
      <c r="D251" s="311">
        <f>IF(D$97=0,0,D$97/NFM_fec!D$97)</f>
        <v>0</v>
      </c>
      <c r="E251" s="311">
        <f>IF(E$97=0,0,E$97/NFM_fec!E$97)</f>
        <v>0</v>
      </c>
      <c r="F251" s="311">
        <f>IF(F$97=0,0,F$97/NFM_fec!F$97)</f>
        <v>0</v>
      </c>
      <c r="G251" s="311">
        <f>IF(G$97=0,0,G$97/NFM_fec!G$97)</f>
        <v>0</v>
      </c>
      <c r="H251" s="311">
        <f>IF(H$97=0,0,H$97/NFM_fec!H$97)</f>
        <v>0</v>
      </c>
      <c r="I251" s="311">
        <f>IF(I$97=0,0,I$97/NFM_fec!I$97)</f>
        <v>0</v>
      </c>
      <c r="J251" s="311">
        <f>IF(J$97=0,0,J$97/NFM_fec!J$97)</f>
        <v>0</v>
      </c>
      <c r="K251" s="311">
        <f>IF(K$97=0,0,K$97/NFM_fec!K$97)</f>
        <v>0</v>
      </c>
      <c r="L251" s="311">
        <f>IF(L$97=0,0,L$97/NFM_fec!L$97)</f>
        <v>0</v>
      </c>
      <c r="M251" s="311">
        <f>IF(M$97=0,0,M$97/NFM_fec!M$97)</f>
        <v>0</v>
      </c>
      <c r="N251" s="311">
        <f>IF(N$97=0,0,N$97/NFM_fec!N$97)</f>
        <v>0</v>
      </c>
      <c r="O251" s="311">
        <f>IF(O$97=0,0,O$97/NFM_fec!O$97)</f>
        <v>0</v>
      </c>
      <c r="P251" s="311">
        <f>IF(P$97=0,0,P$97/NFM_fec!P$97)</f>
        <v>0</v>
      </c>
      <c r="Q251" s="311">
        <f>IF(Q$97=0,0,Q$97/NFM_fec!Q$97)</f>
        <v>0</v>
      </c>
      <c r="R251" s="311">
        <f>IF(R$97=0,0,R$97/NFM_fec!R$97)</f>
        <v>0</v>
      </c>
      <c r="S251" s="311">
        <f>IF(S$97=0,0,S$97/NFM_fec!S$97)</f>
        <v>0</v>
      </c>
      <c r="T251" s="311">
        <f>IF(T$97=0,0,T$97/NFM_fec!T$97)</f>
        <v>0</v>
      </c>
      <c r="U251" s="311">
        <f>IF(U$97=0,0,U$97/NFM_fec!U$97)</f>
        <v>0</v>
      </c>
      <c r="V251" s="311">
        <f>IF(V$97=0,0,V$97/NFM_fec!V$97)</f>
        <v>0</v>
      </c>
      <c r="W251" s="311">
        <f>IF(W$97=0,0,W$97/NFM_fec!W$97)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306">
        <f>IF(B$115=0,0,B$115/NFM_fec!B$115)</f>
        <v>0</v>
      </c>
      <c r="C253" s="306">
        <f>IF(C$115=0,0,C$115/NFM_fec!C$115)</f>
        <v>0</v>
      </c>
      <c r="D253" s="306">
        <f>IF(D$115=0,0,D$115/NFM_fec!D$115)</f>
        <v>0</v>
      </c>
      <c r="E253" s="306">
        <f>IF(E$115=0,0,E$115/NFM_fec!E$115)</f>
        <v>0</v>
      </c>
      <c r="F253" s="306">
        <f>IF(F$115=0,0,F$115/NFM_fec!F$115)</f>
        <v>0</v>
      </c>
      <c r="G253" s="306">
        <f>IF(G$115=0,0,G$115/NFM_fec!G$115)</f>
        <v>0</v>
      </c>
      <c r="H253" s="306">
        <f>IF(H$115=0,0,H$115/NFM_fec!H$115)</f>
        <v>0</v>
      </c>
      <c r="I253" s="306">
        <f>IF(I$115=0,0,I$115/NFM_fec!I$115)</f>
        <v>0</v>
      </c>
      <c r="J253" s="306">
        <f>IF(J$115=0,0,J$115/NFM_fec!J$115)</f>
        <v>0</v>
      </c>
      <c r="K253" s="306">
        <f>IF(K$115=0,0,K$115/NFM_fec!K$115)</f>
        <v>0</v>
      </c>
      <c r="L253" s="306">
        <f>IF(L$115=0,0,L$115/NFM_fec!L$115)</f>
        <v>0</v>
      </c>
      <c r="M253" s="306">
        <f>IF(M$115=0,0,M$115/NFM_fec!M$115)</f>
        <v>0</v>
      </c>
      <c r="N253" s="306">
        <f>IF(N$115=0,0,N$115/NFM_fec!N$115)</f>
        <v>0</v>
      </c>
      <c r="O253" s="306">
        <f>IF(O$115=0,0,O$115/NFM_fec!O$115)</f>
        <v>0</v>
      </c>
      <c r="P253" s="306">
        <f>IF(P$115=0,0,P$115/NFM_fec!P$115)</f>
        <v>0</v>
      </c>
      <c r="Q253" s="306">
        <f>IF(Q$115=0,0,Q$115/NFM_fec!Q$115)</f>
        <v>0</v>
      </c>
      <c r="R253" s="306">
        <f>IF(R$115=0,0,R$115/NFM_fec!R$115)</f>
        <v>0</v>
      </c>
      <c r="S253" s="306">
        <f>IF(S$115=0,0,S$115/NFM_fec!S$115)</f>
        <v>0</v>
      </c>
      <c r="T253" s="306">
        <f>IF(T$115=0,0,T$115/NFM_fec!T$115)</f>
        <v>0</v>
      </c>
      <c r="U253" s="306">
        <f>IF(U$115=0,0,U$115/NFM_fec!U$115)</f>
        <v>0</v>
      </c>
      <c r="V253" s="306">
        <f>IF(V$115=0,0,V$115/NFM_fec!V$115)</f>
        <v>0</v>
      </c>
      <c r="W253" s="306">
        <f>IF(W$115=0,0,W$115/NFM_fec!W$115)</f>
        <v>0</v>
      </c>
      <c r="DA253" s="111"/>
    </row>
    <row r="254" spans="1:105" ht="12" customHeight="1" x14ac:dyDescent="0.25">
      <c r="A254" s="55" t="s">
        <v>92</v>
      </c>
      <c r="B254" s="307">
        <f>IF(B$116=0,0,B$116/NFM_fec!B$116)</f>
        <v>0</v>
      </c>
      <c r="C254" s="307">
        <f>IF(C$116=0,0,C$116/NFM_fec!C$116)</f>
        <v>0</v>
      </c>
      <c r="D254" s="307">
        <f>IF(D$116=0,0,D$116/NFM_fec!D$116)</f>
        <v>0</v>
      </c>
      <c r="E254" s="307">
        <f>IF(E$116=0,0,E$116/NFM_fec!E$116)</f>
        <v>0</v>
      </c>
      <c r="F254" s="307">
        <f>IF(F$116=0,0,F$116/NFM_fec!F$116)</f>
        <v>0</v>
      </c>
      <c r="G254" s="307">
        <f>IF(G$116=0,0,G$116/NFM_fec!G$116)</f>
        <v>0</v>
      </c>
      <c r="H254" s="307">
        <f>IF(H$116=0,0,H$116/NFM_fec!H$116)</f>
        <v>0</v>
      </c>
      <c r="I254" s="307">
        <f>IF(I$116=0,0,I$116/NFM_fec!I$116)</f>
        <v>0</v>
      </c>
      <c r="J254" s="307">
        <f>IF(J$116=0,0,J$116/NFM_fec!J$116)</f>
        <v>0</v>
      </c>
      <c r="K254" s="307">
        <f>IF(K$116=0,0,K$116/NFM_fec!K$116)</f>
        <v>0</v>
      </c>
      <c r="L254" s="307">
        <f>IF(L$116=0,0,L$116/NFM_fec!L$116)</f>
        <v>0</v>
      </c>
      <c r="M254" s="307">
        <f>IF(M$116=0,0,M$116/NFM_fec!M$116)</f>
        <v>0</v>
      </c>
      <c r="N254" s="307">
        <f>IF(N$116=0,0,N$116/NFM_fec!N$116)</f>
        <v>0</v>
      </c>
      <c r="O254" s="307">
        <f>IF(O$116=0,0,O$116/NFM_fec!O$116)</f>
        <v>0</v>
      </c>
      <c r="P254" s="307">
        <f>IF(P$116=0,0,P$116/NFM_fec!P$116)</f>
        <v>0</v>
      </c>
      <c r="Q254" s="307">
        <f>IF(Q$116=0,0,Q$116/NFM_fec!Q$116)</f>
        <v>0</v>
      </c>
      <c r="R254" s="307">
        <f>IF(R$116=0,0,R$116/NFM_fec!R$116)</f>
        <v>0</v>
      </c>
      <c r="S254" s="307">
        <f>IF(S$116=0,0,S$116/NFM_fec!S$116)</f>
        <v>0</v>
      </c>
      <c r="T254" s="307">
        <f>IF(T$116=0,0,T$116/NFM_fec!T$116)</f>
        <v>0</v>
      </c>
      <c r="U254" s="307">
        <f>IF(U$116=0,0,U$116/NFM_fec!U$116)</f>
        <v>0</v>
      </c>
      <c r="V254" s="307">
        <f>IF(V$116=0,0,V$116/NFM_fec!V$116)</f>
        <v>0</v>
      </c>
      <c r="W254" s="307">
        <f>IF(W$116=0,0,W$116/NFM_fec!W$116)</f>
        <v>0</v>
      </c>
      <c r="DA254" s="76"/>
    </row>
    <row r="255" spans="1:105" ht="12" customHeight="1" x14ac:dyDescent="0.25">
      <c r="A255" s="202" t="s">
        <v>93</v>
      </c>
      <c r="B255" s="308">
        <f>IF(B$117=0,0,B$117/NFM_fec!B$117)</f>
        <v>0</v>
      </c>
      <c r="C255" s="308">
        <f>IF(C$117=0,0,C$117/NFM_fec!C$117)</f>
        <v>0</v>
      </c>
      <c r="D255" s="308">
        <f>IF(D$117=0,0,D$117/NFM_fec!D$117)</f>
        <v>0</v>
      </c>
      <c r="E255" s="308">
        <f>IF(E$117=0,0,E$117/NFM_fec!E$117)</f>
        <v>0</v>
      </c>
      <c r="F255" s="308">
        <f>IF(F$117=0,0,F$117/NFM_fec!F$117)</f>
        <v>0</v>
      </c>
      <c r="G255" s="308">
        <f>IF(G$117=0,0,G$117/NFM_fec!G$117)</f>
        <v>0</v>
      </c>
      <c r="H255" s="308">
        <f>IF(H$117=0,0,H$117/NFM_fec!H$117)</f>
        <v>0</v>
      </c>
      <c r="I255" s="308">
        <f>IF(I$117=0,0,I$117/NFM_fec!I$117)</f>
        <v>0</v>
      </c>
      <c r="J255" s="308">
        <f>IF(J$117=0,0,J$117/NFM_fec!J$117)</f>
        <v>0</v>
      </c>
      <c r="K255" s="308">
        <f>IF(K$117=0,0,K$117/NFM_fec!K$117)</f>
        <v>0</v>
      </c>
      <c r="L255" s="308">
        <f>IF(L$117=0,0,L$117/NFM_fec!L$117)</f>
        <v>0</v>
      </c>
      <c r="M255" s="308">
        <f>IF(M$117=0,0,M$117/NFM_fec!M$117)</f>
        <v>0</v>
      </c>
      <c r="N255" s="308">
        <f>IF(N$117=0,0,N$117/NFM_fec!N$117)</f>
        <v>0</v>
      </c>
      <c r="O255" s="308">
        <f>IF(O$117=0,0,O$117/NFM_fec!O$117)</f>
        <v>0</v>
      </c>
      <c r="P255" s="308">
        <f>IF(P$117=0,0,P$117/NFM_fec!P$117)</f>
        <v>0</v>
      </c>
      <c r="Q255" s="308">
        <f>IF(Q$117=0,0,Q$117/NFM_fec!Q$117)</f>
        <v>0</v>
      </c>
      <c r="R255" s="308">
        <f>IF(R$117=0,0,R$117/NFM_fec!R$117)</f>
        <v>0</v>
      </c>
      <c r="S255" s="308">
        <f>IF(S$117=0,0,S$117/NFM_fec!S$117)</f>
        <v>0</v>
      </c>
      <c r="T255" s="308">
        <f>IF(T$117=0,0,T$117/NFM_fec!T$117)</f>
        <v>0</v>
      </c>
      <c r="U255" s="308">
        <f>IF(U$117=0,0,U$117/NFM_fec!U$117)</f>
        <v>0</v>
      </c>
      <c r="V255" s="308">
        <f>IF(V$117=0,0,V$117/NFM_fec!V$117)</f>
        <v>0</v>
      </c>
      <c r="W255" s="308">
        <f>IF(W$117=0,0,W$117/NFM_fec!W$117)</f>
        <v>0</v>
      </c>
      <c r="DA255" s="77"/>
    </row>
    <row r="256" spans="1:105" ht="12" customHeight="1" x14ac:dyDescent="0.25">
      <c r="A256" s="202" t="s">
        <v>94</v>
      </c>
      <c r="B256" s="308">
        <f>IF(B$118=0,0,B$118/NFM_fec!B$118)</f>
        <v>0</v>
      </c>
      <c r="C256" s="308">
        <f>IF(C$118=0,0,C$118/NFM_fec!C$118)</f>
        <v>0</v>
      </c>
      <c r="D256" s="308">
        <f>IF(D$118=0,0,D$118/NFM_fec!D$118)</f>
        <v>0</v>
      </c>
      <c r="E256" s="308">
        <f>IF(E$118=0,0,E$118/NFM_fec!E$118)</f>
        <v>0</v>
      </c>
      <c r="F256" s="308">
        <f>IF(F$118=0,0,F$118/NFM_fec!F$118)</f>
        <v>0</v>
      </c>
      <c r="G256" s="308">
        <f>IF(G$118=0,0,G$118/NFM_fec!G$118)</f>
        <v>0</v>
      </c>
      <c r="H256" s="308">
        <f>IF(H$118=0,0,H$118/NFM_fec!H$118)</f>
        <v>0</v>
      </c>
      <c r="I256" s="308">
        <f>IF(I$118=0,0,I$118/NFM_fec!I$118)</f>
        <v>0</v>
      </c>
      <c r="J256" s="308">
        <f>IF(J$118=0,0,J$118/NFM_fec!J$118)</f>
        <v>0</v>
      </c>
      <c r="K256" s="308">
        <f>IF(K$118=0,0,K$118/NFM_fec!K$118)</f>
        <v>0</v>
      </c>
      <c r="L256" s="308">
        <f>IF(L$118=0,0,L$118/NFM_fec!L$118)</f>
        <v>0</v>
      </c>
      <c r="M256" s="308">
        <f>IF(M$118=0,0,M$118/NFM_fec!M$118)</f>
        <v>0</v>
      </c>
      <c r="N256" s="308">
        <f>IF(N$118=0,0,N$118/NFM_fec!N$118)</f>
        <v>0</v>
      </c>
      <c r="O256" s="308">
        <f>IF(O$118=0,0,O$118/NFM_fec!O$118)</f>
        <v>0</v>
      </c>
      <c r="P256" s="308">
        <f>IF(P$118=0,0,P$118/NFM_fec!P$118)</f>
        <v>0</v>
      </c>
      <c r="Q256" s="308">
        <f>IF(Q$118=0,0,Q$118/NFM_fec!Q$118)</f>
        <v>0</v>
      </c>
      <c r="R256" s="308">
        <f>IF(R$118=0,0,R$118/NFM_fec!R$118)</f>
        <v>0</v>
      </c>
      <c r="S256" s="308">
        <f>IF(S$118=0,0,S$118/NFM_fec!S$118)</f>
        <v>0</v>
      </c>
      <c r="T256" s="308">
        <f>IF(T$118=0,0,T$118/NFM_fec!T$118)</f>
        <v>0</v>
      </c>
      <c r="U256" s="308">
        <f>IF(U$118=0,0,U$118/NFM_fec!U$118)</f>
        <v>0</v>
      </c>
      <c r="V256" s="308">
        <f>IF(V$118=0,0,V$118/NFM_fec!V$118)</f>
        <v>0</v>
      </c>
      <c r="W256" s="308">
        <f>IF(W$118=0,0,W$118/NFM_fec!W$118)</f>
        <v>0</v>
      </c>
      <c r="DA256" s="77"/>
    </row>
    <row r="257" spans="1:105" ht="12" customHeight="1" x14ac:dyDescent="0.25">
      <c r="A257" s="202" t="s">
        <v>95</v>
      </c>
      <c r="B257" s="308">
        <f>IF(B$119=0,0,B$119/NFM_fec!B$119)</f>
        <v>0</v>
      </c>
      <c r="C257" s="308">
        <f>IF(C$119=0,0,C$119/NFM_fec!C$119)</f>
        <v>0</v>
      </c>
      <c r="D257" s="308">
        <f>IF(D$119=0,0,D$119/NFM_fec!D$119)</f>
        <v>0</v>
      </c>
      <c r="E257" s="308">
        <f>IF(E$119=0,0,E$119/NFM_fec!E$119)</f>
        <v>0</v>
      </c>
      <c r="F257" s="308">
        <f>IF(F$119=0,0,F$119/NFM_fec!F$119)</f>
        <v>0</v>
      </c>
      <c r="G257" s="308">
        <f>IF(G$119=0,0,G$119/NFM_fec!G$119)</f>
        <v>0</v>
      </c>
      <c r="H257" s="308">
        <f>IF(H$119=0,0,H$119/NFM_fec!H$119)</f>
        <v>0</v>
      </c>
      <c r="I257" s="308">
        <f>IF(I$119=0,0,I$119/NFM_fec!I$119)</f>
        <v>0</v>
      </c>
      <c r="J257" s="308">
        <f>IF(J$119=0,0,J$119/NFM_fec!J$119)</f>
        <v>0</v>
      </c>
      <c r="K257" s="308">
        <f>IF(K$119=0,0,K$119/NFM_fec!K$119)</f>
        <v>0</v>
      </c>
      <c r="L257" s="308">
        <f>IF(L$119=0,0,L$119/NFM_fec!L$119)</f>
        <v>0</v>
      </c>
      <c r="M257" s="308">
        <f>IF(M$119=0,0,M$119/NFM_fec!M$119)</f>
        <v>0</v>
      </c>
      <c r="N257" s="308">
        <f>IF(N$119=0,0,N$119/NFM_fec!N$119)</f>
        <v>0</v>
      </c>
      <c r="O257" s="308">
        <f>IF(O$119=0,0,O$119/NFM_fec!O$119)</f>
        <v>0</v>
      </c>
      <c r="P257" s="308">
        <f>IF(P$119=0,0,P$119/NFM_fec!P$119)</f>
        <v>0</v>
      </c>
      <c r="Q257" s="308">
        <f>IF(Q$119=0,0,Q$119/NFM_fec!Q$119)</f>
        <v>0</v>
      </c>
      <c r="R257" s="308">
        <f>IF(R$119=0,0,R$119/NFM_fec!R$119)</f>
        <v>0</v>
      </c>
      <c r="S257" s="308">
        <f>IF(S$119=0,0,S$119/NFM_fec!S$119)</f>
        <v>0</v>
      </c>
      <c r="T257" s="308">
        <f>IF(T$119=0,0,T$119/NFM_fec!T$119)</f>
        <v>0</v>
      </c>
      <c r="U257" s="308">
        <f>IF(U$119=0,0,U$119/NFM_fec!U$119)</f>
        <v>0</v>
      </c>
      <c r="V257" s="308">
        <f>IF(V$119=0,0,V$119/NFM_fec!V$119)</f>
        <v>0</v>
      </c>
      <c r="W257" s="308">
        <f>IF(W$119=0,0,W$119/NFM_fec!W$119)</f>
        <v>0</v>
      </c>
      <c r="DA257" s="77"/>
    </row>
    <row r="258" spans="1:105" ht="12" customHeight="1" x14ac:dyDescent="0.25">
      <c r="A258" s="56" t="s">
        <v>96</v>
      </c>
      <c r="B258" s="309">
        <f>IF(B$120=0,0,B$120/NFM_fec!B$120)</f>
        <v>0</v>
      </c>
      <c r="C258" s="309">
        <f>IF(C$120=0,0,C$120/NFM_fec!C$120)</f>
        <v>0</v>
      </c>
      <c r="D258" s="309">
        <f>IF(D$120=0,0,D$120/NFM_fec!D$120)</f>
        <v>0</v>
      </c>
      <c r="E258" s="309">
        <f>IF(E$120=0,0,E$120/NFM_fec!E$120)</f>
        <v>0</v>
      </c>
      <c r="F258" s="309">
        <f>IF(F$120=0,0,F$120/NFM_fec!F$120)</f>
        <v>0</v>
      </c>
      <c r="G258" s="309">
        <f>IF(G$120=0,0,G$120/NFM_fec!G$120)</f>
        <v>0</v>
      </c>
      <c r="H258" s="309">
        <f>IF(H$120=0,0,H$120/NFM_fec!H$120)</f>
        <v>0</v>
      </c>
      <c r="I258" s="309">
        <f>IF(I$120=0,0,I$120/NFM_fec!I$120)</f>
        <v>0</v>
      </c>
      <c r="J258" s="309">
        <f>IF(J$120=0,0,J$120/NFM_fec!J$120)</f>
        <v>0</v>
      </c>
      <c r="K258" s="309">
        <f>IF(K$120=0,0,K$120/NFM_fec!K$120)</f>
        <v>0</v>
      </c>
      <c r="L258" s="309">
        <f>IF(L$120=0,0,L$120/NFM_fec!L$120)</f>
        <v>0</v>
      </c>
      <c r="M258" s="309">
        <f>IF(M$120=0,0,M$120/NFM_fec!M$120)</f>
        <v>0</v>
      </c>
      <c r="N258" s="309">
        <f>IF(N$120=0,0,N$120/NFM_fec!N$120)</f>
        <v>0</v>
      </c>
      <c r="O258" s="309">
        <f>IF(O$120=0,0,O$120/NFM_fec!O$120)</f>
        <v>0</v>
      </c>
      <c r="P258" s="309">
        <f>IF(P$120=0,0,P$120/NFM_fec!P$120)</f>
        <v>0</v>
      </c>
      <c r="Q258" s="309">
        <f>IF(Q$120=0,0,Q$120/NFM_fec!Q$120)</f>
        <v>0</v>
      </c>
      <c r="R258" s="309">
        <f>IF(R$120=0,0,R$120/NFM_fec!R$120)</f>
        <v>0</v>
      </c>
      <c r="S258" s="309">
        <f>IF(S$120=0,0,S$120/NFM_fec!S$120)</f>
        <v>0</v>
      </c>
      <c r="T258" s="309">
        <f>IF(T$120=0,0,T$120/NFM_fec!T$120)</f>
        <v>0</v>
      </c>
      <c r="U258" s="309">
        <f>IF(U$120=0,0,U$120/NFM_fec!U$120)</f>
        <v>0</v>
      </c>
      <c r="V258" s="309">
        <f>IF(V$120=0,0,V$120/NFM_fec!V$120)</f>
        <v>0</v>
      </c>
      <c r="W258" s="309">
        <f>IF(W$120=0,0,W$120/NFM_fec!W$120)</f>
        <v>0</v>
      </c>
      <c r="DA258" s="78"/>
    </row>
    <row r="259" spans="1:105" ht="12" customHeight="1" x14ac:dyDescent="0.25">
      <c r="A259" s="203" t="s">
        <v>604</v>
      </c>
      <c r="B259" s="310">
        <f>IF(B$126=0,0,B$126/NFM_fec!B$126)</f>
        <v>0</v>
      </c>
      <c r="C259" s="310">
        <f>IF(C$126=0,0,C$126/NFM_fec!C$126)</f>
        <v>0</v>
      </c>
      <c r="D259" s="310">
        <f>IF(D$126=0,0,D$126/NFM_fec!D$126)</f>
        <v>0</v>
      </c>
      <c r="E259" s="310">
        <f>IF(E$126=0,0,E$126/NFM_fec!E$126)</f>
        <v>0</v>
      </c>
      <c r="F259" s="310">
        <f>IF(F$126=0,0,F$126/NFM_fec!F$126)</f>
        <v>0</v>
      </c>
      <c r="G259" s="310">
        <f>IF(G$126=0,0,G$126/NFM_fec!G$126)</f>
        <v>0</v>
      </c>
      <c r="H259" s="310">
        <f>IF(H$126=0,0,H$126/NFM_fec!H$126)</f>
        <v>0</v>
      </c>
      <c r="I259" s="310">
        <f>IF(I$126=0,0,I$126/NFM_fec!I$126)</f>
        <v>0</v>
      </c>
      <c r="J259" s="310">
        <f>IF(J$126=0,0,J$126/NFM_fec!J$126)</f>
        <v>0</v>
      </c>
      <c r="K259" s="310">
        <f>IF(K$126=0,0,K$126/NFM_fec!K$126)</f>
        <v>0</v>
      </c>
      <c r="L259" s="310">
        <f>IF(L$126=0,0,L$126/NFM_fec!L$126)</f>
        <v>0</v>
      </c>
      <c r="M259" s="310">
        <f>IF(M$126=0,0,M$126/NFM_fec!M$126)</f>
        <v>0</v>
      </c>
      <c r="N259" s="310">
        <f>IF(N$126=0,0,N$126/NFM_fec!N$126)</f>
        <v>0</v>
      </c>
      <c r="O259" s="310">
        <f>IF(O$126=0,0,O$126/NFM_fec!O$126)</f>
        <v>0</v>
      </c>
      <c r="P259" s="310">
        <f>IF(P$126=0,0,P$126/NFM_fec!P$126)</f>
        <v>0</v>
      </c>
      <c r="Q259" s="310">
        <f>IF(Q$126=0,0,Q$126/NFM_fec!Q$126)</f>
        <v>0</v>
      </c>
      <c r="R259" s="310">
        <f>IF(R$126=0,0,R$126/NFM_fec!R$126)</f>
        <v>0</v>
      </c>
      <c r="S259" s="310">
        <f>IF(S$126=0,0,S$126/NFM_fec!S$126)</f>
        <v>0</v>
      </c>
      <c r="T259" s="310">
        <f>IF(T$126=0,0,T$126/NFM_fec!T$126)</f>
        <v>0</v>
      </c>
      <c r="U259" s="310">
        <f>IF(U$126=0,0,U$126/NFM_fec!U$126)</f>
        <v>0</v>
      </c>
      <c r="V259" s="310">
        <f>IF(V$126=0,0,V$126/NFM_fec!V$126)</f>
        <v>0</v>
      </c>
      <c r="W259" s="310">
        <f>IF(W$126=0,0,W$126/NFM_fec!W$126)</f>
        <v>0</v>
      </c>
      <c r="DA259" s="79"/>
    </row>
    <row r="260" spans="1:105" ht="12" customHeight="1" x14ac:dyDescent="0.25">
      <c r="A260" s="203" t="s">
        <v>615</v>
      </c>
      <c r="B260" s="310">
        <f>IF(B$134=0,0,B$134/NFM_fec!B$134)</f>
        <v>0</v>
      </c>
      <c r="C260" s="310">
        <f>IF(C$134=0,0,C$134/NFM_fec!C$134)</f>
        <v>0</v>
      </c>
      <c r="D260" s="310">
        <f>IF(D$134=0,0,D$134/NFM_fec!D$134)</f>
        <v>0</v>
      </c>
      <c r="E260" s="310">
        <f>IF(E$134=0,0,E$134/NFM_fec!E$134)</f>
        <v>0</v>
      </c>
      <c r="F260" s="310">
        <f>IF(F$134=0,0,F$134/NFM_fec!F$134)</f>
        <v>0</v>
      </c>
      <c r="G260" s="310">
        <f>IF(G$134=0,0,G$134/NFM_fec!G$134)</f>
        <v>0</v>
      </c>
      <c r="H260" s="310">
        <f>IF(H$134=0,0,H$134/NFM_fec!H$134)</f>
        <v>0</v>
      </c>
      <c r="I260" s="310">
        <f>IF(I$134=0,0,I$134/NFM_fec!I$134)</f>
        <v>0</v>
      </c>
      <c r="J260" s="310">
        <f>IF(J$134=0,0,J$134/NFM_fec!J$134)</f>
        <v>0</v>
      </c>
      <c r="K260" s="310">
        <f>IF(K$134=0,0,K$134/NFM_fec!K$134)</f>
        <v>0</v>
      </c>
      <c r="L260" s="310">
        <f>IF(L$134=0,0,L$134/NFM_fec!L$134)</f>
        <v>0</v>
      </c>
      <c r="M260" s="310">
        <f>IF(M$134=0,0,M$134/NFM_fec!M$134)</f>
        <v>0</v>
      </c>
      <c r="N260" s="310">
        <f>IF(N$134=0,0,N$134/NFM_fec!N$134)</f>
        <v>0</v>
      </c>
      <c r="O260" s="310">
        <f>IF(O$134=0,0,O$134/NFM_fec!O$134)</f>
        <v>0</v>
      </c>
      <c r="P260" s="310">
        <f>IF(P$134=0,0,P$134/NFM_fec!P$134)</f>
        <v>0</v>
      </c>
      <c r="Q260" s="310">
        <f>IF(Q$134=0,0,Q$134/NFM_fec!Q$134)</f>
        <v>0</v>
      </c>
      <c r="R260" s="310">
        <f>IF(R$134=0,0,R$134/NFM_fec!R$134)</f>
        <v>0</v>
      </c>
      <c r="S260" s="310">
        <f>IF(S$134=0,0,S$134/NFM_fec!S$134)</f>
        <v>0</v>
      </c>
      <c r="T260" s="310">
        <f>IF(T$134=0,0,T$134/NFM_fec!T$134)</f>
        <v>0</v>
      </c>
      <c r="U260" s="310">
        <f>IF(U$134=0,0,U$134/NFM_fec!U$134)</f>
        <v>0</v>
      </c>
      <c r="V260" s="310">
        <f>IF(V$134=0,0,V$134/NFM_fec!V$134)</f>
        <v>0</v>
      </c>
      <c r="W260" s="310">
        <f>IF(W$134=0,0,W$134/NFM_fec!W$134)</f>
        <v>0</v>
      </c>
      <c r="DA260" s="79"/>
    </row>
    <row r="261" spans="1:105" ht="12" customHeight="1" x14ac:dyDescent="0.25">
      <c r="A261" s="41" t="s">
        <v>625</v>
      </c>
      <c r="B261" s="311">
        <f>IF(B$141=0,0,B$141/NFM_fec!B$141)</f>
        <v>0</v>
      </c>
      <c r="C261" s="311">
        <f>IF(C$141=0,0,C$141/NFM_fec!C$141)</f>
        <v>0</v>
      </c>
      <c r="D261" s="311">
        <f>IF(D$141=0,0,D$141/NFM_fec!D$141)</f>
        <v>0</v>
      </c>
      <c r="E261" s="311">
        <f>IF(E$141=0,0,E$141/NFM_fec!E$141)</f>
        <v>0</v>
      </c>
      <c r="F261" s="311">
        <f>IF(F$141=0,0,F$141/NFM_fec!F$141)</f>
        <v>0</v>
      </c>
      <c r="G261" s="311">
        <f>IF(G$141=0,0,G$141/NFM_fec!G$141)</f>
        <v>0</v>
      </c>
      <c r="H261" s="311">
        <f>IF(H$141=0,0,H$141/NFM_fec!H$141)</f>
        <v>0</v>
      </c>
      <c r="I261" s="311">
        <f>IF(I$141=0,0,I$141/NFM_fec!I$141)</f>
        <v>0</v>
      </c>
      <c r="J261" s="311">
        <f>IF(J$141=0,0,J$141/NFM_fec!J$141)</f>
        <v>0</v>
      </c>
      <c r="K261" s="311">
        <f>IF(K$141=0,0,K$141/NFM_fec!K$141)</f>
        <v>0</v>
      </c>
      <c r="L261" s="311">
        <f>IF(L$141=0,0,L$141/NFM_fec!L$141)</f>
        <v>0</v>
      </c>
      <c r="M261" s="311">
        <f>IF(M$141=0,0,M$141/NFM_fec!M$141)</f>
        <v>0</v>
      </c>
      <c r="N261" s="311">
        <f>IF(N$141=0,0,N$141/NFM_fec!N$141)</f>
        <v>0</v>
      </c>
      <c r="O261" s="311">
        <f>IF(O$141=0,0,O$141/NFM_fec!O$141)</f>
        <v>0</v>
      </c>
      <c r="P261" s="311">
        <f>IF(P$141=0,0,P$141/NFM_fec!P$141)</f>
        <v>0</v>
      </c>
      <c r="Q261" s="311">
        <f>IF(Q$141=0,0,Q$141/NFM_fec!Q$141)</f>
        <v>0</v>
      </c>
      <c r="R261" s="311">
        <f>IF(R$141=0,0,R$141/NFM_fec!R$141)</f>
        <v>0</v>
      </c>
      <c r="S261" s="311">
        <f>IF(S$141=0,0,S$141/NFM_fec!S$141)</f>
        <v>0</v>
      </c>
      <c r="T261" s="311">
        <f>IF(T$141=0,0,T$141/NFM_fec!T$141)</f>
        <v>0</v>
      </c>
      <c r="U261" s="311">
        <f>IF(U$141=0,0,U$141/NFM_fec!U$141)</f>
        <v>0</v>
      </c>
      <c r="V261" s="311">
        <f>IF(V$141=0,0,V$141/NFM_fec!V$141)</f>
        <v>0</v>
      </c>
      <c r="W261" s="311">
        <f>IF(W$141=0,0,W$141/NFM_fec!W$141)</f>
        <v>0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CO2 emissions"</f>
        <v>LU: Non-ferrous metals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791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792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793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794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795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796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797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798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799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800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801</v>
      </c>
    </row>
    <row r="16" spans="1:105" ht="12" customHeight="1" x14ac:dyDescent="0.25">
      <c r="A16" s="57" t="s">
        <v>487</v>
      </c>
      <c r="B16" s="296">
        <v>0</v>
      </c>
      <c r="C16" s="296">
        <v>0</v>
      </c>
      <c r="D16" s="296">
        <v>0</v>
      </c>
      <c r="E16" s="296">
        <v>0</v>
      </c>
      <c r="F16" s="296">
        <v>0</v>
      </c>
      <c r="G16" s="296">
        <v>0</v>
      </c>
      <c r="H16" s="296">
        <v>0</v>
      </c>
      <c r="I16" s="296">
        <v>0</v>
      </c>
      <c r="J16" s="296">
        <v>0</v>
      </c>
      <c r="K16" s="296">
        <v>0</v>
      </c>
      <c r="L16" s="296">
        <v>0</v>
      </c>
      <c r="M16" s="296">
        <v>0</v>
      </c>
      <c r="N16" s="296">
        <v>0</v>
      </c>
      <c r="O16" s="296">
        <v>0</v>
      </c>
      <c r="P16" s="296">
        <v>0</v>
      </c>
      <c r="Q16" s="296">
        <v>0</v>
      </c>
      <c r="R16" s="296">
        <v>0</v>
      </c>
      <c r="S16" s="296">
        <v>0</v>
      </c>
      <c r="T16" s="296">
        <v>0</v>
      </c>
      <c r="U16" s="296">
        <v>0</v>
      </c>
      <c r="V16" s="296">
        <v>0</v>
      </c>
      <c r="W16" s="296">
        <v>0</v>
      </c>
      <c r="DA16" s="70" t="s">
        <v>802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803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804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805</v>
      </c>
    </row>
    <row r="20" spans="1:105" ht="12" customHeight="1" x14ac:dyDescent="0.25">
      <c r="A20" s="46" t="s">
        <v>160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806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807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808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809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810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811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812</v>
      </c>
    </row>
    <row r="27" spans="1:105" ht="12" customHeight="1" x14ac:dyDescent="0.25">
      <c r="A27" s="57" t="s">
        <v>499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813</v>
      </c>
    </row>
    <row r="28" spans="1:105" ht="12" customHeight="1" x14ac:dyDescent="0.25">
      <c r="A28" s="18" t="s">
        <v>33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DA28" s="122" t="s">
        <v>814</v>
      </c>
    </row>
    <row r="29" spans="1:105" ht="12" customHeight="1" x14ac:dyDescent="0.25">
      <c r="A29" s="18" t="s">
        <v>160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815</v>
      </c>
    </row>
    <row r="30" spans="1:105" ht="12" customHeight="1" x14ac:dyDescent="0.25">
      <c r="A30" s="18" t="s">
        <v>70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816</v>
      </c>
    </row>
    <row r="31" spans="1:105" ht="12" customHeight="1" x14ac:dyDescent="0.25">
      <c r="A31" s="18" t="s">
        <v>162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817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818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f t="shared" ref="B34:W34" si="0">B35+B36+B37+B38+B39+B45+B46+B53+B70</f>
        <v>0</v>
      </c>
      <c r="C34" s="225">
        <f t="shared" si="0"/>
        <v>0</v>
      </c>
      <c r="D34" s="225">
        <f t="shared" si="0"/>
        <v>0</v>
      </c>
      <c r="E34" s="225">
        <f t="shared" si="0"/>
        <v>0</v>
      </c>
      <c r="F34" s="225">
        <f t="shared" si="0"/>
        <v>0</v>
      </c>
      <c r="G34" s="225">
        <f t="shared" si="0"/>
        <v>0</v>
      </c>
      <c r="H34" s="225">
        <f t="shared" si="0"/>
        <v>0</v>
      </c>
      <c r="I34" s="225">
        <f t="shared" si="0"/>
        <v>0</v>
      </c>
      <c r="J34" s="225">
        <f t="shared" si="0"/>
        <v>0</v>
      </c>
      <c r="K34" s="225">
        <f t="shared" si="0"/>
        <v>0</v>
      </c>
      <c r="L34" s="225">
        <f t="shared" si="0"/>
        <v>0</v>
      </c>
      <c r="M34" s="225">
        <f t="shared" si="0"/>
        <v>0</v>
      </c>
      <c r="N34" s="225">
        <f t="shared" si="0"/>
        <v>0</v>
      </c>
      <c r="O34" s="225">
        <f t="shared" si="0"/>
        <v>0</v>
      </c>
      <c r="P34" s="225">
        <f t="shared" si="0"/>
        <v>0</v>
      </c>
      <c r="Q34" s="225">
        <f t="shared" si="0"/>
        <v>0</v>
      </c>
      <c r="R34" s="225">
        <f t="shared" si="0"/>
        <v>0</v>
      </c>
      <c r="S34" s="225">
        <f t="shared" si="0"/>
        <v>0</v>
      </c>
      <c r="T34" s="225">
        <f t="shared" si="0"/>
        <v>0</v>
      </c>
      <c r="U34" s="225">
        <f t="shared" si="0"/>
        <v>0</v>
      </c>
      <c r="V34" s="225">
        <f t="shared" si="0"/>
        <v>0</v>
      </c>
      <c r="W34" s="225">
        <f t="shared" si="0"/>
        <v>0</v>
      </c>
      <c r="DA34" s="89"/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819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820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821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822</v>
      </c>
    </row>
    <row r="39" spans="1:105" ht="12" customHeight="1" x14ac:dyDescent="0.25">
      <c r="A39" s="56" t="s">
        <v>96</v>
      </c>
      <c r="B39" s="262">
        <v>0</v>
      </c>
      <c r="C39" s="262">
        <v>0</v>
      </c>
      <c r="D39" s="262">
        <v>0</v>
      </c>
      <c r="E39" s="262">
        <v>0</v>
      </c>
      <c r="F39" s="262">
        <v>0</v>
      </c>
      <c r="G39" s="262">
        <v>0</v>
      </c>
      <c r="H39" s="262">
        <v>0</v>
      </c>
      <c r="I39" s="262">
        <v>0</v>
      </c>
      <c r="J39" s="262">
        <v>0</v>
      </c>
      <c r="K39" s="262">
        <v>0</v>
      </c>
      <c r="L39" s="262">
        <v>0</v>
      </c>
      <c r="M39" s="262">
        <v>0</v>
      </c>
      <c r="N39" s="262">
        <v>0</v>
      </c>
      <c r="O39" s="262">
        <v>0</v>
      </c>
      <c r="P39" s="262">
        <v>0</v>
      </c>
      <c r="Q39" s="262">
        <v>0</v>
      </c>
      <c r="R39" s="262">
        <v>0</v>
      </c>
      <c r="S39" s="262">
        <v>0</v>
      </c>
      <c r="T39" s="262">
        <v>0</v>
      </c>
      <c r="U39" s="262">
        <v>0</v>
      </c>
      <c r="V39" s="262">
        <v>0</v>
      </c>
      <c r="W39" s="262">
        <v>0</v>
      </c>
      <c r="DA39" s="68" t="s">
        <v>823</v>
      </c>
    </row>
    <row r="40" spans="1:105" ht="12" customHeight="1" x14ac:dyDescent="0.25">
      <c r="A40" s="37" t="s">
        <v>160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824</v>
      </c>
    </row>
    <row r="41" spans="1:105" ht="12" customHeight="1" x14ac:dyDescent="0.25">
      <c r="A41" s="37" t="s">
        <v>162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825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826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827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828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829</v>
      </c>
    </row>
    <row r="46" spans="1:105" ht="12" customHeight="1" x14ac:dyDescent="0.25">
      <c r="A46" s="57" t="s">
        <v>519</v>
      </c>
      <c r="B46" s="296">
        <v>0</v>
      </c>
      <c r="C46" s="296">
        <v>0</v>
      </c>
      <c r="D46" s="296">
        <v>0</v>
      </c>
      <c r="E46" s="296">
        <v>0</v>
      </c>
      <c r="F46" s="296">
        <v>0</v>
      </c>
      <c r="G46" s="296">
        <v>0</v>
      </c>
      <c r="H46" s="296">
        <v>0</v>
      </c>
      <c r="I46" s="296">
        <v>0</v>
      </c>
      <c r="J46" s="296">
        <v>0</v>
      </c>
      <c r="K46" s="296">
        <v>0</v>
      </c>
      <c r="L46" s="296">
        <v>0</v>
      </c>
      <c r="M46" s="296">
        <v>0</v>
      </c>
      <c r="N46" s="296">
        <v>0</v>
      </c>
      <c r="O46" s="296">
        <v>0</v>
      </c>
      <c r="P46" s="296">
        <v>0</v>
      </c>
      <c r="Q46" s="296">
        <v>0</v>
      </c>
      <c r="R46" s="296">
        <v>0</v>
      </c>
      <c r="S46" s="296">
        <v>0</v>
      </c>
      <c r="T46" s="296">
        <v>0</v>
      </c>
      <c r="U46" s="296">
        <v>0</v>
      </c>
      <c r="V46" s="296">
        <v>0</v>
      </c>
      <c r="W46" s="296">
        <v>0</v>
      </c>
      <c r="DA46" s="70" t="s">
        <v>830</v>
      </c>
    </row>
    <row r="47" spans="1:105" ht="12" customHeight="1" x14ac:dyDescent="0.25">
      <c r="A47" s="60" t="s">
        <v>521</v>
      </c>
      <c r="B47" s="264">
        <v>0</v>
      </c>
      <c r="C47" s="264">
        <v>0</v>
      </c>
      <c r="D47" s="264">
        <v>0</v>
      </c>
      <c r="E47" s="264">
        <v>0</v>
      </c>
      <c r="F47" s="264">
        <v>0</v>
      </c>
      <c r="G47" s="264">
        <v>0</v>
      </c>
      <c r="H47" s="264">
        <v>0</v>
      </c>
      <c r="I47" s="264">
        <v>0</v>
      </c>
      <c r="J47" s="264">
        <v>0</v>
      </c>
      <c r="K47" s="264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DA47" s="72" t="s">
        <v>831</v>
      </c>
    </row>
    <row r="48" spans="1:105" ht="12" customHeight="1" x14ac:dyDescent="0.25">
      <c r="A48" s="59" t="s">
        <v>33</v>
      </c>
      <c r="B48" s="299">
        <v>0</v>
      </c>
      <c r="C48" s="299">
        <v>0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</v>
      </c>
      <c r="J48" s="299">
        <v>0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0</v>
      </c>
      <c r="U48" s="299">
        <v>0</v>
      </c>
      <c r="V48" s="299">
        <v>0</v>
      </c>
      <c r="W48" s="299">
        <v>0</v>
      </c>
      <c r="DA48" s="71" t="s">
        <v>832</v>
      </c>
    </row>
    <row r="49" spans="1:105" ht="12" customHeight="1" x14ac:dyDescent="0.25">
      <c r="A49" s="59" t="s">
        <v>160</v>
      </c>
      <c r="B49" s="299">
        <v>0</v>
      </c>
      <c r="C49" s="299">
        <v>0</v>
      </c>
      <c r="D49" s="299">
        <v>0</v>
      </c>
      <c r="E49" s="299">
        <v>0</v>
      </c>
      <c r="F49" s="299">
        <v>0</v>
      </c>
      <c r="G49" s="299">
        <v>0</v>
      </c>
      <c r="H49" s="299">
        <v>0</v>
      </c>
      <c r="I49" s="299">
        <v>0</v>
      </c>
      <c r="J49" s="299">
        <v>0</v>
      </c>
      <c r="K49" s="299">
        <v>0</v>
      </c>
      <c r="L49" s="299">
        <v>0</v>
      </c>
      <c r="M49" s="299">
        <v>0</v>
      </c>
      <c r="N49" s="299">
        <v>0</v>
      </c>
      <c r="O49" s="299">
        <v>0</v>
      </c>
      <c r="P49" s="299">
        <v>0</v>
      </c>
      <c r="Q49" s="299">
        <v>0</v>
      </c>
      <c r="R49" s="299">
        <v>0</v>
      </c>
      <c r="S49" s="299">
        <v>0</v>
      </c>
      <c r="T49" s="299">
        <v>0</v>
      </c>
      <c r="U49" s="299">
        <v>0</v>
      </c>
      <c r="V49" s="299">
        <v>0</v>
      </c>
      <c r="W49" s="299">
        <v>0</v>
      </c>
      <c r="DA49" s="71" t="s">
        <v>833</v>
      </c>
    </row>
    <row r="50" spans="1:105" ht="12" customHeight="1" x14ac:dyDescent="0.25">
      <c r="A50" s="59" t="s">
        <v>70</v>
      </c>
      <c r="B50" s="299">
        <v>0</v>
      </c>
      <c r="C50" s="299">
        <v>0</v>
      </c>
      <c r="D50" s="299">
        <v>0</v>
      </c>
      <c r="E50" s="299">
        <v>0</v>
      </c>
      <c r="F50" s="299">
        <v>0</v>
      </c>
      <c r="G50" s="299">
        <v>0</v>
      </c>
      <c r="H50" s="299">
        <v>0</v>
      </c>
      <c r="I50" s="299">
        <v>0</v>
      </c>
      <c r="J50" s="299">
        <v>0</v>
      </c>
      <c r="K50" s="299">
        <v>0</v>
      </c>
      <c r="L50" s="299">
        <v>0</v>
      </c>
      <c r="M50" s="299">
        <v>0</v>
      </c>
      <c r="N50" s="299">
        <v>0</v>
      </c>
      <c r="O50" s="299">
        <v>0</v>
      </c>
      <c r="P50" s="299">
        <v>0</v>
      </c>
      <c r="Q50" s="299">
        <v>0</v>
      </c>
      <c r="R50" s="299">
        <v>0</v>
      </c>
      <c r="S50" s="299">
        <v>0</v>
      </c>
      <c r="T50" s="299">
        <v>0</v>
      </c>
      <c r="U50" s="299">
        <v>0</v>
      </c>
      <c r="V50" s="299">
        <v>0</v>
      </c>
      <c r="W50" s="299">
        <v>0</v>
      </c>
      <c r="DA50" s="71" t="s">
        <v>834</v>
      </c>
    </row>
    <row r="51" spans="1:105" ht="12" customHeight="1" x14ac:dyDescent="0.25">
      <c r="A51" s="59" t="s">
        <v>162</v>
      </c>
      <c r="B51" s="299">
        <v>0</v>
      </c>
      <c r="C51" s="299">
        <v>0</v>
      </c>
      <c r="D51" s="299">
        <v>0</v>
      </c>
      <c r="E51" s="299">
        <v>0</v>
      </c>
      <c r="F51" s="299">
        <v>0</v>
      </c>
      <c r="G51" s="299">
        <v>0</v>
      </c>
      <c r="H51" s="299">
        <v>0</v>
      </c>
      <c r="I51" s="299">
        <v>0</v>
      </c>
      <c r="J51" s="299">
        <v>0</v>
      </c>
      <c r="K51" s="299">
        <v>0</v>
      </c>
      <c r="L51" s="299">
        <v>0</v>
      </c>
      <c r="M51" s="299">
        <v>0</v>
      </c>
      <c r="N51" s="299">
        <v>0</v>
      </c>
      <c r="O51" s="299">
        <v>0</v>
      </c>
      <c r="P51" s="299">
        <v>0</v>
      </c>
      <c r="Q51" s="299">
        <v>0</v>
      </c>
      <c r="R51" s="299">
        <v>0</v>
      </c>
      <c r="S51" s="299">
        <v>0</v>
      </c>
      <c r="T51" s="299">
        <v>0</v>
      </c>
      <c r="U51" s="299">
        <v>0</v>
      </c>
      <c r="V51" s="299">
        <v>0</v>
      </c>
      <c r="W51" s="299">
        <v>0</v>
      </c>
      <c r="DA51" s="71" t="s">
        <v>835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836</v>
      </c>
    </row>
    <row r="53" spans="1:105" ht="12" customHeight="1" x14ac:dyDescent="0.25">
      <c r="A53" s="57" t="s">
        <v>529</v>
      </c>
      <c r="B53" s="296">
        <f t="shared" ref="B53:W53" si="1">B54+B58+B69</f>
        <v>0</v>
      </c>
      <c r="C53" s="296">
        <f t="shared" si="1"/>
        <v>0</v>
      </c>
      <c r="D53" s="296">
        <f t="shared" si="1"/>
        <v>0</v>
      </c>
      <c r="E53" s="296">
        <f t="shared" si="1"/>
        <v>0</v>
      </c>
      <c r="F53" s="296">
        <f t="shared" si="1"/>
        <v>0</v>
      </c>
      <c r="G53" s="296">
        <f t="shared" si="1"/>
        <v>0</v>
      </c>
      <c r="H53" s="296">
        <f t="shared" si="1"/>
        <v>0</v>
      </c>
      <c r="I53" s="296">
        <f t="shared" si="1"/>
        <v>0</v>
      </c>
      <c r="J53" s="296">
        <f t="shared" si="1"/>
        <v>0</v>
      </c>
      <c r="K53" s="296">
        <f t="shared" si="1"/>
        <v>0</v>
      </c>
      <c r="L53" s="296">
        <f t="shared" si="1"/>
        <v>0</v>
      </c>
      <c r="M53" s="296">
        <f t="shared" si="1"/>
        <v>0</v>
      </c>
      <c r="N53" s="296">
        <f t="shared" si="1"/>
        <v>0</v>
      </c>
      <c r="O53" s="296">
        <f t="shared" si="1"/>
        <v>0</v>
      </c>
      <c r="P53" s="296">
        <f t="shared" si="1"/>
        <v>0</v>
      </c>
      <c r="Q53" s="296">
        <f t="shared" si="1"/>
        <v>0</v>
      </c>
      <c r="R53" s="296">
        <f t="shared" si="1"/>
        <v>0</v>
      </c>
      <c r="S53" s="296">
        <f t="shared" si="1"/>
        <v>0</v>
      </c>
      <c r="T53" s="296">
        <f t="shared" si="1"/>
        <v>0</v>
      </c>
      <c r="U53" s="296">
        <f t="shared" si="1"/>
        <v>0</v>
      </c>
      <c r="V53" s="296">
        <f t="shared" si="1"/>
        <v>0</v>
      </c>
      <c r="W53" s="296">
        <f t="shared" si="1"/>
        <v>0</v>
      </c>
      <c r="DA53" s="70"/>
    </row>
    <row r="54" spans="1:105" ht="12" customHeight="1" x14ac:dyDescent="0.25">
      <c r="A54" s="60" t="s">
        <v>530</v>
      </c>
      <c r="B54" s="264">
        <v>0</v>
      </c>
      <c r="C54" s="264">
        <v>0</v>
      </c>
      <c r="D54" s="264">
        <v>0</v>
      </c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  <c r="O54" s="264">
        <v>0</v>
      </c>
      <c r="P54" s="264">
        <v>0</v>
      </c>
      <c r="Q54" s="264">
        <v>0</v>
      </c>
      <c r="R54" s="264">
        <v>0</v>
      </c>
      <c r="S54" s="264">
        <v>0</v>
      </c>
      <c r="T54" s="264">
        <v>0</v>
      </c>
      <c r="U54" s="264">
        <v>0</v>
      </c>
      <c r="V54" s="264">
        <v>0</v>
      </c>
      <c r="W54" s="264">
        <v>0</v>
      </c>
      <c r="DA54" s="72" t="s">
        <v>837</v>
      </c>
    </row>
    <row r="55" spans="1:105" ht="12" customHeight="1" x14ac:dyDescent="0.25">
      <c r="A55" s="59" t="s">
        <v>33</v>
      </c>
      <c r="B55" s="232">
        <v>0</v>
      </c>
      <c r="C55" s="232">
        <v>0</v>
      </c>
      <c r="D55" s="232">
        <v>0</v>
      </c>
      <c r="E55" s="232">
        <v>0</v>
      </c>
      <c r="F55" s="232">
        <v>0</v>
      </c>
      <c r="G55" s="232">
        <v>0</v>
      </c>
      <c r="H55" s="232">
        <v>0</v>
      </c>
      <c r="I55" s="232">
        <v>0</v>
      </c>
      <c r="J55" s="232">
        <v>0</v>
      </c>
      <c r="K55" s="232">
        <v>0</v>
      </c>
      <c r="L55" s="232">
        <v>0</v>
      </c>
      <c r="M55" s="232">
        <v>0</v>
      </c>
      <c r="N55" s="232">
        <v>0</v>
      </c>
      <c r="O55" s="232">
        <v>0</v>
      </c>
      <c r="P55" s="232">
        <v>0</v>
      </c>
      <c r="Q55" s="232">
        <v>0</v>
      </c>
      <c r="R55" s="232">
        <v>0</v>
      </c>
      <c r="S55" s="232">
        <v>0</v>
      </c>
      <c r="T55" s="232">
        <v>0</v>
      </c>
      <c r="U55" s="232">
        <v>0</v>
      </c>
      <c r="V55" s="232">
        <v>0</v>
      </c>
      <c r="W55" s="232">
        <v>0</v>
      </c>
      <c r="DA55" s="71" t="s">
        <v>838</v>
      </c>
    </row>
    <row r="56" spans="1:105" ht="12" customHeight="1" x14ac:dyDescent="0.25">
      <c r="A56" s="59" t="s">
        <v>160</v>
      </c>
      <c r="B56" s="232">
        <v>0</v>
      </c>
      <c r="C56" s="232">
        <v>0</v>
      </c>
      <c r="D56" s="232">
        <v>0</v>
      </c>
      <c r="E56" s="232">
        <v>0</v>
      </c>
      <c r="F56" s="232">
        <v>0</v>
      </c>
      <c r="G56" s="232">
        <v>0</v>
      </c>
      <c r="H56" s="232">
        <v>0</v>
      </c>
      <c r="I56" s="232">
        <v>0</v>
      </c>
      <c r="J56" s="232">
        <v>0</v>
      </c>
      <c r="K56" s="232">
        <v>0</v>
      </c>
      <c r="L56" s="232">
        <v>0</v>
      </c>
      <c r="M56" s="232">
        <v>0</v>
      </c>
      <c r="N56" s="232">
        <v>0</v>
      </c>
      <c r="O56" s="232">
        <v>0</v>
      </c>
      <c r="P56" s="232">
        <v>0</v>
      </c>
      <c r="Q56" s="232">
        <v>0</v>
      </c>
      <c r="R56" s="232">
        <v>0</v>
      </c>
      <c r="S56" s="232">
        <v>0</v>
      </c>
      <c r="T56" s="232">
        <v>0</v>
      </c>
      <c r="U56" s="232">
        <v>0</v>
      </c>
      <c r="V56" s="232">
        <v>0</v>
      </c>
      <c r="W56" s="232">
        <v>0</v>
      </c>
      <c r="DA56" s="71" t="s">
        <v>839</v>
      </c>
    </row>
    <row r="57" spans="1:105" ht="12" customHeight="1" x14ac:dyDescent="0.25">
      <c r="A57" s="59" t="s">
        <v>162</v>
      </c>
      <c r="B57" s="232">
        <v>0</v>
      </c>
      <c r="C57" s="232">
        <v>0</v>
      </c>
      <c r="D57" s="232">
        <v>0</v>
      </c>
      <c r="E57" s="232">
        <v>0</v>
      </c>
      <c r="F57" s="232">
        <v>0</v>
      </c>
      <c r="G57" s="232">
        <v>0</v>
      </c>
      <c r="H57" s="232">
        <v>0</v>
      </c>
      <c r="I57" s="232">
        <v>0</v>
      </c>
      <c r="J57" s="232">
        <v>0</v>
      </c>
      <c r="K57" s="232">
        <v>0</v>
      </c>
      <c r="L57" s="232">
        <v>0</v>
      </c>
      <c r="M57" s="232">
        <v>0</v>
      </c>
      <c r="N57" s="232">
        <v>0</v>
      </c>
      <c r="O57" s="232">
        <v>0</v>
      </c>
      <c r="P57" s="232">
        <v>0</v>
      </c>
      <c r="Q57" s="232">
        <v>0</v>
      </c>
      <c r="R57" s="232">
        <v>0</v>
      </c>
      <c r="S57" s="232">
        <v>0</v>
      </c>
      <c r="T57" s="232">
        <v>0</v>
      </c>
      <c r="U57" s="232">
        <v>0</v>
      </c>
      <c r="V57" s="232">
        <v>0</v>
      </c>
      <c r="W57" s="232">
        <v>0</v>
      </c>
      <c r="DA57" s="71" t="s">
        <v>840</v>
      </c>
    </row>
    <row r="58" spans="1:105" ht="12" customHeight="1" x14ac:dyDescent="0.25">
      <c r="A58" s="60" t="s">
        <v>535</v>
      </c>
      <c r="B58" s="264">
        <v>0</v>
      </c>
      <c r="C58" s="264">
        <v>0</v>
      </c>
      <c r="D58" s="264">
        <v>0</v>
      </c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>
        <v>0</v>
      </c>
      <c r="K58" s="264">
        <v>0</v>
      </c>
      <c r="L58" s="264">
        <v>0</v>
      </c>
      <c r="M58" s="264">
        <v>0</v>
      </c>
      <c r="N58" s="264">
        <v>0</v>
      </c>
      <c r="O58" s="264">
        <v>0</v>
      </c>
      <c r="P58" s="264">
        <v>0</v>
      </c>
      <c r="Q58" s="264">
        <v>0</v>
      </c>
      <c r="R58" s="264">
        <v>0</v>
      </c>
      <c r="S58" s="264">
        <v>0</v>
      </c>
      <c r="T58" s="264">
        <v>0</v>
      </c>
      <c r="U58" s="264">
        <v>0</v>
      </c>
      <c r="V58" s="264">
        <v>0</v>
      </c>
      <c r="W58" s="264">
        <v>0</v>
      </c>
      <c r="DA58" s="72" t="s">
        <v>841</v>
      </c>
    </row>
    <row r="59" spans="1:105" ht="12" customHeight="1" x14ac:dyDescent="0.25">
      <c r="A59" s="64" t="s">
        <v>30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842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843</v>
      </c>
    </row>
    <row r="61" spans="1:105" ht="12" customHeight="1" x14ac:dyDescent="0.25">
      <c r="A61" s="64" t="s">
        <v>33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844</v>
      </c>
    </row>
    <row r="62" spans="1:105" ht="12" customHeight="1" x14ac:dyDescent="0.25">
      <c r="A62" s="64" t="s">
        <v>160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845</v>
      </c>
    </row>
    <row r="63" spans="1:105" ht="12" customHeight="1" x14ac:dyDescent="0.25">
      <c r="A63" s="64" t="s">
        <v>70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846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847</v>
      </c>
    </row>
    <row r="65" spans="1:105" ht="12" customHeight="1" x14ac:dyDescent="0.25">
      <c r="A65" s="64" t="s">
        <v>162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848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849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850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851</v>
      </c>
    </row>
    <row r="69" spans="1:105" ht="12" customHeight="1" x14ac:dyDescent="0.25">
      <c r="A69" s="60" t="s">
        <v>547</v>
      </c>
      <c r="B69" s="264">
        <v>0</v>
      </c>
      <c r="C69" s="264">
        <v>0</v>
      </c>
      <c r="D69" s="264">
        <v>0</v>
      </c>
      <c r="E69" s="264">
        <v>0</v>
      </c>
      <c r="F69" s="264">
        <v>0</v>
      </c>
      <c r="G69" s="264">
        <v>0</v>
      </c>
      <c r="H69" s="264">
        <v>0</v>
      </c>
      <c r="I69" s="264">
        <v>0</v>
      </c>
      <c r="J69" s="264">
        <v>0</v>
      </c>
      <c r="K69" s="264">
        <v>0</v>
      </c>
      <c r="L69" s="264">
        <v>0</v>
      </c>
      <c r="M69" s="264">
        <v>0</v>
      </c>
      <c r="N69" s="264">
        <v>0</v>
      </c>
      <c r="O69" s="264">
        <v>0</v>
      </c>
      <c r="P69" s="264">
        <v>0</v>
      </c>
      <c r="Q69" s="264">
        <v>0</v>
      </c>
      <c r="R69" s="264">
        <v>0</v>
      </c>
      <c r="S69" s="264">
        <v>0</v>
      </c>
      <c r="T69" s="264">
        <v>0</v>
      </c>
      <c r="U69" s="264">
        <v>0</v>
      </c>
      <c r="V69" s="264">
        <v>0</v>
      </c>
      <c r="W69" s="264">
        <v>0</v>
      </c>
      <c r="DA69" s="72" t="s">
        <v>852</v>
      </c>
    </row>
    <row r="70" spans="1:105" ht="12" customHeight="1" x14ac:dyDescent="0.25">
      <c r="A70" s="100" t="s">
        <v>106</v>
      </c>
      <c r="B70" s="281">
        <v>0</v>
      </c>
      <c r="C70" s="281">
        <v>0</v>
      </c>
      <c r="D70" s="281">
        <v>0</v>
      </c>
      <c r="E70" s="281">
        <v>0</v>
      </c>
      <c r="F70" s="281">
        <v>0</v>
      </c>
      <c r="G70" s="281">
        <v>0</v>
      </c>
      <c r="H70" s="281">
        <v>0</v>
      </c>
      <c r="I70" s="281">
        <v>0</v>
      </c>
      <c r="J70" s="281">
        <v>0</v>
      </c>
      <c r="K70" s="281">
        <v>0</v>
      </c>
      <c r="L70" s="281">
        <v>0</v>
      </c>
      <c r="M70" s="281">
        <v>0</v>
      </c>
      <c r="N70" s="281">
        <v>0</v>
      </c>
      <c r="O70" s="281">
        <v>0</v>
      </c>
      <c r="P70" s="281">
        <v>0</v>
      </c>
      <c r="Q70" s="281">
        <v>0</v>
      </c>
      <c r="R70" s="281">
        <v>0</v>
      </c>
      <c r="S70" s="281">
        <v>0</v>
      </c>
      <c r="T70" s="281">
        <v>0</v>
      </c>
      <c r="U70" s="281">
        <v>0</v>
      </c>
      <c r="V70" s="281">
        <v>0</v>
      </c>
      <c r="W70" s="281">
        <v>0</v>
      </c>
      <c r="DA70" s="105" t="s">
        <v>853</v>
      </c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0</v>
      </c>
      <c r="C72" s="225">
        <v>0</v>
      </c>
      <c r="D72" s="225">
        <v>0</v>
      </c>
      <c r="E72" s="225">
        <v>0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854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855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856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857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858</v>
      </c>
    </row>
    <row r="77" spans="1:105" ht="12" customHeight="1" x14ac:dyDescent="0.25">
      <c r="A77" s="56" t="s">
        <v>96</v>
      </c>
      <c r="B77" s="262">
        <v>0</v>
      </c>
      <c r="C77" s="262">
        <v>0</v>
      </c>
      <c r="D77" s="262">
        <v>0</v>
      </c>
      <c r="E77" s="262">
        <v>0</v>
      </c>
      <c r="F77" s="262">
        <v>0</v>
      </c>
      <c r="G77" s="262">
        <v>0</v>
      </c>
      <c r="H77" s="262">
        <v>0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859</v>
      </c>
    </row>
    <row r="78" spans="1:105" ht="12" customHeight="1" x14ac:dyDescent="0.25">
      <c r="A78" s="37" t="s">
        <v>160</v>
      </c>
      <c r="B78" s="228">
        <v>0</v>
      </c>
      <c r="C78" s="228">
        <v>0</v>
      </c>
      <c r="D78" s="228">
        <v>0</v>
      </c>
      <c r="E78" s="228">
        <v>0</v>
      </c>
      <c r="F78" s="228">
        <v>0</v>
      </c>
      <c r="G78" s="228">
        <v>0</v>
      </c>
      <c r="H78" s="228">
        <v>0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860</v>
      </c>
    </row>
    <row r="79" spans="1:105" ht="12" customHeight="1" x14ac:dyDescent="0.25">
      <c r="A79" s="37" t="s">
        <v>162</v>
      </c>
      <c r="B79" s="228">
        <v>0</v>
      </c>
      <c r="C79" s="228">
        <v>0</v>
      </c>
      <c r="D79" s="228">
        <v>0</v>
      </c>
      <c r="E79" s="228">
        <v>0</v>
      </c>
      <c r="F79" s="228">
        <v>0</v>
      </c>
      <c r="G79" s="228">
        <v>0</v>
      </c>
      <c r="H79" s="228">
        <v>0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861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862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863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864</v>
      </c>
    </row>
    <row r="83" spans="1:105" ht="12" customHeight="1" x14ac:dyDescent="0.25">
      <c r="A83" s="57" t="s">
        <v>560</v>
      </c>
      <c r="B83" s="263">
        <v>0</v>
      </c>
      <c r="C83" s="263">
        <v>0</v>
      </c>
      <c r="D83" s="263">
        <v>0</v>
      </c>
      <c r="E83" s="263">
        <v>0</v>
      </c>
      <c r="F83" s="263">
        <v>0</v>
      </c>
      <c r="G83" s="263">
        <v>0</v>
      </c>
      <c r="H83" s="263">
        <v>0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865</v>
      </c>
    </row>
    <row r="84" spans="1:105" ht="12" customHeight="1" x14ac:dyDescent="0.25">
      <c r="A84" s="60" t="s">
        <v>562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866</v>
      </c>
    </row>
    <row r="85" spans="1:105" ht="12" customHeight="1" x14ac:dyDescent="0.25">
      <c r="A85" s="59" t="s">
        <v>33</v>
      </c>
      <c r="B85" s="232">
        <v>0</v>
      </c>
      <c r="C85" s="232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867</v>
      </c>
    </row>
    <row r="86" spans="1:105" ht="12" customHeight="1" x14ac:dyDescent="0.25">
      <c r="A86" s="59" t="s">
        <v>160</v>
      </c>
      <c r="B86" s="232">
        <v>0</v>
      </c>
      <c r="C86" s="232">
        <v>0</v>
      </c>
      <c r="D86" s="232">
        <v>0</v>
      </c>
      <c r="E86" s="232">
        <v>0</v>
      </c>
      <c r="F86" s="232">
        <v>0</v>
      </c>
      <c r="G86" s="232">
        <v>0</v>
      </c>
      <c r="H86" s="232">
        <v>0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868</v>
      </c>
    </row>
    <row r="87" spans="1:105" ht="12" customHeight="1" x14ac:dyDescent="0.25">
      <c r="A87" s="59" t="s">
        <v>70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869</v>
      </c>
    </row>
    <row r="88" spans="1:105" ht="12" customHeight="1" x14ac:dyDescent="0.25">
      <c r="A88" s="59" t="s">
        <v>162</v>
      </c>
      <c r="B88" s="232">
        <v>0</v>
      </c>
      <c r="C88" s="232">
        <v>0</v>
      </c>
      <c r="D88" s="232">
        <v>0</v>
      </c>
      <c r="E88" s="232">
        <v>0</v>
      </c>
      <c r="F88" s="232">
        <v>0</v>
      </c>
      <c r="G88" s="232">
        <v>0</v>
      </c>
      <c r="H88" s="232">
        <v>0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870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871</v>
      </c>
    </row>
    <row r="90" spans="1:105" ht="12" customHeight="1" x14ac:dyDescent="0.25">
      <c r="A90" s="57" t="s">
        <v>519</v>
      </c>
      <c r="B90" s="296">
        <v>0</v>
      </c>
      <c r="C90" s="296">
        <v>0</v>
      </c>
      <c r="D90" s="296">
        <v>0</v>
      </c>
      <c r="E90" s="296">
        <v>0</v>
      </c>
      <c r="F90" s="296">
        <v>0</v>
      </c>
      <c r="G90" s="296">
        <v>0</v>
      </c>
      <c r="H90" s="296">
        <v>0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872</v>
      </c>
    </row>
    <row r="91" spans="1:105" ht="12" customHeight="1" x14ac:dyDescent="0.25">
      <c r="A91" s="60" t="s">
        <v>521</v>
      </c>
      <c r="B91" s="264">
        <v>0</v>
      </c>
      <c r="C91" s="264">
        <v>0</v>
      </c>
      <c r="D91" s="264">
        <v>0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873</v>
      </c>
    </row>
    <row r="92" spans="1:105" ht="12" customHeight="1" x14ac:dyDescent="0.25">
      <c r="A92" s="59" t="s">
        <v>33</v>
      </c>
      <c r="B92" s="299">
        <v>0</v>
      </c>
      <c r="C92" s="299">
        <v>0</v>
      </c>
      <c r="D92" s="299">
        <v>0</v>
      </c>
      <c r="E92" s="299">
        <v>0</v>
      </c>
      <c r="F92" s="299">
        <v>0</v>
      </c>
      <c r="G92" s="299">
        <v>0</v>
      </c>
      <c r="H92" s="299">
        <v>0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874</v>
      </c>
    </row>
    <row r="93" spans="1:105" ht="12" customHeight="1" x14ac:dyDescent="0.25">
      <c r="A93" s="59" t="s">
        <v>160</v>
      </c>
      <c r="B93" s="299">
        <v>0</v>
      </c>
      <c r="C93" s="299">
        <v>0</v>
      </c>
      <c r="D93" s="299">
        <v>0</v>
      </c>
      <c r="E93" s="299">
        <v>0</v>
      </c>
      <c r="F93" s="299">
        <v>0</v>
      </c>
      <c r="G93" s="299">
        <v>0</v>
      </c>
      <c r="H93" s="299">
        <v>0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875</v>
      </c>
    </row>
    <row r="94" spans="1:105" ht="12" customHeight="1" x14ac:dyDescent="0.25">
      <c r="A94" s="59" t="s">
        <v>70</v>
      </c>
      <c r="B94" s="299">
        <v>0</v>
      </c>
      <c r="C94" s="299">
        <v>0</v>
      </c>
      <c r="D94" s="299">
        <v>0</v>
      </c>
      <c r="E94" s="299">
        <v>0</v>
      </c>
      <c r="F94" s="299">
        <v>0</v>
      </c>
      <c r="G94" s="299">
        <v>0</v>
      </c>
      <c r="H94" s="299">
        <v>0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876</v>
      </c>
    </row>
    <row r="95" spans="1:105" ht="12" customHeight="1" x14ac:dyDescent="0.25">
      <c r="A95" s="59" t="s">
        <v>162</v>
      </c>
      <c r="B95" s="299">
        <v>0</v>
      </c>
      <c r="C95" s="299">
        <v>0</v>
      </c>
      <c r="D95" s="299">
        <v>0</v>
      </c>
      <c r="E95" s="299">
        <v>0</v>
      </c>
      <c r="F95" s="299">
        <v>0</v>
      </c>
      <c r="G95" s="299">
        <v>0</v>
      </c>
      <c r="H95" s="299">
        <v>0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877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878</v>
      </c>
    </row>
    <row r="97" spans="1:105" ht="12" customHeight="1" x14ac:dyDescent="0.25">
      <c r="A97" s="57" t="s">
        <v>529</v>
      </c>
      <c r="B97" s="296">
        <f t="shared" ref="B97:W97" si="2">B98+B102+B113</f>
        <v>0</v>
      </c>
      <c r="C97" s="296">
        <f t="shared" si="2"/>
        <v>0</v>
      </c>
      <c r="D97" s="296">
        <f t="shared" si="2"/>
        <v>0</v>
      </c>
      <c r="E97" s="296">
        <f t="shared" si="2"/>
        <v>0</v>
      </c>
      <c r="F97" s="296">
        <f t="shared" si="2"/>
        <v>0</v>
      </c>
      <c r="G97" s="296">
        <f t="shared" si="2"/>
        <v>0</v>
      </c>
      <c r="H97" s="296">
        <f t="shared" si="2"/>
        <v>0</v>
      </c>
      <c r="I97" s="296">
        <f t="shared" si="2"/>
        <v>0</v>
      </c>
      <c r="J97" s="296">
        <f t="shared" si="2"/>
        <v>0</v>
      </c>
      <c r="K97" s="296">
        <f t="shared" si="2"/>
        <v>0</v>
      </c>
      <c r="L97" s="296">
        <f t="shared" si="2"/>
        <v>0</v>
      </c>
      <c r="M97" s="296">
        <f t="shared" si="2"/>
        <v>0</v>
      </c>
      <c r="N97" s="296">
        <f t="shared" si="2"/>
        <v>0</v>
      </c>
      <c r="O97" s="296">
        <f t="shared" si="2"/>
        <v>0</v>
      </c>
      <c r="P97" s="296">
        <f t="shared" si="2"/>
        <v>0</v>
      </c>
      <c r="Q97" s="296">
        <f t="shared" si="2"/>
        <v>0</v>
      </c>
      <c r="R97" s="296">
        <f t="shared" si="2"/>
        <v>0</v>
      </c>
      <c r="S97" s="296">
        <f t="shared" si="2"/>
        <v>0</v>
      </c>
      <c r="T97" s="296">
        <f t="shared" si="2"/>
        <v>0</v>
      </c>
      <c r="U97" s="296">
        <f t="shared" si="2"/>
        <v>0</v>
      </c>
      <c r="V97" s="296">
        <f t="shared" si="2"/>
        <v>0</v>
      </c>
      <c r="W97" s="296">
        <f t="shared" si="2"/>
        <v>0</v>
      </c>
      <c r="DA97" s="70"/>
    </row>
    <row r="98" spans="1:105" ht="12" customHeight="1" x14ac:dyDescent="0.25">
      <c r="A98" s="60" t="s">
        <v>530</v>
      </c>
      <c r="B98" s="264">
        <v>0</v>
      </c>
      <c r="C98" s="264">
        <v>0</v>
      </c>
      <c r="D98" s="264">
        <v>0</v>
      </c>
      <c r="E98" s="264">
        <v>0</v>
      </c>
      <c r="F98" s="264">
        <v>0</v>
      </c>
      <c r="G98" s="264">
        <v>0</v>
      </c>
      <c r="H98" s="264">
        <v>0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879</v>
      </c>
    </row>
    <row r="99" spans="1:105" ht="12" customHeight="1" x14ac:dyDescent="0.25">
      <c r="A99" s="59" t="s">
        <v>33</v>
      </c>
      <c r="B99" s="232">
        <v>0</v>
      </c>
      <c r="C99" s="232">
        <v>0</v>
      </c>
      <c r="D99" s="232">
        <v>0</v>
      </c>
      <c r="E99" s="232">
        <v>0</v>
      </c>
      <c r="F99" s="232">
        <v>0</v>
      </c>
      <c r="G99" s="232">
        <v>0</v>
      </c>
      <c r="H99" s="232">
        <v>0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880</v>
      </c>
    </row>
    <row r="100" spans="1:105" ht="12" customHeight="1" x14ac:dyDescent="0.25">
      <c r="A100" s="59" t="s">
        <v>160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881</v>
      </c>
    </row>
    <row r="101" spans="1:105" ht="12" customHeight="1" x14ac:dyDescent="0.25">
      <c r="A101" s="59" t="s">
        <v>162</v>
      </c>
      <c r="B101" s="232">
        <v>0</v>
      </c>
      <c r="C101" s="232">
        <v>0</v>
      </c>
      <c r="D101" s="232">
        <v>0</v>
      </c>
      <c r="E101" s="232">
        <v>0</v>
      </c>
      <c r="F101" s="232">
        <v>0</v>
      </c>
      <c r="G101" s="232">
        <v>0</v>
      </c>
      <c r="H101" s="232">
        <v>0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882</v>
      </c>
    </row>
    <row r="102" spans="1:105" ht="12" customHeight="1" x14ac:dyDescent="0.25">
      <c r="A102" s="60" t="s">
        <v>535</v>
      </c>
      <c r="B102" s="264">
        <v>0</v>
      </c>
      <c r="C102" s="264">
        <v>0</v>
      </c>
      <c r="D102" s="264">
        <v>0</v>
      </c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883</v>
      </c>
    </row>
    <row r="103" spans="1:105" ht="12" customHeight="1" x14ac:dyDescent="0.25">
      <c r="A103" s="64" t="s">
        <v>30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884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885</v>
      </c>
    </row>
    <row r="105" spans="1:105" ht="12" customHeight="1" x14ac:dyDescent="0.25">
      <c r="A105" s="64" t="s">
        <v>33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886</v>
      </c>
    </row>
    <row r="106" spans="1:105" ht="12" customHeight="1" x14ac:dyDescent="0.25">
      <c r="A106" s="64" t="s">
        <v>160</v>
      </c>
      <c r="B106" s="231">
        <v>0</v>
      </c>
      <c r="C106" s="231">
        <v>0</v>
      </c>
      <c r="D106" s="231">
        <v>0</v>
      </c>
      <c r="E106" s="231">
        <v>0</v>
      </c>
      <c r="F106" s="231">
        <v>0</v>
      </c>
      <c r="G106" s="231">
        <v>0</v>
      </c>
      <c r="H106" s="231">
        <v>0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887</v>
      </c>
    </row>
    <row r="107" spans="1:105" ht="12" customHeight="1" x14ac:dyDescent="0.25">
      <c r="A107" s="64" t="s">
        <v>70</v>
      </c>
      <c r="B107" s="231">
        <v>0</v>
      </c>
      <c r="C107" s="231">
        <v>0</v>
      </c>
      <c r="D107" s="231">
        <v>0</v>
      </c>
      <c r="E107" s="231">
        <v>0</v>
      </c>
      <c r="F107" s="231">
        <v>0</v>
      </c>
      <c r="G107" s="231">
        <v>0</v>
      </c>
      <c r="H107" s="231">
        <v>0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888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889</v>
      </c>
    </row>
    <row r="109" spans="1:105" ht="12" customHeight="1" x14ac:dyDescent="0.25">
      <c r="A109" s="64" t="s">
        <v>162</v>
      </c>
      <c r="B109" s="231">
        <v>0</v>
      </c>
      <c r="C109" s="231">
        <v>0</v>
      </c>
      <c r="D109" s="231">
        <v>0</v>
      </c>
      <c r="E109" s="231">
        <v>0</v>
      </c>
      <c r="F109" s="231">
        <v>0</v>
      </c>
      <c r="G109" s="231">
        <v>0</v>
      </c>
      <c r="H109" s="231">
        <v>0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890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891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892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893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894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f t="shared" ref="B115:W115" si="3">B116+B117+B118+B119+B120+B126+B134+B141+B158</f>
        <v>0</v>
      </c>
      <c r="C115" s="225">
        <f t="shared" si="3"/>
        <v>0</v>
      </c>
      <c r="D115" s="225">
        <f t="shared" si="3"/>
        <v>0</v>
      </c>
      <c r="E115" s="225">
        <f t="shared" si="3"/>
        <v>0</v>
      </c>
      <c r="F115" s="225">
        <f t="shared" si="3"/>
        <v>0</v>
      </c>
      <c r="G115" s="225">
        <f t="shared" si="3"/>
        <v>0</v>
      </c>
      <c r="H115" s="225">
        <f t="shared" si="3"/>
        <v>0</v>
      </c>
      <c r="I115" s="225">
        <f t="shared" si="3"/>
        <v>0</v>
      </c>
      <c r="J115" s="225">
        <f t="shared" si="3"/>
        <v>0</v>
      </c>
      <c r="K115" s="225">
        <f t="shared" si="3"/>
        <v>0</v>
      </c>
      <c r="L115" s="225">
        <f t="shared" si="3"/>
        <v>0</v>
      </c>
      <c r="M115" s="225">
        <f t="shared" si="3"/>
        <v>0</v>
      </c>
      <c r="N115" s="225">
        <f t="shared" si="3"/>
        <v>0</v>
      </c>
      <c r="O115" s="225">
        <f t="shared" si="3"/>
        <v>0</v>
      </c>
      <c r="P115" s="225">
        <f t="shared" si="3"/>
        <v>0</v>
      </c>
      <c r="Q115" s="225">
        <f t="shared" si="3"/>
        <v>0</v>
      </c>
      <c r="R115" s="225">
        <f t="shared" si="3"/>
        <v>0</v>
      </c>
      <c r="S115" s="225">
        <f t="shared" si="3"/>
        <v>0</v>
      </c>
      <c r="T115" s="225">
        <f t="shared" si="3"/>
        <v>0</v>
      </c>
      <c r="U115" s="225">
        <f t="shared" si="3"/>
        <v>0</v>
      </c>
      <c r="V115" s="225">
        <f t="shared" si="3"/>
        <v>0</v>
      </c>
      <c r="W115" s="225">
        <f t="shared" si="3"/>
        <v>0</v>
      </c>
      <c r="DA115" s="89"/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895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896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897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898</v>
      </c>
    </row>
    <row r="120" spans="1:105" ht="12" customHeight="1" x14ac:dyDescent="0.25">
      <c r="A120" s="56" t="s">
        <v>96</v>
      </c>
      <c r="B120" s="262">
        <v>0</v>
      </c>
      <c r="C120" s="262">
        <v>0</v>
      </c>
      <c r="D120" s="262">
        <v>0</v>
      </c>
      <c r="E120" s="262">
        <v>0</v>
      </c>
      <c r="F120" s="262">
        <v>0</v>
      </c>
      <c r="G120" s="262">
        <v>0</v>
      </c>
      <c r="H120" s="262">
        <v>0</v>
      </c>
      <c r="I120" s="262">
        <v>0</v>
      </c>
      <c r="J120" s="262">
        <v>0</v>
      </c>
      <c r="K120" s="262">
        <v>0</v>
      </c>
      <c r="L120" s="262">
        <v>0</v>
      </c>
      <c r="M120" s="262">
        <v>0</v>
      </c>
      <c r="N120" s="262">
        <v>0</v>
      </c>
      <c r="O120" s="262">
        <v>0</v>
      </c>
      <c r="P120" s="262">
        <v>0</v>
      </c>
      <c r="Q120" s="262">
        <v>0</v>
      </c>
      <c r="R120" s="262">
        <v>0</v>
      </c>
      <c r="S120" s="262">
        <v>0</v>
      </c>
      <c r="T120" s="262">
        <v>0</v>
      </c>
      <c r="U120" s="262">
        <v>0</v>
      </c>
      <c r="V120" s="262">
        <v>0</v>
      </c>
      <c r="W120" s="262">
        <v>0</v>
      </c>
      <c r="DA120" s="68" t="s">
        <v>899</v>
      </c>
    </row>
    <row r="121" spans="1:105" ht="12" customHeight="1" x14ac:dyDescent="0.25">
      <c r="A121" s="37" t="s">
        <v>160</v>
      </c>
      <c r="B121" s="228">
        <v>0</v>
      </c>
      <c r="C121" s="228">
        <v>0</v>
      </c>
      <c r="D121" s="228">
        <v>0</v>
      </c>
      <c r="E121" s="228">
        <v>0</v>
      </c>
      <c r="F121" s="228">
        <v>0</v>
      </c>
      <c r="G121" s="228">
        <v>0</v>
      </c>
      <c r="H121" s="228">
        <v>0</v>
      </c>
      <c r="I121" s="228">
        <v>0</v>
      </c>
      <c r="J121" s="228">
        <v>0</v>
      </c>
      <c r="K121" s="228">
        <v>0</v>
      </c>
      <c r="L121" s="228">
        <v>0</v>
      </c>
      <c r="M121" s="228">
        <v>0</v>
      </c>
      <c r="N121" s="228">
        <v>0</v>
      </c>
      <c r="O121" s="228">
        <v>0</v>
      </c>
      <c r="P121" s="228">
        <v>0</v>
      </c>
      <c r="Q121" s="228">
        <v>0</v>
      </c>
      <c r="R121" s="228">
        <v>0</v>
      </c>
      <c r="S121" s="228">
        <v>0</v>
      </c>
      <c r="T121" s="228">
        <v>0</v>
      </c>
      <c r="U121" s="228">
        <v>0</v>
      </c>
      <c r="V121" s="228">
        <v>0</v>
      </c>
      <c r="W121" s="228">
        <v>0</v>
      </c>
      <c r="DA121" s="69" t="s">
        <v>900</v>
      </c>
    </row>
    <row r="122" spans="1:105" ht="12" customHeight="1" x14ac:dyDescent="0.25">
      <c r="A122" s="37" t="s">
        <v>162</v>
      </c>
      <c r="B122" s="228">
        <v>0</v>
      </c>
      <c r="C122" s="228">
        <v>0</v>
      </c>
      <c r="D122" s="228">
        <v>0</v>
      </c>
      <c r="E122" s="228">
        <v>0</v>
      </c>
      <c r="F122" s="228">
        <v>0</v>
      </c>
      <c r="G122" s="228">
        <v>0</v>
      </c>
      <c r="H122" s="228">
        <v>0</v>
      </c>
      <c r="I122" s="228">
        <v>0</v>
      </c>
      <c r="J122" s="228">
        <v>0</v>
      </c>
      <c r="K122" s="228">
        <v>0</v>
      </c>
      <c r="L122" s="228">
        <v>0</v>
      </c>
      <c r="M122" s="228">
        <v>0</v>
      </c>
      <c r="N122" s="228">
        <v>0</v>
      </c>
      <c r="O122" s="228">
        <v>0</v>
      </c>
      <c r="P122" s="228">
        <v>0</v>
      </c>
      <c r="Q122" s="228">
        <v>0</v>
      </c>
      <c r="R122" s="228">
        <v>0</v>
      </c>
      <c r="S122" s="228">
        <v>0</v>
      </c>
      <c r="T122" s="228">
        <v>0</v>
      </c>
      <c r="U122" s="228">
        <v>0</v>
      </c>
      <c r="V122" s="228">
        <v>0</v>
      </c>
      <c r="W122" s="228">
        <v>0</v>
      </c>
      <c r="DA122" s="69" t="s">
        <v>901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902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903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904</v>
      </c>
    </row>
    <row r="126" spans="1:105" ht="12" customHeight="1" x14ac:dyDescent="0.25">
      <c r="A126" s="57" t="s">
        <v>604</v>
      </c>
      <c r="B126" s="296">
        <v>0</v>
      </c>
      <c r="C126" s="296">
        <v>0</v>
      </c>
      <c r="D126" s="296">
        <v>0</v>
      </c>
      <c r="E126" s="296">
        <v>0</v>
      </c>
      <c r="F126" s="296">
        <v>0</v>
      </c>
      <c r="G126" s="296">
        <v>0</v>
      </c>
      <c r="H126" s="296">
        <v>0</v>
      </c>
      <c r="I126" s="296">
        <v>0</v>
      </c>
      <c r="J126" s="296">
        <v>0</v>
      </c>
      <c r="K126" s="296">
        <v>0</v>
      </c>
      <c r="L126" s="296">
        <v>0</v>
      </c>
      <c r="M126" s="296">
        <v>0</v>
      </c>
      <c r="N126" s="296">
        <v>0</v>
      </c>
      <c r="O126" s="296">
        <v>0</v>
      </c>
      <c r="P126" s="296">
        <v>0</v>
      </c>
      <c r="Q126" s="296">
        <v>0</v>
      </c>
      <c r="R126" s="296">
        <v>0</v>
      </c>
      <c r="S126" s="296">
        <v>0</v>
      </c>
      <c r="T126" s="296">
        <v>0</v>
      </c>
      <c r="U126" s="296">
        <v>0</v>
      </c>
      <c r="V126" s="296">
        <v>0</v>
      </c>
      <c r="W126" s="296">
        <v>0</v>
      </c>
      <c r="DA126" s="70" t="s">
        <v>905</v>
      </c>
    </row>
    <row r="127" spans="1:105" ht="12" customHeight="1" x14ac:dyDescent="0.25">
      <c r="A127" s="60" t="s">
        <v>606</v>
      </c>
      <c r="B127" s="264">
        <v>0</v>
      </c>
      <c r="C127" s="264">
        <v>0</v>
      </c>
      <c r="D127" s="264">
        <v>0</v>
      </c>
      <c r="E127" s="264">
        <v>0</v>
      </c>
      <c r="F127" s="264">
        <v>0</v>
      </c>
      <c r="G127" s="264">
        <v>0</v>
      </c>
      <c r="H127" s="264">
        <v>0</v>
      </c>
      <c r="I127" s="264">
        <v>0</v>
      </c>
      <c r="J127" s="264">
        <v>0</v>
      </c>
      <c r="K127" s="264">
        <v>0</v>
      </c>
      <c r="L127" s="264">
        <v>0</v>
      </c>
      <c r="M127" s="264">
        <v>0</v>
      </c>
      <c r="N127" s="264">
        <v>0</v>
      </c>
      <c r="O127" s="264">
        <v>0</v>
      </c>
      <c r="P127" s="264">
        <v>0</v>
      </c>
      <c r="Q127" s="264">
        <v>0</v>
      </c>
      <c r="R127" s="264">
        <v>0</v>
      </c>
      <c r="S127" s="264">
        <v>0</v>
      </c>
      <c r="T127" s="264">
        <v>0</v>
      </c>
      <c r="U127" s="264">
        <v>0</v>
      </c>
      <c r="V127" s="264">
        <v>0</v>
      </c>
      <c r="W127" s="264">
        <v>0</v>
      </c>
      <c r="DA127" s="72" t="s">
        <v>906</v>
      </c>
    </row>
    <row r="128" spans="1:105" ht="12" customHeight="1" x14ac:dyDescent="0.25">
      <c r="A128" s="59" t="s">
        <v>30</v>
      </c>
      <c r="B128" s="232">
        <v>0</v>
      </c>
      <c r="C128" s="232">
        <v>0</v>
      </c>
      <c r="D128" s="232">
        <v>0</v>
      </c>
      <c r="E128" s="232">
        <v>0</v>
      </c>
      <c r="F128" s="232">
        <v>0</v>
      </c>
      <c r="G128" s="232">
        <v>0</v>
      </c>
      <c r="H128" s="232">
        <v>0</v>
      </c>
      <c r="I128" s="232">
        <v>0</v>
      </c>
      <c r="J128" s="232">
        <v>0</v>
      </c>
      <c r="K128" s="232">
        <v>0</v>
      </c>
      <c r="L128" s="232">
        <v>0</v>
      </c>
      <c r="M128" s="232">
        <v>0</v>
      </c>
      <c r="N128" s="232">
        <v>0</v>
      </c>
      <c r="O128" s="232">
        <v>0</v>
      </c>
      <c r="P128" s="232">
        <v>0</v>
      </c>
      <c r="Q128" s="232">
        <v>0</v>
      </c>
      <c r="R128" s="232">
        <v>0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907</v>
      </c>
    </row>
    <row r="129" spans="1:105" ht="12" customHeight="1" x14ac:dyDescent="0.25">
      <c r="A129" s="59" t="s">
        <v>33</v>
      </c>
      <c r="B129" s="232">
        <v>0</v>
      </c>
      <c r="C129" s="232">
        <v>0</v>
      </c>
      <c r="D129" s="232">
        <v>0</v>
      </c>
      <c r="E129" s="232">
        <v>0</v>
      </c>
      <c r="F129" s="232">
        <v>0</v>
      </c>
      <c r="G129" s="232">
        <v>0</v>
      </c>
      <c r="H129" s="232">
        <v>0</v>
      </c>
      <c r="I129" s="232">
        <v>0</v>
      </c>
      <c r="J129" s="232">
        <v>0</v>
      </c>
      <c r="K129" s="232">
        <v>0</v>
      </c>
      <c r="L129" s="232">
        <v>0</v>
      </c>
      <c r="M129" s="232">
        <v>0</v>
      </c>
      <c r="N129" s="232">
        <v>0</v>
      </c>
      <c r="O129" s="232">
        <v>0</v>
      </c>
      <c r="P129" s="232">
        <v>0</v>
      </c>
      <c r="Q129" s="232">
        <v>0</v>
      </c>
      <c r="R129" s="232">
        <v>0</v>
      </c>
      <c r="S129" s="232">
        <v>0</v>
      </c>
      <c r="T129" s="232">
        <v>0</v>
      </c>
      <c r="U129" s="232">
        <v>0</v>
      </c>
      <c r="V129" s="232">
        <v>0</v>
      </c>
      <c r="W129" s="232">
        <v>0</v>
      </c>
      <c r="DA129" s="71" t="s">
        <v>908</v>
      </c>
    </row>
    <row r="130" spans="1:105" ht="12" customHeight="1" x14ac:dyDescent="0.25">
      <c r="A130" s="59" t="s">
        <v>160</v>
      </c>
      <c r="B130" s="232">
        <v>0</v>
      </c>
      <c r="C130" s="232">
        <v>0</v>
      </c>
      <c r="D130" s="232">
        <v>0</v>
      </c>
      <c r="E130" s="232">
        <v>0</v>
      </c>
      <c r="F130" s="232">
        <v>0</v>
      </c>
      <c r="G130" s="232">
        <v>0</v>
      </c>
      <c r="H130" s="232">
        <v>0</v>
      </c>
      <c r="I130" s="232">
        <v>0</v>
      </c>
      <c r="J130" s="232">
        <v>0</v>
      </c>
      <c r="K130" s="232">
        <v>0</v>
      </c>
      <c r="L130" s="232">
        <v>0</v>
      </c>
      <c r="M130" s="232">
        <v>0</v>
      </c>
      <c r="N130" s="232">
        <v>0</v>
      </c>
      <c r="O130" s="232">
        <v>0</v>
      </c>
      <c r="P130" s="232">
        <v>0</v>
      </c>
      <c r="Q130" s="232">
        <v>0</v>
      </c>
      <c r="R130" s="232">
        <v>0</v>
      </c>
      <c r="S130" s="232">
        <v>0</v>
      </c>
      <c r="T130" s="232">
        <v>0</v>
      </c>
      <c r="U130" s="232">
        <v>0</v>
      </c>
      <c r="V130" s="232">
        <v>0</v>
      </c>
      <c r="W130" s="232">
        <v>0</v>
      </c>
      <c r="DA130" s="71" t="s">
        <v>909</v>
      </c>
    </row>
    <row r="131" spans="1:105" ht="12" customHeight="1" x14ac:dyDescent="0.25">
      <c r="A131" s="59" t="s">
        <v>70</v>
      </c>
      <c r="B131" s="232">
        <v>0</v>
      </c>
      <c r="C131" s="232">
        <v>0</v>
      </c>
      <c r="D131" s="232">
        <v>0</v>
      </c>
      <c r="E131" s="232">
        <v>0</v>
      </c>
      <c r="F131" s="232">
        <v>0</v>
      </c>
      <c r="G131" s="232">
        <v>0</v>
      </c>
      <c r="H131" s="232">
        <v>0</v>
      </c>
      <c r="I131" s="232">
        <v>0</v>
      </c>
      <c r="J131" s="232">
        <v>0</v>
      </c>
      <c r="K131" s="232">
        <v>0</v>
      </c>
      <c r="L131" s="232">
        <v>0</v>
      </c>
      <c r="M131" s="232">
        <v>0</v>
      </c>
      <c r="N131" s="232">
        <v>0</v>
      </c>
      <c r="O131" s="232">
        <v>0</v>
      </c>
      <c r="P131" s="232">
        <v>0</v>
      </c>
      <c r="Q131" s="232">
        <v>0</v>
      </c>
      <c r="R131" s="232">
        <v>0</v>
      </c>
      <c r="S131" s="232">
        <v>0</v>
      </c>
      <c r="T131" s="232">
        <v>0</v>
      </c>
      <c r="U131" s="232">
        <v>0</v>
      </c>
      <c r="V131" s="232">
        <v>0</v>
      </c>
      <c r="W131" s="232">
        <v>0</v>
      </c>
      <c r="DA131" s="71" t="s">
        <v>910</v>
      </c>
    </row>
    <row r="132" spans="1:105" ht="12" customHeight="1" x14ac:dyDescent="0.25">
      <c r="A132" s="59" t="s">
        <v>162</v>
      </c>
      <c r="B132" s="232">
        <v>0</v>
      </c>
      <c r="C132" s="232">
        <v>0</v>
      </c>
      <c r="D132" s="232">
        <v>0</v>
      </c>
      <c r="E132" s="232">
        <v>0</v>
      </c>
      <c r="F132" s="232">
        <v>0</v>
      </c>
      <c r="G132" s="232">
        <v>0</v>
      </c>
      <c r="H132" s="232">
        <v>0</v>
      </c>
      <c r="I132" s="232">
        <v>0</v>
      </c>
      <c r="J132" s="232">
        <v>0</v>
      </c>
      <c r="K132" s="232">
        <v>0</v>
      </c>
      <c r="L132" s="232">
        <v>0</v>
      </c>
      <c r="M132" s="232">
        <v>0</v>
      </c>
      <c r="N132" s="232">
        <v>0</v>
      </c>
      <c r="O132" s="232">
        <v>0</v>
      </c>
      <c r="P132" s="232">
        <v>0</v>
      </c>
      <c r="Q132" s="232">
        <v>0</v>
      </c>
      <c r="R132" s="232">
        <v>0</v>
      </c>
      <c r="S132" s="232">
        <v>0</v>
      </c>
      <c r="T132" s="232">
        <v>0</v>
      </c>
      <c r="U132" s="232">
        <v>0</v>
      </c>
      <c r="V132" s="232">
        <v>0</v>
      </c>
      <c r="W132" s="232">
        <v>0</v>
      </c>
      <c r="DA132" s="71" t="s">
        <v>911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912</v>
      </c>
    </row>
    <row r="134" spans="1:105" ht="12" customHeight="1" x14ac:dyDescent="0.25">
      <c r="A134" s="57" t="s">
        <v>615</v>
      </c>
      <c r="B134" s="296">
        <v>0</v>
      </c>
      <c r="C134" s="296">
        <v>0</v>
      </c>
      <c r="D134" s="296">
        <v>0</v>
      </c>
      <c r="E134" s="296">
        <v>0</v>
      </c>
      <c r="F134" s="296">
        <v>0</v>
      </c>
      <c r="G134" s="296">
        <v>0</v>
      </c>
      <c r="H134" s="296">
        <v>0</v>
      </c>
      <c r="I134" s="296">
        <v>0</v>
      </c>
      <c r="J134" s="296">
        <v>0</v>
      </c>
      <c r="K134" s="296">
        <v>0</v>
      </c>
      <c r="L134" s="296">
        <v>0</v>
      </c>
      <c r="M134" s="296">
        <v>0</v>
      </c>
      <c r="N134" s="296">
        <v>0</v>
      </c>
      <c r="O134" s="296">
        <v>0</v>
      </c>
      <c r="P134" s="296">
        <v>0</v>
      </c>
      <c r="Q134" s="296">
        <v>0</v>
      </c>
      <c r="R134" s="296">
        <v>0</v>
      </c>
      <c r="S134" s="296">
        <v>0</v>
      </c>
      <c r="T134" s="296">
        <v>0</v>
      </c>
      <c r="U134" s="296">
        <v>0</v>
      </c>
      <c r="V134" s="296">
        <v>0</v>
      </c>
      <c r="W134" s="296">
        <v>0</v>
      </c>
      <c r="DA134" s="70" t="s">
        <v>913</v>
      </c>
    </row>
    <row r="135" spans="1:105" ht="12" customHeight="1" x14ac:dyDescent="0.25">
      <c r="A135" s="60" t="s">
        <v>617</v>
      </c>
      <c r="B135" s="264">
        <v>0</v>
      </c>
      <c r="C135" s="264">
        <v>0</v>
      </c>
      <c r="D135" s="264">
        <v>0</v>
      </c>
      <c r="E135" s="264">
        <v>0</v>
      </c>
      <c r="F135" s="264">
        <v>0</v>
      </c>
      <c r="G135" s="264">
        <v>0</v>
      </c>
      <c r="H135" s="264">
        <v>0</v>
      </c>
      <c r="I135" s="264">
        <v>0</v>
      </c>
      <c r="J135" s="264">
        <v>0</v>
      </c>
      <c r="K135" s="264">
        <v>0</v>
      </c>
      <c r="L135" s="264">
        <v>0</v>
      </c>
      <c r="M135" s="264">
        <v>0</v>
      </c>
      <c r="N135" s="264">
        <v>0</v>
      </c>
      <c r="O135" s="264">
        <v>0</v>
      </c>
      <c r="P135" s="264">
        <v>0</v>
      </c>
      <c r="Q135" s="264">
        <v>0</v>
      </c>
      <c r="R135" s="264">
        <v>0</v>
      </c>
      <c r="S135" s="264">
        <v>0</v>
      </c>
      <c r="T135" s="264">
        <v>0</v>
      </c>
      <c r="U135" s="264">
        <v>0</v>
      </c>
      <c r="V135" s="264">
        <v>0</v>
      </c>
      <c r="W135" s="264">
        <v>0</v>
      </c>
      <c r="DA135" s="72" t="s">
        <v>914</v>
      </c>
    </row>
    <row r="136" spans="1:105" ht="12" customHeight="1" x14ac:dyDescent="0.25">
      <c r="A136" s="59" t="s">
        <v>33</v>
      </c>
      <c r="B136" s="299">
        <v>0</v>
      </c>
      <c r="C136" s="299">
        <v>0</v>
      </c>
      <c r="D136" s="299">
        <v>0</v>
      </c>
      <c r="E136" s="299">
        <v>0</v>
      </c>
      <c r="F136" s="299">
        <v>0</v>
      </c>
      <c r="G136" s="299">
        <v>0</v>
      </c>
      <c r="H136" s="299">
        <v>0</v>
      </c>
      <c r="I136" s="299">
        <v>0</v>
      </c>
      <c r="J136" s="299">
        <v>0</v>
      </c>
      <c r="K136" s="299">
        <v>0</v>
      </c>
      <c r="L136" s="299">
        <v>0</v>
      </c>
      <c r="M136" s="299">
        <v>0</v>
      </c>
      <c r="N136" s="299">
        <v>0</v>
      </c>
      <c r="O136" s="299">
        <v>0</v>
      </c>
      <c r="P136" s="299">
        <v>0</v>
      </c>
      <c r="Q136" s="299">
        <v>0</v>
      </c>
      <c r="R136" s="299">
        <v>0</v>
      </c>
      <c r="S136" s="299">
        <v>0</v>
      </c>
      <c r="T136" s="299">
        <v>0</v>
      </c>
      <c r="U136" s="299">
        <v>0</v>
      </c>
      <c r="V136" s="299">
        <v>0</v>
      </c>
      <c r="W136" s="299">
        <v>0</v>
      </c>
      <c r="DA136" s="71" t="s">
        <v>915</v>
      </c>
    </row>
    <row r="137" spans="1:105" ht="12" customHeight="1" x14ac:dyDescent="0.25">
      <c r="A137" s="59" t="s">
        <v>160</v>
      </c>
      <c r="B137" s="299">
        <v>0</v>
      </c>
      <c r="C137" s="299">
        <v>0</v>
      </c>
      <c r="D137" s="299">
        <v>0</v>
      </c>
      <c r="E137" s="299">
        <v>0</v>
      </c>
      <c r="F137" s="299">
        <v>0</v>
      </c>
      <c r="G137" s="299">
        <v>0</v>
      </c>
      <c r="H137" s="299">
        <v>0</v>
      </c>
      <c r="I137" s="299">
        <v>0</v>
      </c>
      <c r="J137" s="299">
        <v>0</v>
      </c>
      <c r="K137" s="299">
        <v>0</v>
      </c>
      <c r="L137" s="299">
        <v>0</v>
      </c>
      <c r="M137" s="299">
        <v>0</v>
      </c>
      <c r="N137" s="299">
        <v>0</v>
      </c>
      <c r="O137" s="299">
        <v>0</v>
      </c>
      <c r="P137" s="299">
        <v>0</v>
      </c>
      <c r="Q137" s="299">
        <v>0</v>
      </c>
      <c r="R137" s="299">
        <v>0</v>
      </c>
      <c r="S137" s="299">
        <v>0</v>
      </c>
      <c r="T137" s="299">
        <v>0</v>
      </c>
      <c r="U137" s="299">
        <v>0</v>
      </c>
      <c r="V137" s="299">
        <v>0</v>
      </c>
      <c r="W137" s="299">
        <v>0</v>
      </c>
      <c r="DA137" s="71" t="s">
        <v>916</v>
      </c>
    </row>
    <row r="138" spans="1:105" ht="12" customHeight="1" x14ac:dyDescent="0.25">
      <c r="A138" s="59" t="s">
        <v>70</v>
      </c>
      <c r="B138" s="299">
        <v>0</v>
      </c>
      <c r="C138" s="299">
        <v>0</v>
      </c>
      <c r="D138" s="299">
        <v>0</v>
      </c>
      <c r="E138" s="299">
        <v>0</v>
      </c>
      <c r="F138" s="299">
        <v>0</v>
      </c>
      <c r="G138" s="299">
        <v>0</v>
      </c>
      <c r="H138" s="299">
        <v>0</v>
      </c>
      <c r="I138" s="299">
        <v>0</v>
      </c>
      <c r="J138" s="299">
        <v>0</v>
      </c>
      <c r="K138" s="299">
        <v>0</v>
      </c>
      <c r="L138" s="299">
        <v>0</v>
      </c>
      <c r="M138" s="299">
        <v>0</v>
      </c>
      <c r="N138" s="299">
        <v>0</v>
      </c>
      <c r="O138" s="299">
        <v>0</v>
      </c>
      <c r="P138" s="299">
        <v>0</v>
      </c>
      <c r="Q138" s="299">
        <v>0</v>
      </c>
      <c r="R138" s="299">
        <v>0</v>
      </c>
      <c r="S138" s="299">
        <v>0</v>
      </c>
      <c r="T138" s="299">
        <v>0</v>
      </c>
      <c r="U138" s="299">
        <v>0</v>
      </c>
      <c r="V138" s="299">
        <v>0</v>
      </c>
      <c r="W138" s="299">
        <v>0</v>
      </c>
      <c r="DA138" s="71" t="s">
        <v>917</v>
      </c>
    </row>
    <row r="139" spans="1:105" ht="12" customHeight="1" x14ac:dyDescent="0.25">
      <c r="A139" s="59" t="s">
        <v>162</v>
      </c>
      <c r="B139" s="299">
        <v>0</v>
      </c>
      <c r="C139" s="299">
        <v>0</v>
      </c>
      <c r="D139" s="299">
        <v>0</v>
      </c>
      <c r="E139" s="299">
        <v>0</v>
      </c>
      <c r="F139" s="299">
        <v>0</v>
      </c>
      <c r="G139" s="299">
        <v>0</v>
      </c>
      <c r="H139" s="299">
        <v>0</v>
      </c>
      <c r="I139" s="299">
        <v>0</v>
      </c>
      <c r="J139" s="299">
        <v>0</v>
      </c>
      <c r="K139" s="299">
        <v>0</v>
      </c>
      <c r="L139" s="299">
        <v>0</v>
      </c>
      <c r="M139" s="299">
        <v>0</v>
      </c>
      <c r="N139" s="299">
        <v>0</v>
      </c>
      <c r="O139" s="299">
        <v>0</v>
      </c>
      <c r="P139" s="299">
        <v>0</v>
      </c>
      <c r="Q139" s="299">
        <v>0</v>
      </c>
      <c r="R139" s="299">
        <v>0</v>
      </c>
      <c r="S139" s="299">
        <v>0</v>
      </c>
      <c r="T139" s="299">
        <v>0</v>
      </c>
      <c r="U139" s="299">
        <v>0</v>
      </c>
      <c r="V139" s="299">
        <v>0</v>
      </c>
      <c r="W139" s="299">
        <v>0</v>
      </c>
      <c r="DA139" s="71" t="s">
        <v>918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919</v>
      </c>
    </row>
    <row r="141" spans="1:105" ht="12" customHeight="1" x14ac:dyDescent="0.25">
      <c r="A141" s="57" t="s">
        <v>625</v>
      </c>
      <c r="B141" s="263">
        <f t="shared" ref="B141:W141" si="4">B142+B146+B157</f>
        <v>0</v>
      </c>
      <c r="C141" s="263">
        <f t="shared" si="4"/>
        <v>0</v>
      </c>
      <c r="D141" s="263">
        <f t="shared" si="4"/>
        <v>0</v>
      </c>
      <c r="E141" s="263">
        <f t="shared" si="4"/>
        <v>0</v>
      </c>
      <c r="F141" s="263">
        <f t="shared" si="4"/>
        <v>0</v>
      </c>
      <c r="G141" s="263">
        <f t="shared" si="4"/>
        <v>0</v>
      </c>
      <c r="H141" s="263">
        <f t="shared" si="4"/>
        <v>0</v>
      </c>
      <c r="I141" s="263">
        <f t="shared" si="4"/>
        <v>0</v>
      </c>
      <c r="J141" s="263">
        <f t="shared" si="4"/>
        <v>0</v>
      </c>
      <c r="K141" s="263">
        <f t="shared" si="4"/>
        <v>0</v>
      </c>
      <c r="L141" s="263">
        <f t="shared" si="4"/>
        <v>0</v>
      </c>
      <c r="M141" s="263">
        <f t="shared" si="4"/>
        <v>0</v>
      </c>
      <c r="N141" s="263">
        <f t="shared" si="4"/>
        <v>0</v>
      </c>
      <c r="O141" s="263">
        <f t="shared" si="4"/>
        <v>0</v>
      </c>
      <c r="P141" s="263">
        <f t="shared" si="4"/>
        <v>0</v>
      </c>
      <c r="Q141" s="263">
        <f t="shared" si="4"/>
        <v>0</v>
      </c>
      <c r="R141" s="263">
        <f t="shared" si="4"/>
        <v>0</v>
      </c>
      <c r="S141" s="263">
        <f t="shared" si="4"/>
        <v>0</v>
      </c>
      <c r="T141" s="263">
        <f t="shared" si="4"/>
        <v>0</v>
      </c>
      <c r="U141" s="263">
        <f t="shared" si="4"/>
        <v>0</v>
      </c>
      <c r="V141" s="263">
        <f t="shared" si="4"/>
        <v>0</v>
      </c>
      <c r="W141" s="263">
        <f t="shared" si="4"/>
        <v>0</v>
      </c>
      <c r="DA141" s="70"/>
    </row>
    <row r="142" spans="1:105" ht="12" customHeight="1" x14ac:dyDescent="0.25">
      <c r="A142" s="60" t="s">
        <v>626</v>
      </c>
      <c r="B142" s="264">
        <v>0</v>
      </c>
      <c r="C142" s="264">
        <v>0</v>
      </c>
      <c r="D142" s="264">
        <v>0</v>
      </c>
      <c r="E142" s="264">
        <v>0</v>
      </c>
      <c r="F142" s="264">
        <v>0</v>
      </c>
      <c r="G142" s="264">
        <v>0</v>
      </c>
      <c r="H142" s="264">
        <v>0</v>
      </c>
      <c r="I142" s="264">
        <v>0</v>
      </c>
      <c r="J142" s="264">
        <v>0</v>
      </c>
      <c r="K142" s="264">
        <v>0</v>
      </c>
      <c r="L142" s="264">
        <v>0</v>
      </c>
      <c r="M142" s="264">
        <v>0</v>
      </c>
      <c r="N142" s="264">
        <v>0</v>
      </c>
      <c r="O142" s="264">
        <v>0</v>
      </c>
      <c r="P142" s="264">
        <v>0</v>
      </c>
      <c r="Q142" s="264">
        <v>0</v>
      </c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DA142" s="72" t="s">
        <v>920</v>
      </c>
    </row>
    <row r="143" spans="1:105" ht="12" customHeight="1" x14ac:dyDescent="0.25">
      <c r="A143" s="59" t="s">
        <v>33</v>
      </c>
      <c r="B143" s="232">
        <v>0</v>
      </c>
      <c r="C143" s="232">
        <v>0</v>
      </c>
      <c r="D143" s="232">
        <v>0</v>
      </c>
      <c r="E143" s="232">
        <v>0</v>
      </c>
      <c r="F143" s="232">
        <v>0</v>
      </c>
      <c r="G143" s="232">
        <v>0</v>
      </c>
      <c r="H143" s="232">
        <v>0</v>
      </c>
      <c r="I143" s="232">
        <v>0</v>
      </c>
      <c r="J143" s="232">
        <v>0</v>
      </c>
      <c r="K143" s="232">
        <v>0</v>
      </c>
      <c r="L143" s="232">
        <v>0</v>
      </c>
      <c r="M143" s="232">
        <v>0</v>
      </c>
      <c r="N143" s="232">
        <v>0</v>
      </c>
      <c r="O143" s="232">
        <v>0</v>
      </c>
      <c r="P143" s="232">
        <v>0</v>
      </c>
      <c r="Q143" s="232">
        <v>0</v>
      </c>
      <c r="R143" s="232">
        <v>0</v>
      </c>
      <c r="S143" s="232">
        <v>0</v>
      </c>
      <c r="T143" s="232">
        <v>0</v>
      </c>
      <c r="U143" s="232">
        <v>0</v>
      </c>
      <c r="V143" s="232">
        <v>0</v>
      </c>
      <c r="W143" s="232">
        <v>0</v>
      </c>
      <c r="DA143" s="71" t="s">
        <v>921</v>
      </c>
    </row>
    <row r="144" spans="1:105" ht="12" customHeight="1" x14ac:dyDescent="0.25">
      <c r="A144" s="59" t="s">
        <v>160</v>
      </c>
      <c r="B144" s="232">
        <v>0</v>
      </c>
      <c r="C144" s="232">
        <v>0</v>
      </c>
      <c r="D144" s="232">
        <v>0</v>
      </c>
      <c r="E144" s="232">
        <v>0</v>
      </c>
      <c r="F144" s="232">
        <v>0</v>
      </c>
      <c r="G144" s="232">
        <v>0</v>
      </c>
      <c r="H144" s="232">
        <v>0</v>
      </c>
      <c r="I144" s="232">
        <v>0</v>
      </c>
      <c r="J144" s="232">
        <v>0</v>
      </c>
      <c r="K144" s="232">
        <v>0</v>
      </c>
      <c r="L144" s="232">
        <v>0</v>
      </c>
      <c r="M144" s="232">
        <v>0</v>
      </c>
      <c r="N144" s="232">
        <v>0</v>
      </c>
      <c r="O144" s="232">
        <v>0</v>
      </c>
      <c r="P144" s="232">
        <v>0</v>
      </c>
      <c r="Q144" s="232">
        <v>0</v>
      </c>
      <c r="R144" s="232">
        <v>0</v>
      </c>
      <c r="S144" s="232">
        <v>0</v>
      </c>
      <c r="T144" s="232">
        <v>0</v>
      </c>
      <c r="U144" s="232">
        <v>0</v>
      </c>
      <c r="V144" s="232">
        <v>0</v>
      </c>
      <c r="W144" s="232">
        <v>0</v>
      </c>
      <c r="DA144" s="71" t="s">
        <v>922</v>
      </c>
    </row>
    <row r="145" spans="1:105" ht="12" customHeight="1" x14ac:dyDescent="0.25">
      <c r="A145" s="59" t="s">
        <v>162</v>
      </c>
      <c r="B145" s="232">
        <v>0</v>
      </c>
      <c r="C145" s="232">
        <v>0</v>
      </c>
      <c r="D145" s="232">
        <v>0</v>
      </c>
      <c r="E145" s="232">
        <v>0</v>
      </c>
      <c r="F145" s="232">
        <v>0</v>
      </c>
      <c r="G145" s="232">
        <v>0</v>
      </c>
      <c r="H145" s="232">
        <v>0</v>
      </c>
      <c r="I145" s="232">
        <v>0</v>
      </c>
      <c r="J145" s="232">
        <v>0</v>
      </c>
      <c r="K145" s="232">
        <v>0</v>
      </c>
      <c r="L145" s="232">
        <v>0</v>
      </c>
      <c r="M145" s="232">
        <v>0</v>
      </c>
      <c r="N145" s="232">
        <v>0</v>
      </c>
      <c r="O145" s="232">
        <v>0</v>
      </c>
      <c r="P145" s="232">
        <v>0</v>
      </c>
      <c r="Q145" s="232">
        <v>0</v>
      </c>
      <c r="R145" s="232">
        <v>0</v>
      </c>
      <c r="S145" s="232">
        <v>0</v>
      </c>
      <c r="T145" s="232">
        <v>0</v>
      </c>
      <c r="U145" s="232">
        <v>0</v>
      </c>
      <c r="V145" s="232">
        <v>0</v>
      </c>
      <c r="W145" s="232">
        <v>0</v>
      </c>
      <c r="DA145" s="71" t="s">
        <v>923</v>
      </c>
    </row>
    <row r="146" spans="1:105" ht="12" customHeight="1" x14ac:dyDescent="0.25">
      <c r="A146" s="60" t="s">
        <v>631</v>
      </c>
      <c r="B146" s="264">
        <v>0</v>
      </c>
      <c r="C146" s="264">
        <v>0</v>
      </c>
      <c r="D146" s="264">
        <v>0</v>
      </c>
      <c r="E146" s="264">
        <v>0</v>
      </c>
      <c r="F146" s="264">
        <v>0</v>
      </c>
      <c r="G146" s="264">
        <v>0</v>
      </c>
      <c r="H146" s="264">
        <v>0</v>
      </c>
      <c r="I146" s="264">
        <v>0</v>
      </c>
      <c r="J146" s="264">
        <v>0</v>
      </c>
      <c r="K146" s="264">
        <v>0</v>
      </c>
      <c r="L146" s="264">
        <v>0</v>
      </c>
      <c r="M146" s="264">
        <v>0</v>
      </c>
      <c r="N146" s="264">
        <v>0</v>
      </c>
      <c r="O146" s="264">
        <v>0</v>
      </c>
      <c r="P146" s="264">
        <v>0</v>
      </c>
      <c r="Q146" s="264">
        <v>0</v>
      </c>
      <c r="R146" s="264">
        <v>0</v>
      </c>
      <c r="S146" s="264">
        <v>0</v>
      </c>
      <c r="T146" s="264">
        <v>0</v>
      </c>
      <c r="U146" s="264">
        <v>0</v>
      </c>
      <c r="V146" s="264">
        <v>0</v>
      </c>
      <c r="W146" s="264">
        <v>0</v>
      </c>
      <c r="DA146" s="72" t="s">
        <v>924</v>
      </c>
    </row>
    <row r="147" spans="1:105" ht="12" customHeight="1" x14ac:dyDescent="0.25">
      <c r="A147" s="64" t="s">
        <v>30</v>
      </c>
      <c r="B147" s="231">
        <v>0</v>
      </c>
      <c r="C147" s="231">
        <v>0</v>
      </c>
      <c r="D147" s="231">
        <v>0</v>
      </c>
      <c r="E147" s="231">
        <v>0</v>
      </c>
      <c r="F147" s="231">
        <v>0</v>
      </c>
      <c r="G147" s="231">
        <v>0</v>
      </c>
      <c r="H147" s="231">
        <v>0</v>
      </c>
      <c r="I147" s="231">
        <v>0</v>
      </c>
      <c r="J147" s="231">
        <v>0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925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926</v>
      </c>
    </row>
    <row r="149" spans="1:105" ht="12" customHeight="1" x14ac:dyDescent="0.25">
      <c r="A149" s="64" t="s">
        <v>33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927</v>
      </c>
    </row>
    <row r="150" spans="1:105" ht="12" customHeight="1" x14ac:dyDescent="0.25">
      <c r="A150" s="64" t="s">
        <v>160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928</v>
      </c>
    </row>
    <row r="151" spans="1:105" ht="12" customHeight="1" x14ac:dyDescent="0.25">
      <c r="A151" s="64" t="s">
        <v>70</v>
      </c>
      <c r="B151" s="231">
        <v>0</v>
      </c>
      <c r="C151" s="231">
        <v>0</v>
      </c>
      <c r="D151" s="231">
        <v>0</v>
      </c>
      <c r="E151" s="231">
        <v>0</v>
      </c>
      <c r="F151" s="231">
        <v>0</v>
      </c>
      <c r="G151" s="231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1">
        <v>0</v>
      </c>
      <c r="DA151" s="73" t="s">
        <v>929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930</v>
      </c>
    </row>
    <row r="153" spans="1:105" ht="12" customHeight="1" x14ac:dyDescent="0.25">
      <c r="A153" s="64" t="s">
        <v>162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931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932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933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934</v>
      </c>
    </row>
    <row r="157" spans="1:105" ht="12" customHeight="1" x14ac:dyDescent="0.25">
      <c r="A157" s="60" t="s">
        <v>643</v>
      </c>
      <c r="B157" s="264">
        <v>0</v>
      </c>
      <c r="C157" s="264">
        <v>0</v>
      </c>
      <c r="D157" s="264">
        <v>0</v>
      </c>
      <c r="E157" s="264">
        <v>0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0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DA157" s="72" t="s">
        <v>935</v>
      </c>
    </row>
    <row r="158" spans="1:105" ht="12" customHeight="1" x14ac:dyDescent="0.25">
      <c r="A158" s="100" t="s">
        <v>106</v>
      </c>
      <c r="B158" s="281">
        <v>0</v>
      </c>
      <c r="C158" s="281">
        <v>0</v>
      </c>
      <c r="D158" s="281">
        <v>0</v>
      </c>
      <c r="E158" s="281">
        <v>0</v>
      </c>
      <c r="F158" s="281">
        <v>0</v>
      </c>
      <c r="G158" s="281">
        <v>0</v>
      </c>
      <c r="H158" s="281">
        <v>0</v>
      </c>
      <c r="I158" s="281">
        <v>0</v>
      </c>
      <c r="J158" s="281">
        <v>0</v>
      </c>
      <c r="K158" s="281">
        <v>0</v>
      </c>
      <c r="L158" s="281">
        <v>0</v>
      </c>
      <c r="M158" s="281">
        <v>0</v>
      </c>
      <c r="N158" s="281">
        <v>0</v>
      </c>
      <c r="O158" s="281">
        <v>0</v>
      </c>
      <c r="P158" s="281">
        <v>0</v>
      </c>
      <c r="Q158" s="281">
        <v>0</v>
      </c>
      <c r="R158" s="281">
        <v>0</v>
      </c>
      <c r="S158" s="281">
        <v>0</v>
      </c>
      <c r="T158" s="281">
        <v>0</v>
      </c>
      <c r="U158" s="281">
        <v>0</v>
      </c>
      <c r="V158" s="281">
        <v>0</v>
      </c>
      <c r="W158" s="281">
        <v>0</v>
      </c>
      <c r="DA158" s="105" t="s">
        <v>936</v>
      </c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431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5">SUM(B$163:B$169)</f>
        <v>0</v>
      </c>
      <c r="C162" s="234">
        <f t="shared" si="5"/>
        <v>0</v>
      </c>
      <c r="D162" s="234">
        <f t="shared" si="5"/>
        <v>0</v>
      </c>
      <c r="E162" s="234">
        <f t="shared" si="5"/>
        <v>0</v>
      </c>
      <c r="F162" s="234">
        <f t="shared" si="5"/>
        <v>0</v>
      </c>
      <c r="G162" s="234">
        <f t="shared" si="5"/>
        <v>0</v>
      </c>
      <c r="H162" s="234">
        <f t="shared" si="5"/>
        <v>0</v>
      </c>
      <c r="I162" s="234">
        <f t="shared" si="5"/>
        <v>0</v>
      </c>
      <c r="J162" s="234">
        <f t="shared" si="5"/>
        <v>0</v>
      </c>
      <c r="K162" s="234">
        <f t="shared" si="5"/>
        <v>0</v>
      </c>
      <c r="L162" s="234">
        <f t="shared" si="5"/>
        <v>0</v>
      </c>
      <c r="M162" s="234">
        <f t="shared" si="5"/>
        <v>0</v>
      </c>
      <c r="N162" s="234">
        <f t="shared" si="5"/>
        <v>0</v>
      </c>
      <c r="O162" s="234">
        <f t="shared" si="5"/>
        <v>0</v>
      </c>
      <c r="P162" s="234">
        <f t="shared" si="5"/>
        <v>0</v>
      </c>
      <c r="Q162" s="234">
        <f t="shared" si="5"/>
        <v>0</v>
      </c>
      <c r="R162" s="234">
        <f t="shared" si="5"/>
        <v>0</v>
      </c>
      <c r="S162" s="234">
        <f t="shared" si="5"/>
        <v>0</v>
      </c>
      <c r="T162" s="234">
        <f t="shared" si="5"/>
        <v>0</v>
      </c>
      <c r="U162" s="234">
        <f t="shared" si="5"/>
        <v>0</v>
      </c>
      <c r="V162" s="234">
        <f t="shared" si="5"/>
        <v>0</v>
      </c>
      <c r="W162" s="234">
        <f t="shared" si="5"/>
        <v>0</v>
      </c>
      <c r="DA162" s="95"/>
    </row>
    <row r="163" spans="1:105" ht="12" customHeight="1" x14ac:dyDescent="0.25">
      <c r="A163" s="55" t="s">
        <v>92</v>
      </c>
      <c r="B163" s="301">
        <f t="shared" ref="B163:W163" si="6">IF(B$6=0,0,B$6/B$5)</f>
        <v>0</v>
      </c>
      <c r="C163" s="301">
        <f t="shared" si="6"/>
        <v>0</v>
      </c>
      <c r="D163" s="301">
        <f t="shared" si="6"/>
        <v>0</v>
      </c>
      <c r="E163" s="301">
        <f t="shared" si="6"/>
        <v>0</v>
      </c>
      <c r="F163" s="301">
        <f t="shared" si="6"/>
        <v>0</v>
      </c>
      <c r="G163" s="301">
        <f t="shared" si="6"/>
        <v>0</v>
      </c>
      <c r="H163" s="301">
        <f t="shared" si="6"/>
        <v>0</v>
      </c>
      <c r="I163" s="301">
        <f t="shared" si="6"/>
        <v>0</v>
      </c>
      <c r="J163" s="301">
        <f t="shared" si="6"/>
        <v>0</v>
      </c>
      <c r="K163" s="301">
        <f t="shared" si="6"/>
        <v>0</v>
      </c>
      <c r="L163" s="301">
        <f t="shared" si="6"/>
        <v>0</v>
      </c>
      <c r="M163" s="301">
        <f t="shared" si="6"/>
        <v>0</v>
      </c>
      <c r="N163" s="301">
        <f t="shared" si="6"/>
        <v>0</v>
      </c>
      <c r="O163" s="301">
        <f t="shared" si="6"/>
        <v>0</v>
      </c>
      <c r="P163" s="301">
        <f t="shared" si="6"/>
        <v>0</v>
      </c>
      <c r="Q163" s="301">
        <f t="shared" si="6"/>
        <v>0</v>
      </c>
      <c r="R163" s="301">
        <f t="shared" si="6"/>
        <v>0</v>
      </c>
      <c r="S163" s="301">
        <f t="shared" si="6"/>
        <v>0</v>
      </c>
      <c r="T163" s="301">
        <f t="shared" si="6"/>
        <v>0</v>
      </c>
      <c r="U163" s="301">
        <f t="shared" si="6"/>
        <v>0</v>
      </c>
      <c r="V163" s="301">
        <f t="shared" si="6"/>
        <v>0</v>
      </c>
      <c r="W163" s="301">
        <f t="shared" si="6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7">IF(B$7=0,0,B$7/B$5)</f>
        <v>0</v>
      </c>
      <c r="C164" s="235">
        <f t="shared" si="7"/>
        <v>0</v>
      </c>
      <c r="D164" s="235">
        <f t="shared" si="7"/>
        <v>0</v>
      </c>
      <c r="E164" s="235">
        <f t="shared" si="7"/>
        <v>0</v>
      </c>
      <c r="F164" s="235">
        <f t="shared" si="7"/>
        <v>0</v>
      </c>
      <c r="G164" s="235">
        <f t="shared" si="7"/>
        <v>0</v>
      </c>
      <c r="H164" s="235">
        <f t="shared" si="7"/>
        <v>0</v>
      </c>
      <c r="I164" s="235">
        <f t="shared" si="7"/>
        <v>0</v>
      </c>
      <c r="J164" s="235">
        <f t="shared" si="7"/>
        <v>0</v>
      </c>
      <c r="K164" s="235">
        <f t="shared" si="7"/>
        <v>0</v>
      </c>
      <c r="L164" s="235">
        <f t="shared" si="7"/>
        <v>0</v>
      </c>
      <c r="M164" s="235">
        <f t="shared" si="7"/>
        <v>0</v>
      </c>
      <c r="N164" s="235">
        <f t="shared" si="7"/>
        <v>0</v>
      </c>
      <c r="O164" s="235">
        <f t="shared" si="7"/>
        <v>0</v>
      </c>
      <c r="P164" s="235">
        <f t="shared" si="7"/>
        <v>0</v>
      </c>
      <c r="Q164" s="235">
        <f t="shared" si="7"/>
        <v>0</v>
      </c>
      <c r="R164" s="235">
        <f t="shared" si="7"/>
        <v>0</v>
      </c>
      <c r="S164" s="235">
        <f t="shared" si="7"/>
        <v>0</v>
      </c>
      <c r="T164" s="235">
        <f t="shared" si="7"/>
        <v>0</v>
      </c>
      <c r="U164" s="235">
        <f t="shared" si="7"/>
        <v>0</v>
      </c>
      <c r="V164" s="235">
        <f t="shared" si="7"/>
        <v>0</v>
      </c>
      <c r="W164" s="235">
        <f t="shared" si="7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8">IF(B$8=0,0,B$8/B$5)</f>
        <v>0</v>
      </c>
      <c r="C165" s="235">
        <f t="shared" si="8"/>
        <v>0</v>
      </c>
      <c r="D165" s="235">
        <f t="shared" si="8"/>
        <v>0</v>
      </c>
      <c r="E165" s="235">
        <f t="shared" si="8"/>
        <v>0</v>
      </c>
      <c r="F165" s="235">
        <f t="shared" si="8"/>
        <v>0</v>
      </c>
      <c r="G165" s="235">
        <f t="shared" si="8"/>
        <v>0</v>
      </c>
      <c r="H165" s="235">
        <f t="shared" si="8"/>
        <v>0</v>
      </c>
      <c r="I165" s="235">
        <f t="shared" si="8"/>
        <v>0</v>
      </c>
      <c r="J165" s="235">
        <f t="shared" si="8"/>
        <v>0</v>
      </c>
      <c r="K165" s="235">
        <f t="shared" si="8"/>
        <v>0</v>
      </c>
      <c r="L165" s="235">
        <f t="shared" si="8"/>
        <v>0</v>
      </c>
      <c r="M165" s="235">
        <f t="shared" si="8"/>
        <v>0</v>
      </c>
      <c r="N165" s="235">
        <f t="shared" si="8"/>
        <v>0</v>
      </c>
      <c r="O165" s="235">
        <f t="shared" si="8"/>
        <v>0</v>
      </c>
      <c r="P165" s="235">
        <f t="shared" si="8"/>
        <v>0</v>
      </c>
      <c r="Q165" s="235">
        <f t="shared" si="8"/>
        <v>0</v>
      </c>
      <c r="R165" s="235">
        <f t="shared" si="8"/>
        <v>0</v>
      </c>
      <c r="S165" s="235">
        <f t="shared" si="8"/>
        <v>0</v>
      </c>
      <c r="T165" s="235">
        <f t="shared" si="8"/>
        <v>0</v>
      </c>
      <c r="U165" s="235">
        <f t="shared" si="8"/>
        <v>0</v>
      </c>
      <c r="V165" s="235">
        <f t="shared" si="8"/>
        <v>0</v>
      </c>
      <c r="W165" s="235">
        <f t="shared" si="8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9">IF(B$9=0,0,B$9/B$5)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  <c r="R166" s="235">
        <f t="shared" si="9"/>
        <v>0</v>
      </c>
      <c r="S166" s="235">
        <f t="shared" si="9"/>
        <v>0</v>
      </c>
      <c r="T166" s="235">
        <f t="shared" si="9"/>
        <v>0</v>
      </c>
      <c r="U166" s="235">
        <f t="shared" si="9"/>
        <v>0</v>
      </c>
      <c r="V166" s="235">
        <f t="shared" si="9"/>
        <v>0</v>
      </c>
      <c r="W166" s="235">
        <f t="shared" si="9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10">IF(B$10=0,0,B$10/B$5)</f>
        <v>0</v>
      </c>
      <c r="C167" s="302">
        <f t="shared" si="10"/>
        <v>0</v>
      </c>
      <c r="D167" s="302">
        <f t="shared" si="10"/>
        <v>0</v>
      </c>
      <c r="E167" s="302">
        <f t="shared" si="10"/>
        <v>0</v>
      </c>
      <c r="F167" s="302">
        <f t="shared" si="10"/>
        <v>0</v>
      </c>
      <c r="G167" s="302">
        <f t="shared" si="10"/>
        <v>0</v>
      </c>
      <c r="H167" s="302">
        <f t="shared" si="10"/>
        <v>0</v>
      </c>
      <c r="I167" s="302">
        <f t="shared" si="10"/>
        <v>0</v>
      </c>
      <c r="J167" s="302">
        <f t="shared" si="10"/>
        <v>0</v>
      </c>
      <c r="K167" s="302">
        <f t="shared" si="10"/>
        <v>0</v>
      </c>
      <c r="L167" s="302">
        <f t="shared" si="10"/>
        <v>0</v>
      </c>
      <c r="M167" s="302">
        <f t="shared" si="10"/>
        <v>0</v>
      </c>
      <c r="N167" s="302">
        <f t="shared" si="10"/>
        <v>0</v>
      </c>
      <c r="O167" s="302">
        <f t="shared" si="10"/>
        <v>0</v>
      </c>
      <c r="P167" s="302">
        <f t="shared" si="10"/>
        <v>0</v>
      </c>
      <c r="Q167" s="302">
        <f t="shared" si="10"/>
        <v>0</v>
      </c>
      <c r="R167" s="302">
        <f t="shared" si="10"/>
        <v>0</v>
      </c>
      <c r="S167" s="302">
        <f t="shared" si="10"/>
        <v>0</v>
      </c>
      <c r="T167" s="302">
        <f t="shared" si="10"/>
        <v>0</v>
      </c>
      <c r="U167" s="302">
        <f t="shared" si="10"/>
        <v>0</v>
      </c>
      <c r="V167" s="302">
        <f t="shared" si="10"/>
        <v>0</v>
      </c>
      <c r="W167" s="302">
        <f t="shared" si="10"/>
        <v>0</v>
      </c>
      <c r="DA167" s="68"/>
    </row>
    <row r="168" spans="1:105" ht="12" customHeight="1" x14ac:dyDescent="0.25">
      <c r="A168" s="203" t="s">
        <v>487</v>
      </c>
      <c r="B168" s="303">
        <f t="shared" ref="B168:W168" si="11">IF(B$16=0,0,B$16/B$5)</f>
        <v>0</v>
      </c>
      <c r="C168" s="303">
        <f t="shared" si="11"/>
        <v>0</v>
      </c>
      <c r="D168" s="303">
        <f t="shared" si="11"/>
        <v>0</v>
      </c>
      <c r="E168" s="303">
        <f t="shared" si="11"/>
        <v>0</v>
      </c>
      <c r="F168" s="303">
        <f t="shared" si="11"/>
        <v>0</v>
      </c>
      <c r="G168" s="303">
        <f t="shared" si="11"/>
        <v>0</v>
      </c>
      <c r="H168" s="303">
        <f t="shared" si="11"/>
        <v>0</v>
      </c>
      <c r="I168" s="303">
        <f t="shared" si="11"/>
        <v>0</v>
      </c>
      <c r="J168" s="303">
        <f t="shared" si="11"/>
        <v>0</v>
      </c>
      <c r="K168" s="303">
        <f t="shared" si="11"/>
        <v>0</v>
      </c>
      <c r="L168" s="303">
        <f t="shared" si="11"/>
        <v>0</v>
      </c>
      <c r="M168" s="303">
        <f t="shared" si="11"/>
        <v>0</v>
      </c>
      <c r="N168" s="303">
        <f t="shared" si="11"/>
        <v>0</v>
      </c>
      <c r="O168" s="303">
        <f t="shared" si="11"/>
        <v>0</v>
      </c>
      <c r="P168" s="303">
        <f t="shared" si="11"/>
        <v>0</v>
      </c>
      <c r="Q168" s="303">
        <f t="shared" si="11"/>
        <v>0</v>
      </c>
      <c r="R168" s="303">
        <f t="shared" si="11"/>
        <v>0</v>
      </c>
      <c r="S168" s="303">
        <f t="shared" si="11"/>
        <v>0</v>
      </c>
      <c r="T168" s="303">
        <f t="shared" si="11"/>
        <v>0</v>
      </c>
      <c r="U168" s="303">
        <f t="shared" si="11"/>
        <v>0</v>
      </c>
      <c r="V168" s="303">
        <f t="shared" si="11"/>
        <v>0</v>
      </c>
      <c r="W168" s="303">
        <f t="shared" si="11"/>
        <v>0</v>
      </c>
      <c r="DA168" s="175"/>
    </row>
    <row r="169" spans="1:105" ht="12" customHeight="1" x14ac:dyDescent="0.25">
      <c r="A169" s="41" t="s">
        <v>499</v>
      </c>
      <c r="B169" s="237">
        <f t="shared" ref="B169:W169" si="12">IF(B$27=0,0,B$27/B$5)</f>
        <v>0</v>
      </c>
      <c r="C169" s="237">
        <f t="shared" si="12"/>
        <v>0</v>
      </c>
      <c r="D169" s="237">
        <f t="shared" si="12"/>
        <v>0</v>
      </c>
      <c r="E169" s="237">
        <f t="shared" si="12"/>
        <v>0</v>
      </c>
      <c r="F169" s="237">
        <f t="shared" si="12"/>
        <v>0</v>
      </c>
      <c r="G169" s="237">
        <f t="shared" si="12"/>
        <v>0</v>
      </c>
      <c r="H169" s="237">
        <f t="shared" si="12"/>
        <v>0</v>
      </c>
      <c r="I169" s="237">
        <f t="shared" si="12"/>
        <v>0</v>
      </c>
      <c r="J169" s="237">
        <f t="shared" si="12"/>
        <v>0</v>
      </c>
      <c r="K169" s="237">
        <f t="shared" si="12"/>
        <v>0</v>
      </c>
      <c r="L169" s="237">
        <f t="shared" si="12"/>
        <v>0</v>
      </c>
      <c r="M169" s="237">
        <f t="shared" si="12"/>
        <v>0</v>
      </c>
      <c r="N169" s="237">
        <f t="shared" si="12"/>
        <v>0</v>
      </c>
      <c r="O169" s="237">
        <f t="shared" si="12"/>
        <v>0</v>
      </c>
      <c r="P169" s="237">
        <f t="shared" si="12"/>
        <v>0</v>
      </c>
      <c r="Q169" s="237">
        <f t="shared" si="12"/>
        <v>0</v>
      </c>
      <c r="R169" s="237">
        <f t="shared" si="12"/>
        <v>0</v>
      </c>
      <c r="S169" s="237">
        <f t="shared" si="12"/>
        <v>0</v>
      </c>
      <c r="T169" s="237">
        <f t="shared" si="12"/>
        <v>0</v>
      </c>
      <c r="U169" s="237">
        <f t="shared" si="12"/>
        <v>0</v>
      </c>
      <c r="V169" s="237">
        <f t="shared" si="12"/>
        <v>0</v>
      </c>
      <c r="W169" s="237">
        <f t="shared" si="12"/>
        <v>0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3">SUM(B$172:B$177,B$179:B$180,B$182:B$184,B185)</f>
        <v>0</v>
      </c>
      <c r="C171" s="234">
        <f t="shared" si="13"/>
        <v>0</v>
      </c>
      <c r="D171" s="234">
        <f t="shared" si="13"/>
        <v>0</v>
      </c>
      <c r="E171" s="234">
        <f t="shared" si="13"/>
        <v>0</v>
      </c>
      <c r="F171" s="234">
        <f t="shared" si="13"/>
        <v>0</v>
      </c>
      <c r="G171" s="234">
        <f t="shared" si="13"/>
        <v>0</v>
      </c>
      <c r="H171" s="234">
        <f t="shared" si="13"/>
        <v>0</v>
      </c>
      <c r="I171" s="234">
        <f t="shared" si="13"/>
        <v>0</v>
      </c>
      <c r="J171" s="234">
        <f t="shared" si="13"/>
        <v>0</v>
      </c>
      <c r="K171" s="234">
        <f t="shared" si="13"/>
        <v>0</v>
      </c>
      <c r="L171" s="234">
        <f t="shared" si="13"/>
        <v>0</v>
      </c>
      <c r="M171" s="234">
        <f t="shared" si="13"/>
        <v>0</v>
      </c>
      <c r="N171" s="234">
        <f t="shared" si="13"/>
        <v>0</v>
      </c>
      <c r="O171" s="234">
        <f t="shared" si="13"/>
        <v>0</v>
      </c>
      <c r="P171" s="234">
        <f t="shared" si="13"/>
        <v>0</v>
      </c>
      <c r="Q171" s="234">
        <f t="shared" si="13"/>
        <v>0</v>
      </c>
      <c r="R171" s="234">
        <f t="shared" si="13"/>
        <v>0</v>
      </c>
      <c r="S171" s="234">
        <f t="shared" si="13"/>
        <v>0</v>
      </c>
      <c r="T171" s="234">
        <f t="shared" si="13"/>
        <v>0</v>
      </c>
      <c r="U171" s="234">
        <f t="shared" si="13"/>
        <v>0</v>
      </c>
      <c r="V171" s="234">
        <f t="shared" si="13"/>
        <v>0</v>
      </c>
      <c r="W171" s="234">
        <f t="shared" si="13"/>
        <v>0</v>
      </c>
      <c r="DA171" s="95"/>
    </row>
    <row r="172" spans="1:105" ht="12" customHeight="1" x14ac:dyDescent="0.25">
      <c r="A172" s="55" t="s">
        <v>92</v>
      </c>
      <c r="B172" s="301">
        <f t="shared" ref="B172:W172" si="14">IF(B$35=0,0,B$35/B$34)</f>
        <v>0</v>
      </c>
      <c r="C172" s="301">
        <f t="shared" si="14"/>
        <v>0</v>
      </c>
      <c r="D172" s="301">
        <f t="shared" si="14"/>
        <v>0</v>
      </c>
      <c r="E172" s="301">
        <f t="shared" si="14"/>
        <v>0</v>
      </c>
      <c r="F172" s="301">
        <f t="shared" si="14"/>
        <v>0</v>
      </c>
      <c r="G172" s="301">
        <f t="shared" si="14"/>
        <v>0</v>
      </c>
      <c r="H172" s="301">
        <f t="shared" si="14"/>
        <v>0</v>
      </c>
      <c r="I172" s="301">
        <f t="shared" si="14"/>
        <v>0</v>
      </c>
      <c r="J172" s="301">
        <f t="shared" si="14"/>
        <v>0</v>
      </c>
      <c r="K172" s="301">
        <f t="shared" si="14"/>
        <v>0</v>
      </c>
      <c r="L172" s="301">
        <f t="shared" si="14"/>
        <v>0</v>
      </c>
      <c r="M172" s="301">
        <f t="shared" si="14"/>
        <v>0</v>
      </c>
      <c r="N172" s="301">
        <f t="shared" si="14"/>
        <v>0</v>
      </c>
      <c r="O172" s="301">
        <f t="shared" si="14"/>
        <v>0</v>
      </c>
      <c r="P172" s="301">
        <f t="shared" si="14"/>
        <v>0</v>
      </c>
      <c r="Q172" s="301">
        <f t="shared" si="14"/>
        <v>0</v>
      </c>
      <c r="R172" s="301">
        <f t="shared" si="14"/>
        <v>0</v>
      </c>
      <c r="S172" s="301">
        <f t="shared" si="14"/>
        <v>0</v>
      </c>
      <c r="T172" s="301">
        <f t="shared" si="14"/>
        <v>0</v>
      </c>
      <c r="U172" s="301">
        <f t="shared" si="14"/>
        <v>0</v>
      </c>
      <c r="V172" s="301">
        <f t="shared" si="14"/>
        <v>0</v>
      </c>
      <c r="W172" s="301">
        <f t="shared" si="14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5">IF(B$36=0,0,B$36/B$34)</f>
        <v>0</v>
      </c>
      <c r="C173" s="235">
        <f t="shared" si="15"/>
        <v>0</v>
      </c>
      <c r="D173" s="235">
        <f t="shared" si="15"/>
        <v>0</v>
      </c>
      <c r="E173" s="235">
        <f t="shared" si="15"/>
        <v>0</v>
      </c>
      <c r="F173" s="235">
        <f t="shared" si="15"/>
        <v>0</v>
      </c>
      <c r="G173" s="235">
        <f t="shared" si="15"/>
        <v>0</v>
      </c>
      <c r="H173" s="235">
        <f t="shared" si="15"/>
        <v>0</v>
      </c>
      <c r="I173" s="235">
        <f t="shared" si="15"/>
        <v>0</v>
      </c>
      <c r="J173" s="235">
        <f t="shared" si="15"/>
        <v>0</v>
      </c>
      <c r="K173" s="235">
        <f t="shared" si="15"/>
        <v>0</v>
      </c>
      <c r="L173" s="235">
        <f t="shared" si="15"/>
        <v>0</v>
      </c>
      <c r="M173" s="235">
        <f t="shared" si="15"/>
        <v>0</v>
      </c>
      <c r="N173" s="235">
        <f t="shared" si="15"/>
        <v>0</v>
      </c>
      <c r="O173" s="235">
        <f t="shared" si="15"/>
        <v>0</v>
      </c>
      <c r="P173" s="235">
        <f t="shared" si="15"/>
        <v>0</v>
      </c>
      <c r="Q173" s="235">
        <f t="shared" si="15"/>
        <v>0</v>
      </c>
      <c r="R173" s="235">
        <f t="shared" si="15"/>
        <v>0</v>
      </c>
      <c r="S173" s="235">
        <f t="shared" si="15"/>
        <v>0</v>
      </c>
      <c r="T173" s="235">
        <f t="shared" si="15"/>
        <v>0</v>
      </c>
      <c r="U173" s="235">
        <f t="shared" si="15"/>
        <v>0</v>
      </c>
      <c r="V173" s="235">
        <f t="shared" si="15"/>
        <v>0</v>
      </c>
      <c r="W173" s="235">
        <f t="shared" si="15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6">IF(B$37=0,0,B$37/B$34)</f>
        <v>0</v>
      </c>
      <c r="C174" s="235">
        <f t="shared" si="16"/>
        <v>0</v>
      </c>
      <c r="D174" s="235">
        <f t="shared" si="16"/>
        <v>0</v>
      </c>
      <c r="E174" s="235">
        <f t="shared" si="16"/>
        <v>0</v>
      </c>
      <c r="F174" s="235">
        <f t="shared" si="16"/>
        <v>0</v>
      </c>
      <c r="G174" s="235">
        <f t="shared" si="16"/>
        <v>0</v>
      </c>
      <c r="H174" s="235">
        <f t="shared" si="16"/>
        <v>0</v>
      </c>
      <c r="I174" s="235">
        <f t="shared" si="16"/>
        <v>0</v>
      </c>
      <c r="J174" s="235">
        <f t="shared" si="16"/>
        <v>0</v>
      </c>
      <c r="K174" s="235">
        <f t="shared" si="16"/>
        <v>0</v>
      </c>
      <c r="L174" s="235">
        <f t="shared" si="16"/>
        <v>0</v>
      </c>
      <c r="M174" s="235">
        <f t="shared" si="16"/>
        <v>0</v>
      </c>
      <c r="N174" s="235">
        <f t="shared" si="16"/>
        <v>0</v>
      </c>
      <c r="O174" s="235">
        <f t="shared" si="16"/>
        <v>0</v>
      </c>
      <c r="P174" s="235">
        <f t="shared" si="16"/>
        <v>0</v>
      </c>
      <c r="Q174" s="235">
        <f t="shared" si="16"/>
        <v>0</v>
      </c>
      <c r="R174" s="235">
        <f t="shared" si="16"/>
        <v>0</v>
      </c>
      <c r="S174" s="235">
        <f t="shared" si="16"/>
        <v>0</v>
      </c>
      <c r="T174" s="235">
        <f t="shared" si="16"/>
        <v>0</v>
      </c>
      <c r="U174" s="235">
        <f t="shared" si="16"/>
        <v>0</v>
      </c>
      <c r="V174" s="235">
        <f t="shared" si="16"/>
        <v>0</v>
      </c>
      <c r="W174" s="235">
        <f t="shared" si="16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7">IF(B$38=0,0,B$38/B$34)</f>
        <v>0</v>
      </c>
      <c r="C175" s="235">
        <f t="shared" si="17"/>
        <v>0</v>
      </c>
      <c r="D175" s="235">
        <f t="shared" si="17"/>
        <v>0</v>
      </c>
      <c r="E175" s="235">
        <f t="shared" si="17"/>
        <v>0</v>
      </c>
      <c r="F175" s="235">
        <f t="shared" si="17"/>
        <v>0</v>
      </c>
      <c r="G175" s="235">
        <f t="shared" si="17"/>
        <v>0</v>
      </c>
      <c r="H175" s="235">
        <f t="shared" si="17"/>
        <v>0</v>
      </c>
      <c r="I175" s="235">
        <f t="shared" si="17"/>
        <v>0</v>
      </c>
      <c r="J175" s="235">
        <f t="shared" si="17"/>
        <v>0</v>
      </c>
      <c r="K175" s="235">
        <f t="shared" si="17"/>
        <v>0</v>
      </c>
      <c r="L175" s="235">
        <f t="shared" si="17"/>
        <v>0</v>
      </c>
      <c r="M175" s="235">
        <f t="shared" si="17"/>
        <v>0</v>
      </c>
      <c r="N175" s="235">
        <f t="shared" si="17"/>
        <v>0</v>
      </c>
      <c r="O175" s="235">
        <f t="shared" si="17"/>
        <v>0</v>
      </c>
      <c r="P175" s="235">
        <f t="shared" si="17"/>
        <v>0</v>
      </c>
      <c r="Q175" s="235">
        <f t="shared" si="17"/>
        <v>0</v>
      </c>
      <c r="R175" s="235">
        <f t="shared" si="17"/>
        <v>0</v>
      </c>
      <c r="S175" s="235">
        <f t="shared" si="17"/>
        <v>0</v>
      </c>
      <c r="T175" s="235">
        <f t="shared" si="17"/>
        <v>0</v>
      </c>
      <c r="U175" s="235">
        <f t="shared" si="17"/>
        <v>0</v>
      </c>
      <c r="V175" s="235">
        <f t="shared" si="17"/>
        <v>0</v>
      </c>
      <c r="W175" s="235">
        <f t="shared" si="17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8">IF(B$39=0,0,B$39/B$34)</f>
        <v>0</v>
      </c>
      <c r="C176" s="302">
        <f t="shared" si="18"/>
        <v>0</v>
      </c>
      <c r="D176" s="302">
        <f t="shared" si="18"/>
        <v>0</v>
      </c>
      <c r="E176" s="302">
        <f t="shared" si="18"/>
        <v>0</v>
      </c>
      <c r="F176" s="302">
        <f t="shared" si="18"/>
        <v>0</v>
      </c>
      <c r="G176" s="302">
        <f t="shared" si="18"/>
        <v>0</v>
      </c>
      <c r="H176" s="302">
        <f t="shared" si="18"/>
        <v>0</v>
      </c>
      <c r="I176" s="302">
        <f t="shared" si="18"/>
        <v>0</v>
      </c>
      <c r="J176" s="302">
        <f t="shared" si="18"/>
        <v>0</v>
      </c>
      <c r="K176" s="302">
        <f t="shared" si="18"/>
        <v>0</v>
      </c>
      <c r="L176" s="302">
        <f t="shared" si="18"/>
        <v>0</v>
      </c>
      <c r="M176" s="302">
        <f t="shared" si="18"/>
        <v>0</v>
      </c>
      <c r="N176" s="302">
        <f t="shared" si="18"/>
        <v>0</v>
      </c>
      <c r="O176" s="302">
        <f t="shared" si="18"/>
        <v>0</v>
      </c>
      <c r="P176" s="302">
        <f t="shared" si="18"/>
        <v>0</v>
      </c>
      <c r="Q176" s="302">
        <f t="shared" si="18"/>
        <v>0</v>
      </c>
      <c r="R176" s="302">
        <f t="shared" si="18"/>
        <v>0</v>
      </c>
      <c r="S176" s="302">
        <f t="shared" si="18"/>
        <v>0</v>
      </c>
      <c r="T176" s="302">
        <f t="shared" si="18"/>
        <v>0</v>
      </c>
      <c r="U176" s="302">
        <f t="shared" si="18"/>
        <v>0</v>
      </c>
      <c r="V176" s="302">
        <f t="shared" si="18"/>
        <v>0</v>
      </c>
      <c r="W176" s="302">
        <f t="shared" si="18"/>
        <v>0</v>
      </c>
      <c r="DA176" s="68"/>
    </row>
    <row r="177" spans="1:105" ht="12" customHeight="1" x14ac:dyDescent="0.25">
      <c r="A177" s="203" t="s">
        <v>517</v>
      </c>
      <c r="B177" s="303">
        <f t="shared" ref="B177:W177" si="19">IF(B$45=0,0,B$45/B$34)</f>
        <v>0</v>
      </c>
      <c r="C177" s="303">
        <f t="shared" si="19"/>
        <v>0</v>
      </c>
      <c r="D177" s="303">
        <f t="shared" si="19"/>
        <v>0</v>
      </c>
      <c r="E177" s="303">
        <f t="shared" si="19"/>
        <v>0</v>
      </c>
      <c r="F177" s="303">
        <f t="shared" si="19"/>
        <v>0</v>
      </c>
      <c r="G177" s="303">
        <f t="shared" si="19"/>
        <v>0</v>
      </c>
      <c r="H177" s="303">
        <f t="shared" si="19"/>
        <v>0</v>
      </c>
      <c r="I177" s="303">
        <f t="shared" si="19"/>
        <v>0</v>
      </c>
      <c r="J177" s="303">
        <f t="shared" si="19"/>
        <v>0</v>
      </c>
      <c r="K177" s="303">
        <f t="shared" si="19"/>
        <v>0</v>
      </c>
      <c r="L177" s="303">
        <f t="shared" si="19"/>
        <v>0</v>
      </c>
      <c r="M177" s="303">
        <f t="shared" si="19"/>
        <v>0</v>
      </c>
      <c r="N177" s="303">
        <f t="shared" si="19"/>
        <v>0</v>
      </c>
      <c r="O177" s="303">
        <f t="shared" si="19"/>
        <v>0</v>
      </c>
      <c r="P177" s="303">
        <f t="shared" si="19"/>
        <v>0</v>
      </c>
      <c r="Q177" s="303">
        <f t="shared" si="19"/>
        <v>0</v>
      </c>
      <c r="R177" s="303">
        <f t="shared" si="19"/>
        <v>0</v>
      </c>
      <c r="S177" s="303">
        <f t="shared" si="19"/>
        <v>0</v>
      </c>
      <c r="T177" s="303">
        <f t="shared" si="19"/>
        <v>0</v>
      </c>
      <c r="U177" s="303">
        <f t="shared" si="19"/>
        <v>0</v>
      </c>
      <c r="V177" s="303">
        <f t="shared" si="19"/>
        <v>0</v>
      </c>
      <c r="W177" s="303">
        <f t="shared" si="19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20">IF(B$46=0,0,B$46/B$34)</f>
        <v>0</v>
      </c>
      <c r="C178" s="303">
        <f t="shared" si="20"/>
        <v>0</v>
      </c>
      <c r="D178" s="303">
        <f t="shared" si="20"/>
        <v>0</v>
      </c>
      <c r="E178" s="303">
        <f t="shared" si="20"/>
        <v>0</v>
      </c>
      <c r="F178" s="303">
        <f t="shared" si="20"/>
        <v>0</v>
      </c>
      <c r="G178" s="303">
        <f t="shared" si="20"/>
        <v>0</v>
      </c>
      <c r="H178" s="303">
        <f t="shared" si="20"/>
        <v>0</v>
      </c>
      <c r="I178" s="303">
        <f t="shared" si="20"/>
        <v>0</v>
      </c>
      <c r="J178" s="303">
        <f t="shared" si="20"/>
        <v>0</v>
      </c>
      <c r="K178" s="303">
        <f t="shared" si="20"/>
        <v>0</v>
      </c>
      <c r="L178" s="303">
        <f t="shared" si="20"/>
        <v>0</v>
      </c>
      <c r="M178" s="303">
        <f t="shared" si="20"/>
        <v>0</v>
      </c>
      <c r="N178" s="303">
        <f t="shared" si="20"/>
        <v>0</v>
      </c>
      <c r="O178" s="303">
        <f t="shared" si="20"/>
        <v>0</v>
      </c>
      <c r="P178" s="303">
        <f t="shared" si="20"/>
        <v>0</v>
      </c>
      <c r="Q178" s="303">
        <f t="shared" si="20"/>
        <v>0</v>
      </c>
      <c r="R178" s="303">
        <f t="shared" si="20"/>
        <v>0</v>
      </c>
      <c r="S178" s="303">
        <f t="shared" si="20"/>
        <v>0</v>
      </c>
      <c r="T178" s="303">
        <f t="shared" si="20"/>
        <v>0</v>
      </c>
      <c r="U178" s="303">
        <f t="shared" si="20"/>
        <v>0</v>
      </c>
      <c r="V178" s="303">
        <f t="shared" si="20"/>
        <v>0</v>
      </c>
      <c r="W178" s="303">
        <f t="shared" si="20"/>
        <v>0</v>
      </c>
      <c r="DA178" s="175"/>
    </row>
    <row r="179" spans="1:105" ht="12" customHeight="1" x14ac:dyDescent="0.25">
      <c r="A179" s="62" t="s">
        <v>521</v>
      </c>
      <c r="B179" s="304">
        <f t="shared" ref="B179:W179" si="21">IF(B$47=0,0,B$47/B$34)</f>
        <v>0</v>
      </c>
      <c r="C179" s="304">
        <f t="shared" si="21"/>
        <v>0</v>
      </c>
      <c r="D179" s="304">
        <f t="shared" si="21"/>
        <v>0</v>
      </c>
      <c r="E179" s="304">
        <f t="shared" si="21"/>
        <v>0</v>
      </c>
      <c r="F179" s="304">
        <f t="shared" si="21"/>
        <v>0</v>
      </c>
      <c r="G179" s="304">
        <f t="shared" si="21"/>
        <v>0</v>
      </c>
      <c r="H179" s="304">
        <f t="shared" si="21"/>
        <v>0</v>
      </c>
      <c r="I179" s="304">
        <f t="shared" si="21"/>
        <v>0</v>
      </c>
      <c r="J179" s="304">
        <f t="shared" si="21"/>
        <v>0</v>
      </c>
      <c r="K179" s="304">
        <f t="shared" si="21"/>
        <v>0</v>
      </c>
      <c r="L179" s="304">
        <f t="shared" si="21"/>
        <v>0</v>
      </c>
      <c r="M179" s="304">
        <f t="shared" si="21"/>
        <v>0</v>
      </c>
      <c r="N179" s="304">
        <f t="shared" si="21"/>
        <v>0</v>
      </c>
      <c r="O179" s="304">
        <f t="shared" si="21"/>
        <v>0</v>
      </c>
      <c r="P179" s="304">
        <f t="shared" si="21"/>
        <v>0</v>
      </c>
      <c r="Q179" s="304">
        <f t="shared" si="21"/>
        <v>0</v>
      </c>
      <c r="R179" s="304">
        <f t="shared" si="21"/>
        <v>0</v>
      </c>
      <c r="S179" s="304">
        <f t="shared" si="21"/>
        <v>0</v>
      </c>
      <c r="T179" s="304">
        <f t="shared" si="21"/>
        <v>0</v>
      </c>
      <c r="U179" s="304">
        <f t="shared" si="21"/>
        <v>0</v>
      </c>
      <c r="V179" s="304">
        <f t="shared" si="21"/>
        <v>0</v>
      </c>
      <c r="W179" s="304">
        <f t="shared" si="21"/>
        <v>0</v>
      </c>
      <c r="DA179" s="72"/>
    </row>
    <row r="180" spans="1:105" ht="12" customHeight="1" x14ac:dyDescent="0.25">
      <c r="A180" s="62" t="s">
        <v>527</v>
      </c>
      <c r="B180" s="304">
        <f t="shared" ref="B180:W180" si="22">IF(B$52=0,0,B$52/B$34)</f>
        <v>0</v>
      </c>
      <c r="C180" s="304">
        <f t="shared" si="22"/>
        <v>0</v>
      </c>
      <c r="D180" s="304">
        <f t="shared" si="22"/>
        <v>0</v>
      </c>
      <c r="E180" s="304">
        <f t="shared" si="22"/>
        <v>0</v>
      </c>
      <c r="F180" s="304">
        <f t="shared" si="22"/>
        <v>0</v>
      </c>
      <c r="G180" s="304">
        <f t="shared" si="22"/>
        <v>0</v>
      </c>
      <c r="H180" s="304">
        <f t="shared" si="22"/>
        <v>0</v>
      </c>
      <c r="I180" s="304">
        <f t="shared" si="22"/>
        <v>0</v>
      </c>
      <c r="J180" s="304">
        <f t="shared" si="22"/>
        <v>0</v>
      </c>
      <c r="K180" s="304">
        <f t="shared" si="22"/>
        <v>0</v>
      </c>
      <c r="L180" s="304">
        <f t="shared" si="22"/>
        <v>0</v>
      </c>
      <c r="M180" s="304">
        <f t="shared" si="22"/>
        <v>0</v>
      </c>
      <c r="N180" s="304">
        <f t="shared" si="22"/>
        <v>0</v>
      </c>
      <c r="O180" s="304">
        <f t="shared" si="22"/>
        <v>0</v>
      </c>
      <c r="P180" s="304">
        <f t="shared" si="22"/>
        <v>0</v>
      </c>
      <c r="Q180" s="304">
        <f t="shared" si="22"/>
        <v>0</v>
      </c>
      <c r="R180" s="304">
        <f t="shared" si="22"/>
        <v>0</v>
      </c>
      <c r="S180" s="304">
        <f t="shared" si="22"/>
        <v>0</v>
      </c>
      <c r="T180" s="304">
        <f t="shared" si="22"/>
        <v>0</v>
      </c>
      <c r="U180" s="304">
        <f t="shared" si="22"/>
        <v>0</v>
      </c>
      <c r="V180" s="304">
        <f t="shared" si="22"/>
        <v>0</v>
      </c>
      <c r="W180" s="304">
        <f t="shared" si="22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3">IF(B$53=0,0,B$53/B$34)</f>
        <v>0</v>
      </c>
      <c r="C181" s="303">
        <f t="shared" si="23"/>
        <v>0</v>
      </c>
      <c r="D181" s="303">
        <f t="shared" si="23"/>
        <v>0</v>
      </c>
      <c r="E181" s="303">
        <f t="shared" si="23"/>
        <v>0</v>
      </c>
      <c r="F181" s="303">
        <f t="shared" si="23"/>
        <v>0</v>
      </c>
      <c r="G181" s="303">
        <f t="shared" si="23"/>
        <v>0</v>
      </c>
      <c r="H181" s="303">
        <f t="shared" si="23"/>
        <v>0</v>
      </c>
      <c r="I181" s="303">
        <f t="shared" si="23"/>
        <v>0</v>
      </c>
      <c r="J181" s="303">
        <f t="shared" si="23"/>
        <v>0</v>
      </c>
      <c r="K181" s="303">
        <f t="shared" si="23"/>
        <v>0</v>
      </c>
      <c r="L181" s="303">
        <f t="shared" si="23"/>
        <v>0</v>
      </c>
      <c r="M181" s="303">
        <f t="shared" si="23"/>
        <v>0</v>
      </c>
      <c r="N181" s="303">
        <f t="shared" si="23"/>
        <v>0</v>
      </c>
      <c r="O181" s="303">
        <f t="shared" si="23"/>
        <v>0</v>
      </c>
      <c r="P181" s="303">
        <f t="shared" si="23"/>
        <v>0</v>
      </c>
      <c r="Q181" s="303">
        <f t="shared" si="23"/>
        <v>0</v>
      </c>
      <c r="R181" s="303">
        <f t="shared" si="23"/>
        <v>0</v>
      </c>
      <c r="S181" s="303">
        <f t="shared" si="23"/>
        <v>0</v>
      </c>
      <c r="T181" s="303">
        <f t="shared" si="23"/>
        <v>0</v>
      </c>
      <c r="U181" s="303">
        <f t="shared" si="23"/>
        <v>0</v>
      </c>
      <c r="V181" s="303">
        <f t="shared" si="23"/>
        <v>0</v>
      </c>
      <c r="W181" s="303">
        <f t="shared" si="23"/>
        <v>0</v>
      </c>
      <c r="DA181" s="175"/>
    </row>
    <row r="182" spans="1:105" ht="12" customHeight="1" x14ac:dyDescent="0.25">
      <c r="A182" s="62" t="s">
        <v>530</v>
      </c>
      <c r="B182" s="304">
        <f t="shared" ref="B182:W182" si="24">IF(B$54=0,0,B$54/B$34)</f>
        <v>0</v>
      </c>
      <c r="C182" s="304">
        <f t="shared" si="24"/>
        <v>0</v>
      </c>
      <c r="D182" s="304">
        <f t="shared" si="24"/>
        <v>0</v>
      </c>
      <c r="E182" s="304">
        <f t="shared" si="24"/>
        <v>0</v>
      </c>
      <c r="F182" s="304">
        <f t="shared" si="24"/>
        <v>0</v>
      </c>
      <c r="G182" s="304">
        <f t="shared" si="24"/>
        <v>0</v>
      </c>
      <c r="H182" s="304">
        <f t="shared" si="24"/>
        <v>0</v>
      </c>
      <c r="I182" s="304">
        <f t="shared" si="24"/>
        <v>0</v>
      </c>
      <c r="J182" s="304">
        <f t="shared" si="24"/>
        <v>0</v>
      </c>
      <c r="K182" s="304">
        <f t="shared" si="24"/>
        <v>0</v>
      </c>
      <c r="L182" s="304">
        <f t="shared" si="24"/>
        <v>0</v>
      </c>
      <c r="M182" s="304">
        <f t="shared" si="24"/>
        <v>0</v>
      </c>
      <c r="N182" s="304">
        <f t="shared" si="24"/>
        <v>0</v>
      </c>
      <c r="O182" s="304">
        <f t="shared" si="24"/>
        <v>0</v>
      </c>
      <c r="P182" s="304">
        <f t="shared" si="24"/>
        <v>0</v>
      </c>
      <c r="Q182" s="304">
        <f t="shared" si="24"/>
        <v>0</v>
      </c>
      <c r="R182" s="304">
        <f t="shared" si="24"/>
        <v>0</v>
      </c>
      <c r="S182" s="304">
        <f t="shared" si="24"/>
        <v>0</v>
      </c>
      <c r="T182" s="304">
        <f t="shared" si="24"/>
        <v>0</v>
      </c>
      <c r="U182" s="304">
        <f t="shared" si="24"/>
        <v>0</v>
      </c>
      <c r="V182" s="304">
        <f t="shared" si="24"/>
        <v>0</v>
      </c>
      <c r="W182" s="304">
        <f t="shared" si="24"/>
        <v>0</v>
      </c>
      <c r="DA182" s="72"/>
    </row>
    <row r="183" spans="1:105" ht="12" customHeight="1" x14ac:dyDescent="0.25">
      <c r="A183" s="62" t="s">
        <v>535</v>
      </c>
      <c r="B183" s="304">
        <f t="shared" ref="B183:W183" si="25">IF(B$58=0,0,B$58/B$34)</f>
        <v>0</v>
      </c>
      <c r="C183" s="304">
        <f t="shared" si="25"/>
        <v>0</v>
      </c>
      <c r="D183" s="304">
        <f t="shared" si="25"/>
        <v>0</v>
      </c>
      <c r="E183" s="304">
        <f t="shared" si="25"/>
        <v>0</v>
      </c>
      <c r="F183" s="304">
        <f t="shared" si="25"/>
        <v>0</v>
      </c>
      <c r="G183" s="304">
        <f t="shared" si="25"/>
        <v>0</v>
      </c>
      <c r="H183" s="304">
        <f t="shared" si="25"/>
        <v>0</v>
      </c>
      <c r="I183" s="304">
        <f t="shared" si="25"/>
        <v>0</v>
      </c>
      <c r="J183" s="304">
        <f t="shared" si="25"/>
        <v>0</v>
      </c>
      <c r="K183" s="304">
        <f t="shared" si="25"/>
        <v>0</v>
      </c>
      <c r="L183" s="304">
        <f t="shared" si="25"/>
        <v>0</v>
      </c>
      <c r="M183" s="304">
        <f t="shared" si="25"/>
        <v>0</v>
      </c>
      <c r="N183" s="304">
        <f t="shared" si="25"/>
        <v>0</v>
      </c>
      <c r="O183" s="304">
        <f t="shared" si="25"/>
        <v>0</v>
      </c>
      <c r="P183" s="304">
        <f t="shared" si="25"/>
        <v>0</v>
      </c>
      <c r="Q183" s="304">
        <f t="shared" si="25"/>
        <v>0</v>
      </c>
      <c r="R183" s="304">
        <f t="shared" si="25"/>
        <v>0</v>
      </c>
      <c r="S183" s="304">
        <f t="shared" si="25"/>
        <v>0</v>
      </c>
      <c r="T183" s="304">
        <f t="shared" si="25"/>
        <v>0</v>
      </c>
      <c r="U183" s="304">
        <f t="shared" si="25"/>
        <v>0</v>
      </c>
      <c r="V183" s="304">
        <f t="shared" si="25"/>
        <v>0</v>
      </c>
      <c r="W183" s="304">
        <f t="shared" si="25"/>
        <v>0</v>
      </c>
      <c r="DA183" s="72"/>
    </row>
    <row r="184" spans="1:105" ht="12" customHeight="1" x14ac:dyDescent="0.25">
      <c r="A184" s="62" t="s">
        <v>547</v>
      </c>
      <c r="B184" s="304">
        <f t="shared" ref="B184:W184" si="26">IF(B$69=0,0,B$69/B$34)</f>
        <v>0</v>
      </c>
      <c r="C184" s="304">
        <f t="shared" si="26"/>
        <v>0</v>
      </c>
      <c r="D184" s="304">
        <f t="shared" si="26"/>
        <v>0</v>
      </c>
      <c r="E184" s="304">
        <f t="shared" si="26"/>
        <v>0</v>
      </c>
      <c r="F184" s="304">
        <f t="shared" si="26"/>
        <v>0</v>
      </c>
      <c r="G184" s="304">
        <f t="shared" si="26"/>
        <v>0</v>
      </c>
      <c r="H184" s="304">
        <f t="shared" si="26"/>
        <v>0</v>
      </c>
      <c r="I184" s="304">
        <f t="shared" si="26"/>
        <v>0</v>
      </c>
      <c r="J184" s="304">
        <f t="shared" si="26"/>
        <v>0</v>
      </c>
      <c r="K184" s="304">
        <f t="shared" si="26"/>
        <v>0</v>
      </c>
      <c r="L184" s="304">
        <f t="shared" si="26"/>
        <v>0</v>
      </c>
      <c r="M184" s="304">
        <f t="shared" si="26"/>
        <v>0</v>
      </c>
      <c r="N184" s="304">
        <f t="shared" si="26"/>
        <v>0</v>
      </c>
      <c r="O184" s="304">
        <f t="shared" si="26"/>
        <v>0</v>
      </c>
      <c r="P184" s="304">
        <f t="shared" si="26"/>
        <v>0</v>
      </c>
      <c r="Q184" s="304">
        <f t="shared" si="26"/>
        <v>0</v>
      </c>
      <c r="R184" s="304">
        <f t="shared" si="26"/>
        <v>0</v>
      </c>
      <c r="S184" s="304">
        <f t="shared" si="26"/>
        <v>0</v>
      </c>
      <c r="T184" s="304">
        <f t="shared" si="26"/>
        <v>0</v>
      </c>
      <c r="U184" s="304">
        <f t="shared" si="26"/>
        <v>0</v>
      </c>
      <c r="V184" s="304">
        <f t="shared" si="26"/>
        <v>0</v>
      </c>
      <c r="W184" s="304">
        <f t="shared" si="26"/>
        <v>0</v>
      </c>
      <c r="DA184" s="72"/>
    </row>
    <row r="185" spans="1:105" ht="12" customHeight="1" x14ac:dyDescent="0.25">
      <c r="A185" s="100" t="s">
        <v>106</v>
      </c>
      <c r="B185" s="312">
        <f t="shared" ref="B185:W185" si="27">IF(B$70=0,0,B$70/B$34)</f>
        <v>0</v>
      </c>
      <c r="C185" s="312">
        <f t="shared" si="27"/>
        <v>0</v>
      </c>
      <c r="D185" s="312">
        <f t="shared" si="27"/>
        <v>0</v>
      </c>
      <c r="E185" s="312">
        <f t="shared" si="27"/>
        <v>0</v>
      </c>
      <c r="F185" s="312">
        <f t="shared" si="27"/>
        <v>0</v>
      </c>
      <c r="G185" s="312">
        <f t="shared" si="27"/>
        <v>0</v>
      </c>
      <c r="H185" s="312">
        <f t="shared" si="27"/>
        <v>0</v>
      </c>
      <c r="I185" s="312">
        <f t="shared" si="27"/>
        <v>0</v>
      </c>
      <c r="J185" s="312">
        <f t="shared" si="27"/>
        <v>0</v>
      </c>
      <c r="K185" s="312">
        <f t="shared" si="27"/>
        <v>0</v>
      </c>
      <c r="L185" s="312">
        <f t="shared" si="27"/>
        <v>0</v>
      </c>
      <c r="M185" s="312">
        <f t="shared" si="27"/>
        <v>0</v>
      </c>
      <c r="N185" s="312">
        <f t="shared" si="27"/>
        <v>0</v>
      </c>
      <c r="O185" s="312">
        <f t="shared" si="27"/>
        <v>0</v>
      </c>
      <c r="P185" s="312">
        <f t="shared" si="27"/>
        <v>0</v>
      </c>
      <c r="Q185" s="312">
        <f t="shared" si="27"/>
        <v>0</v>
      </c>
      <c r="R185" s="312">
        <f t="shared" si="27"/>
        <v>0</v>
      </c>
      <c r="S185" s="312">
        <f t="shared" si="27"/>
        <v>0</v>
      </c>
      <c r="T185" s="312">
        <f t="shared" si="27"/>
        <v>0</v>
      </c>
      <c r="U185" s="312">
        <f t="shared" si="27"/>
        <v>0</v>
      </c>
      <c r="V185" s="312">
        <f t="shared" si="27"/>
        <v>0</v>
      </c>
      <c r="W185" s="312">
        <f t="shared" si="27"/>
        <v>0</v>
      </c>
      <c r="DA185" s="127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8">SUM(B$188:B$193,B$197:B$198,B$200:B$202)</f>
        <v>0</v>
      </c>
      <c r="C187" s="234">
        <f t="shared" si="28"/>
        <v>0</v>
      </c>
      <c r="D187" s="234">
        <f t="shared" si="28"/>
        <v>0</v>
      </c>
      <c r="E187" s="234">
        <f t="shared" si="28"/>
        <v>0</v>
      </c>
      <c r="F187" s="234">
        <f t="shared" si="28"/>
        <v>0</v>
      </c>
      <c r="G187" s="234">
        <f t="shared" si="28"/>
        <v>0</v>
      </c>
      <c r="H187" s="234">
        <f t="shared" si="28"/>
        <v>0</v>
      </c>
      <c r="I187" s="234">
        <f t="shared" si="28"/>
        <v>0</v>
      </c>
      <c r="J187" s="234">
        <f t="shared" si="28"/>
        <v>0</v>
      </c>
      <c r="K187" s="234">
        <f t="shared" si="28"/>
        <v>0</v>
      </c>
      <c r="L187" s="234">
        <f t="shared" si="28"/>
        <v>0</v>
      </c>
      <c r="M187" s="234">
        <f t="shared" si="28"/>
        <v>0</v>
      </c>
      <c r="N187" s="234">
        <f t="shared" si="28"/>
        <v>0</v>
      </c>
      <c r="O187" s="234">
        <f t="shared" si="28"/>
        <v>0</v>
      </c>
      <c r="P187" s="234">
        <f t="shared" si="28"/>
        <v>0</v>
      </c>
      <c r="Q187" s="234">
        <f t="shared" si="28"/>
        <v>0</v>
      </c>
      <c r="R187" s="234">
        <f t="shared" si="28"/>
        <v>0</v>
      </c>
      <c r="S187" s="234">
        <f t="shared" si="28"/>
        <v>0</v>
      </c>
      <c r="T187" s="234">
        <f t="shared" si="28"/>
        <v>0</v>
      </c>
      <c r="U187" s="234">
        <f t="shared" si="28"/>
        <v>0</v>
      </c>
      <c r="V187" s="234">
        <f t="shared" si="28"/>
        <v>0</v>
      </c>
      <c r="W187" s="234">
        <f t="shared" si="28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9">IF(B$73=0,0,B$73/B$72)</f>
        <v>0</v>
      </c>
      <c r="C188" s="301">
        <f t="shared" si="29"/>
        <v>0</v>
      </c>
      <c r="D188" s="301">
        <f t="shared" si="29"/>
        <v>0</v>
      </c>
      <c r="E188" s="301">
        <f t="shared" si="29"/>
        <v>0</v>
      </c>
      <c r="F188" s="301">
        <f t="shared" si="29"/>
        <v>0</v>
      </c>
      <c r="G188" s="301">
        <f t="shared" si="29"/>
        <v>0</v>
      </c>
      <c r="H188" s="301">
        <f t="shared" si="29"/>
        <v>0</v>
      </c>
      <c r="I188" s="301">
        <f t="shared" si="29"/>
        <v>0</v>
      </c>
      <c r="J188" s="301">
        <f t="shared" si="29"/>
        <v>0</v>
      </c>
      <c r="K188" s="301">
        <f t="shared" si="29"/>
        <v>0</v>
      </c>
      <c r="L188" s="301">
        <f t="shared" si="29"/>
        <v>0</v>
      </c>
      <c r="M188" s="301">
        <f t="shared" si="29"/>
        <v>0</v>
      </c>
      <c r="N188" s="301">
        <f t="shared" si="29"/>
        <v>0</v>
      </c>
      <c r="O188" s="301">
        <f t="shared" si="29"/>
        <v>0</v>
      </c>
      <c r="P188" s="301">
        <f t="shared" si="29"/>
        <v>0</v>
      </c>
      <c r="Q188" s="301">
        <f t="shared" si="29"/>
        <v>0</v>
      </c>
      <c r="R188" s="301">
        <f t="shared" si="29"/>
        <v>0</v>
      </c>
      <c r="S188" s="301">
        <f t="shared" si="29"/>
        <v>0</v>
      </c>
      <c r="T188" s="301">
        <f t="shared" si="29"/>
        <v>0</v>
      </c>
      <c r="U188" s="301">
        <f t="shared" si="29"/>
        <v>0</v>
      </c>
      <c r="V188" s="301">
        <f t="shared" si="29"/>
        <v>0</v>
      </c>
      <c r="W188" s="301">
        <f t="shared" si="29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30">IF(B$74=0,0,B$74/B$72)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  <c r="R189" s="235">
        <f t="shared" si="30"/>
        <v>0</v>
      </c>
      <c r="S189" s="235">
        <f t="shared" si="30"/>
        <v>0</v>
      </c>
      <c r="T189" s="235">
        <f t="shared" si="30"/>
        <v>0</v>
      </c>
      <c r="U189" s="235">
        <f t="shared" si="30"/>
        <v>0</v>
      </c>
      <c r="V189" s="235">
        <f t="shared" si="30"/>
        <v>0</v>
      </c>
      <c r="W189" s="235">
        <f t="shared" si="30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31">IF(B$75=0,0,B$75/B$72)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0</v>
      </c>
      <c r="M190" s="235">
        <f t="shared" si="31"/>
        <v>0</v>
      </c>
      <c r="N190" s="235">
        <f t="shared" si="31"/>
        <v>0</v>
      </c>
      <c r="O190" s="235">
        <f t="shared" si="31"/>
        <v>0</v>
      </c>
      <c r="P190" s="235">
        <f t="shared" si="31"/>
        <v>0</v>
      </c>
      <c r="Q190" s="235">
        <f t="shared" si="31"/>
        <v>0</v>
      </c>
      <c r="R190" s="235">
        <f t="shared" si="31"/>
        <v>0</v>
      </c>
      <c r="S190" s="235">
        <f t="shared" si="31"/>
        <v>0</v>
      </c>
      <c r="T190" s="235">
        <f t="shared" si="31"/>
        <v>0</v>
      </c>
      <c r="U190" s="235">
        <f t="shared" si="31"/>
        <v>0</v>
      </c>
      <c r="V190" s="235">
        <f t="shared" si="31"/>
        <v>0</v>
      </c>
      <c r="W190" s="235">
        <f t="shared" si="31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32">IF(B$76=0,0,B$76/B$72)</f>
        <v>0</v>
      </c>
      <c r="C191" s="235">
        <f t="shared" si="32"/>
        <v>0</v>
      </c>
      <c r="D191" s="235">
        <f t="shared" si="32"/>
        <v>0</v>
      </c>
      <c r="E191" s="235">
        <f t="shared" si="32"/>
        <v>0</v>
      </c>
      <c r="F191" s="235">
        <f t="shared" si="32"/>
        <v>0</v>
      </c>
      <c r="G191" s="235">
        <f t="shared" si="32"/>
        <v>0</v>
      </c>
      <c r="H191" s="235">
        <f t="shared" si="32"/>
        <v>0</v>
      </c>
      <c r="I191" s="235">
        <f t="shared" si="32"/>
        <v>0</v>
      </c>
      <c r="J191" s="235">
        <f t="shared" si="32"/>
        <v>0</v>
      </c>
      <c r="K191" s="235">
        <f t="shared" si="32"/>
        <v>0</v>
      </c>
      <c r="L191" s="235">
        <f t="shared" si="32"/>
        <v>0</v>
      </c>
      <c r="M191" s="235">
        <f t="shared" si="32"/>
        <v>0</v>
      </c>
      <c r="N191" s="235">
        <f t="shared" si="32"/>
        <v>0</v>
      </c>
      <c r="O191" s="235">
        <f t="shared" si="32"/>
        <v>0</v>
      </c>
      <c r="P191" s="235">
        <f t="shared" si="32"/>
        <v>0</v>
      </c>
      <c r="Q191" s="235">
        <f t="shared" si="32"/>
        <v>0</v>
      </c>
      <c r="R191" s="235">
        <f t="shared" si="32"/>
        <v>0</v>
      </c>
      <c r="S191" s="235">
        <f t="shared" si="32"/>
        <v>0</v>
      </c>
      <c r="T191" s="235">
        <f t="shared" si="32"/>
        <v>0</v>
      </c>
      <c r="U191" s="235">
        <f t="shared" si="32"/>
        <v>0</v>
      </c>
      <c r="V191" s="235">
        <f t="shared" si="32"/>
        <v>0</v>
      </c>
      <c r="W191" s="235">
        <f t="shared" si="32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3">IF(B$77=0,0,B$77/B$72)</f>
        <v>0</v>
      </c>
      <c r="C192" s="302">
        <f t="shared" si="33"/>
        <v>0</v>
      </c>
      <c r="D192" s="302">
        <f t="shared" si="33"/>
        <v>0</v>
      </c>
      <c r="E192" s="302">
        <f t="shared" si="33"/>
        <v>0</v>
      </c>
      <c r="F192" s="302">
        <f t="shared" si="33"/>
        <v>0</v>
      </c>
      <c r="G192" s="302">
        <f t="shared" si="33"/>
        <v>0</v>
      </c>
      <c r="H192" s="302">
        <f t="shared" si="33"/>
        <v>0</v>
      </c>
      <c r="I192" s="302">
        <f t="shared" si="33"/>
        <v>0</v>
      </c>
      <c r="J192" s="302">
        <f t="shared" si="33"/>
        <v>0</v>
      </c>
      <c r="K192" s="302">
        <f t="shared" si="33"/>
        <v>0</v>
      </c>
      <c r="L192" s="302">
        <f t="shared" si="33"/>
        <v>0</v>
      </c>
      <c r="M192" s="302">
        <f t="shared" si="33"/>
        <v>0</v>
      </c>
      <c r="N192" s="302">
        <f t="shared" si="33"/>
        <v>0</v>
      </c>
      <c r="O192" s="302">
        <f t="shared" si="33"/>
        <v>0</v>
      </c>
      <c r="P192" s="302">
        <f t="shared" si="33"/>
        <v>0</v>
      </c>
      <c r="Q192" s="302">
        <f t="shared" si="33"/>
        <v>0</v>
      </c>
      <c r="R192" s="302">
        <f t="shared" si="33"/>
        <v>0</v>
      </c>
      <c r="S192" s="302">
        <f t="shared" si="33"/>
        <v>0</v>
      </c>
      <c r="T192" s="302">
        <f t="shared" si="33"/>
        <v>0</v>
      </c>
      <c r="U192" s="302">
        <f t="shared" si="33"/>
        <v>0</v>
      </c>
      <c r="V192" s="302">
        <f t="shared" si="33"/>
        <v>0</v>
      </c>
      <c r="W192" s="302">
        <f t="shared" si="33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4">IF(B$83=0,0,B$83/B$72)</f>
        <v>0</v>
      </c>
      <c r="C193" s="303">
        <f t="shared" si="34"/>
        <v>0</v>
      </c>
      <c r="D193" s="303">
        <f t="shared" si="34"/>
        <v>0</v>
      </c>
      <c r="E193" s="303">
        <f t="shared" si="34"/>
        <v>0</v>
      </c>
      <c r="F193" s="303">
        <f t="shared" si="34"/>
        <v>0</v>
      </c>
      <c r="G193" s="303">
        <f t="shared" si="34"/>
        <v>0</v>
      </c>
      <c r="H193" s="303">
        <f t="shared" si="34"/>
        <v>0</v>
      </c>
      <c r="I193" s="303">
        <f t="shared" si="34"/>
        <v>0</v>
      </c>
      <c r="J193" s="303">
        <f t="shared" si="34"/>
        <v>0</v>
      </c>
      <c r="K193" s="303">
        <f t="shared" si="34"/>
        <v>0</v>
      </c>
      <c r="L193" s="303">
        <f t="shared" si="34"/>
        <v>0</v>
      </c>
      <c r="M193" s="303">
        <f t="shared" si="34"/>
        <v>0</v>
      </c>
      <c r="N193" s="303">
        <f t="shared" si="34"/>
        <v>0</v>
      </c>
      <c r="O193" s="303">
        <f t="shared" si="34"/>
        <v>0</v>
      </c>
      <c r="P193" s="303">
        <f t="shared" si="34"/>
        <v>0</v>
      </c>
      <c r="Q193" s="303">
        <f t="shared" si="34"/>
        <v>0</v>
      </c>
      <c r="R193" s="303">
        <f t="shared" si="34"/>
        <v>0</v>
      </c>
      <c r="S193" s="303">
        <f t="shared" si="34"/>
        <v>0</v>
      </c>
      <c r="T193" s="303">
        <f t="shared" si="34"/>
        <v>0</v>
      </c>
      <c r="U193" s="303">
        <f t="shared" si="34"/>
        <v>0</v>
      </c>
      <c r="V193" s="303">
        <f t="shared" si="34"/>
        <v>0</v>
      </c>
      <c r="W193" s="303">
        <f t="shared" si="34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5">IF(B$84=0,0,B$84/B$72)</f>
        <v>0</v>
      </c>
      <c r="C194" s="304">
        <f t="shared" si="35"/>
        <v>0</v>
      </c>
      <c r="D194" s="304">
        <f t="shared" si="35"/>
        <v>0</v>
      </c>
      <c r="E194" s="304">
        <f t="shared" si="35"/>
        <v>0</v>
      </c>
      <c r="F194" s="304">
        <f t="shared" si="35"/>
        <v>0</v>
      </c>
      <c r="G194" s="304">
        <f t="shared" si="35"/>
        <v>0</v>
      </c>
      <c r="H194" s="304">
        <f t="shared" si="35"/>
        <v>0</v>
      </c>
      <c r="I194" s="304">
        <f t="shared" si="35"/>
        <v>0</v>
      </c>
      <c r="J194" s="304">
        <f t="shared" si="35"/>
        <v>0</v>
      </c>
      <c r="K194" s="304">
        <f t="shared" si="35"/>
        <v>0</v>
      </c>
      <c r="L194" s="304">
        <f t="shared" si="35"/>
        <v>0</v>
      </c>
      <c r="M194" s="304">
        <f t="shared" si="35"/>
        <v>0</v>
      </c>
      <c r="N194" s="304">
        <f t="shared" si="35"/>
        <v>0</v>
      </c>
      <c r="O194" s="304">
        <f t="shared" si="35"/>
        <v>0</v>
      </c>
      <c r="P194" s="304">
        <f t="shared" si="35"/>
        <v>0</v>
      </c>
      <c r="Q194" s="304">
        <f t="shared" si="35"/>
        <v>0</v>
      </c>
      <c r="R194" s="304">
        <f t="shared" si="35"/>
        <v>0</v>
      </c>
      <c r="S194" s="304">
        <f t="shared" si="35"/>
        <v>0</v>
      </c>
      <c r="T194" s="304">
        <f t="shared" si="35"/>
        <v>0</v>
      </c>
      <c r="U194" s="304">
        <f t="shared" si="35"/>
        <v>0</v>
      </c>
      <c r="V194" s="304">
        <f t="shared" si="35"/>
        <v>0</v>
      </c>
      <c r="W194" s="304">
        <f t="shared" si="35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6">IF(B$89=0,0,B$89/B$72)</f>
        <v>0</v>
      </c>
      <c r="C195" s="304">
        <f t="shared" si="36"/>
        <v>0</v>
      </c>
      <c r="D195" s="304">
        <f t="shared" si="36"/>
        <v>0</v>
      </c>
      <c r="E195" s="304">
        <f t="shared" si="36"/>
        <v>0</v>
      </c>
      <c r="F195" s="304">
        <f t="shared" si="36"/>
        <v>0</v>
      </c>
      <c r="G195" s="304">
        <f t="shared" si="36"/>
        <v>0</v>
      </c>
      <c r="H195" s="304">
        <f t="shared" si="36"/>
        <v>0</v>
      </c>
      <c r="I195" s="304">
        <f t="shared" si="36"/>
        <v>0</v>
      </c>
      <c r="J195" s="304">
        <f t="shared" si="36"/>
        <v>0</v>
      </c>
      <c r="K195" s="304">
        <f t="shared" si="36"/>
        <v>0</v>
      </c>
      <c r="L195" s="304">
        <f t="shared" si="36"/>
        <v>0</v>
      </c>
      <c r="M195" s="304">
        <f t="shared" si="36"/>
        <v>0</v>
      </c>
      <c r="N195" s="304">
        <f t="shared" si="36"/>
        <v>0</v>
      </c>
      <c r="O195" s="304">
        <f t="shared" si="36"/>
        <v>0</v>
      </c>
      <c r="P195" s="304">
        <f t="shared" si="36"/>
        <v>0</v>
      </c>
      <c r="Q195" s="304">
        <f t="shared" si="36"/>
        <v>0</v>
      </c>
      <c r="R195" s="304">
        <f t="shared" si="36"/>
        <v>0</v>
      </c>
      <c r="S195" s="304">
        <f t="shared" si="36"/>
        <v>0</v>
      </c>
      <c r="T195" s="304">
        <f t="shared" si="36"/>
        <v>0</v>
      </c>
      <c r="U195" s="304">
        <f t="shared" si="36"/>
        <v>0</v>
      </c>
      <c r="V195" s="304">
        <f t="shared" si="36"/>
        <v>0</v>
      </c>
      <c r="W195" s="304">
        <f t="shared" si="36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7">IF(B$90=0,0,B$90/B$72)</f>
        <v>0</v>
      </c>
      <c r="C196" s="303">
        <f t="shared" si="37"/>
        <v>0</v>
      </c>
      <c r="D196" s="303">
        <f t="shared" si="37"/>
        <v>0</v>
      </c>
      <c r="E196" s="303">
        <f t="shared" si="37"/>
        <v>0</v>
      </c>
      <c r="F196" s="303">
        <f t="shared" si="37"/>
        <v>0</v>
      </c>
      <c r="G196" s="303">
        <f t="shared" si="37"/>
        <v>0</v>
      </c>
      <c r="H196" s="303">
        <f t="shared" si="37"/>
        <v>0</v>
      </c>
      <c r="I196" s="303">
        <f t="shared" si="37"/>
        <v>0</v>
      </c>
      <c r="J196" s="303">
        <f t="shared" si="37"/>
        <v>0</v>
      </c>
      <c r="K196" s="303">
        <f t="shared" si="37"/>
        <v>0</v>
      </c>
      <c r="L196" s="303">
        <f t="shared" si="37"/>
        <v>0</v>
      </c>
      <c r="M196" s="303">
        <f t="shared" si="37"/>
        <v>0</v>
      </c>
      <c r="N196" s="303">
        <f t="shared" si="37"/>
        <v>0</v>
      </c>
      <c r="O196" s="303">
        <f t="shared" si="37"/>
        <v>0</v>
      </c>
      <c r="P196" s="303">
        <f t="shared" si="37"/>
        <v>0</v>
      </c>
      <c r="Q196" s="303">
        <f t="shared" si="37"/>
        <v>0</v>
      </c>
      <c r="R196" s="303">
        <f t="shared" si="37"/>
        <v>0</v>
      </c>
      <c r="S196" s="303">
        <f t="shared" si="37"/>
        <v>0</v>
      </c>
      <c r="T196" s="303">
        <f t="shared" si="37"/>
        <v>0</v>
      </c>
      <c r="U196" s="303">
        <f t="shared" si="37"/>
        <v>0</v>
      </c>
      <c r="V196" s="303">
        <f t="shared" si="37"/>
        <v>0</v>
      </c>
      <c r="W196" s="303">
        <f t="shared" si="37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8">IF(B$91=0,0,B$91/B$72)</f>
        <v>0</v>
      </c>
      <c r="C197" s="304">
        <f t="shared" si="38"/>
        <v>0</v>
      </c>
      <c r="D197" s="304">
        <f t="shared" si="38"/>
        <v>0</v>
      </c>
      <c r="E197" s="304">
        <f t="shared" si="38"/>
        <v>0</v>
      </c>
      <c r="F197" s="304">
        <f t="shared" si="38"/>
        <v>0</v>
      </c>
      <c r="G197" s="304">
        <f t="shared" si="38"/>
        <v>0</v>
      </c>
      <c r="H197" s="304">
        <f t="shared" si="38"/>
        <v>0</v>
      </c>
      <c r="I197" s="304">
        <f t="shared" si="38"/>
        <v>0</v>
      </c>
      <c r="J197" s="304">
        <f t="shared" si="38"/>
        <v>0</v>
      </c>
      <c r="K197" s="304">
        <f t="shared" si="38"/>
        <v>0</v>
      </c>
      <c r="L197" s="304">
        <f t="shared" si="38"/>
        <v>0</v>
      </c>
      <c r="M197" s="304">
        <f t="shared" si="38"/>
        <v>0</v>
      </c>
      <c r="N197" s="304">
        <f t="shared" si="38"/>
        <v>0</v>
      </c>
      <c r="O197" s="304">
        <f t="shared" si="38"/>
        <v>0</v>
      </c>
      <c r="P197" s="304">
        <f t="shared" si="38"/>
        <v>0</v>
      </c>
      <c r="Q197" s="304">
        <f t="shared" si="38"/>
        <v>0</v>
      </c>
      <c r="R197" s="304">
        <f t="shared" si="38"/>
        <v>0</v>
      </c>
      <c r="S197" s="304">
        <f t="shared" si="38"/>
        <v>0</v>
      </c>
      <c r="T197" s="304">
        <f t="shared" si="38"/>
        <v>0</v>
      </c>
      <c r="U197" s="304">
        <f t="shared" si="38"/>
        <v>0</v>
      </c>
      <c r="V197" s="304">
        <f t="shared" si="38"/>
        <v>0</v>
      </c>
      <c r="W197" s="304">
        <f t="shared" si="38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9">IF(B$96=0,0,B$96/B$72)</f>
        <v>0</v>
      </c>
      <c r="C198" s="304">
        <f t="shared" si="39"/>
        <v>0</v>
      </c>
      <c r="D198" s="304">
        <f t="shared" si="39"/>
        <v>0</v>
      </c>
      <c r="E198" s="304">
        <f t="shared" si="39"/>
        <v>0</v>
      </c>
      <c r="F198" s="304">
        <f t="shared" si="39"/>
        <v>0</v>
      </c>
      <c r="G198" s="304">
        <f t="shared" si="39"/>
        <v>0</v>
      </c>
      <c r="H198" s="304">
        <f t="shared" si="39"/>
        <v>0</v>
      </c>
      <c r="I198" s="304">
        <f t="shared" si="39"/>
        <v>0</v>
      </c>
      <c r="J198" s="304">
        <f t="shared" si="39"/>
        <v>0</v>
      </c>
      <c r="K198" s="304">
        <f t="shared" si="39"/>
        <v>0</v>
      </c>
      <c r="L198" s="304">
        <f t="shared" si="39"/>
        <v>0</v>
      </c>
      <c r="M198" s="304">
        <f t="shared" si="39"/>
        <v>0</v>
      </c>
      <c r="N198" s="304">
        <f t="shared" si="39"/>
        <v>0</v>
      </c>
      <c r="O198" s="304">
        <f t="shared" si="39"/>
        <v>0</v>
      </c>
      <c r="P198" s="304">
        <f t="shared" si="39"/>
        <v>0</v>
      </c>
      <c r="Q198" s="304">
        <f t="shared" si="39"/>
        <v>0</v>
      </c>
      <c r="R198" s="304">
        <f t="shared" si="39"/>
        <v>0</v>
      </c>
      <c r="S198" s="304">
        <f t="shared" si="39"/>
        <v>0</v>
      </c>
      <c r="T198" s="304">
        <f t="shared" si="39"/>
        <v>0</v>
      </c>
      <c r="U198" s="304">
        <f t="shared" si="39"/>
        <v>0</v>
      </c>
      <c r="V198" s="304">
        <f t="shared" si="39"/>
        <v>0</v>
      </c>
      <c r="W198" s="304">
        <f t="shared" si="39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40">IF(B$97=0,0,B$97/B$72)</f>
        <v>0</v>
      </c>
      <c r="C199" s="303">
        <f t="shared" si="40"/>
        <v>0</v>
      </c>
      <c r="D199" s="303">
        <f t="shared" si="40"/>
        <v>0</v>
      </c>
      <c r="E199" s="303">
        <f t="shared" si="40"/>
        <v>0</v>
      </c>
      <c r="F199" s="303">
        <f t="shared" si="40"/>
        <v>0</v>
      </c>
      <c r="G199" s="303">
        <f t="shared" si="40"/>
        <v>0</v>
      </c>
      <c r="H199" s="303">
        <f t="shared" si="40"/>
        <v>0</v>
      </c>
      <c r="I199" s="303">
        <f t="shared" si="40"/>
        <v>0</v>
      </c>
      <c r="J199" s="303">
        <f t="shared" si="40"/>
        <v>0</v>
      </c>
      <c r="K199" s="303">
        <f t="shared" si="40"/>
        <v>0</v>
      </c>
      <c r="L199" s="303">
        <f t="shared" si="40"/>
        <v>0</v>
      </c>
      <c r="M199" s="303">
        <f t="shared" si="40"/>
        <v>0</v>
      </c>
      <c r="N199" s="303">
        <f t="shared" si="40"/>
        <v>0</v>
      </c>
      <c r="O199" s="303">
        <f t="shared" si="40"/>
        <v>0</v>
      </c>
      <c r="P199" s="303">
        <f t="shared" si="40"/>
        <v>0</v>
      </c>
      <c r="Q199" s="303">
        <f t="shared" si="40"/>
        <v>0</v>
      </c>
      <c r="R199" s="303">
        <f t="shared" si="40"/>
        <v>0</v>
      </c>
      <c r="S199" s="303">
        <f t="shared" si="40"/>
        <v>0</v>
      </c>
      <c r="T199" s="303">
        <f t="shared" si="40"/>
        <v>0</v>
      </c>
      <c r="U199" s="303">
        <f t="shared" si="40"/>
        <v>0</v>
      </c>
      <c r="V199" s="303">
        <f t="shared" si="40"/>
        <v>0</v>
      </c>
      <c r="W199" s="303">
        <f t="shared" si="40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41">IF(B$98=0,0,B$98/B$72)</f>
        <v>0</v>
      </c>
      <c r="C200" s="304">
        <f t="shared" si="41"/>
        <v>0</v>
      </c>
      <c r="D200" s="304">
        <f t="shared" si="41"/>
        <v>0</v>
      </c>
      <c r="E200" s="304">
        <f t="shared" si="41"/>
        <v>0</v>
      </c>
      <c r="F200" s="304">
        <f t="shared" si="41"/>
        <v>0</v>
      </c>
      <c r="G200" s="304">
        <f t="shared" si="41"/>
        <v>0</v>
      </c>
      <c r="H200" s="304">
        <f t="shared" si="41"/>
        <v>0</v>
      </c>
      <c r="I200" s="304">
        <f t="shared" si="41"/>
        <v>0</v>
      </c>
      <c r="J200" s="304">
        <f t="shared" si="41"/>
        <v>0</v>
      </c>
      <c r="K200" s="304">
        <f t="shared" si="41"/>
        <v>0</v>
      </c>
      <c r="L200" s="304">
        <f t="shared" si="41"/>
        <v>0</v>
      </c>
      <c r="M200" s="304">
        <f t="shared" si="41"/>
        <v>0</v>
      </c>
      <c r="N200" s="304">
        <f t="shared" si="41"/>
        <v>0</v>
      </c>
      <c r="O200" s="304">
        <f t="shared" si="41"/>
        <v>0</v>
      </c>
      <c r="P200" s="304">
        <f t="shared" si="41"/>
        <v>0</v>
      </c>
      <c r="Q200" s="304">
        <f t="shared" si="41"/>
        <v>0</v>
      </c>
      <c r="R200" s="304">
        <f t="shared" si="41"/>
        <v>0</v>
      </c>
      <c r="S200" s="304">
        <f t="shared" si="41"/>
        <v>0</v>
      </c>
      <c r="T200" s="304">
        <f t="shared" si="41"/>
        <v>0</v>
      </c>
      <c r="U200" s="304">
        <f t="shared" si="41"/>
        <v>0</v>
      </c>
      <c r="V200" s="304">
        <f t="shared" si="41"/>
        <v>0</v>
      </c>
      <c r="W200" s="304">
        <f t="shared" si="41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42">IF(B$102=0,0,B$102/B$72)</f>
        <v>0</v>
      </c>
      <c r="C201" s="304">
        <f t="shared" si="42"/>
        <v>0</v>
      </c>
      <c r="D201" s="304">
        <f t="shared" si="42"/>
        <v>0</v>
      </c>
      <c r="E201" s="304">
        <f t="shared" si="42"/>
        <v>0</v>
      </c>
      <c r="F201" s="304">
        <f t="shared" si="42"/>
        <v>0</v>
      </c>
      <c r="G201" s="304">
        <f t="shared" si="42"/>
        <v>0</v>
      </c>
      <c r="H201" s="304">
        <f t="shared" si="42"/>
        <v>0</v>
      </c>
      <c r="I201" s="304">
        <f t="shared" si="42"/>
        <v>0</v>
      </c>
      <c r="J201" s="304">
        <f t="shared" si="42"/>
        <v>0</v>
      </c>
      <c r="K201" s="304">
        <f t="shared" si="42"/>
        <v>0</v>
      </c>
      <c r="L201" s="304">
        <f t="shared" si="42"/>
        <v>0</v>
      </c>
      <c r="M201" s="304">
        <f t="shared" si="42"/>
        <v>0</v>
      </c>
      <c r="N201" s="304">
        <f t="shared" si="42"/>
        <v>0</v>
      </c>
      <c r="O201" s="304">
        <f t="shared" si="42"/>
        <v>0</v>
      </c>
      <c r="P201" s="304">
        <f t="shared" si="42"/>
        <v>0</v>
      </c>
      <c r="Q201" s="304">
        <f t="shared" si="42"/>
        <v>0</v>
      </c>
      <c r="R201" s="304">
        <f t="shared" si="42"/>
        <v>0</v>
      </c>
      <c r="S201" s="304">
        <f t="shared" si="42"/>
        <v>0</v>
      </c>
      <c r="T201" s="304">
        <f t="shared" si="42"/>
        <v>0</v>
      </c>
      <c r="U201" s="304">
        <f t="shared" si="42"/>
        <v>0</v>
      </c>
      <c r="V201" s="304">
        <f t="shared" si="42"/>
        <v>0</v>
      </c>
      <c r="W201" s="304">
        <f t="shared" si="42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3">IF(B$113=0,0,B$113/B$72)</f>
        <v>0</v>
      </c>
      <c r="C202" s="305">
        <f t="shared" si="43"/>
        <v>0</v>
      </c>
      <c r="D202" s="305">
        <f t="shared" si="43"/>
        <v>0</v>
      </c>
      <c r="E202" s="305">
        <f t="shared" si="43"/>
        <v>0</v>
      </c>
      <c r="F202" s="305">
        <f t="shared" si="43"/>
        <v>0</v>
      </c>
      <c r="G202" s="305">
        <f t="shared" si="43"/>
        <v>0</v>
      </c>
      <c r="H202" s="305">
        <f t="shared" si="43"/>
        <v>0</v>
      </c>
      <c r="I202" s="305">
        <f t="shared" si="43"/>
        <v>0</v>
      </c>
      <c r="J202" s="305">
        <f t="shared" si="43"/>
        <v>0</v>
      </c>
      <c r="K202" s="305">
        <f t="shared" si="43"/>
        <v>0</v>
      </c>
      <c r="L202" s="305">
        <f t="shared" si="43"/>
        <v>0</v>
      </c>
      <c r="M202" s="305">
        <f t="shared" si="43"/>
        <v>0</v>
      </c>
      <c r="N202" s="305">
        <f t="shared" si="43"/>
        <v>0</v>
      </c>
      <c r="O202" s="305">
        <f t="shared" si="43"/>
        <v>0</v>
      </c>
      <c r="P202" s="305">
        <f t="shared" si="43"/>
        <v>0</v>
      </c>
      <c r="Q202" s="305">
        <f t="shared" si="43"/>
        <v>0</v>
      </c>
      <c r="R202" s="305">
        <f t="shared" si="43"/>
        <v>0</v>
      </c>
      <c r="S202" s="305">
        <f t="shared" si="43"/>
        <v>0</v>
      </c>
      <c r="T202" s="305">
        <f t="shared" si="43"/>
        <v>0</v>
      </c>
      <c r="U202" s="305">
        <f t="shared" si="43"/>
        <v>0</v>
      </c>
      <c r="V202" s="305">
        <f t="shared" si="43"/>
        <v>0</v>
      </c>
      <c r="W202" s="305">
        <f t="shared" si="43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4">SUM(B$205:B$210,B$214:B$215,B$217:B$219,B220)</f>
        <v>0</v>
      </c>
      <c r="C204" s="234">
        <f t="shared" si="44"/>
        <v>0</v>
      </c>
      <c r="D204" s="234">
        <f t="shared" si="44"/>
        <v>0</v>
      </c>
      <c r="E204" s="234">
        <f t="shared" si="44"/>
        <v>0</v>
      </c>
      <c r="F204" s="234">
        <f t="shared" si="44"/>
        <v>0</v>
      </c>
      <c r="G204" s="234">
        <f t="shared" si="44"/>
        <v>0</v>
      </c>
      <c r="H204" s="234">
        <f t="shared" si="44"/>
        <v>0</v>
      </c>
      <c r="I204" s="234">
        <f t="shared" si="44"/>
        <v>0</v>
      </c>
      <c r="J204" s="234">
        <f t="shared" si="44"/>
        <v>0</v>
      </c>
      <c r="K204" s="234">
        <f t="shared" si="44"/>
        <v>0</v>
      </c>
      <c r="L204" s="234">
        <f t="shared" si="44"/>
        <v>0</v>
      </c>
      <c r="M204" s="234">
        <f t="shared" si="44"/>
        <v>0</v>
      </c>
      <c r="N204" s="234">
        <f t="shared" si="44"/>
        <v>0</v>
      </c>
      <c r="O204" s="234">
        <f t="shared" si="44"/>
        <v>0</v>
      </c>
      <c r="P204" s="234">
        <f t="shared" si="44"/>
        <v>0</v>
      </c>
      <c r="Q204" s="234">
        <f t="shared" si="44"/>
        <v>0</v>
      </c>
      <c r="R204" s="234">
        <f t="shared" si="44"/>
        <v>0</v>
      </c>
      <c r="S204" s="234">
        <f t="shared" si="44"/>
        <v>0</v>
      </c>
      <c r="T204" s="234">
        <f t="shared" si="44"/>
        <v>0</v>
      </c>
      <c r="U204" s="234">
        <f t="shared" si="44"/>
        <v>0</v>
      </c>
      <c r="V204" s="234">
        <f t="shared" si="44"/>
        <v>0</v>
      </c>
      <c r="W204" s="234">
        <f t="shared" si="44"/>
        <v>0</v>
      </c>
      <c r="DA204" s="95"/>
    </row>
    <row r="205" spans="1:105" ht="12" customHeight="1" x14ac:dyDescent="0.25">
      <c r="A205" s="55" t="s">
        <v>92</v>
      </c>
      <c r="B205" s="301">
        <f t="shared" ref="B205:W205" si="45">IF(B$116=0,0,B$116/B$115)</f>
        <v>0</v>
      </c>
      <c r="C205" s="301">
        <f t="shared" si="45"/>
        <v>0</v>
      </c>
      <c r="D205" s="301">
        <f t="shared" si="45"/>
        <v>0</v>
      </c>
      <c r="E205" s="301">
        <f t="shared" si="45"/>
        <v>0</v>
      </c>
      <c r="F205" s="301">
        <f t="shared" si="45"/>
        <v>0</v>
      </c>
      <c r="G205" s="301">
        <f t="shared" si="45"/>
        <v>0</v>
      </c>
      <c r="H205" s="301">
        <f t="shared" si="45"/>
        <v>0</v>
      </c>
      <c r="I205" s="301">
        <f t="shared" si="45"/>
        <v>0</v>
      </c>
      <c r="J205" s="301">
        <f t="shared" si="45"/>
        <v>0</v>
      </c>
      <c r="K205" s="301">
        <f t="shared" si="45"/>
        <v>0</v>
      </c>
      <c r="L205" s="301">
        <f t="shared" si="45"/>
        <v>0</v>
      </c>
      <c r="M205" s="301">
        <f t="shared" si="45"/>
        <v>0</v>
      </c>
      <c r="N205" s="301">
        <f t="shared" si="45"/>
        <v>0</v>
      </c>
      <c r="O205" s="301">
        <f t="shared" si="45"/>
        <v>0</v>
      </c>
      <c r="P205" s="301">
        <f t="shared" si="45"/>
        <v>0</v>
      </c>
      <c r="Q205" s="301">
        <f t="shared" si="45"/>
        <v>0</v>
      </c>
      <c r="R205" s="301">
        <f t="shared" si="45"/>
        <v>0</v>
      </c>
      <c r="S205" s="301">
        <f t="shared" si="45"/>
        <v>0</v>
      </c>
      <c r="T205" s="301">
        <f t="shared" si="45"/>
        <v>0</v>
      </c>
      <c r="U205" s="301">
        <f t="shared" si="45"/>
        <v>0</v>
      </c>
      <c r="V205" s="301">
        <f t="shared" si="45"/>
        <v>0</v>
      </c>
      <c r="W205" s="301">
        <f t="shared" si="45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6">IF(B$117=0,0,B$117/B$115)</f>
        <v>0</v>
      </c>
      <c r="C206" s="235">
        <f t="shared" si="46"/>
        <v>0</v>
      </c>
      <c r="D206" s="235">
        <f t="shared" si="46"/>
        <v>0</v>
      </c>
      <c r="E206" s="235">
        <f t="shared" si="46"/>
        <v>0</v>
      </c>
      <c r="F206" s="235">
        <f t="shared" si="46"/>
        <v>0</v>
      </c>
      <c r="G206" s="235">
        <f t="shared" si="46"/>
        <v>0</v>
      </c>
      <c r="H206" s="235">
        <f t="shared" si="46"/>
        <v>0</v>
      </c>
      <c r="I206" s="235">
        <f t="shared" si="46"/>
        <v>0</v>
      </c>
      <c r="J206" s="235">
        <f t="shared" si="46"/>
        <v>0</v>
      </c>
      <c r="K206" s="235">
        <f t="shared" si="46"/>
        <v>0</v>
      </c>
      <c r="L206" s="235">
        <f t="shared" si="46"/>
        <v>0</v>
      </c>
      <c r="M206" s="235">
        <f t="shared" si="46"/>
        <v>0</v>
      </c>
      <c r="N206" s="235">
        <f t="shared" si="46"/>
        <v>0</v>
      </c>
      <c r="O206" s="235">
        <f t="shared" si="46"/>
        <v>0</v>
      </c>
      <c r="P206" s="235">
        <f t="shared" si="46"/>
        <v>0</v>
      </c>
      <c r="Q206" s="235">
        <f t="shared" si="46"/>
        <v>0</v>
      </c>
      <c r="R206" s="235">
        <f t="shared" si="46"/>
        <v>0</v>
      </c>
      <c r="S206" s="235">
        <f t="shared" si="46"/>
        <v>0</v>
      </c>
      <c r="T206" s="235">
        <f t="shared" si="46"/>
        <v>0</v>
      </c>
      <c r="U206" s="235">
        <f t="shared" si="46"/>
        <v>0</v>
      </c>
      <c r="V206" s="235">
        <f t="shared" si="46"/>
        <v>0</v>
      </c>
      <c r="W206" s="235">
        <f t="shared" si="46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7">IF(B$118=0,0,B$118/B$115)</f>
        <v>0</v>
      </c>
      <c r="C207" s="235">
        <f t="shared" si="47"/>
        <v>0</v>
      </c>
      <c r="D207" s="235">
        <f t="shared" si="47"/>
        <v>0</v>
      </c>
      <c r="E207" s="235">
        <f t="shared" si="47"/>
        <v>0</v>
      </c>
      <c r="F207" s="235">
        <f t="shared" si="47"/>
        <v>0</v>
      </c>
      <c r="G207" s="235">
        <f t="shared" si="47"/>
        <v>0</v>
      </c>
      <c r="H207" s="235">
        <f t="shared" si="47"/>
        <v>0</v>
      </c>
      <c r="I207" s="235">
        <f t="shared" si="47"/>
        <v>0</v>
      </c>
      <c r="J207" s="235">
        <f t="shared" si="47"/>
        <v>0</v>
      </c>
      <c r="K207" s="235">
        <f t="shared" si="47"/>
        <v>0</v>
      </c>
      <c r="L207" s="235">
        <f t="shared" si="47"/>
        <v>0</v>
      </c>
      <c r="M207" s="235">
        <f t="shared" si="47"/>
        <v>0</v>
      </c>
      <c r="N207" s="235">
        <f t="shared" si="47"/>
        <v>0</v>
      </c>
      <c r="O207" s="235">
        <f t="shared" si="47"/>
        <v>0</v>
      </c>
      <c r="P207" s="235">
        <f t="shared" si="47"/>
        <v>0</v>
      </c>
      <c r="Q207" s="235">
        <f t="shared" si="47"/>
        <v>0</v>
      </c>
      <c r="R207" s="235">
        <f t="shared" si="47"/>
        <v>0</v>
      </c>
      <c r="S207" s="235">
        <f t="shared" si="47"/>
        <v>0</v>
      </c>
      <c r="T207" s="235">
        <f t="shared" si="47"/>
        <v>0</v>
      </c>
      <c r="U207" s="235">
        <f t="shared" si="47"/>
        <v>0</v>
      </c>
      <c r="V207" s="235">
        <f t="shared" si="47"/>
        <v>0</v>
      </c>
      <c r="W207" s="235">
        <f t="shared" si="47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8">IF(B$119=0,0,B$119/B$115)</f>
        <v>0</v>
      </c>
      <c r="C208" s="235">
        <f t="shared" si="48"/>
        <v>0</v>
      </c>
      <c r="D208" s="235">
        <f t="shared" si="48"/>
        <v>0</v>
      </c>
      <c r="E208" s="235">
        <f t="shared" si="48"/>
        <v>0</v>
      </c>
      <c r="F208" s="235">
        <f t="shared" si="48"/>
        <v>0</v>
      </c>
      <c r="G208" s="235">
        <f t="shared" si="48"/>
        <v>0</v>
      </c>
      <c r="H208" s="235">
        <f t="shared" si="48"/>
        <v>0</v>
      </c>
      <c r="I208" s="235">
        <f t="shared" si="48"/>
        <v>0</v>
      </c>
      <c r="J208" s="235">
        <f t="shared" si="48"/>
        <v>0</v>
      </c>
      <c r="K208" s="235">
        <f t="shared" si="48"/>
        <v>0</v>
      </c>
      <c r="L208" s="235">
        <f t="shared" si="48"/>
        <v>0</v>
      </c>
      <c r="M208" s="235">
        <f t="shared" si="48"/>
        <v>0</v>
      </c>
      <c r="N208" s="235">
        <f t="shared" si="48"/>
        <v>0</v>
      </c>
      <c r="O208" s="235">
        <f t="shared" si="48"/>
        <v>0</v>
      </c>
      <c r="P208" s="235">
        <f t="shared" si="48"/>
        <v>0</v>
      </c>
      <c r="Q208" s="235">
        <f t="shared" si="48"/>
        <v>0</v>
      </c>
      <c r="R208" s="235">
        <f t="shared" si="48"/>
        <v>0</v>
      </c>
      <c r="S208" s="235">
        <f t="shared" si="48"/>
        <v>0</v>
      </c>
      <c r="T208" s="235">
        <f t="shared" si="48"/>
        <v>0</v>
      </c>
      <c r="U208" s="235">
        <f t="shared" si="48"/>
        <v>0</v>
      </c>
      <c r="V208" s="235">
        <f t="shared" si="48"/>
        <v>0</v>
      </c>
      <c r="W208" s="235">
        <f t="shared" si="48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9">IF(B$120=0,0,B$120/B$115)</f>
        <v>0</v>
      </c>
      <c r="C209" s="302">
        <f t="shared" si="49"/>
        <v>0</v>
      </c>
      <c r="D209" s="302">
        <f t="shared" si="49"/>
        <v>0</v>
      </c>
      <c r="E209" s="302">
        <f t="shared" si="49"/>
        <v>0</v>
      </c>
      <c r="F209" s="302">
        <f t="shared" si="49"/>
        <v>0</v>
      </c>
      <c r="G209" s="302">
        <f t="shared" si="49"/>
        <v>0</v>
      </c>
      <c r="H209" s="302">
        <f t="shared" si="49"/>
        <v>0</v>
      </c>
      <c r="I209" s="302">
        <f t="shared" si="49"/>
        <v>0</v>
      </c>
      <c r="J209" s="302">
        <f t="shared" si="49"/>
        <v>0</v>
      </c>
      <c r="K209" s="302">
        <f t="shared" si="49"/>
        <v>0</v>
      </c>
      <c r="L209" s="302">
        <f t="shared" si="49"/>
        <v>0</v>
      </c>
      <c r="M209" s="302">
        <f t="shared" si="49"/>
        <v>0</v>
      </c>
      <c r="N209" s="302">
        <f t="shared" si="49"/>
        <v>0</v>
      </c>
      <c r="O209" s="302">
        <f t="shared" si="49"/>
        <v>0</v>
      </c>
      <c r="P209" s="302">
        <f t="shared" si="49"/>
        <v>0</v>
      </c>
      <c r="Q209" s="302">
        <f t="shared" si="49"/>
        <v>0</v>
      </c>
      <c r="R209" s="302">
        <f t="shared" si="49"/>
        <v>0</v>
      </c>
      <c r="S209" s="302">
        <f t="shared" si="49"/>
        <v>0</v>
      </c>
      <c r="T209" s="302">
        <f t="shared" si="49"/>
        <v>0</v>
      </c>
      <c r="U209" s="302">
        <f t="shared" si="49"/>
        <v>0</v>
      </c>
      <c r="V209" s="302">
        <f t="shared" si="49"/>
        <v>0</v>
      </c>
      <c r="W209" s="302">
        <f t="shared" si="49"/>
        <v>0</v>
      </c>
      <c r="DA209" s="68"/>
    </row>
    <row r="210" spans="1:105" ht="12" customHeight="1" x14ac:dyDescent="0.25">
      <c r="A210" s="203" t="s">
        <v>604</v>
      </c>
      <c r="B210" s="303">
        <f t="shared" ref="B210:W210" si="50">IF(B$126=0,0,B$126/B$115)</f>
        <v>0</v>
      </c>
      <c r="C210" s="303">
        <f t="shared" si="50"/>
        <v>0</v>
      </c>
      <c r="D210" s="303">
        <f t="shared" si="50"/>
        <v>0</v>
      </c>
      <c r="E210" s="303">
        <f t="shared" si="50"/>
        <v>0</v>
      </c>
      <c r="F210" s="303">
        <f t="shared" si="50"/>
        <v>0</v>
      </c>
      <c r="G210" s="303">
        <f t="shared" si="50"/>
        <v>0</v>
      </c>
      <c r="H210" s="303">
        <f t="shared" si="50"/>
        <v>0</v>
      </c>
      <c r="I210" s="303">
        <f t="shared" si="50"/>
        <v>0</v>
      </c>
      <c r="J210" s="303">
        <f t="shared" si="50"/>
        <v>0</v>
      </c>
      <c r="K210" s="303">
        <f t="shared" si="50"/>
        <v>0</v>
      </c>
      <c r="L210" s="303">
        <f t="shared" si="50"/>
        <v>0</v>
      </c>
      <c r="M210" s="303">
        <f t="shared" si="50"/>
        <v>0</v>
      </c>
      <c r="N210" s="303">
        <f t="shared" si="50"/>
        <v>0</v>
      </c>
      <c r="O210" s="303">
        <f t="shared" si="50"/>
        <v>0</v>
      </c>
      <c r="P210" s="303">
        <f t="shared" si="50"/>
        <v>0</v>
      </c>
      <c r="Q210" s="303">
        <f t="shared" si="50"/>
        <v>0</v>
      </c>
      <c r="R210" s="303">
        <f t="shared" si="50"/>
        <v>0</v>
      </c>
      <c r="S210" s="303">
        <f t="shared" si="50"/>
        <v>0</v>
      </c>
      <c r="T210" s="303">
        <f t="shared" si="50"/>
        <v>0</v>
      </c>
      <c r="U210" s="303">
        <f t="shared" si="50"/>
        <v>0</v>
      </c>
      <c r="V210" s="303">
        <f t="shared" si="50"/>
        <v>0</v>
      </c>
      <c r="W210" s="303">
        <f t="shared" si="50"/>
        <v>0</v>
      </c>
      <c r="DA210" s="175"/>
    </row>
    <row r="211" spans="1:105" ht="12" customHeight="1" x14ac:dyDescent="0.25">
      <c r="A211" s="62" t="s">
        <v>606</v>
      </c>
      <c r="B211" s="304">
        <f t="shared" ref="B211:W211" si="51">IF(B$127=0,0,B$127/B$115)</f>
        <v>0</v>
      </c>
      <c r="C211" s="304">
        <f t="shared" si="51"/>
        <v>0</v>
      </c>
      <c r="D211" s="304">
        <f t="shared" si="51"/>
        <v>0</v>
      </c>
      <c r="E211" s="304">
        <f t="shared" si="51"/>
        <v>0</v>
      </c>
      <c r="F211" s="304">
        <f t="shared" si="51"/>
        <v>0</v>
      </c>
      <c r="G211" s="304">
        <f t="shared" si="51"/>
        <v>0</v>
      </c>
      <c r="H211" s="304">
        <f t="shared" si="51"/>
        <v>0</v>
      </c>
      <c r="I211" s="304">
        <f t="shared" si="51"/>
        <v>0</v>
      </c>
      <c r="J211" s="304">
        <f t="shared" si="51"/>
        <v>0</v>
      </c>
      <c r="K211" s="304">
        <f t="shared" si="51"/>
        <v>0</v>
      </c>
      <c r="L211" s="304">
        <f t="shared" si="51"/>
        <v>0</v>
      </c>
      <c r="M211" s="304">
        <f t="shared" si="51"/>
        <v>0</v>
      </c>
      <c r="N211" s="304">
        <f t="shared" si="51"/>
        <v>0</v>
      </c>
      <c r="O211" s="304">
        <f t="shared" si="51"/>
        <v>0</v>
      </c>
      <c r="P211" s="304">
        <f t="shared" si="51"/>
        <v>0</v>
      </c>
      <c r="Q211" s="304">
        <f t="shared" si="51"/>
        <v>0</v>
      </c>
      <c r="R211" s="304">
        <f t="shared" si="51"/>
        <v>0</v>
      </c>
      <c r="S211" s="304">
        <f t="shared" si="51"/>
        <v>0</v>
      </c>
      <c r="T211" s="304">
        <f t="shared" si="51"/>
        <v>0</v>
      </c>
      <c r="U211" s="304">
        <f t="shared" si="51"/>
        <v>0</v>
      </c>
      <c r="V211" s="304">
        <f t="shared" si="51"/>
        <v>0</v>
      </c>
      <c r="W211" s="304">
        <f t="shared" si="51"/>
        <v>0</v>
      </c>
      <c r="DA211" s="72"/>
    </row>
    <row r="212" spans="1:105" ht="12" customHeight="1" x14ac:dyDescent="0.25">
      <c r="A212" s="62" t="s">
        <v>613</v>
      </c>
      <c r="B212" s="304">
        <f t="shared" ref="B212:W212" si="52">IF(B$133=0,0,B$133/B$115)</f>
        <v>0</v>
      </c>
      <c r="C212" s="304">
        <f t="shared" si="52"/>
        <v>0</v>
      </c>
      <c r="D212" s="304">
        <f t="shared" si="52"/>
        <v>0</v>
      </c>
      <c r="E212" s="304">
        <f t="shared" si="52"/>
        <v>0</v>
      </c>
      <c r="F212" s="304">
        <f t="shared" si="52"/>
        <v>0</v>
      </c>
      <c r="G212" s="304">
        <f t="shared" si="52"/>
        <v>0</v>
      </c>
      <c r="H212" s="304">
        <f t="shared" si="52"/>
        <v>0</v>
      </c>
      <c r="I212" s="304">
        <f t="shared" si="52"/>
        <v>0</v>
      </c>
      <c r="J212" s="304">
        <f t="shared" si="52"/>
        <v>0</v>
      </c>
      <c r="K212" s="304">
        <f t="shared" si="52"/>
        <v>0</v>
      </c>
      <c r="L212" s="304">
        <f t="shared" si="52"/>
        <v>0</v>
      </c>
      <c r="M212" s="304">
        <f t="shared" si="52"/>
        <v>0</v>
      </c>
      <c r="N212" s="304">
        <f t="shared" si="52"/>
        <v>0</v>
      </c>
      <c r="O212" s="304">
        <f t="shared" si="52"/>
        <v>0</v>
      </c>
      <c r="P212" s="304">
        <f t="shared" si="52"/>
        <v>0</v>
      </c>
      <c r="Q212" s="304">
        <f t="shared" si="52"/>
        <v>0</v>
      </c>
      <c r="R212" s="304">
        <f t="shared" si="52"/>
        <v>0</v>
      </c>
      <c r="S212" s="304">
        <f t="shared" si="52"/>
        <v>0</v>
      </c>
      <c r="T212" s="304">
        <f t="shared" si="52"/>
        <v>0</v>
      </c>
      <c r="U212" s="304">
        <f t="shared" si="52"/>
        <v>0</v>
      </c>
      <c r="V212" s="304">
        <f t="shared" si="52"/>
        <v>0</v>
      </c>
      <c r="W212" s="304">
        <f t="shared" si="52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3">IF(B$134=0,0,B$134/B$115)</f>
        <v>0</v>
      </c>
      <c r="C213" s="303">
        <f t="shared" si="53"/>
        <v>0</v>
      </c>
      <c r="D213" s="303">
        <f t="shared" si="53"/>
        <v>0</v>
      </c>
      <c r="E213" s="303">
        <f t="shared" si="53"/>
        <v>0</v>
      </c>
      <c r="F213" s="303">
        <f t="shared" si="53"/>
        <v>0</v>
      </c>
      <c r="G213" s="303">
        <f t="shared" si="53"/>
        <v>0</v>
      </c>
      <c r="H213" s="303">
        <f t="shared" si="53"/>
        <v>0</v>
      </c>
      <c r="I213" s="303">
        <f t="shared" si="53"/>
        <v>0</v>
      </c>
      <c r="J213" s="303">
        <f t="shared" si="53"/>
        <v>0</v>
      </c>
      <c r="K213" s="303">
        <f t="shared" si="53"/>
        <v>0</v>
      </c>
      <c r="L213" s="303">
        <f t="shared" si="53"/>
        <v>0</v>
      </c>
      <c r="M213" s="303">
        <f t="shared" si="53"/>
        <v>0</v>
      </c>
      <c r="N213" s="303">
        <f t="shared" si="53"/>
        <v>0</v>
      </c>
      <c r="O213" s="303">
        <f t="shared" si="53"/>
        <v>0</v>
      </c>
      <c r="P213" s="303">
        <f t="shared" si="53"/>
        <v>0</v>
      </c>
      <c r="Q213" s="303">
        <f t="shared" si="53"/>
        <v>0</v>
      </c>
      <c r="R213" s="303">
        <f t="shared" si="53"/>
        <v>0</v>
      </c>
      <c r="S213" s="303">
        <f t="shared" si="53"/>
        <v>0</v>
      </c>
      <c r="T213" s="303">
        <f t="shared" si="53"/>
        <v>0</v>
      </c>
      <c r="U213" s="303">
        <f t="shared" si="53"/>
        <v>0</v>
      </c>
      <c r="V213" s="303">
        <f t="shared" si="53"/>
        <v>0</v>
      </c>
      <c r="W213" s="303">
        <f t="shared" si="53"/>
        <v>0</v>
      </c>
      <c r="DA213" s="175"/>
    </row>
    <row r="214" spans="1:105" ht="12" customHeight="1" x14ac:dyDescent="0.25">
      <c r="A214" s="62" t="s">
        <v>617</v>
      </c>
      <c r="B214" s="304">
        <f t="shared" ref="B214:W214" si="54">IF(B$135=0,0,B$135/B$115)</f>
        <v>0</v>
      </c>
      <c r="C214" s="304">
        <f t="shared" si="54"/>
        <v>0</v>
      </c>
      <c r="D214" s="304">
        <f t="shared" si="54"/>
        <v>0</v>
      </c>
      <c r="E214" s="304">
        <f t="shared" si="54"/>
        <v>0</v>
      </c>
      <c r="F214" s="304">
        <f t="shared" si="54"/>
        <v>0</v>
      </c>
      <c r="G214" s="304">
        <f t="shared" si="54"/>
        <v>0</v>
      </c>
      <c r="H214" s="304">
        <f t="shared" si="54"/>
        <v>0</v>
      </c>
      <c r="I214" s="304">
        <f t="shared" si="54"/>
        <v>0</v>
      </c>
      <c r="J214" s="304">
        <f t="shared" si="54"/>
        <v>0</v>
      </c>
      <c r="K214" s="304">
        <f t="shared" si="54"/>
        <v>0</v>
      </c>
      <c r="L214" s="304">
        <f t="shared" si="54"/>
        <v>0</v>
      </c>
      <c r="M214" s="304">
        <f t="shared" si="54"/>
        <v>0</v>
      </c>
      <c r="N214" s="304">
        <f t="shared" si="54"/>
        <v>0</v>
      </c>
      <c r="O214" s="304">
        <f t="shared" si="54"/>
        <v>0</v>
      </c>
      <c r="P214" s="304">
        <f t="shared" si="54"/>
        <v>0</v>
      </c>
      <c r="Q214" s="304">
        <f t="shared" si="54"/>
        <v>0</v>
      </c>
      <c r="R214" s="304">
        <f t="shared" si="54"/>
        <v>0</v>
      </c>
      <c r="S214" s="304">
        <f t="shared" si="54"/>
        <v>0</v>
      </c>
      <c r="T214" s="304">
        <f t="shared" si="54"/>
        <v>0</v>
      </c>
      <c r="U214" s="304">
        <f t="shared" si="54"/>
        <v>0</v>
      </c>
      <c r="V214" s="304">
        <f t="shared" si="54"/>
        <v>0</v>
      </c>
      <c r="W214" s="304">
        <f t="shared" si="54"/>
        <v>0</v>
      </c>
      <c r="DA214" s="72"/>
    </row>
    <row r="215" spans="1:105" ht="12" customHeight="1" x14ac:dyDescent="0.25">
      <c r="A215" s="62" t="s">
        <v>623</v>
      </c>
      <c r="B215" s="304">
        <f t="shared" ref="B215:W215" si="55">IF(B$140=0,0,B$140/B$115)</f>
        <v>0</v>
      </c>
      <c r="C215" s="304">
        <f t="shared" si="55"/>
        <v>0</v>
      </c>
      <c r="D215" s="304">
        <f t="shared" si="55"/>
        <v>0</v>
      </c>
      <c r="E215" s="304">
        <f t="shared" si="55"/>
        <v>0</v>
      </c>
      <c r="F215" s="304">
        <f t="shared" si="55"/>
        <v>0</v>
      </c>
      <c r="G215" s="304">
        <f t="shared" si="55"/>
        <v>0</v>
      </c>
      <c r="H215" s="304">
        <f t="shared" si="55"/>
        <v>0</v>
      </c>
      <c r="I215" s="304">
        <f t="shared" si="55"/>
        <v>0</v>
      </c>
      <c r="J215" s="304">
        <f t="shared" si="55"/>
        <v>0</v>
      </c>
      <c r="K215" s="304">
        <f t="shared" si="55"/>
        <v>0</v>
      </c>
      <c r="L215" s="304">
        <f t="shared" si="55"/>
        <v>0</v>
      </c>
      <c r="M215" s="304">
        <f t="shared" si="55"/>
        <v>0</v>
      </c>
      <c r="N215" s="304">
        <f t="shared" si="55"/>
        <v>0</v>
      </c>
      <c r="O215" s="304">
        <f t="shared" si="55"/>
        <v>0</v>
      </c>
      <c r="P215" s="304">
        <f t="shared" si="55"/>
        <v>0</v>
      </c>
      <c r="Q215" s="304">
        <f t="shared" si="55"/>
        <v>0</v>
      </c>
      <c r="R215" s="304">
        <f t="shared" si="55"/>
        <v>0</v>
      </c>
      <c r="S215" s="304">
        <f t="shared" si="55"/>
        <v>0</v>
      </c>
      <c r="T215" s="304">
        <f t="shared" si="55"/>
        <v>0</v>
      </c>
      <c r="U215" s="304">
        <f t="shared" si="55"/>
        <v>0</v>
      </c>
      <c r="V215" s="304">
        <f t="shared" si="55"/>
        <v>0</v>
      </c>
      <c r="W215" s="304">
        <f t="shared" si="55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6">IF(B$141=0,0,B$141/B$115)</f>
        <v>0</v>
      </c>
      <c r="C216" s="303">
        <f t="shared" si="56"/>
        <v>0</v>
      </c>
      <c r="D216" s="303">
        <f t="shared" si="56"/>
        <v>0</v>
      </c>
      <c r="E216" s="303">
        <f t="shared" si="56"/>
        <v>0</v>
      </c>
      <c r="F216" s="303">
        <f t="shared" si="56"/>
        <v>0</v>
      </c>
      <c r="G216" s="303">
        <f t="shared" si="56"/>
        <v>0</v>
      </c>
      <c r="H216" s="303">
        <f t="shared" si="56"/>
        <v>0</v>
      </c>
      <c r="I216" s="303">
        <f t="shared" si="56"/>
        <v>0</v>
      </c>
      <c r="J216" s="303">
        <f t="shared" si="56"/>
        <v>0</v>
      </c>
      <c r="K216" s="303">
        <f t="shared" si="56"/>
        <v>0</v>
      </c>
      <c r="L216" s="303">
        <f t="shared" si="56"/>
        <v>0</v>
      </c>
      <c r="M216" s="303">
        <f t="shared" si="56"/>
        <v>0</v>
      </c>
      <c r="N216" s="303">
        <f t="shared" si="56"/>
        <v>0</v>
      </c>
      <c r="O216" s="303">
        <f t="shared" si="56"/>
        <v>0</v>
      </c>
      <c r="P216" s="303">
        <f t="shared" si="56"/>
        <v>0</v>
      </c>
      <c r="Q216" s="303">
        <f t="shared" si="56"/>
        <v>0</v>
      </c>
      <c r="R216" s="303">
        <f t="shared" si="56"/>
        <v>0</v>
      </c>
      <c r="S216" s="303">
        <f t="shared" si="56"/>
        <v>0</v>
      </c>
      <c r="T216" s="303">
        <f t="shared" si="56"/>
        <v>0</v>
      </c>
      <c r="U216" s="303">
        <f t="shared" si="56"/>
        <v>0</v>
      </c>
      <c r="V216" s="303">
        <f t="shared" si="56"/>
        <v>0</v>
      </c>
      <c r="W216" s="303">
        <f t="shared" si="56"/>
        <v>0</v>
      </c>
      <c r="DA216" s="175"/>
    </row>
    <row r="217" spans="1:105" ht="12" customHeight="1" x14ac:dyDescent="0.25">
      <c r="A217" s="62" t="s">
        <v>626</v>
      </c>
      <c r="B217" s="304">
        <f t="shared" ref="B217:W217" si="57">IF(B$142=0,0,B$142/B$115)</f>
        <v>0</v>
      </c>
      <c r="C217" s="304">
        <f t="shared" si="57"/>
        <v>0</v>
      </c>
      <c r="D217" s="304">
        <f t="shared" si="57"/>
        <v>0</v>
      </c>
      <c r="E217" s="304">
        <f t="shared" si="57"/>
        <v>0</v>
      </c>
      <c r="F217" s="304">
        <f t="shared" si="57"/>
        <v>0</v>
      </c>
      <c r="G217" s="304">
        <f t="shared" si="57"/>
        <v>0</v>
      </c>
      <c r="H217" s="304">
        <f t="shared" si="57"/>
        <v>0</v>
      </c>
      <c r="I217" s="304">
        <f t="shared" si="57"/>
        <v>0</v>
      </c>
      <c r="J217" s="304">
        <f t="shared" si="57"/>
        <v>0</v>
      </c>
      <c r="K217" s="304">
        <f t="shared" si="57"/>
        <v>0</v>
      </c>
      <c r="L217" s="304">
        <f t="shared" si="57"/>
        <v>0</v>
      </c>
      <c r="M217" s="304">
        <f t="shared" si="57"/>
        <v>0</v>
      </c>
      <c r="N217" s="304">
        <f t="shared" si="57"/>
        <v>0</v>
      </c>
      <c r="O217" s="304">
        <f t="shared" si="57"/>
        <v>0</v>
      </c>
      <c r="P217" s="304">
        <f t="shared" si="57"/>
        <v>0</v>
      </c>
      <c r="Q217" s="304">
        <f t="shared" si="57"/>
        <v>0</v>
      </c>
      <c r="R217" s="304">
        <f t="shared" si="57"/>
        <v>0</v>
      </c>
      <c r="S217" s="304">
        <f t="shared" si="57"/>
        <v>0</v>
      </c>
      <c r="T217" s="304">
        <f t="shared" si="57"/>
        <v>0</v>
      </c>
      <c r="U217" s="304">
        <f t="shared" si="57"/>
        <v>0</v>
      </c>
      <c r="V217" s="304">
        <f t="shared" si="57"/>
        <v>0</v>
      </c>
      <c r="W217" s="304">
        <f t="shared" si="57"/>
        <v>0</v>
      </c>
      <c r="DA217" s="72"/>
    </row>
    <row r="218" spans="1:105" ht="12" customHeight="1" x14ac:dyDescent="0.25">
      <c r="A218" s="62" t="s">
        <v>631</v>
      </c>
      <c r="B218" s="304">
        <f t="shared" ref="B218:W218" si="58">IF(B$146=0,0,B$146/B$115)</f>
        <v>0</v>
      </c>
      <c r="C218" s="304">
        <f t="shared" si="58"/>
        <v>0</v>
      </c>
      <c r="D218" s="304">
        <f t="shared" si="58"/>
        <v>0</v>
      </c>
      <c r="E218" s="304">
        <f t="shared" si="58"/>
        <v>0</v>
      </c>
      <c r="F218" s="304">
        <f t="shared" si="58"/>
        <v>0</v>
      </c>
      <c r="G218" s="304">
        <f t="shared" si="58"/>
        <v>0</v>
      </c>
      <c r="H218" s="304">
        <f t="shared" si="58"/>
        <v>0</v>
      </c>
      <c r="I218" s="304">
        <f t="shared" si="58"/>
        <v>0</v>
      </c>
      <c r="J218" s="304">
        <f t="shared" si="58"/>
        <v>0</v>
      </c>
      <c r="K218" s="304">
        <f t="shared" si="58"/>
        <v>0</v>
      </c>
      <c r="L218" s="304">
        <f t="shared" si="58"/>
        <v>0</v>
      </c>
      <c r="M218" s="304">
        <f t="shared" si="58"/>
        <v>0</v>
      </c>
      <c r="N218" s="304">
        <f t="shared" si="58"/>
        <v>0</v>
      </c>
      <c r="O218" s="304">
        <f t="shared" si="58"/>
        <v>0</v>
      </c>
      <c r="P218" s="304">
        <f t="shared" si="58"/>
        <v>0</v>
      </c>
      <c r="Q218" s="304">
        <f t="shared" si="58"/>
        <v>0</v>
      </c>
      <c r="R218" s="304">
        <f t="shared" si="58"/>
        <v>0</v>
      </c>
      <c r="S218" s="304">
        <f t="shared" si="58"/>
        <v>0</v>
      </c>
      <c r="T218" s="304">
        <f t="shared" si="58"/>
        <v>0</v>
      </c>
      <c r="U218" s="304">
        <f t="shared" si="58"/>
        <v>0</v>
      </c>
      <c r="V218" s="304">
        <f t="shared" si="58"/>
        <v>0</v>
      </c>
      <c r="W218" s="304">
        <f t="shared" si="58"/>
        <v>0</v>
      </c>
      <c r="DA218" s="72"/>
    </row>
    <row r="219" spans="1:105" ht="12" customHeight="1" x14ac:dyDescent="0.25">
      <c r="A219" s="62" t="s">
        <v>643</v>
      </c>
      <c r="B219" s="304">
        <f t="shared" ref="B219:W219" si="59">IF(B$157=0,0,B$157/B$115)</f>
        <v>0</v>
      </c>
      <c r="C219" s="304">
        <f t="shared" si="59"/>
        <v>0</v>
      </c>
      <c r="D219" s="304">
        <f t="shared" si="59"/>
        <v>0</v>
      </c>
      <c r="E219" s="304">
        <f t="shared" si="59"/>
        <v>0</v>
      </c>
      <c r="F219" s="304">
        <f t="shared" si="59"/>
        <v>0</v>
      </c>
      <c r="G219" s="304">
        <f t="shared" si="59"/>
        <v>0</v>
      </c>
      <c r="H219" s="304">
        <f t="shared" si="59"/>
        <v>0</v>
      </c>
      <c r="I219" s="304">
        <f t="shared" si="59"/>
        <v>0</v>
      </c>
      <c r="J219" s="304">
        <f t="shared" si="59"/>
        <v>0</v>
      </c>
      <c r="K219" s="304">
        <f t="shared" si="59"/>
        <v>0</v>
      </c>
      <c r="L219" s="304">
        <f t="shared" si="59"/>
        <v>0</v>
      </c>
      <c r="M219" s="304">
        <f t="shared" si="59"/>
        <v>0</v>
      </c>
      <c r="N219" s="304">
        <f t="shared" si="59"/>
        <v>0</v>
      </c>
      <c r="O219" s="304">
        <f t="shared" si="59"/>
        <v>0</v>
      </c>
      <c r="P219" s="304">
        <f t="shared" si="59"/>
        <v>0</v>
      </c>
      <c r="Q219" s="304">
        <f t="shared" si="59"/>
        <v>0</v>
      </c>
      <c r="R219" s="304">
        <f t="shared" si="59"/>
        <v>0</v>
      </c>
      <c r="S219" s="304">
        <f t="shared" si="59"/>
        <v>0</v>
      </c>
      <c r="T219" s="304">
        <f t="shared" si="59"/>
        <v>0</v>
      </c>
      <c r="U219" s="304">
        <f t="shared" si="59"/>
        <v>0</v>
      </c>
      <c r="V219" s="304">
        <f t="shared" si="59"/>
        <v>0</v>
      </c>
      <c r="W219" s="304">
        <f t="shared" si="59"/>
        <v>0</v>
      </c>
      <c r="DA219" s="72"/>
    </row>
    <row r="220" spans="1:105" ht="12" customHeight="1" x14ac:dyDescent="0.25">
      <c r="A220" s="100" t="s">
        <v>106</v>
      </c>
      <c r="B220" s="312">
        <f t="shared" ref="B220:W220" si="60">IF(B$158=0,0,B$158/B$115)</f>
        <v>0</v>
      </c>
      <c r="C220" s="312">
        <f t="shared" si="60"/>
        <v>0</v>
      </c>
      <c r="D220" s="312">
        <f t="shared" si="60"/>
        <v>0</v>
      </c>
      <c r="E220" s="312">
        <f t="shared" si="60"/>
        <v>0</v>
      </c>
      <c r="F220" s="312">
        <f t="shared" si="60"/>
        <v>0</v>
      </c>
      <c r="G220" s="312">
        <f t="shared" si="60"/>
        <v>0</v>
      </c>
      <c r="H220" s="312">
        <f t="shared" si="60"/>
        <v>0</v>
      </c>
      <c r="I220" s="312">
        <f t="shared" si="60"/>
        <v>0</v>
      </c>
      <c r="J220" s="312">
        <f t="shared" si="60"/>
        <v>0</v>
      </c>
      <c r="K220" s="312">
        <f t="shared" si="60"/>
        <v>0</v>
      </c>
      <c r="L220" s="312">
        <f t="shared" si="60"/>
        <v>0</v>
      </c>
      <c r="M220" s="312">
        <f t="shared" si="60"/>
        <v>0</v>
      </c>
      <c r="N220" s="312">
        <f t="shared" si="60"/>
        <v>0</v>
      </c>
      <c r="O220" s="312">
        <f t="shared" si="60"/>
        <v>0</v>
      </c>
      <c r="P220" s="312">
        <f t="shared" si="60"/>
        <v>0</v>
      </c>
      <c r="Q220" s="312">
        <f t="shared" si="60"/>
        <v>0</v>
      </c>
      <c r="R220" s="312">
        <f t="shared" si="60"/>
        <v>0</v>
      </c>
      <c r="S220" s="312">
        <f t="shared" si="60"/>
        <v>0</v>
      </c>
      <c r="T220" s="312">
        <f t="shared" si="60"/>
        <v>0</v>
      </c>
      <c r="U220" s="312">
        <f t="shared" si="60"/>
        <v>0</v>
      </c>
      <c r="V220" s="312">
        <f t="shared" si="60"/>
        <v>0</v>
      </c>
      <c r="W220" s="312">
        <f t="shared" si="60"/>
        <v>0</v>
      </c>
      <c r="DA220" s="127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432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>IF(B$5=0,0,B$5/NFM_fec!B$5)</f>
        <v>0</v>
      </c>
      <c r="C224" s="274">
        <f>IF(C$5=0,0,C$5/NFM_fec!C$5)</f>
        <v>0</v>
      </c>
      <c r="D224" s="274">
        <f>IF(D$5=0,0,D$5/NFM_fec!D$5)</f>
        <v>0</v>
      </c>
      <c r="E224" s="274">
        <f>IF(E$5=0,0,E$5/NFM_fec!E$5)</f>
        <v>0</v>
      </c>
      <c r="F224" s="274">
        <f>IF(F$5=0,0,F$5/NFM_fec!F$5)</f>
        <v>0</v>
      </c>
      <c r="G224" s="274">
        <f>IF(G$5=0,0,G$5/NFM_fec!G$5)</f>
        <v>0</v>
      </c>
      <c r="H224" s="274">
        <f>IF(H$5=0,0,H$5/NFM_fec!H$5)</f>
        <v>0</v>
      </c>
      <c r="I224" s="274">
        <f>IF(I$5=0,0,I$5/NFM_fec!I$5)</f>
        <v>0</v>
      </c>
      <c r="J224" s="274">
        <f>IF(J$5=0,0,J$5/NFM_fec!J$5)</f>
        <v>0</v>
      </c>
      <c r="K224" s="274">
        <f>IF(K$5=0,0,K$5/NFM_fec!K$5)</f>
        <v>0</v>
      </c>
      <c r="L224" s="274">
        <f>IF(L$5=0,0,L$5/NFM_fec!L$5)</f>
        <v>0</v>
      </c>
      <c r="M224" s="274">
        <f>IF(M$5=0,0,M$5/NFM_fec!M$5)</f>
        <v>0</v>
      </c>
      <c r="N224" s="274">
        <f>IF(N$5=0,0,N$5/NFM_fec!N$5)</f>
        <v>0</v>
      </c>
      <c r="O224" s="274">
        <f>IF(O$5=0,0,O$5/NFM_fec!O$5)</f>
        <v>0</v>
      </c>
      <c r="P224" s="274">
        <f>IF(P$5=0,0,P$5/NFM_fec!P$5)</f>
        <v>0</v>
      </c>
      <c r="Q224" s="274">
        <f>IF(Q$5=0,0,Q$5/NFM_fec!Q$5)</f>
        <v>0</v>
      </c>
      <c r="R224" s="274">
        <f>IF(R$5=0,0,R$5/NFM_fec!R$5)</f>
        <v>0</v>
      </c>
      <c r="S224" s="274">
        <f>IF(S$5=0,0,S$5/NFM_fec!S$5)</f>
        <v>0</v>
      </c>
      <c r="T224" s="274">
        <f>IF(T$5=0,0,T$5/NFM_fec!T$5)</f>
        <v>0</v>
      </c>
      <c r="U224" s="274">
        <f>IF(U$5=0,0,U$5/NFM_fec!U$5)</f>
        <v>0</v>
      </c>
      <c r="V224" s="274">
        <f>IF(V$5=0,0,V$5/NFM_fec!V$5)</f>
        <v>0</v>
      </c>
      <c r="W224" s="274">
        <f>IF(W$5=0,0,W$5/NFM_fec!W$5)</f>
        <v>0</v>
      </c>
      <c r="DA224" s="111"/>
    </row>
    <row r="225" spans="1:105" ht="12" customHeight="1" x14ac:dyDescent="0.25">
      <c r="A225" s="55" t="s">
        <v>92</v>
      </c>
      <c r="B225" s="275">
        <f>IF(B$6=0,0,B$6/NFM_fec!B$6)</f>
        <v>0</v>
      </c>
      <c r="C225" s="275">
        <f>IF(C$6=0,0,C$6/NFM_fec!C$6)</f>
        <v>0</v>
      </c>
      <c r="D225" s="275">
        <f>IF(D$6=0,0,D$6/NFM_fec!D$6)</f>
        <v>0</v>
      </c>
      <c r="E225" s="275">
        <f>IF(E$6=0,0,E$6/NFM_fec!E$6)</f>
        <v>0</v>
      </c>
      <c r="F225" s="275">
        <f>IF(F$6=0,0,F$6/NFM_fec!F$6)</f>
        <v>0</v>
      </c>
      <c r="G225" s="275">
        <f>IF(G$6=0,0,G$6/NFM_fec!G$6)</f>
        <v>0</v>
      </c>
      <c r="H225" s="275">
        <f>IF(H$6=0,0,H$6/NFM_fec!H$6)</f>
        <v>0</v>
      </c>
      <c r="I225" s="275">
        <f>IF(I$6=0,0,I$6/NFM_fec!I$6)</f>
        <v>0</v>
      </c>
      <c r="J225" s="275">
        <f>IF(J$6=0,0,J$6/NFM_fec!J$6)</f>
        <v>0</v>
      </c>
      <c r="K225" s="275">
        <f>IF(K$6=0,0,K$6/NFM_fec!K$6)</f>
        <v>0</v>
      </c>
      <c r="L225" s="275">
        <f>IF(L$6=0,0,L$6/NFM_fec!L$6)</f>
        <v>0</v>
      </c>
      <c r="M225" s="275">
        <f>IF(M$6=0,0,M$6/NFM_fec!M$6)</f>
        <v>0</v>
      </c>
      <c r="N225" s="275">
        <f>IF(N$6=0,0,N$6/NFM_fec!N$6)</f>
        <v>0</v>
      </c>
      <c r="O225" s="275">
        <f>IF(O$6=0,0,O$6/NFM_fec!O$6)</f>
        <v>0</v>
      </c>
      <c r="P225" s="275">
        <f>IF(P$6=0,0,P$6/NFM_fec!P$6)</f>
        <v>0</v>
      </c>
      <c r="Q225" s="275">
        <f>IF(Q$6=0,0,Q$6/NFM_fec!Q$6)</f>
        <v>0</v>
      </c>
      <c r="R225" s="275">
        <f>IF(R$6=0,0,R$6/NFM_fec!R$6)</f>
        <v>0</v>
      </c>
      <c r="S225" s="275">
        <f>IF(S$6=0,0,S$6/NFM_fec!S$6)</f>
        <v>0</v>
      </c>
      <c r="T225" s="275">
        <f>IF(T$6=0,0,T$6/NFM_fec!T$6)</f>
        <v>0</v>
      </c>
      <c r="U225" s="275">
        <f>IF(U$6=0,0,U$6/NFM_fec!U$6)</f>
        <v>0</v>
      </c>
      <c r="V225" s="275">
        <f>IF(V$6=0,0,V$6/NFM_fec!V$6)</f>
        <v>0</v>
      </c>
      <c r="W225" s="275">
        <f>IF(W$6=0,0,W$6/NFM_fec!W$6)</f>
        <v>0</v>
      </c>
      <c r="DA225" s="76"/>
    </row>
    <row r="226" spans="1:105" ht="12" customHeight="1" x14ac:dyDescent="0.25">
      <c r="A226" s="202" t="s">
        <v>93</v>
      </c>
      <c r="B226" s="276">
        <f>IF(B$7=0,0,B$7/NFM_fec!B$7)</f>
        <v>0</v>
      </c>
      <c r="C226" s="276">
        <f>IF(C$7=0,0,C$7/NFM_fec!C$7)</f>
        <v>0</v>
      </c>
      <c r="D226" s="276">
        <f>IF(D$7=0,0,D$7/NFM_fec!D$7)</f>
        <v>0</v>
      </c>
      <c r="E226" s="276">
        <f>IF(E$7=0,0,E$7/NFM_fec!E$7)</f>
        <v>0</v>
      </c>
      <c r="F226" s="276">
        <f>IF(F$7=0,0,F$7/NFM_fec!F$7)</f>
        <v>0</v>
      </c>
      <c r="G226" s="276">
        <f>IF(G$7=0,0,G$7/NFM_fec!G$7)</f>
        <v>0</v>
      </c>
      <c r="H226" s="276">
        <f>IF(H$7=0,0,H$7/NFM_fec!H$7)</f>
        <v>0</v>
      </c>
      <c r="I226" s="276">
        <f>IF(I$7=0,0,I$7/NFM_fec!I$7)</f>
        <v>0</v>
      </c>
      <c r="J226" s="276">
        <f>IF(J$7=0,0,J$7/NFM_fec!J$7)</f>
        <v>0</v>
      </c>
      <c r="K226" s="276">
        <f>IF(K$7=0,0,K$7/NFM_fec!K$7)</f>
        <v>0</v>
      </c>
      <c r="L226" s="276">
        <f>IF(L$7=0,0,L$7/NFM_fec!L$7)</f>
        <v>0</v>
      </c>
      <c r="M226" s="276">
        <f>IF(M$7=0,0,M$7/NFM_fec!M$7)</f>
        <v>0</v>
      </c>
      <c r="N226" s="276">
        <f>IF(N$7=0,0,N$7/NFM_fec!N$7)</f>
        <v>0</v>
      </c>
      <c r="O226" s="276">
        <f>IF(O$7=0,0,O$7/NFM_fec!O$7)</f>
        <v>0</v>
      </c>
      <c r="P226" s="276">
        <f>IF(P$7=0,0,P$7/NFM_fec!P$7)</f>
        <v>0</v>
      </c>
      <c r="Q226" s="276">
        <f>IF(Q$7=0,0,Q$7/NFM_fec!Q$7)</f>
        <v>0</v>
      </c>
      <c r="R226" s="276">
        <f>IF(R$7=0,0,R$7/NFM_fec!R$7)</f>
        <v>0</v>
      </c>
      <c r="S226" s="276">
        <f>IF(S$7=0,0,S$7/NFM_fec!S$7)</f>
        <v>0</v>
      </c>
      <c r="T226" s="276">
        <f>IF(T$7=0,0,T$7/NFM_fec!T$7)</f>
        <v>0</v>
      </c>
      <c r="U226" s="276">
        <f>IF(U$7=0,0,U$7/NFM_fec!U$7)</f>
        <v>0</v>
      </c>
      <c r="V226" s="276">
        <f>IF(V$7=0,0,V$7/NFM_fec!V$7)</f>
        <v>0</v>
      </c>
      <c r="W226" s="276">
        <f>IF(W$7=0,0,W$7/NFM_fec!W$7)</f>
        <v>0</v>
      </c>
      <c r="DA226" s="77"/>
    </row>
    <row r="227" spans="1:105" ht="12" customHeight="1" x14ac:dyDescent="0.25">
      <c r="A227" s="202" t="s">
        <v>94</v>
      </c>
      <c r="B227" s="276">
        <f>IF(B$8=0,0,B$8/NFM_fec!B$8)</f>
        <v>0</v>
      </c>
      <c r="C227" s="276">
        <f>IF(C$8=0,0,C$8/NFM_fec!C$8)</f>
        <v>0</v>
      </c>
      <c r="D227" s="276">
        <f>IF(D$8=0,0,D$8/NFM_fec!D$8)</f>
        <v>0</v>
      </c>
      <c r="E227" s="276">
        <f>IF(E$8=0,0,E$8/NFM_fec!E$8)</f>
        <v>0</v>
      </c>
      <c r="F227" s="276">
        <f>IF(F$8=0,0,F$8/NFM_fec!F$8)</f>
        <v>0</v>
      </c>
      <c r="G227" s="276">
        <f>IF(G$8=0,0,G$8/NFM_fec!G$8)</f>
        <v>0</v>
      </c>
      <c r="H227" s="276">
        <f>IF(H$8=0,0,H$8/NFM_fec!H$8)</f>
        <v>0</v>
      </c>
      <c r="I227" s="276">
        <f>IF(I$8=0,0,I$8/NFM_fec!I$8)</f>
        <v>0</v>
      </c>
      <c r="J227" s="276">
        <f>IF(J$8=0,0,J$8/NFM_fec!J$8)</f>
        <v>0</v>
      </c>
      <c r="K227" s="276">
        <f>IF(K$8=0,0,K$8/NFM_fec!K$8)</f>
        <v>0</v>
      </c>
      <c r="L227" s="276">
        <f>IF(L$8=0,0,L$8/NFM_fec!L$8)</f>
        <v>0</v>
      </c>
      <c r="M227" s="276">
        <f>IF(M$8=0,0,M$8/NFM_fec!M$8)</f>
        <v>0</v>
      </c>
      <c r="N227" s="276">
        <f>IF(N$8=0,0,N$8/NFM_fec!N$8)</f>
        <v>0</v>
      </c>
      <c r="O227" s="276">
        <f>IF(O$8=0,0,O$8/NFM_fec!O$8)</f>
        <v>0</v>
      </c>
      <c r="P227" s="276">
        <f>IF(P$8=0,0,P$8/NFM_fec!P$8)</f>
        <v>0</v>
      </c>
      <c r="Q227" s="276">
        <f>IF(Q$8=0,0,Q$8/NFM_fec!Q$8)</f>
        <v>0</v>
      </c>
      <c r="R227" s="276">
        <f>IF(R$8=0,0,R$8/NFM_fec!R$8)</f>
        <v>0</v>
      </c>
      <c r="S227" s="276">
        <f>IF(S$8=0,0,S$8/NFM_fec!S$8)</f>
        <v>0</v>
      </c>
      <c r="T227" s="276">
        <f>IF(T$8=0,0,T$8/NFM_fec!T$8)</f>
        <v>0</v>
      </c>
      <c r="U227" s="276">
        <f>IF(U$8=0,0,U$8/NFM_fec!U$8)</f>
        <v>0</v>
      </c>
      <c r="V227" s="276">
        <f>IF(V$8=0,0,V$8/NFM_fec!V$8)</f>
        <v>0</v>
      </c>
      <c r="W227" s="276">
        <f>IF(W$8=0,0,W$8/NFM_fec!W$8)</f>
        <v>0</v>
      </c>
      <c r="DA227" s="77"/>
    </row>
    <row r="228" spans="1:105" ht="12" customHeight="1" x14ac:dyDescent="0.25">
      <c r="A228" s="202" t="s">
        <v>95</v>
      </c>
      <c r="B228" s="276">
        <f>IF(B$9=0,0,B$9/NFM_fec!B$9)</f>
        <v>0</v>
      </c>
      <c r="C228" s="276">
        <f>IF(C$9=0,0,C$9/NFM_fec!C$9)</f>
        <v>0</v>
      </c>
      <c r="D228" s="276">
        <f>IF(D$9=0,0,D$9/NFM_fec!D$9)</f>
        <v>0</v>
      </c>
      <c r="E228" s="276">
        <f>IF(E$9=0,0,E$9/NFM_fec!E$9)</f>
        <v>0</v>
      </c>
      <c r="F228" s="276">
        <f>IF(F$9=0,0,F$9/NFM_fec!F$9)</f>
        <v>0</v>
      </c>
      <c r="G228" s="276">
        <f>IF(G$9=0,0,G$9/NFM_fec!G$9)</f>
        <v>0</v>
      </c>
      <c r="H228" s="276">
        <f>IF(H$9=0,0,H$9/NFM_fec!H$9)</f>
        <v>0</v>
      </c>
      <c r="I228" s="276">
        <f>IF(I$9=0,0,I$9/NFM_fec!I$9)</f>
        <v>0</v>
      </c>
      <c r="J228" s="276">
        <f>IF(J$9=0,0,J$9/NFM_fec!J$9)</f>
        <v>0</v>
      </c>
      <c r="K228" s="276">
        <f>IF(K$9=0,0,K$9/NFM_fec!K$9)</f>
        <v>0</v>
      </c>
      <c r="L228" s="276">
        <f>IF(L$9=0,0,L$9/NFM_fec!L$9)</f>
        <v>0</v>
      </c>
      <c r="M228" s="276">
        <f>IF(M$9=0,0,M$9/NFM_fec!M$9)</f>
        <v>0</v>
      </c>
      <c r="N228" s="276">
        <f>IF(N$9=0,0,N$9/NFM_fec!N$9)</f>
        <v>0</v>
      </c>
      <c r="O228" s="276">
        <f>IF(O$9=0,0,O$9/NFM_fec!O$9)</f>
        <v>0</v>
      </c>
      <c r="P228" s="276">
        <f>IF(P$9=0,0,P$9/NFM_fec!P$9)</f>
        <v>0</v>
      </c>
      <c r="Q228" s="276">
        <f>IF(Q$9=0,0,Q$9/NFM_fec!Q$9)</f>
        <v>0</v>
      </c>
      <c r="R228" s="276">
        <f>IF(R$9=0,0,R$9/NFM_fec!R$9)</f>
        <v>0</v>
      </c>
      <c r="S228" s="276">
        <f>IF(S$9=0,0,S$9/NFM_fec!S$9)</f>
        <v>0</v>
      </c>
      <c r="T228" s="276">
        <f>IF(T$9=0,0,T$9/NFM_fec!T$9)</f>
        <v>0</v>
      </c>
      <c r="U228" s="276">
        <f>IF(U$9=0,0,U$9/NFM_fec!U$9)</f>
        <v>0</v>
      </c>
      <c r="V228" s="276">
        <f>IF(V$9=0,0,V$9/NFM_fec!V$9)</f>
        <v>0</v>
      </c>
      <c r="W228" s="276">
        <f>IF(W$9=0,0,W$9/NFM_fec!W$9)</f>
        <v>0</v>
      </c>
      <c r="DA228" s="77"/>
    </row>
    <row r="229" spans="1:105" ht="12" customHeight="1" x14ac:dyDescent="0.25">
      <c r="A229" s="56" t="s">
        <v>96</v>
      </c>
      <c r="B229" s="277">
        <f>IF(B$10=0,0,B$10/NFM_fec!B$10)</f>
        <v>0</v>
      </c>
      <c r="C229" s="277">
        <f>IF(C$10=0,0,C$10/NFM_fec!C$10)</f>
        <v>0</v>
      </c>
      <c r="D229" s="277">
        <f>IF(D$10=0,0,D$10/NFM_fec!D$10)</f>
        <v>0</v>
      </c>
      <c r="E229" s="277">
        <f>IF(E$10=0,0,E$10/NFM_fec!E$10)</f>
        <v>0</v>
      </c>
      <c r="F229" s="277">
        <f>IF(F$10=0,0,F$10/NFM_fec!F$10)</f>
        <v>0</v>
      </c>
      <c r="G229" s="277">
        <f>IF(G$10=0,0,G$10/NFM_fec!G$10)</f>
        <v>0</v>
      </c>
      <c r="H229" s="277">
        <f>IF(H$10=0,0,H$10/NFM_fec!H$10)</f>
        <v>0</v>
      </c>
      <c r="I229" s="277">
        <f>IF(I$10=0,0,I$10/NFM_fec!I$10)</f>
        <v>0</v>
      </c>
      <c r="J229" s="277">
        <f>IF(J$10=0,0,J$10/NFM_fec!J$10)</f>
        <v>0</v>
      </c>
      <c r="K229" s="277">
        <f>IF(K$10=0,0,K$10/NFM_fec!K$10)</f>
        <v>0</v>
      </c>
      <c r="L229" s="277">
        <f>IF(L$10=0,0,L$10/NFM_fec!L$10)</f>
        <v>0</v>
      </c>
      <c r="M229" s="277">
        <f>IF(M$10=0,0,M$10/NFM_fec!M$10)</f>
        <v>0</v>
      </c>
      <c r="N229" s="277">
        <f>IF(N$10=0,0,N$10/NFM_fec!N$10)</f>
        <v>0</v>
      </c>
      <c r="O229" s="277">
        <f>IF(O$10=0,0,O$10/NFM_fec!O$10)</f>
        <v>0</v>
      </c>
      <c r="P229" s="277">
        <f>IF(P$10=0,0,P$10/NFM_fec!P$10)</f>
        <v>0</v>
      </c>
      <c r="Q229" s="277">
        <f>IF(Q$10=0,0,Q$10/NFM_fec!Q$10)</f>
        <v>0</v>
      </c>
      <c r="R229" s="277">
        <f>IF(R$10=0,0,R$10/NFM_fec!R$10)</f>
        <v>0</v>
      </c>
      <c r="S229" s="277">
        <f>IF(S$10=0,0,S$10/NFM_fec!S$10)</f>
        <v>0</v>
      </c>
      <c r="T229" s="277">
        <f>IF(T$10=0,0,T$10/NFM_fec!T$10)</f>
        <v>0</v>
      </c>
      <c r="U229" s="277">
        <f>IF(U$10=0,0,U$10/NFM_fec!U$10)</f>
        <v>0</v>
      </c>
      <c r="V229" s="277">
        <f>IF(V$10=0,0,V$10/NFM_fec!V$10)</f>
        <v>0</v>
      </c>
      <c r="W229" s="277">
        <f>IF(W$10=0,0,W$10/NFM_fec!W$10)</f>
        <v>0</v>
      </c>
      <c r="DA229" s="78"/>
    </row>
    <row r="230" spans="1:105" ht="12" customHeight="1" x14ac:dyDescent="0.25">
      <c r="A230" s="203" t="s">
        <v>487</v>
      </c>
      <c r="B230" s="278">
        <f>IF(B$16=0,0,B$16/NFM_fec!B$16)</f>
        <v>0</v>
      </c>
      <c r="C230" s="278">
        <f>IF(C$16=0,0,C$16/NFM_fec!C$16)</f>
        <v>0</v>
      </c>
      <c r="D230" s="278">
        <f>IF(D$16=0,0,D$16/NFM_fec!D$16)</f>
        <v>0</v>
      </c>
      <c r="E230" s="278">
        <f>IF(E$16=0,0,E$16/NFM_fec!E$16)</f>
        <v>0</v>
      </c>
      <c r="F230" s="278">
        <f>IF(F$16=0,0,F$16/NFM_fec!F$16)</f>
        <v>0</v>
      </c>
      <c r="G230" s="278">
        <f>IF(G$16=0,0,G$16/NFM_fec!G$16)</f>
        <v>0</v>
      </c>
      <c r="H230" s="278">
        <f>IF(H$16=0,0,H$16/NFM_fec!H$16)</f>
        <v>0</v>
      </c>
      <c r="I230" s="278">
        <f>IF(I$16=0,0,I$16/NFM_fec!I$16)</f>
        <v>0</v>
      </c>
      <c r="J230" s="278">
        <f>IF(J$16=0,0,J$16/NFM_fec!J$16)</f>
        <v>0</v>
      </c>
      <c r="K230" s="278">
        <f>IF(K$16=0,0,K$16/NFM_fec!K$16)</f>
        <v>0</v>
      </c>
      <c r="L230" s="278">
        <f>IF(L$16=0,0,L$16/NFM_fec!L$16)</f>
        <v>0</v>
      </c>
      <c r="M230" s="278">
        <f>IF(M$16=0,0,M$16/NFM_fec!M$16)</f>
        <v>0</v>
      </c>
      <c r="N230" s="278">
        <f>IF(N$16=0,0,N$16/NFM_fec!N$16)</f>
        <v>0</v>
      </c>
      <c r="O230" s="278">
        <f>IF(O$16=0,0,O$16/NFM_fec!O$16)</f>
        <v>0</v>
      </c>
      <c r="P230" s="278">
        <f>IF(P$16=0,0,P$16/NFM_fec!P$16)</f>
        <v>0</v>
      </c>
      <c r="Q230" s="278">
        <f>IF(Q$16=0,0,Q$16/NFM_fec!Q$16)</f>
        <v>0</v>
      </c>
      <c r="R230" s="278">
        <f>IF(R$16=0,0,R$16/NFM_fec!R$16)</f>
        <v>0</v>
      </c>
      <c r="S230" s="278">
        <f>IF(S$16=0,0,S$16/NFM_fec!S$16)</f>
        <v>0</v>
      </c>
      <c r="T230" s="278">
        <f>IF(T$16=0,0,T$16/NFM_fec!T$16)</f>
        <v>0</v>
      </c>
      <c r="U230" s="278">
        <f>IF(U$16=0,0,U$16/NFM_fec!U$16)</f>
        <v>0</v>
      </c>
      <c r="V230" s="278">
        <f>IF(V$16=0,0,V$16/NFM_fec!V$16)</f>
        <v>0</v>
      </c>
      <c r="W230" s="278">
        <f>IF(W$16=0,0,W$16/NFM_fec!W$16)</f>
        <v>0</v>
      </c>
      <c r="DA230" s="79"/>
    </row>
    <row r="231" spans="1:105" ht="12" customHeight="1" x14ac:dyDescent="0.25">
      <c r="A231" s="41" t="s">
        <v>499</v>
      </c>
      <c r="B231" s="279">
        <f>IF(B$27=0,0,B$27/NFM_fec!B$27)</f>
        <v>0</v>
      </c>
      <c r="C231" s="279">
        <f>IF(C$27=0,0,C$27/NFM_fec!C$27)</f>
        <v>0</v>
      </c>
      <c r="D231" s="279">
        <f>IF(D$27=0,0,D$27/NFM_fec!D$27)</f>
        <v>0</v>
      </c>
      <c r="E231" s="279">
        <f>IF(E$27=0,0,E$27/NFM_fec!E$27)</f>
        <v>0</v>
      </c>
      <c r="F231" s="279">
        <f>IF(F$27=0,0,F$27/NFM_fec!F$27)</f>
        <v>0</v>
      </c>
      <c r="G231" s="279">
        <f>IF(G$27=0,0,G$27/NFM_fec!G$27)</f>
        <v>0</v>
      </c>
      <c r="H231" s="279">
        <f>IF(H$27=0,0,H$27/NFM_fec!H$27)</f>
        <v>0</v>
      </c>
      <c r="I231" s="279">
        <f>IF(I$27=0,0,I$27/NFM_fec!I$27)</f>
        <v>0</v>
      </c>
      <c r="J231" s="279">
        <f>IF(J$27=0,0,J$27/NFM_fec!J$27)</f>
        <v>0</v>
      </c>
      <c r="K231" s="279">
        <f>IF(K$27=0,0,K$27/NFM_fec!K$27)</f>
        <v>0</v>
      </c>
      <c r="L231" s="279">
        <f>IF(L$27=0,0,L$27/NFM_fec!L$27)</f>
        <v>0</v>
      </c>
      <c r="M231" s="279">
        <f>IF(M$27=0,0,M$27/NFM_fec!M$27)</f>
        <v>0</v>
      </c>
      <c r="N231" s="279">
        <f>IF(N$27=0,0,N$27/NFM_fec!N$27)</f>
        <v>0</v>
      </c>
      <c r="O231" s="279">
        <f>IF(O$27=0,0,O$27/NFM_fec!O$27)</f>
        <v>0</v>
      </c>
      <c r="P231" s="279">
        <f>IF(P$27=0,0,P$27/NFM_fec!P$27)</f>
        <v>0</v>
      </c>
      <c r="Q231" s="279">
        <f>IF(Q$27=0,0,Q$27/NFM_fec!Q$27)</f>
        <v>0</v>
      </c>
      <c r="R231" s="279">
        <f>IF(R$27=0,0,R$27/NFM_fec!R$27)</f>
        <v>0</v>
      </c>
      <c r="S231" s="279">
        <f>IF(S$27=0,0,S$27/NFM_fec!S$27)</f>
        <v>0</v>
      </c>
      <c r="T231" s="279">
        <f>IF(T$27=0,0,T$27/NFM_fec!T$27)</f>
        <v>0</v>
      </c>
      <c r="U231" s="279">
        <f>IF(U$27=0,0,U$27/NFM_fec!U$27)</f>
        <v>0</v>
      </c>
      <c r="V231" s="279">
        <f>IF(V$27=0,0,V$27/NFM_fec!V$27)</f>
        <v>0</v>
      </c>
      <c r="W231" s="279">
        <f>IF(W$27=0,0,W$27/NFM_fec!W$27)</f>
        <v>0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937</v>
      </c>
      <c r="B233" s="274">
        <f>IF(B$34=0,0,(B$34-B$70)/NFM_fec!B$34)</f>
        <v>0</v>
      </c>
      <c r="C233" s="274">
        <f>IF(C$34=0,0,(C$34-C$70)/NFM_fec!C$34)</f>
        <v>0</v>
      </c>
      <c r="D233" s="274">
        <f>IF(D$34=0,0,(D$34-D$70)/NFM_fec!D$34)</f>
        <v>0</v>
      </c>
      <c r="E233" s="274">
        <f>IF(E$34=0,0,(E$34-E$70)/NFM_fec!E$34)</f>
        <v>0</v>
      </c>
      <c r="F233" s="274">
        <f>IF(F$34=0,0,(F$34-F$70)/NFM_fec!F$34)</f>
        <v>0</v>
      </c>
      <c r="G233" s="274">
        <f>IF(G$34=0,0,(G$34-G$70)/NFM_fec!G$34)</f>
        <v>0</v>
      </c>
      <c r="H233" s="274">
        <f>IF(H$34=0,0,(H$34-H$70)/NFM_fec!H$34)</f>
        <v>0</v>
      </c>
      <c r="I233" s="274">
        <f>IF(I$34=0,0,(I$34-I$70)/NFM_fec!I$34)</f>
        <v>0</v>
      </c>
      <c r="J233" s="274">
        <f>IF(J$34=0,0,(J$34-J$70)/NFM_fec!J$34)</f>
        <v>0</v>
      </c>
      <c r="K233" s="274">
        <f>IF(K$34=0,0,(K$34-K$70)/NFM_fec!K$34)</f>
        <v>0</v>
      </c>
      <c r="L233" s="274">
        <f>IF(L$34=0,0,(L$34-L$70)/NFM_fec!L$34)</f>
        <v>0</v>
      </c>
      <c r="M233" s="274">
        <f>IF(M$34=0,0,(M$34-M$70)/NFM_fec!M$34)</f>
        <v>0</v>
      </c>
      <c r="N233" s="274">
        <f>IF(N$34=0,0,(N$34-N$70)/NFM_fec!N$34)</f>
        <v>0</v>
      </c>
      <c r="O233" s="274">
        <f>IF(O$34=0,0,(O$34-O$70)/NFM_fec!O$34)</f>
        <v>0</v>
      </c>
      <c r="P233" s="274">
        <f>IF(P$34=0,0,(P$34-P$70)/NFM_fec!P$34)</f>
        <v>0</v>
      </c>
      <c r="Q233" s="274">
        <f>IF(Q$34=0,0,(Q$34-Q$70)/NFM_fec!Q$34)</f>
        <v>0</v>
      </c>
      <c r="R233" s="274">
        <f>IF(R$34=0,0,(R$34-R$70)/NFM_fec!R$34)</f>
        <v>0</v>
      </c>
      <c r="S233" s="274">
        <f>IF(S$34=0,0,(S$34-S$70)/NFM_fec!S$34)</f>
        <v>0</v>
      </c>
      <c r="T233" s="274">
        <f>IF(T$34=0,0,(T$34-T$70)/NFM_fec!T$34)</f>
        <v>0</v>
      </c>
      <c r="U233" s="274">
        <f>IF(U$34=0,0,(U$34-U$70)/NFM_fec!U$34)</f>
        <v>0</v>
      </c>
      <c r="V233" s="274">
        <f>IF(V$34=0,0,(V$34-V$70)/NFM_fec!V$34)</f>
        <v>0</v>
      </c>
      <c r="W233" s="274">
        <f>IF(W$34=0,0,(W$34-W$70)/NFM_fec!W$34)</f>
        <v>0</v>
      </c>
      <c r="DA233" s="111"/>
    </row>
    <row r="234" spans="1:105" ht="12" customHeight="1" x14ac:dyDescent="0.25">
      <c r="A234" s="55" t="s">
        <v>92</v>
      </c>
      <c r="B234" s="275">
        <f>IF(B$35=0,0,B$35/NFM_fec!B$35)</f>
        <v>0</v>
      </c>
      <c r="C234" s="275">
        <f>IF(C$35=0,0,C$35/NFM_fec!C$35)</f>
        <v>0</v>
      </c>
      <c r="D234" s="275">
        <f>IF(D$35=0,0,D$35/NFM_fec!D$35)</f>
        <v>0</v>
      </c>
      <c r="E234" s="275">
        <f>IF(E$35=0,0,E$35/NFM_fec!E$35)</f>
        <v>0</v>
      </c>
      <c r="F234" s="275">
        <f>IF(F$35=0,0,F$35/NFM_fec!F$35)</f>
        <v>0</v>
      </c>
      <c r="G234" s="275">
        <f>IF(G$35=0,0,G$35/NFM_fec!G$35)</f>
        <v>0</v>
      </c>
      <c r="H234" s="275">
        <f>IF(H$35=0,0,H$35/NFM_fec!H$35)</f>
        <v>0</v>
      </c>
      <c r="I234" s="275">
        <f>IF(I$35=0,0,I$35/NFM_fec!I$35)</f>
        <v>0</v>
      </c>
      <c r="J234" s="275">
        <f>IF(J$35=0,0,J$35/NFM_fec!J$35)</f>
        <v>0</v>
      </c>
      <c r="K234" s="275">
        <f>IF(K$35=0,0,K$35/NFM_fec!K$35)</f>
        <v>0</v>
      </c>
      <c r="L234" s="275">
        <f>IF(L$35=0,0,L$35/NFM_fec!L$35)</f>
        <v>0</v>
      </c>
      <c r="M234" s="275">
        <f>IF(M$35=0,0,M$35/NFM_fec!M$35)</f>
        <v>0</v>
      </c>
      <c r="N234" s="275">
        <f>IF(N$35=0,0,N$35/NFM_fec!N$35)</f>
        <v>0</v>
      </c>
      <c r="O234" s="275">
        <f>IF(O$35=0,0,O$35/NFM_fec!O$35)</f>
        <v>0</v>
      </c>
      <c r="P234" s="275">
        <f>IF(P$35=0,0,P$35/NFM_fec!P$35)</f>
        <v>0</v>
      </c>
      <c r="Q234" s="275">
        <f>IF(Q$35=0,0,Q$35/NFM_fec!Q$35)</f>
        <v>0</v>
      </c>
      <c r="R234" s="275">
        <f>IF(R$35=0,0,R$35/NFM_fec!R$35)</f>
        <v>0</v>
      </c>
      <c r="S234" s="275">
        <f>IF(S$35=0,0,S$35/NFM_fec!S$35)</f>
        <v>0</v>
      </c>
      <c r="T234" s="275">
        <f>IF(T$35=0,0,T$35/NFM_fec!T$35)</f>
        <v>0</v>
      </c>
      <c r="U234" s="275">
        <f>IF(U$35=0,0,U$35/NFM_fec!U$35)</f>
        <v>0</v>
      </c>
      <c r="V234" s="275">
        <f>IF(V$35=0,0,V$35/NFM_fec!V$35)</f>
        <v>0</v>
      </c>
      <c r="W234" s="275">
        <f>IF(W$35=0,0,W$35/NFM_fec!W$35)</f>
        <v>0</v>
      </c>
      <c r="DA234" s="76"/>
    </row>
    <row r="235" spans="1:105" ht="12" customHeight="1" x14ac:dyDescent="0.25">
      <c r="A235" s="202" t="s">
        <v>93</v>
      </c>
      <c r="B235" s="276">
        <f>IF(B$36=0,0,B$36/NFM_fec!B$36)</f>
        <v>0</v>
      </c>
      <c r="C235" s="276">
        <f>IF(C$36=0,0,C$36/NFM_fec!C$36)</f>
        <v>0</v>
      </c>
      <c r="D235" s="276">
        <f>IF(D$36=0,0,D$36/NFM_fec!D$36)</f>
        <v>0</v>
      </c>
      <c r="E235" s="276">
        <f>IF(E$36=0,0,E$36/NFM_fec!E$36)</f>
        <v>0</v>
      </c>
      <c r="F235" s="276">
        <f>IF(F$36=0,0,F$36/NFM_fec!F$36)</f>
        <v>0</v>
      </c>
      <c r="G235" s="276">
        <f>IF(G$36=0,0,G$36/NFM_fec!G$36)</f>
        <v>0</v>
      </c>
      <c r="H235" s="276">
        <f>IF(H$36=0,0,H$36/NFM_fec!H$36)</f>
        <v>0</v>
      </c>
      <c r="I235" s="276">
        <f>IF(I$36=0,0,I$36/NFM_fec!I$36)</f>
        <v>0</v>
      </c>
      <c r="J235" s="276">
        <f>IF(J$36=0,0,J$36/NFM_fec!J$36)</f>
        <v>0</v>
      </c>
      <c r="K235" s="276">
        <f>IF(K$36=0,0,K$36/NFM_fec!K$36)</f>
        <v>0</v>
      </c>
      <c r="L235" s="276">
        <f>IF(L$36=0,0,L$36/NFM_fec!L$36)</f>
        <v>0</v>
      </c>
      <c r="M235" s="276">
        <f>IF(M$36=0,0,M$36/NFM_fec!M$36)</f>
        <v>0</v>
      </c>
      <c r="N235" s="276">
        <f>IF(N$36=0,0,N$36/NFM_fec!N$36)</f>
        <v>0</v>
      </c>
      <c r="O235" s="276">
        <f>IF(O$36=0,0,O$36/NFM_fec!O$36)</f>
        <v>0</v>
      </c>
      <c r="P235" s="276">
        <f>IF(P$36=0,0,P$36/NFM_fec!P$36)</f>
        <v>0</v>
      </c>
      <c r="Q235" s="276">
        <f>IF(Q$36=0,0,Q$36/NFM_fec!Q$36)</f>
        <v>0</v>
      </c>
      <c r="R235" s="276">
        <f>IF(R$36=0,0,R$36/NFM_fec!R$36)</f>
        <v>0</v>
      </c>
      <c r="S235" s="276">
        <f>IF(S$36=0,0,S$36/NFM_fec!S$36)</f>
        <v>0</v>
      </c>
      <c r="T235" s="276">
        <f>IF(T$36=0,0,T$36/NFM_fec!T$36)</f>
        <v>0</v>
      </c>
      <c r="U235" s="276">
        <f>IF(U$36=0,0,U$36/NFM_fec!U$36)</f>
        <v>0</v>
      </c>
      <c r="V235" s="276">
        <f>IF(V$36=0,0,V$36/NFM_fec!V$36)</f>
        <v>0</v>
      </c>
      <c r="W235" s="276">
        <f>IF(W$36=0,0,W$36/NFM_fec!W$36)</f>
        <v>0</v>
      </c>
      <c r="DA235" s="77"/>
    </row>
    <row r="236" spans="1:105" ht="12" customHeight="1" x14ac:dyDescent="0.25">
      <c r="A236" s="202" t="s">
        <v>94</v>
      </c>
      <c r="B236" s="276">
        <f>IF(B$37=0,0,B$37/NFM_fec!B$37)</f>
        <v>0</v>
      </c>
      <c r="C236" s="276">
        <f>IF(C$37=0,0,C$37/NFM_fec!C$37)</f>
        <v>0</v>
      </c>
      <c r="D236" s="276">
        <f>IF(D$37=0,0,D$37/NFM_fec!D$37)</f>
        <v>0</v>
      </c>
      <c r="E236" s="276">
        <f>IF(E$37=0,0,E$37/NFM_fec!E$37)</f>
        <v>0</v>
      </c>
      <c r="F236" s="276">
        <f>IF(F$37=0,0,F$37/NFM_fec!F$37)</f>
        <v>0</v>
      </c>
      <c r="G236" s="276">
        <f>IF(G$37=0,0,G$37/NFM_fec!G$37)</f>
        <v>0</v>
      </c>
      <c r="H236" s="276">
        <f>IF(H$37=0,0,H$37/NFM_fec!H$37)</f>
        <v>0</v>
      </c>
      <c r="I236" s="276">
        <f>IF(I$37=0,0,I$37/NFM_fec!I$37)</f>
        <v>0</v>
      </c>
      <c r="J236" s="276">
        <f>IF(J$37=0,0,J$37/NFM_fec!J$37)</f>
        <v>0</v>
      </c>
      <c r="K236" s="276">
        <f>IF(K$37=0,0,K$37/NFM_fec!K$37)</f>
        <v>0</v>
      </c>
      <c r="L236" s="276">
        <f>IF(L$37=0,0,L$37/NFM_fec!L$37)</f>
        <v>0</v>
      </c>
      <c r="M236" s="276">
        <f>IF(M$37=0,0,M$37/NFM_fec!M$37)</f>
        <v>0</v>
      </c>
      <c r="N236" s="276">
        <f>IF(N$37=0,0,N$37/NFM_fec!N$37)</f>
        <v>0</v>
      </c>
      <c r="O236" s="276">
        <f>IF(O$37=0,0,O$37/NFM_fec!O$37)</f>
        <v>0</v>
      </c>
      <c r="P236" s="276">
        <f>IF(P$37=0,0,P$37/NFM_fec!P$37)</f>
        <v>0</v>
      </c>
      <c r="Q236" s="276">
        <f>IF(Q$37=0,0,Q$37/NFM_fec!Q$37)</f>
        <v>0</v>
      </c>
      <c r="R236" s="276">
        <f>IF(R$37=0,0,R$37/NFM_fec!R$37)</f>
        <v>0</v>
      </c>
      <c r="S236" s="276">
        <f>IF(S$37=0,0,S$37/NFM_fec!S$37)</f>
        <v>0</v>
      </c>
      <c r="T236" s="276">
        <f>IF(T$37=0,0,T$37/NFM_fec!T$37)</f>
        <v>0</v>
      </c>
      <c r="U236" s="276">
        <f>IF(U$37=0,0,U$37/NFM_fec!U$37)</f>
        <v>0</v>
      </c>
      <c r="V236" s="276">
        <f>IF(V$37=0,0,V$37/NFM_fec!V$37)</f>
        <v>0</v>
      </c>
      <c r="W236" s="276">
        <f>IF(W$37=0,0,W$37/NFM_fec!W$37)</f>
        <v>0</v>
      </c>
      <c r="DA236" s="77"/>
    </row>
    <row r="237" spans="1:105" ht="12" customHeight="1" x14ac:dyDescent="0.25">
      <c r="A237" s="202" t="s">
        <v>95</v>
      </c>
      <c r="B237" s="276">
        <f>IF(B$38=0,0,B$38/NFM_fec!B$38)</f>
        <v>0</v>
      </c>
      <c r="C237" s="276">
        <f>IF(C$38=0,0,C$38/NFM_fec!C$38)</f>
        <v>0</v>
      </c>
      <c r="D237" s="276">
        <f>IF(D$38=0,0,D$38/NFM_fec!D$38)</f>
        <v>0</v>
      </c>
      <c r="E237" s="276">
        <f>IF(E$38=0,0,E$38/NFM_fec!E$38)</f>
        <v>0</v>
      </c>
      <c r="F237" s="276">
        <f>IF(F$38=0,0,F$38/NFM_fec!F$38)</f>
        <v>0</v>
      </c>
      <c r="G237" s="276">
        <f>IF(G$38=0,0,G$38/NFM_fec!G$38)</f>
        <v>0</v>
      </c>
      <c r="H237" s="276">
        <f>IF(H$38=0,0,H$38/NFM_fec!H$38)</f>
        <v>0</v>
      </c>
      <c r="I237" s="276">
        <f>IF(I$38=0,0,I$38/NFM_fec!I$38)</f>
        <v>0</v>
      </c>
      <c r="J237" s="276">
        <f>IF(J$38=0,0,J$38/NFM_fec!J$38)</f>
        <v>0</v>
      </c>
      <c r="K237" s="276">
        <f>IF(K$38=0,0,K$38/NFM_fec!K$38)</f>
        <v>0</v>
      </c>
      <c r="L237" s="276">
        <f>IF(L$38=0,0,L$38/NFM_fec!L$38)</f>
        <v>0</v>
      </c>
      <c r="M237" s="276">
        <f>IF(M$38=0,0,M$38/NFM_fec!M$38)</f>
        <v>0</v>
      </c>
      <c r="N237" s="276">
        <f>IF(N$38=0,0,N$38/NFM_fec!N$38)</f>
        <v>0</v>
      </c>
      <c r="O237" s="276">
        <f>IF(O$38=0,0,O$38/NFM_fec!O$38)</f>
        <v>0</v>
      </c>
      <c r="P237" s="276">
        <f>IF(P$38=0,0,P$38/NFM_fec!P$38)</f>
        <v>0</v>
      </c>
      <c r="Q237" s="276">
        <f>IF(Q$38=0,0,Q$38/NFM_fec!Q$38)</f>
        <v>0</v>
      </c>
      <c r="R237" s="276">
        <f>IF(R$38=0,0,R$38/NFM_fec!R$38)</f>
        <v>0</v>
      </c>
      <c r="S237" s="276">
        <f>IF(S$38=0,0,S$38/NFM_fec!S$38)</f>
        <v>0</v>
      </c>
      <c r="T237" s="276">
        <f>IF(T$38=0,0,T$38/NFM_fec!T$38)</f>
        <v>0</v>
      </c>
      <c r="U237" s="276">
        <f>IF(U$38=0,0,U$38/NFM_fec!U$38)</f>
        <v>0</v>
      </c>
      <c r="V237" s="276">
        <f>IF(V$38=0,0,V$38/NFM_fec!V$38)</f>
        <v>0</v>
      </c>
      <c r="W237" s="276">
        <f>IF(W$38=0,0,W$38/NFM_fec!W$38)</f>
        <v>0</v>
      </c>
      <c r="DA237" s="77"/>
    </row>
    <row r="238" spans="1:105" ht="12" customHeight="1" x14ac:dyDescent="0.25">
      <c r="A238" s="56" t="s">
        <v>96</v>
      </c>
      <c r="B238" s="277">
        <f>IF(B$39=0,0,B$39/NFM_fec!B$39)</f>
        <v>0</v>
      </c>
      <c r="C238" s="277">
        <f>IF(C$39=0,0,C$39/NFM_fec!C$39)</f>
        <v>0</v>
      </c>
      <c r="D238" s="277">
        <f>IF(D$39=0,0,D$39/NFM_fec!D$39)</f>
        <v>0</v>
      </c>
      <c r="E238" s="277">
        <f>IF(E$39=0,0,E$39/NFM_fec!E$39)</f>
        <v>0</v>
      </c>
      <c r="F238" s="277">
        <f>IF(F$39=0,0,F$39/NFM_fec!F$39)</f>
        <v>0</v>
      </c>
      <c r="G238" s="277">
        <f>IF(G$39=0,0,G$39/NFM_fec!G$39)</f>
        <v>0</v>
      </c>
      <c r="H238" s="277">
        <f>IF(H$39=0,0,H$39/NFM_fec!H$39)</f>
        <v>0</v>
      </c>
      <c r="I238" s="277">
        <f>IF(I$39=0,0,I$39/NFM_fec!I$39)</f>
        <v>0</v>
      </c>
      <c r="J238" s="277">
        <f>IF(J$39=0,0,J$39/NFM_fec!J$39)</f>
        <v>0</v>
      </c>
      <c r="K238" s="277">
        <f>IF(K$39=0,0,K$39/NFM_fec!K$39)</f>
        <v>0</v>
      </c>
      <c r="L238" s="277">
        <f>IF(L$39=0,0,L$39/NFM_fec!L$39)</f>
        <v>0</v>
      </c>
      <c r="M238" s="277">
        <f>IF(M$39=0,0,M$39/NFM_fec!M$39)</f>
        <v>0</v>
      </c>
      <c r="N238" s="277">
        <f>IF(N$39=0,0,N$39/NFM_fec!N$39)</f>
        <v>0</v>
      </c>
      <c r="O238" s="277">
        <f>IF(O$39=0,0,O$39/NFM_fec!O$39)</f>
        <v>0</v>
      </c>
      <c r="P238" s="277">
        <f>IF(P$39=0,0,P$39/NFM_fec!P$39)</f>
        <v>0</v>
      </c>
      <c r="Q238" s="277">
        <f>IF(Q$39=0,0,Q$39/NFM_fec!Q$39)</f>
        <v>0</v>
      </c>
      <c r="R238" s="277">
        <f>IF(R$39=0,0,R$39/NFM_fec!R$39)</f>
        <v>0</v>
      </c>
      <c r="S238" s="277">
        <f>IF(S$39=0,0,S$39/NFM_fec!S$39)</f>
        <v>0</v>
      </c>
      <c r="T238" s="277">
        <f>IF(T$39=0,0,T$39/NFM_fec!T$39)</f>
        <v>0</v>
      </c>
      <c r="U238" s="277">
        <f>IF(U$39=0,0,U$39/NFM_fec!U$39)</f>
        <v>0</v>
      </c>
      <c r="V238" s="277">
        <f>IF(V$39=0,0,V$39/NFM_fec!V$39)</f>
        <v>0</v>
      </c>
      <c r="W238" s="277">
        <f>IF(W$39=0,0,W$39/NFM_fec!W$39)</f>
        <v>0</v>
      </c>
      <c r="DA238" s="78"/>
    </row>
    <row r="239" spans="1:105" ht="12" customHeight="1" x14ac:dyDescent="0.25">
      <c r="A239" s="203" t="s">
        <v>517</v>
      </c>
      <c r="B239" s="278">
        <f>IF(B$45=0,0,B$45/NFM_fec!B$45)</f>
        <v>0</v>
      </c>
      <c r="C239" s="278">
        <f>IF(C$45=0,0,C$45/NFM_fec!C$45)</f>
        <v>0</v>
      </c>
      <c r="D239" s="278">
        <f>IF(D$45=0,0,D$45/NFM_fec!D$45)</f>
        <v>0</v>
      </c>
      <c r="E239" s="278">
        <f>IF(E$45=0,0,E$45/NFM_fec!E$45)</f>
        <v>0</v>
      </c>
      <c r="F239" s="278">
        <f>IF(F$45=0,0,F$45/NFM_fec!F$45)</f>
        <v>0</v>
      </c>
      <c r="G239" s="278">
        <f>IF(G$45=0,0,G$45/NFM_fec!G$45)</f>
        <v>0</v>
      </c>
      <c r="H239" s="278">
        <f>IF(H$45=0,0,H$45/NFM_fec!H$45)</f>
        <v>0</v>
      </c>
      <c r="I239" s="278">
        <f>IF(I$45=0,0,I$45/NFM_fec!I$45)</f>
        <v>0</v>
      </c>
      <c r="J239" s="278">
        <f>IF(J$45=0,0,J$45/NFM_fec!J$45)</f>
        <v>0</v>
      </c>
      <c r="K239" s="278">
        <f>IF(K$45=0,0,K$45/NFM_fec!K$45)</f>
        <v>0</v>
      </c>
      <c r="L239" s="278">
        <f>IF(L$45=0,0,L$45/NFM_fec!L$45)</f>
        <v>0</v>
      </c>
      <c r="M239" s="278">
        <f>IF(M$45=0,0,M$45/NFM_fec!M$45)</f>
        <v>0</v>
      </c>
      <c r="N239" s="278">
        <f>IF(N$45=0,0,N$45/NFM_fec!N$45)</f>
        <v>0</v>
      </c>
      <c r="O239" s="278">
        <f>IF(O$45=0,0,O$45/NFM_fec!O$45)</f>
        <v>0</v>
      </c>
      <c r="P239" s="278">
        <f>IF(P$45=0,0,P$45/NFM_fec!P$45)</f>
        <v>0</v>
      </c>
      <c r="Q239" s="278">
        <f>IF(Q$45=0,0,Q$45/NFM_fec!Q$45)</f>
        <v>0</v>
      </c>
      <c r="R239" s="278">
        <f>IF(R$45=0,0,R$45/NFM_fec!R$45)</f>
        <v>0</v>
      </c>
      <c r="S239" s="278">
        <f>IF(S$45=0,0,S$45/NFM_fec!S$45)</f>
        <v>0</v>
      </c>
      <c r="T239" s="278">
        <f>IF(T$45=0,0,T$45/NFM_fec!T$45)</f>
        <v>0</v>
      </c>
      <c r="U239" s="278">
        <f>IF(U$45=0,0,U$45/NFM_fec!U$45)</f>
        <v>0</v>
      </c>
      <c r="V239" s="278">
        <f>IF(V$45=0,0,V$45/NFM_fec!V$45)</f>
        <v>0</v>
      </c>
      <c r="W239" s="278">
        <f>IF(W$45=0,0,W$45/NFM_fec!W$45)</f>
        <v>0</v>
      </c>
      <c r="DA239" s="79"/>
    </row>
    <row r="240" spans="1:105" ht="12" customHeight="1" x14ac:dyDescent="0.25">
      <c r="A240" s="203" t="s">
        <v>519</v>
      </c>
      <c r="B240" s="278">
        <f>IF(B$46=0,0,B$46/NFM_fec!B$46)</f>
        <v>0</v>
      </c>
      <c r="C240" s="278">
        <f>IF(C$46=0,0,C$46/NFM_fec!C$46)</f>
        <v>0</v>
      </c>
      <c r="D240" s="278">
        <f>IF(D$46=0,0,D$46/NFM_fec!D$46)</f>
        <v>0</v>
      </c>
      <c r="E240" s="278">
        <f>IF(E$46=0,0,E$46/NFM_fec!E$46)</f>
        <v>0</v>
      </c>
      <c r="F240" s="278">
        <f>IF(F$46=0,0,F$46/NFM_fec!F$46)</f>
        <v>0</v>
      </c>
      <c r="G240" s="278">
        <f>IF(G$46=0,0,G$46/NFM_fec!G$46)</f>
        <v>0</v>
      </c>
      <c r="H240" s="278">
        <f>IF(H$46=0,0,H$46/NFM_fec!H$46)</f>
        <v>0</v>
      </c>
      <c r="I240" s="278">
        <f>IF(I$46=0,0,I$46/NFM_fec!I$46)</f>
        <v>0</v>
      </c>
      <c r="J240" s="278">
        <f>IF(J$46=0,0,J$46/NFM_fec!J$46)</f>
        <v>0</v>
      </c>
      <c r="K240" s="278">
        <f>IF(K$46=0,0,K$46/NFM_fec!K$46)</f>
        <v>0</v>
      </c>
      <c r="L240" s="278">
        <f>IF(L$46=0,0,L$46/NFM_fec!L$46)</f>
        <v>0</v>
      </c>
      <c r="M240" s="278">
        <f>IF(M$46=0,0,M$46/NFM_fec!M$46)</f>
        <v>0</v>
      </c>
      <c r="N240" s="278">
        <f>IF(N$46=0,0,N$46/NFM_fec!N$46)</f>
        <v>0</v>
      </c>
      <c r="O240" s="278">
        <f>IF(O$46=0,0,O$46/NFM_fec!O$46)</f>
        <v>0</v>
      </c>
      <c r="P240" s="278">
        <f>IF(P$46=0,0,P$46/NFM_fec!P$46)</f>
        <v>0</v>
      </c>
      <c r="Q240" s="278">
        <f>IF(Q$46=0,0,Q$46/NFM_fec!Q$46)</f>
        <v>0</v>
      </c>
      <c r="R240" s="278">
        <f>IF(R$46=0,0,R$46/NFM_fec!R$46)</f>
        <v>0</v>
      </c>
      <c r="S240" s="278">
        <f>IF(S$46=0,0,S$46/NFM_fec!S$46)</f>
        <v>0</v>
      </c>
      <c r="T240" s="278">
        <f>IF(T$46=0,0,T$46/NFM_fec!T$46)</f>
        <v>0</v>
      </c>
      <c r="U240" s="278">
        <f>IF(U$46=0,0,U$46/NFM_fec!U$46)</f>
        <v>0</v>
      </c>
      <c r="V240" s="278">
        <f>IF(V$46=0,0,V$46/NFM_fec!V$46)</f>
        <v>0</v>
      </c>
      <c r="W240" s="278">
        <f>IF(W$46=0,0,W$46/NFM_fec!W$46)</f>
        <v>0</v>
      </c>
      <c r="DA240" s="79"/>
    </row>
    <row r="241" spans="1:105" ht="12" customHeight="1" x14ac:dyDescent="0.25">
      <c r="A241" s="41" t="s">
        <v>529</v>
      </c>
      <c r="B241" s="279">
        <f>IF(B$53=0,0,B$53/NFM_fec!B$53)</f>
        <v>0</v>
      </c>
      <c r="C241" s="279">
        <f>IF(C$53=0,0,C$53/NFM_fec!C$53)</f>
        <v>0</v>
      </c>
      <c r="D241" s="279">
        <f>IF(D$53=0,0,D$53/NFM_fec!D$53)</f>
        <v>0</v>
      </c>
      <c r="E241" s="279">
        <f>IF(E$53=0,0,E$53/NFM_fec!E$53)</f>
        <v>0</v>
      </c>
      <c r="F241" s="279">
        <f>IF(F$53=0,0,F$53/NFM_fec!F$53)</f>
        <v>0</v>
      </c>
      <c r="G241" s="279">
        <f>IF(G$53=0,0,G$53/NFM_fec!G$53)</f>
        <v>0</v>
      </c>
      <c r="H241" s="279">
        <f>IF(H$53=0,0,H$53/NFM_fec!H$53)</f>
        <v>0</v>
      </c>
      <c r="I241" s="279">
        <f>IF(I$53=0,0,I$53/NFM_fec!I$53)</f>
        <v>0</v>
      </c>
      <c r="J241" s="279">
        <f>IF(J$53=0,0,J$53/NFM_fec!J$53)</f>
        <v>0</v>
      </c>
      <c r="K241" s="279">
        <f>IF(K$53=0,0,K$53/NFM_fec!K$53)</f>
        <v>0</v>
      </c>
      <c r="L241" s="279">
        <f>IF(L$53=0,0,L$53/NFM_fec!L$53)</f>
        <v>0</v>
      </c>
      <c r="M241" s="279">
        <f>IF(M$53=0,0,M$53/NFM_fec!M$53)</f>
        <v>0</v>
      </c>
      <c r="N241" s="279">
        <f>IF(N$53=0,0,N$53/NFM_fec!N$53)</f>
        <v>0</v>
      </c>
      <c r="O241" s="279">
        <f>IF(O$53=0,0,O$53/NFM_fec!O$53)</f>
        <v>0</v>
      </c>
      <c r="P241" s="279">
        <f>IF(P$53=0,0,P$53/NFM_fec!P$53)</f>
        <v>0</v>
      </c>
      <c r="Q241" s="279">
        <f>IF(Q$53=0,0,Q$53/NFM_fec!Q$53)</f>
        <v>0</v>
      </c>
      <c r="R241" s="279">
        <f>IF(R$53=0,0,R$53/NFM_fec!R$53)</f>
        <v>0</v>
      </c>
      <c r="S241" s="279">
        <f>IF(S$53=0,0,S$53/NFM_fec!S$53)</f>
        <v>0</v>
      </c>
      <c r="T241" s="279">
        <f>IF(T$53=0,0,T$53/NFM_fec!T$53)</f>
        <v>0</v>
      </c>
      <c r="U241" s="279">
        <f>IF(U$53=0,0,U$53/NFM_fec!U$53)</f>
        <v>0</v>
      </c>
      <c r="V241" s="279">
        <f>IF(V$53=0,0,V$53/NFM_fec!V$53)</f>
        <v>0</v>
      </c>
      <c r="W241" s="279">
        <f>IF(W$53=0,0,W$53/NFM_fec!W$53)</f>
        <v>0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274">
        <f>IF(B$72=0,0,B$72/NFM_fec!B$72)</f>
        <v>0</v>
      </c>
      <c r="C243" s="274">
        <f>IF(C$72=0,0,C$72/NFM_fec!C$72)</f>
        <v>0</v>
      </c>
      <c r="D243" s="274">
        <f>IF(D$72=0,0,D$72/NFM_fec!D$72)</f>
        <v>0</v>
      </c>
      <c r="E243" s="274">
        <f>IF(E$72=0,0,E$72/NFM_fec!E$72)</f>
        <v>0</v>
      </c>
      <c r="F243" s="274">
        <f>IF(F$72=0,0,F$72/NFM_fec!F$72)</f>
        <v>0</v>
      </c>
      <c r="G243" s="274">
        <f>IF(G$72=0,0,G$72/NFM_fec!G$72)</f>
        <v>0</v>
      </c>
      <c r="H243" s="274">
        <f>IF(H$72=0,0,H$72/NFM_fec!H$72)</f>
        <v>0</v>
      </c>
      <c r="I243" s="274">
        <f>IF(I$72=0,0,I$72/NFM_fec!I$72)</f>
        <v>0</v>
      </c>
      <c r="J243" s="274">
        <f>IF(J$72=0,0,J$72/NFM_fec!J$72)</f>
        <v>0</v>
      </c>
      <c r="K243" s="274">
        <f>IF(K$72=0,0,K$72/NFM_fec!K$72)</f>
        <v>0</v>
      </c>
      <c r="L243" s="274">
        <f>IF(L$72=0,0,L$72/NFM_fec!L$72)</f>
        <v>0</v>
      </c>
      <c r="M243" s="274">
        <f>IF(M$72=0,0,M$72/NFM_fec!M$72)</f>
        <v>0</v>
      </c>
      <c r="N243" s="274">
        <f>IF(N$72=0,0,N$72/NFM_fec!N$72)</f>
        <v>0</v>
      </c>
      <c r="O243" s="274">
        <f>IF(O$72=0,0,O$72/NFM_fec!O$72)</f>
        <v>0</v>
      </c>
      <c r="P243" s="274">
        <f>IF(P$72=0,0,P$72/NFM_fec!P$72)</f>
        <v>0</v>
      </c>
      <c r="Q243" s="274">
        <f>IF(Q$72=0,0,Q$72/NFM_fec!Q$72)</f>
        <v>0</v>
      </c>
      <c r="R243" s="274">
        <f>IF(R$72=0,0,R$72/NFM_fec!R$72)</f>
        <v>0</v>
      </c>
      <c r="S243" s="274">
        <f>IF(S$72=0,0,S$72/NFM_fec!S$72)</f>
        <v>0</v>
      </c>
      <c r="T243" s="274">
        <f>IF(T$72=0,0,T$72/NFM_fec!T$72)</f>
        <v>0</v>
      </c>
      <c r="U243" s="274">
        <f>IF(U$72=0,0,U$72/NFM_fec!U$72)</f>
        <v>0</v>
      </c>
      <c r="V243" s="274">
        <f>IF(V$72=0,0,V$72/NFM_fec!V$72)</f>
        <v>0</v>
      </c>
      <c r="W243" s="274">
        <f>IF(W$72=0,0,W$72/NFM_fec!W$72)</f>
        <v>0</v>
      </c>
      <c r="DA243" s="111"/>
    </row>
    <row r="244" spans="1:105" ht="12" customHeight="1" x14ac:dyDescent="0.25">
      <c r="A244" s="55" t="s">
        <v>92</v>
      </c>
      <c r="B244" s="275">
        <f>IF(B$73=0,0,B$73/NFM_fec!B$73)</f>
        <v>0</v>
      </c>
      <c r="C244" s="275">
        <f>IF(C$73=0,0,C$73/NFM_fec!C$73)</f>
        <v>0</v>
      </c>
      <c r="D244" s="275">
        <f>IF(D$73=0,0,D$73/NFM_fec!D$73)</f>
        <v>0</v>
      </c>
      <c r="E244" s="275">
        <f>IF(E$73=0,0,E$73/NFM_fec!E$73)</f>
        <v>0</v>
      </c>
      <c r="F244" s="275">
        <f>IF(F$73=0,0,F$73/NFM_fec!F$73)</f>
        <v>0</v>
      </c>
      <c r="G244" s="275">
        <f>IF(G$73=0,0,G$73/NFM_fec!G$73)</f>
        <v>0</v>
      </c>
      <c r="H244" s="275">
        <f>IF(H$73=0,0,H$73/NFM_fec!H$73)</f>
        <v>0</v>
      </c>
      <c r="I244" s="275">
        <f>IF(I$73=0,0,I$73/NFM_fec!I$73)</f>
        <v>0</v>
      </c>
      <c r="J244" s="275">
        <f>IF(J$73=0,0,J$73/NFM_fec!J$73)</f>
        <v>0</v>
      </c>
      <c r="K244" s="275">
        <f>IF(K$73=0,0,K$73/NFM_fec!K$73)</f>
        <v>0</v>
      </c>
      <c r="L244" s="275">
        <f>IF(L$73=0,0,L$73/NFM_fec!L$73)</f>
        <v>0</v>
      </c>
      <c r="M244" s="275">
        <f>IF(M$73=0,0,M$73/NFM_fec!M$73)</f>
        <v>0</v>
      </c>
      <c r="N244" s="275">
        <f>IF(N$73=0,0,N$73/NFM_fec!N$73)</f>
        <v>0</v>
      </c>
      <c r="O244" s="275">
        <f>IF(O$73=0,0,O$73/NFM_fec!O$73)</f>
        <v>0</v>
      </c>
      <c r="P244" s="275">
        <f>IF(P$73=0,0,P$73/NFM_fec!P$73)</f>
        <v>0</v>
      </c>
      <c r="Q244" s="275">
        <f>IF(Q$73=0,0,Q$73/NFM_fec!Q$73)</f>
        <v>0</v>
      </c>
      <c r="R244" s="275">
        <f>IF(R$73=0,0,R$73/NFM_fec!R$73)</f>
        <v>0</v>
      </c>
      <c r="S244" s="275">
        <f>IF(S$73=0,0,S$73/NFM_fec!S$73)</f>
        <v>0</v>
      </c>
      <c r="T244" s="275">
        <f>IF(T$73=0,0,T$73/NFM_fec!T$73)</f>
        <v>0</v>
      </c>
      <c r="U244" s="275">
        <f>IF(U$73=0,0,U$73/NFM_fec!U$73)</f>
        <v>0</v>
      </c>
      <c r="V244" s="275">
        <f>IF(V$73=0,0,V$73/NFM_fec!V$73)</f>
        <v>0</v>
      </c>
      <c r="W244" s="275">
        <f>IF(W$73=0,0,W$73/NFM_fec!W$73)</f>
        <v>0</v>
      </c>
      <c r="DA244" s="76"/>
    </row>
    <row r="245" spans="1:105" ht="12" customHeight="1" x14ac:dyDescent="0.25">
      <c r="A245" s="202" t="s">
        <v>93</v>
      </c>
      <c r="B245" s="276">
        <f>IF(B$74=0,0,B$74/NFM_fec!B$74)</f>
        <v>0</v>
      </c>
      <c r="C245" s="276">
        <f>IF(C$74=0,0,C$74/NFM_fec!C$74)</f>
        <v>0</v>
      </c>
      <c r="D245" s="276">
        <f>IF(D$74=0,0,D$74/NFM_fec!D$74)</f>
        <v>0</v>
      </c>
      <c r="E245" s="276">
        <f>IF(E$74=0,0,E$74/NFM_fec!E$74)</f>
        <v>0</v>
      </c>
      <c r="F245" s="276">
        <f>IF(F$74=0,0,F$74/NFM_fec!F$74)</f>
        <v>0</v>
      </c>
      <c r="G245" s="276">
        <f>IF(G$74=0,0,G$74/NFM_fec!G$74)</f>
        <v>0</v>
      </c>
      <c r="H245" s="276">
        <f>IF(H$74=0,0,H$74/NFM_fec!H$74)</f>
        <v>0</v>
      </c>
      <c r="I245" s="276">
        <f>IF(I$74=0,0,I$74/NFM_fec!I$74)</f>
        <v>0</v>
      </c>
      <c r="J245" s="276">
        <f>IF(J$74=0,0,J$74/NFM_fec!J$74)</f>
        <v>0</v>
      </c>
      <c r="K245" s="276">
        <f>IF(K$74=0,0,K$74/NFM_fec!K$74)</f>
        <v>0</v>
      </c>
      <c r="L245" s="276">
        <f>IF(L$74=0,0,L$74/NFM_fec!L$74)</f>
        <v>0</v>
      </c>
      <c r="M245" s="276">
        <f>IF(M$74=0,0,M$74/NFM_fec!M$74)</f>
        <v>0</v>
      </c>
      <c r="N245" s="276">
        <f>IF(N$74=0,0,N$74/NFM_fec!N$74)</f>
        <v>0</v>
      </c>
      <c r="O245" s="276">
        <f>IF(O$74=0,0,O$74/NFM_fec!O$74)</f>
        <v>0</v>
      </c>
      <c r="P245" s="276">
        <f>IF(P$74=0,0,P$74/NFM_fec!P$74)</f>
        <v>0</v>
      </c>
      <c r="Q245" s="276">
        <f>IF(Q$74=0,0,Q$74/NFM_fec!Q$74)</f>
        <v>0</v>
      </c>
      <c r="R245" s="276">
        <f>IF(R$74=0,0,R$74/NFM_fec!R$74)</f>
        <v>0</v>
      </c>
      <c r="S245" s="276">
        <f>IF(S$74=0,0,S$74/NFM_fec!S$74)</f>
        <v>0</v>
      </c>
      <c r="T245" s="276">
        <f>IF(T$74=0,0,T$74/NFM_fec!T$74)</f>
        <v>0</v>
      </c>
      <c r="U245" s="276">
        <f>IF(U$74=0,0,U$74/NFM_fec!U$74)</f>
        <v>0</v>
      </c>
      <c r="V245" s="276">
        <f>IF(V$74=0,0,V$74/NFM_fec!V$74)</f>
        <v>0</v>
      </c>
      <c r="W245" s="276">
        <f>IF(W$74=0,0,W$74/NFM_fec!W$74)</f>
        <v>0</v>
      </c>
      <c r="DA245" s="77"/>
    </row>
    <row r="246" spans="1:105" ht="12" customHeight="1" x14ac:dyDescent="0.25">
      <c r="A246" s="202" t="s">
        <v>94</v>
      </c>
      <c r="B246" s="276">
        <f>IF(B$75=0,0,B$75/NFM_fec!B$75)</f>
        <v>0</v>
      </c>
      <c r="C246" s="276">
        <f>IF(C$75=0,0,C$75/NFM_fec!C$75)</f>
        <v>0</v>
      </c>
      <c r="D246" s="276">
        <f>IF(D$75=0,0,D$75/NFM_fec!D$75)</f>
        <v>0</v>
      </c>
      <c r="E246" s="276">
        <f>IF(E$75=0,0,E$75/NFM_fec!E$75)</f>
        <v>0</v>
      </c>
      <c r="F246" s="276">
        <f>IF(F$75=0,0,F$75/NFM_fec!F$75)</f>
        <v>0</v>
      </c>
      <c r="G246" s="276">
        <f>IF(G$75=0,0,G$75/NFM_fec!G$75)</f>
        <v>0</v>
      </c>
      <c r="H246" s="276">
        <f>IF(H$75=0,0,H$75/NFM_fec!H$75)</f>
        <v>0</v>
      </c>
      <c r="I246" s="276">
        <f>IF(I$75=0,0,I$75/NFM_fec!I$75)</f>
        <v>0</v>
      </c>
      <c r="J246" s="276">
        <f>IF(J$75=0,0,J$75/NFM_fec!J$75)</f>
        <v>0</v>
      </c>
      <c r="K246" s="276">
        <f>IF(K$75=0,0,K$75/NFM_fec!K$75)</f>
        <v>0</v>
      </c>
      <c r="L246" s="276">
        <f>IF(L$75=0,0,L$75/NFM_fec!L$75)</f>
        <v>0</v>
      </c>
      <c r="M246" s="276">
        <f>IF(M$75=0,0,M$75/NFM_fec!M$75)</f>
        <v>0</v>
      </c>
      <c r="N246" s="276">
        <f>IF(N$75=0,0,N$75/NFM_fec!N$75)</f>
        <v>0</v>
      </c>
      <c r="O246" s="276">
        <f>IF(O$75=0,0,O$75/NFM_fec!O$75)</f>
        <v>0</v>
      </c>
      <c r="P246" s="276">
        <f>IF(P$75=0,0,P$75/NFM_fec!P$75)</f>
        <v>0</v>
      </c>
      <c r="Q246" s="276">
        <f>IF(Q$75=0,0,Q$75/NFM_fec!Q$75)</f>
        <v>0</v>
      </c>
      <c r="R246" s="276">
        <f>IF(R$75=0,0,R$75/NFM_fec!R$75)</f>
        <v>0</v>
      </c>
      <c r="S246" s="276">
        <f>IF(S$75=0,0,S$75/NFM_fec!S$75)</f>
        <v>0</v>
      </c>
      <c r="T246" s="276">
        <f>IF(T$75=0,0,T$75/NFM_fec!T$75)</f>
        <v>0</v>
      </c>
      <c r="U246" s="276">
        <f>IF(U$75=0,0,U$75/NFM_fec!U$75)</f>
        <v>0</v>
      </c>
      <c r="V246" s="276">
        <f>IF(V$75=0,0,V$75/NFM_fec!V$75)</f>
        <v>0</v>
      </c>
      <c r="W246" s="276">
        <f>IF(W$75=0,0,W$75/NFM_fec!W$75)</f>
        <v>0</v>
      </c>
      <c r="DA246" s="77"/>
    </row>
    <row r="247" spans="1:105" ht="12" customHeight="1" x14ac:dyDescent="0.25">
      <c r="A247" s="202" t="s">
        <v>95</v>
      </c>
      <c r="B247" s="276">
        <f>IF(B$76=0,0,B$76/NFM_fec!B$76)</f>
        <v>0</v>
      </c>
      <c r="C247" s="276">
        <f>IF(C$76=0,0,C$76/NFM_fec!C$76)</f>
        <v>0</v>
      </c>
      <c r="D247" s="276">
        <f>IF(D$76=0,0,D$76/NFM_fec!D$76)</f>
        <v>0</v>
      </c>
      <c r="E247" s="276">
        <f>IF(E$76=0,0,E$76/NFM_fec!E$76)</f>
        <v>0</v>
      </c>
      <c r="F247" s="276">
        <f>IF(F$76=0,0,F$76/NFM_fec!F$76)</f>
        <v>0</v>
      </c>
      <c r="G247" s="276">
        <f>IF(G$76=0,0,G$76/NFM_fec!G$76)</f>
        <v>0</v>
      </c>
      <c r="H247" s="276">
        <f>IF(H$76=0,0,H$76/NFM_fec!H$76)</f>
        <v>0</v>
      </c>
      <c r="I247" s="276">
        <f>IF(I$76=0,0,I$76/NFM_fec!I$76)</f>
        <v>0</v>
      </c>
      <c r="J247" s="276">
        <f>IF(J$76=0,0,J$76/NFM_fec!J$76)</f>
        <v>0</v>
      </c>
      <c r="K247" s="276">
        <f>IF(K$76=0,0,K$76/NFM_fec!K$76)</f>
        <v>0</v>
      </c>
      <c r="L247" s="276">
        <f>IF(L$76=0,0,L$76/NFM_fec!L$76)</f>
        <v>0</v>
      </c>
      <c r="M247" s="276">
        <f>IF(M$76=0,0,M$76/NFM_fec!M$76)</f>
        <v>0</v>
      </c>
      <c r="N247" s="276">
        <f>IF(N$76=0,0,N$76/NFM_fec!N$76)</f>
        <v>0</v>
      </c>
      <c r="O247" s="276">
        <f>IF(O$76=0,0,O$76/NFM_fec!O$76)</f>
        <v>0</v>
      </c>
      <c r="P247" s="276">
        <f>IF(P$76=0,0,P$76/NFM_fec!P$76)</f>
        <v>0</v>
      </c>
      <c r="Q247" s="276">
        <f>IF(Q$76=0,0,Q$76/NFM_fec!Q$76)</f>
        <v>0</v>
      </c>
      <c r="R247" s="276">
        <f>IF(R$76=0,0,R$76/NFM_fec!R$76)</f>
        <v>0</v>
      </c>
      <c r="S247" s="276">
        <f>IF(S$76=0,0,S$76/NFM_fec!S$76)</f>
        <v>0</v>
      </c>
      <c r="T247" s="276">
        <f>IF(T$76=0,0,T$76/NFM_fec!T$76)</f>
        <v>0</v>
      </c>
      <c r="U247" s="276">
        <f>IF(U$76=0,0,U$76/NFM_fec!U$76)</f>
        <v>0</v>
      </c>
      <c r="V247" s="276">
        <f>IF(V$76=0,0,V$76/NFM_fec!V$76)</f>
        <v>0</v>
      </c>
      <c r="W247" s="276">
        <f>IF(W$76=0,0,W$76/NFM_fec!W$76)</f>
        <v>0</v>
      </c>
      <c r="DA247" s="77"/>
    </row>
    <row r="248" spans="1:105" ht="12" customHeight="1" x14ac:dyDescent="0.25">
      <c r="A248" s="56" t="s">
        <v>96</v>
      </c>
      <c r="B248" s="277">
        <f>IF(B$77=0,0,B$77/NFM_fec!B$77)</f>
        <v>0</v>
      </c>
      <c r="C248" s="277">
        <f>IF(C$77=0,0,C$77/NFM_fec!C$77)</f>
        <v>0</v>
      </c>
      <c r="D248" s="277">
        <f>IF(D$77=0,0,D$77/NFM_fec!D$77)</f>
        <v>0</v>
      </c>
      <c r="E248" s="277">
        <f>IF(E$77=0,0,E$77/NFM_fec!E$77)</f>
        <v>0</v>
      </c>
      <c r="F248" s="277">
        <f>IF(F$77=0,0,F$77/NFM_fec!F$77)</f>
        <v>0</v>
      </c>
      <c r="G248" s="277">
        <f>IF(G$77=0,0,G$77/NFM_fec!G$77)</f>
        <v>0</v>
      </c>
      <c r="H248" s="277">
        <f>IF(H$77=0,0,H$77/NFM_fec!H$77)</f>
        <v>0</v>
      </c>
      <c r="I248" s="277">
        <f>IF(I$77=0,0,I$77/NFM_fec!I$77)</f>
        <v>0</v>
      </c>
      <c r="J248" s="277">
        <f>IF(J$77=0,0,J$77/NFM_fec!J$77)</f>
        <v>0</v>
      </c>
      <c r="K248" s="277">
        <f>IF(K$77=0,0,K$77/NFM_fec!K$77)</f>
        <v>0</v>
      </c>
      <c r="L248" s="277">
        <f>IF(L$77=0,0,L$77/NFM_fec!L$77)</f>
        <v>0</v>
      </c>
      <c r="M248" s="277">
        <f>IF(M$77=0,0,M$77/NFM_fec!M$77)</f>
        <v>0</v>
      </c>
      <c r="N248" s="277">
        <f>IF(N$77=0,0,N$77/NFM_fec!N$77)</f>
        <v>0</v>
      </c>
      <c r="O248" s="277">
        <f>IF(O$77=0,0,O$77/NFM_fec!O$77)</f>
        <v>0</v>
      </c>
      <c r="P248" s="277">
        <f>IF(P$77=0,0,P$77/NFM_fec!P$77)</f>
        <v>0</v>
      </c>
      <c r="Q248" s="277">
        <f>IF(Q$77=0,0,Q$77/NFM_fec!Q$77)</f>
        <v>0</v>
      </c>
      <c r="R248" s="277">
        <f>IF(R$77=0,0,R$77/NFM_fec!R$77)</f>
        <v>0</v>
      </c>
      <c r="S248" s="277">
        <f>IF(S$77=0,0,S$77/NFM_fec!S$77)</f>
        <v>0</v>
      </c>
      <c r="T248" s="277">
        <f>IF(T$77=0,0,T$77/NFM_fec!T$77)</f>
        <v>0</v>
      </c>
      <c r="U248" s="277">
        <f>IF(U$77=0,0,U$77/NFM_fec!U$77)</f>
        <v>0</v>
      </c>
      <c r="V248" s="277">
        <f>IF(V$77=0,0,V$77/NFM_fec!V$77)</f>
        <v>0</v>
      </c>
      <c r="W248" s="277">
        <f>IF(W$77=0,0,W$77/NFM_fec!W$77)</f>
        <v>0</v>
      </c>
      <c r="DA248" s="78"/>
    </row>
    <row r="249" spans="1:105" ht="12" customHeight="1" x14ac:dyDescent="0.25">
      <c r="A249" s="203" t="s">
        <v>560</v>
      </c>
      <c r="B249" s="278">
        <f>IF(B$83=0,0,B$83/NFM_fec!B$83)</f>
        <v>0</v>
      </c>
      <c r="C249" s="278">
        <f>IF(C$83=0,0,C$83/NFM_fec!C$83)</f>
        <v>0</v>
      </c>
      <c r="D249" s="278">
        <f>IF(D$83=0,0,D$83/NFM_fec!D$83)</f>
        <v>0</v>
      </c>
      <c r="E249" s="278">
        <f>IF(E$83=0,0,E$83/NFM_fec!E$83)</f>
        <v>0</v>
      </c>
      <c r="F249" s="278">
        <f>IF(F$83=0,0,F$83/NFM_fec!F$83)</f>
        <v>0</v>
      </c>
      <c r="G249" s="278">
        <f>IF(G$83=0,0,G$83/NFM_fec!G$83)</f>
        <v>0</v>
      </c>
      <c r="H249" s="278">
        <f>IF(H$83=0,0,H$83/NFM_fec!H$83)</f>
        <v>0</v>
      </c>
      <c r="I249" s="278">
        <f>IF(I$83=0,0,I$83/NFM_fec!I$83)</f>
        <v>0</v>
      </c>
      <c r="J249" s="278">
        <f>IF(J$83=0,0,J$83/NFM_fec!J$83)</f>
        <v>0</v>
      </c>
      <c r="K249" s="278">
        <f>IF(K$83=0,0,K$83/NFM_fec!K$83)</f>
        <v>0</v>
      </c>
      <c r="L249" s="278">
        <f>IF(L$83=0,0,L$83/NFM_fec!L$83)</f>
        <v>0</v>
      </c>
      <c r="M249" s="278">
        <f>IF(M$83=0,0,M$83/NFM_fec!M$83)</f>
        <v>0</v>
      </c>
      <c r="N249" s="278">
        <f>IF(N$83=0,0,N$83/NFM_fec!N$83)</f>
        <v>0</v>
      </c>
      <c r="O249" s="278">
        <f>IF(O$83=0,0,O$83/NFM_fec!O$83)</f>
        <v>0</v>
      </c>
      <c r="P249" s="278">
        <f>IF(P$83=0,0,P$83/NFM_fec!P$83)</f>
        <v>0</v>
      </c>
      <c r="Q249" s="278">
        <f>IF(Q$83=0,0,Q$83/NFM_fec!Q$83)</f>
        <v>0</v>
      </c>
      <c r="R249" s="278">
        <f>IF(R$83=0,0,R$83/NFM_fec!R$83)</f>
        <v>0</v>
      </c>
      <c r="S249" s="278">
        <f>IF(S$83=0,0,S$83/NFM_fec!S$83)</f>
        <v>0</v>
      </c>
      <c r="T249" s="278">
        <f>IF(T$83=0,0,T$83/NFM_fec!T$83)</f>
        <v>0</v>
      </c>
      <c r="U249" s="278">
        <f>IF(U$83=0,0,U$83/NFM_fec!U$83)</f>
        <v>0</v>
      </c>
      <c r="V249" s="278">
        <f>IF(V$83=0,0,V$83/NFM_fec!V$83)</f>
        <v>0</v>
      </c>
      <c r="W249" s="278">
        <f>IF(W$83=0,0,W$83/NFM_fec!W$83)</f>
        <v>0</v>
      </c>
      <c r="DA249" s="79"/>
    </row>
    <row r="250" spans="1:105" ht="12" customHeight="1" x14ac:dyDescent="0.25">
      <c r="A250" s="203" t="s">
        <v>519</v>
      </c>
      <c r="B250" s="278">
        <f>IF(B$90=0,0,B$90/NFM_fec!B$90)</f>
        <v>0</v>
      </c>
      <c r="C250" s="278">
        <f>IF(C$90=0,0,C$90/NFM_fec!C$90)</f>
        <v>0</v>
      </c>
      <c r="D250" s="278">
        <f>IF(D$90=0,0,D$90/NFM_fec!D$90)</f>
        <v>0</v>
      </c>
      <c r="E250" s="278">
        <f>IF(E$90=0,0,E$90/NFM_fec!E$90)</f>
        <v>0</v>
      </c>
      <c r="F250" s="278">
        <f>IF(F$90=0,0,F$90/NFM_fec!F$90)</f>
        <v>0</v>
      </c>
      <c r="G250" s="278">
        <f>IF(G$90=0,0,G$90/NFM_fec!G$90)</f>
        <v>0</v>
      </c>
      <c r="H250" s="278">
        <f>IF(H$90=0,0,H$90/NFM_fec!H$90)</f>
        <v>0</v>
      </c>
      <c r="I250" s="278">
        <f>IF(I$90=0,0,I$90/NFM_fec!I$90)</f>
        <v>0</v>
      </c>
      <c r="J250" s="278">
        <f>IF(J$90=0,0,J$90/NFM_fec!J$90)</f>
        <v>0</v>
      </c>
      <c r="K250" s="278">
        <f>IF(K$90=0,0,K$90/NFM_fec!K$90)</f>
        <v>0</v>
      </c>
      <c r="L250" s="278">
        <f>IF(L$90=0,0,L$90/NFM_fec!L$90)</f>
        <v>0</v>
      </c>
      <c r="M250" s="278">
        <f>IF(M$90=0,0,M$90/NFM_fec!M$90)</f>
        <v>0</v>
      </c>
      <c r="N250" s="278">
        <f>IF(N$90=0,0,N$90/NFM_fec!N$90)</f>
        <v>0</v>
      </c>
      <c r="O250" s="278">
        <f>IF(O$90=0,0,O$90/NFM_fec!O$90)</f>
        <v>0</v>
      </c>
      <c r="P250" s="278">
        <f>IF(P$90=0,0,P$90/NFM_fec!P$90)</f>
        <v>0</v>
      </c>
      <c r="Q250" s="278">
        <f>IF(Q$90=0,0,Q$90/NFM_fec!Q$90)</f>
        <v>0</v>
      </c>
      <c r="R250" s="278">
        <f>IF(R$90=0,0,R$90/NFM_fec!R$90)</f>
        <v>0</v>
      </c>
      <c r="S250" s="278">
        <f>IF(S$90=0,0,S$90/NFM_fec!S$90)</f>
        <v>0</v>
      </c>
      <c r="T250" s="278">
        <f>IF(T$90=0,0,T$90/NFM_fec!T$90)</f>
        <v>0</v>
      </c>
      <c r="U250" s="278">
        <f>IF(U$90=0,0,U$90/NFM_fec!U$90)</f>
        <v>0</v>
      </c>
      <c r="V250" s="278">
        <f>IF(V$90=0,0,V$90/NFM_fec!V$90)</f>
        <v>0</v>
      </c>
      <c r="W250" s="278">
        <f>IF(W$90=0,0,W$90/NFM_fec!W$90)</f>
        <v>0</v>
      </c>
      <c r="DA250" s="79"/>
    </row>
    <row r="251" spans="1:105" ht="12" customHeight="1" x14ac:dyDescent="0.25">
      <c r="A251" s="41" t="s">
        <v>529</v>
      </c>
      <c r="B251" s="279">
        <f>IF(B$97=0,0,B$97/NFM_fec!B$97)</f>
        <v>0</v>
      </c>
      <c r="C251" s="279">
        <f>IF(C$97=0,0,C$97/NFM_fec!C$97)</f>
        <v>0</v>
      </c>
      <c r="D251" s="279">
        <f>IF(D$97=0,0,D$97/NFM_fec!D$97)</f>
        <v>0</v>
      </c>
      <c r="E251" s="279">
        <f>IF(E$97=0,0,E$97/NFM_fec!E$97)</f>
        <v>0</v>
      </c>
      <c r="F251" s="279">
        <f>IF(F$97=0,0,F$97/NFM_fec!F$97)</f>
        <v>0</v>
      </c>
      <c r="G251" s="279">
        <f>IF(G$97=0,0,G$97/NFM_fec!G$97)</f>
        <v>0</v>
      </c>
      <c r="H251" s="279">
        <f>IF(H$97=0,0,H$97/NFM_fec!H$97)</f>
        <v>0</v>
      </c>
      <c r="I251" s="279">
        <f>IF(I$97=0,0,I$97/NFM_fec!I$97)</f>
        <v>0</v>
      </c>
      <c r="J251" s="279">
        <f>IF(J$97=0,0,J$97/NFM_fec!J$97)</f>
        <v>0</v>
      </c>
      <c r="K251" s="279">
        <f>IF(K$97=0,0,K$97/NFM_fec!K$97)</f>
        <v>0</v>
      </c>
      <c r="L251" s="279">
        <f>IF(L$97=0,0,L$97/NFM_fec!L$97)</f>
        <v>0</v>
      </c>
      <c r="M251" s="279">
        <f>IF(M$97=0,0,M$97/NFM_fec!M$97)</f>
        <v>0</v>
      </c>
      <c r="N251" s="279">
        <f>IF(N$97=0,0,N$97/NFM_fec!N$97)</f>
        <v>0</v>
      </c>
      <c r="O251" s="279">
        <f>IF(O$97=0,0,O$97/NFM_fec!O$97)</f>
        <v>0</v>
      </c>
      <c r="P251" s="279">
        <f>IF(P$97=0,0,P$97/NFM_fec!P$97)</f>
        <v>0</v>
      </c>
      <c r="Q251" s="279">
        <f>IF(Q$97=0,0,Q$97/NFM_fec!Q$97)</f>
        <v>0</v>
      </c>
      <c r="R251" s="279">
        <f>IF(R$97=0,0,R$97/NFM_fec!R$97)</f>
        <v>0</v>
      </c>
      <c r="S251" s="279">
        <f>IF(S$97=0,0,S$97/NFM_fec!S$97)</f>
        <v>0</v>
      </c>
      <c r="T251" s="279">
        <f>IF(T$97=0,0,T$97/NFM_fec!T$97)</f>
        <v>0</v>
      </c>
      <c r="U251" s="279">
        <f>IF(U$97=0,0,U$97/NFM_fec!U$97)</f>
        <v>0</v>
      </c>
      <c r="V251" s="279">
        <f>IF(V$97=0,0,V$97/NFM_fec!V$97)</f>
        <v>0</v>
      </c>
      <c r="W251" s="279">
        <f>IF(W$97=0,0,W$97/NFM_fec!W$97)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938</v>
      </c>
      <c r="B253" s="274">
        <f>IF(B$115=0,0,(B$115-B$158)/NFM_fec!B$115)</f>
        <v>0</v>
      </c>
      <c r="C253" s="274">
        <f>IF(C$115=0,0,(C$115-C$158)/NFM_fec!C$115)</f>
        <v>0</v>
      </c>
      <c r="D253" s="274">
        <f>IF(D$115=0,0,(D$115-D$158)/NFM_fec!D$115)</f>
        <v>0</v>
      </c>
      <c r="E253" s="274">
        <f>IF(E$115=0,0,(E$115-E$158)/NFM_fec!E$115)</f>
        <v>0</v>
      </c>
      <c r="F253" s="274">
        <f>IF(F$115=0,0,(F$115-F$158)/NFM_fec!F$115)</f>
        <v>0</v>
      </c>
      <c r="G253" s="274">
        <f>IF(G$115=0,0,(G$115-G$158)/NFM_fec!G$115)</f>
        <v>0</v>
      </c>
      <c r="H253" s="274">
        <f>IF(H$115=0,0,(H$115-H$158)/NFM_fec!H$115)</f>
        <v>0</v>
      </c>
      <c r="I253" s="274">
        <f>IF(I$115=0,0,(I$115-I$158)/NFM_fec!I$115)</f>
        <v>0</v>
      </c>
      <c r="J253" s="274">
        <f>IF(J$115=0,0,(J$115-J$158)/NFM_fec!J$115)</f>
        <v>0</v>
      </c>
      <c r="K253" s="274">
        <f>IF(K$115=0,0,(K$115-K$158)/NFM_fec!K$115)</f>
        <v>0</v>
      </c>
      <c r="L253" s="274">
        <f>IF(L$115=0,0,(L$115-L$158)/NFM_fec!L$115)</f>
        <v>0</v>
      </c>
      <c r="M253" s="274">
        <f>IF(M$115=0,0,(M$115-M$158)/NFM_fec!M$115)</f>
        <v>0</v>
      </c>
      <c r="N253" s="274">
        <f>IF(N$115=0,0,(N$115-N$158)/NFM_fec!N$115)</f>
        <v>0</v>
      </c>
      <c r="O253" s="274">
        <f>IF(O$115=0,0,(O$115-O$158)/NFM_fec!O$115)</f>
        <v>0</v>
      </c>
      <c r="P253" s="274">
        <f>IF(P$115=0,0,(P$115-P$158)/NFM_fec!P$115)</f>
        <v>0</v>
      </c>
      <c r="Q253" s="274">
        <f>IF(Q$115=0,0,(Q$115-Q$158)/NFM_fec!Q$115)</f>
        <v>0</v>
      </c>
      <c r="R253" s="274">
        <f>IF(R$115=0,0,(R$115-R$158)/NFM_fec!R$115)</f>
        <v>0</v>
      </c>
      <c r="S253" s="274">
        <f>IF(S$115=0,0,(S$115-S$158)/NFM_fec!S$115)</f>
        <v>0</v>
      </c>
      <c r="T253" s="274">
        <f>IF(T$115=0,0,(T$115-T$158)/NFM_fec!T$115)</f>
        <v>0</v>
      </c>
      <c r="U253" s="274">
        <f>IF(U$115=0,0,(U$115-U$158)/NFM_fec!U$115)</f>
        <v>0</v>
      </c>
      <c r="V253" s="274">
        <f>IF(V$115=0,0,(V$115-V$158)/NFM_fec!V$115)</f>
        <v>0</v>
      </c>
      <c r="W253" s="274">
        <f>IF(W$115=0,0,(W$115-W$158)/NFM_fec!W$115)</f>
        <v>0</v>
      </c>
      <c r="DA253" s="111"/>
    </row>
    <row r="254" spans="1:105" ht="12" customHeight="1" x14ac:dyDescent="0.25">
      <c r="A254" s="55" t="s">
        <v>92</v>
      </c>
      <c r="B254" s="275">
        <f>IF(B$116=0,0,B$116/NFM_fec!B$116)</f>
        <v>0</v>
      </c>
      <c r="C254" s="275">
        <f>IF(C$116=0,0,C$116/NFM_fec!C$116)</f>
        <v>0</v>
      </c>
      <c r="D254" s="275">
        <f>IF(D$116=0,0,D$116/NFM_fec!D$116)</f>
        <v>0</v>
      </c>
      <c r="E254" s="275">
        <f>IF(E$116=0,0,E$116/NFM_fec!E$116)</f>
        <v>0</v>
      </c>
      <c r="F254" s="275">
        <f>IF(F$116=0,0,F$116/NFM_fec!F$116)</f>
        <v>0</v>
      </c>
      <c r="G254" s="275">
        <f>IF(G$116=0,0,G$116/NFM_fec!G$116)</f>
        <v>0</v>
      </c>
      <c r="H254" s="275">
        <f>IF(H$116=0,0,H$116/NFM_fec!H$116)</f>
        <v>0</v>
      </c>
      <c r="I254" s="275">
        <f>IF(I$116=0,0,I$116/NFM_fec!I$116)</f>
        <v>0</v>
      </c>
      <c r="J254" s="275">
        <f>IF(J$116=0,0,J$116/NFM_fec!J$116)</f>
        <v>0</v>
      </c>
      <c r="K254" s="275">
        <f>IF(K$116=0,0,K$116/NFM_fec!K$116)</f>
        <v>0</v>
      </c>
      <c r="L254" s="275">
        <f>IF(L$116=0,0,L$116/NFM_fec!L$116)</f>
        <v>0</v>
      </c>
      <c r="M254" s="275">
        <f>IF(M$116=0,0,M$116/NFM_fec!M$116)</f>
        <v>0</v>
      </c>
      <c r="N254" s="275">
        <f>IF(N$116=0,0,N$116/NFM_fec!N$116)</f>
        <v>0</v>
      </c>
      <c r="O254" s="275">
        <f>IF(O$116=0,0,O$116/NFM_fec!O$116)</f>
        <v>0</v>
      </c>
      <c r="P254" s="275">
        <f>IF(P$116=0,0,P$116/NFM_fec!P$116)</f>
        <v>0</v>
      </c>
      <c r="Q254" s="275">
        <f>IF(Q$116=0,0,Q$116/NFM_fec!Q$116)</f>
        <v>0</v>
      </c>
      <c r="R254" s="275">
        <f>IF(R$116=0,0,R$116/NFM_fec!R$116)</f>
        <v>0</v>
      </c>
      <c r="S254" s="275">
        <f>IF(S$116=0,0,S$116/NFM_fec!S$116)</f>
        <v>0</v>
      </c>
      <c r="T254" s="275">
        <f>IF(T$116=0,0,T$116/NFM_fec!T$116)</f>
        <v>0</v>
      </c>
      <c r="U254" s="275">
        <f>IF(U$116=0,0,U$116/NFM_fec!U$116)</f>
        <v>0</v>
      </c>
      <c r="V254" s="275">
        <f>IF(V$116=0,0,V$116/NFM_fec!V$116)</f>
        <v>0</v>
      </c>
      <c r="W254" s="275">
        <f>IF(W$116=0,0,W$116/NFM_fec!W$116)</f>
        <v>0</v>
      </c>
      <c r="DA254" s="76"/>
    </row>
    <row r="255" spans="1:105" ht="12" customHeight="1" x14ac:dyDescent="0.25">
      <c r="A255" s="202" t="s">
        <v>93</v>
      </c>
      <c r="B255" s="276">
        <f>IF(B$117=0,0,B$117/NFM_fec!B$117)</f>
        <v>0</v>
      </c>
      <c r="C255" s="276">
        <f>IF(C$117=0,0,C$117/NFM_fec!C$117)</f>
        <v>0</v>
      </c>
      <c r="D255" s="276">
        <f>IF(D$117=0,0,D$117/NFM_fec!D$117)</f>
        <v>0</v>
      </c>
      <c r="E255" s="276">
        <f>IF(E$117=0,0,E$117/NFM_fec!E$117)</f>
        <v>0</v>
      </c>
      <c r="F255" s="276">
        <f>IF(F$117=0,0,F$117/NFM_fec!F$117)</f>
        <v>0</v>
      </c>
      <c r="G255" s="276">
        <f>IF(G$117=0,0,G$117/NFM_fec!G$117)</f>
        <v>0</v>
      </c>
      <c r="H255" s="276">
        <f>IF(H$117=0,0,H$117/NFM_fec!H$117)</f>
        <v>0</v>
      </c>
      <c r="I255" s="276">
        <f>IF(I$117=0,0,I$117/NFM_fec!I$117)</f>
        <v>0</v>
      </c>
      <c r="J255" s="276">
        <f>IF(J$117=0,0,J$117/NFM_fec!J$117)</f>
        <v>0</v>
      </c>
      <c r="K255" s="276">
        <f>IF(K$117=0,0,K$117/NFM_fec!K$117)</f>
        <v>0</v>
      </c>
      <c r="L255" s="276">
        <f>IF(L$117=0,0,L$117/NFM_fec!L$117)</f>
        <v>0</v>
      </c>
      <c r="M255" s="276">
        <f>IF(M$117=0,0,M$117/NFM_fec!M$117)</f>
        <v>0</v>
      </c>
      <c r="N255" s="276">
        <f>IF(N$117=0,0,N$117/NFM_fec!N$117)</f>
        <v>0</v>
      </c>
      <c r="O255" s="276">
        <f>IF(O$117=0,0,O$117/NFM_fec!O$117)</f>
        <v>0</v>
      </c>
      <c r="P255" s="276">
        <f>IF(P$117=0,0,P$117/NFM_fec!P$117)</f>
        <v>0</v>
      </c>
      <c r="Q255" s="276">
        <f>IF(Q$117=0,0,Q$117/NFM_fec!Q$117)</f>
        <v>0</v>
      </c>
      <c r="R255" s="276">
        <f>IF(R$117=0,0,R$117/NFM_fec!R$117)</f>
        <v>0</v>
      </c>
      <c r="S255" s="276">
        <f>IF(S$117=0,0,S$117/NFM_fec!S$117)</f>
        <v>0</v>
      </c>
      <c r="T255" s="276">
        <f>IF(T$117=0,0,T$117/NFM_fec!T$117)</f>
        <v>0</v>
      </c>
      <c r="U255" s="276">
        <f>IF(U$117=0,0,U$117/NFM_fec!U$117)</f>
        <v>0</v>
      </c>
      <c r="V255" s="276">
        <f>IF(V$117=0,0,V$117/NFM_fec!V$117)</f>
        <v>0</v>
      </c>
      <c r="W255" s="276">
        <f>IF(W$117=0,0,W$117/NFM_fec!W$117)</f>
        <v>0</v>
      </c>
      <c r="DA255" s="77"/>
    </row>
    <row r="256" spans="1:105" ht="12" customHeight="1" x14ac:dyDescent="0.25">
      <c r="A256" s="202" t="s">
        <v>94</v>
      </c>
      <c r="B256" s="276">
        <f>IF(B$118=0,0,B$118/NFM_fec!B$118)</f>
        <v>0</v>
      </c>
      <c r="C256" s="276">
        <f>IF(C$118=0,0,C$118/NFM_fec!C$118)</f>
        <v>0</v>
      </c>
      <c r="D256" s="276">
        <f>IF(D$118=0,0,D$118/NFM_fec!D$118)</f>
        <v>0</v>
      </c>
      <c r="E256" s="276">
        <f>IF(E$118=0,0,E$118/NFM_fec!E$118)</f>
        <v>0</v>
      </c>
      <c r="F256" s="276">
        <f>IF(F$118=0,0,F$118/NFM_fec!F$118)</f>
        <v>0</v>
      </c>
      <c r="G256" s="276">
        <f>IF(G$118=0,0,G$118/NFM_fec!G$118)</f>
        <v>0</v>
      </c>
      <c r="H256" s="276">
        <f>IF(H$118=0,0,H$118/NFM_fec!H$118)</f>
        <v>0</v>
      </c>
      <c r="I256" s="276">
        <f>IF(I$118=0,0,I$118/NFM_fec!I$118)</f>
        <v>0</v>
      </c>
      <c r="J256" s="276">
        <f>IF(J$118=0,0,J$118/NFM_fec!J$118)</f>
        <v>0</v>
      </c>
      <c r="K256" s="276">
        <f>IF(K$118=0,0,K$118/NFM_fec!K$118)</f>
        <v>0</v>
      </c>
      <c r="L256" s="276">
        <f>IF(L$118=0,0,L$118/NFM_fec!L$118)</f>
        <v>0</v>
      </c>
      <c r="M256" s="276">
        <f>IF(M$118=0,0,M$118/NFM_fec!M$118)</f>
        <v>0</v>
      </c>
      <c r="N256" s="276">
        <f>IF(N$118=0,0,N$118/NFM_fec!N$118)</f>
        <v>0</v>
      </c>
      <c r="O256" s="276">
        <f>IF(O$118=0,0,O$118/NFM_fec!O$118)</f>
        <v>0</v>
      </c>
      <c r="P256" s="276">
        <f>IF(P$118=0,0,P$118/NFM_fec!P$118)</f>
        <v>0</v>
      </c>
      <c r="Q256" s="276">
        <f>IF(Q$118=0,0,Q$118/NFM_fec!Q$118)</f>
        <v>0</v>
      </c>
      <c r="R256" s="276">
        <f>IF(R$118=0,0,R$118/NFM_fec!R$118)</f>
        <v>0</v>
      </c>
      <c r="S256" s="276">
        <f>IF(S$118=0,0,S$118/NFM_fec!S$118)</f>
        <v>0</v>
      </c>
      <c r="T256" s="276">
        <f>IF(T$118=0,0,T$118/NFM_fec!T$118)</f>
        <v>0</v>
      </c>
      <c r="U256" s="276">
        <f>IF(U$118=0,0,U$118/NFM_fec!U$118)</f>
        <v>0</v>
      </c>
      <c r="V256" s="276">
        <f>IF(V$118=0,0,V$118/NFM_fec!V$118)</f>
        <v>0</v>
      </c>
      <c r="W256" s="276">
        <f>IF(W$118=0,0,W$118/NFM_fec!W$118)</f>
        <v>0</v>
      </c>
      <c r="DA256" s="77"/>
    </row>
    <row r="257" spans="1:105" ht="12" customHeight="1" x14ac:dyDescent="0.25">
      <c r="A257" s="202" t="s">
        <v>95</v>
      </c>
      <c r="B257" s="276">
        <f>IF(B$119=0,0,B$119/NFM_fec!B$119)</f>
        <v>0</v>
      </c>
      <c r="C257" s="276">
        <f>IF(C$119=0,0,C$119/NFM_fec!C$119)</f>
        <v>0</v>
      </c>
      <c r="D257" s="276">
        <f>IF(D$119=0,0,D$119/NFM_fec!D$119)</f>
        <v>0</v>
      </c>
      <c r="E257" s="276">
        <f>IF(E$119=0,0,E$119/NFM_fec!E$119)</f>
        <v>0</v>
      </c>
      <c r="F257" s="276">
        <f>IF(F$119=0,0,F$119/NFM_fec!F$119)</f>
        <v>0</v>
      </c>
      <c r="G257" s="276">
        <f>IF(G$119=0,0,G$119/NFM_fec!G$119)</f>
        <v>0</v>
      </c>
      <c r="H257" s="276">
        <f>IF(H$119=0,0,H$119/NFM_fec!H$119)</f>
        <v>0</v>
      </c>
      <c r="I257" s="276">
        <f>IF(I$119=0,0,I$119/NFM_fec!I$119)</f>
        <v>0</v>
      </c>
      <c r="J257" s="276">
        <f>IF(J$119=0,0,J$119/NFM_fec!J$119)</f>
        <v>0</v>
      </c>
      <c r="K257" s="276">
        <f>IF(K$119=0,0,K$119/NFM_fec!K$119)</f>
        <v>0</v>
      </c>
      <c r="L257" s="276">
        <f>IF(L$119=0,0,L$119/NFM_fec!L$119)</f>
        <v>0</v>
      </c>
      <c r="M257" s="276">
        <f>IF(M$119=0,0,M$119/NFM_fec!M$119)</f>
        <v>0</v>
      </c>
      <c r="N257" s="276">
        <f>IF(N$119=0,0,N$119/NFM_fec!N$119)</f>
        <v>0</v>
      </c>
      <c r="O257" s="276">
        <f>IF(O$119=0,0,O$119/NFM_fec!O$119)</f>
        <v>0</v>
      </c>
      <c r="P257" s="276">
        <f>IF(P$119=0,0,P$119/NFM_fec!P$119)</f>
        <v>0</v>
      </c>
      <c r="Q257" s="276">
        <f>IF(Q$119=0,0,Q$119/NFM_fec!Q$119)</f>
        <v>0</v>
      </c>
      <c r="R257" s="276">
        <f>IF(R$119=0,0,R$119/NFM_fec!R$119)</f>
        <v>0</v>
      </c>
      <c r="S257" s="276">
        <f>IF(S$119=0,0,S$119/NFM_fec!S$119)</f>
        <v>0</v>
      </c>
      <c r="T257" s="276">
        <f>IF(T$119=0,0,T$119/NFM_fec!T$119)</f>
        <v>0</v>
      </c>
      <c r="U257" s="276">
        <f>IF(U$119=0,0,U$119/NFM_fec!U$119)</f>
        <v>0</v>
      </c>
      <c r="V257" s="276">
        <f>IF(V$119=0,0,V$119/NFM_fec!V$119)</f>
        <v>0</v>
      </c>
      <c r="W257" s="276">
        <f>IF(W$119=0,0,W$119/NFM_fec!W$119)</f>
        <v>0</v>
      </c>
      <c r="DA257" s="77"/>
    </row>
    <row r="258" spans="1:105" ht="12" customHeight="1" x14ac:dyDescent="0.25">
      <c r="A258" s="56" t="s">
        <v>96</v>
      </c>
      <c r="B258" s="277">
        <f>IF(B$120=0,0,B$120/NFM_fec!B$120)</f>
        <v>0</v>
      </c>
      <c r="C258" s="277">
        <f>IF(C$120=0,0,C$120/NFM_fec!C$120)</f>
        <v>0</v>
      </c>
      <c r="D258" s="277">
        <f>IF(D$120=0,0,D$120/NFM_fec!D$120)</f>
        <v>0</v>
      </c>
      <c r="E258" s="277">
        <f>IF(E$120=0,0,E$120/NFM_fec!E$120)</f>
        <v>0</v>
      </c>
      <c r="F258" s="277">
        <f>IF(F$120=0,0,F$120/NFM_fec!F$120)</f>
        <v>0</v>
      </c>
      <c r="G258" s="277">
        <f>IF(G$120=0,0,G$120/NFM_fec!G$120)</f>
        <v>0</v>
      </c>
      <c r="H258" s="277">
        <f>IF(H$120=0,0,H$120/NFM_fec!H$120)</f>
        <v>0</v>
      </c>
      <c r="I258" s="277">
        <f>IF(I$120=0,0,I$120/NFM_fec!I$120)</f>
        <v>0</v>
      </c>
      <c r="J258" s="277">
        <f>IF(J$120=0,0,J$120/NFM_fec!J$120)</f>
        <v>0</v>
      </c>
      <c r="K258" s="277">
        <f>IF(K$120=0,0,K$120/NFM_fec!K$120)</f>
        <v>0</v>
      </c>
      <c r="L258" s="277">
        <f>IF(L$120=0,0,L$120/NFM_fec!L$120)</f>
        <v>0</v>
      </c>
      <c r="M258" s="277">
        <f>IF(M$120=0,0,M$120/NFM_fec!M$120)</f>
        <v>0</v>
      </c>
      <c r="N258" s="277">
        <f>IF(N$120=0,0,N$120/NFM_fec!N$120)</f>
        <v>0</v>
      </c>
      <c r="O258" s="277">
        <f>IF(O$120=0,0,O$120/NFM_fec!O$120)</f>
        <v>0</v>
      </c>
      <c r="P258" s="277">
        <f>IF(P$120=0,0,P$120/NFM_fec!P$120)</f>
        <v>0</v>
      </c>
      <c r="Q258" s="277">
        <f>IF(Q$120=0,0,Q$120/NFM_fec!Q$120)</f>
        <v>0</v>
      </c>
      <c r="R258" s="277">
        <f>IF(R$120=0,0,R$120/NFM_fec!R$120)</f>
        <v>0</v>
      </c>
      <c r="S258" s="277">
        <f>IF(S$120=0,0,S$120/NFM_fec!S$120)</f>
        <v>0</v>
      </c>
      <c r="T258" s="277">
        <f>IF(T$120=0,0,T$120/NFM_fec!T$120)</f>
        <v>0</v>
      </c>
      <c r="U258" s="277">
        <f>IF(U$120=0,0,U$120/NFM_fec!U$120)</f>
        <v>0</v>
      </c>
      <c r="V258" s="277">
        <f>IF(V$120=0,0,V$120/NFM_fec!V$120)</f>
        <v>0</v>
      </c>
      <c r="W258" s="277">
        <f>IF(W$120=0,0,W$120/NFM_fec!W$120)</f>
        <v>0</v>
      </c>
      <c r="DA258" s="78"/>
    </row>
    <row r="259" spans="1:105" ht="12" customHeight="1" x14ac:dyDescent="0.25">
      <c r="A259" s="203" t="s">
        <v>604</v>
      </c>
      <c r="B259" s="278">
        <f>IF(B$126=0,0,B$126/NFM_fec!B$126)</f>
        <v>0</v>
      </c>
      <c r="C259" s="278">
        <f>IF(C$126=0,0,C$126/NFM_fec!C$126)</f>
        <v>0</v>
      </c>
      <c r="D259" s="278">
        <f>IF(D$126=0,0,D$126/NFM_fec!D$126)</f>
        <v>0</v>
      </c>
      <c r="E259" s="278">
        <f>IF(E$126=0,0,E$126/NFM_fec!E$126)</f>
        <v>0</v>
      </c>
      <c r="F259" s="278">
        <f>IF(F$126=0,0,F$126/NFM_fec!F$126)</f>
        <v>0</v>
      </c>
      <c r="G259" s="278">
        <f>IF(G$126=0,0,G$126/NFM_fec!G$126)</f>
        <v>0</v>
      </c>
      <c r="H259" s="278">
        <f>IF(H$126=0,0,H$126/NFM_fec!H$126)</f>
        <v>0</v>
      </c>
      <c r="I259" s="278">
        <f>IF(I$126=0,0,I$126/NFM_fec!I$126)</f>
        <v>0</v>
      </c>
      <c r="J259" s="278">
        <f>IF(J$126=0,0,J$126/NFM_fec!J$126)</f>
        <v>0</v>
      </c>
      <c r="K259" s="278">
        <f>IF(K$126=0,0,K$126/NFM_fec!K$126)</f>
        <v>0</v>
      </c>
      <c r="L259" s="278">
        <f>IF(L$126=0,0,L$126/NFM_fec!L$126)</f>
        <v>0</v>
      </c>
      <c r="M259" s="278">
        <f>IF(M$126=0,0,M$126/NFM_fec!M$126)</f>
        <v>0</v>
      </c>
      <c r="N259" s="278">
        <f>IF(N$126=0,0,N$126/NFM_fec!N$126)</f>
        <v>0</v>
      </c>
      <c r="O259" s="278">
        <f>IF(O$126=0,0,O$126/NFM_fec!O$126)</f>
        <v>0</v>
      </c>
      <c r="P259" s="278">
        <f>IF(P$126=0,0,P$126/NFM_fec!P$126)</f>
        <v>0</v>
      </c>
      <c r="Q259" s="278">
        <f>IF(Q$126=0,0,Q$126/NFM_fec!Q$126)</f>
        <v>0</v>
      </c>
      <c r="R259" s="278">
        <f>IF(R$126=0,0,R$126/NFM_fec!R$126)</f>
        <v>0</v>
      </c>
      <c r="S259" s="278">
        <f>IF(S$126=0,0,S$126/NFM_fec!S$126)</f>
        <v>0</v>
      </c>
      <c r="T259" s="278">
        <f>IF(T$126=0,0,T$126/NFM_fec!T$126)</f>
        <v>0</v>
      </c>
      <c r="U259" s="278">
        <f>IF(U$126=0,0,U$126/NFM_fec!U$126)</f>
        <v>0</v>
      </c>
      <c r="V259" s="278">
        <f>IF(V$126=0,0,V$126/NFM_fec!V$126)</f>
        <v>0</v>
      </c>
      <c r="W259" s="278">
        <f>IF(W$126=0,0,W$126/NFM_fec!W$126)</f>
        <v>0</v>
      </c>
      <c r="DA259" s="79"/>
    </row>
    <row r="260" spans="1:105" ht="12" customHeight="1" x14ac:dyDescent="0.25">
      <c r="A260" s="203" t="s">
        <v>615</v>
      </c>
      <c r="B260" s="278">
        <f>IF(B$134=0,0,B$134/NFM_fec!B$134)</f>
        <v>0</v>
      </c>
      <c r="C260" s="278">
        <f>IF(C$134=0,0,C$134/NFM_fec!C$134)</f>
        <v>0</v>
      </c>
      <c r="D260" s="278">
        <f>IF(D$134=0,0,D$134/NFM_fec!D$134)</f>
        <v>0</v>
      </c>
      <c r="E260" s="278">
        <f>IF(E$134=0,0,E$134/NFM_fec!E$134)</f>
        <v>0</v>
      </c>
      <c r="F260" s="278">
        <f>IF(F$134=0,0,F$134/NFM_fec!F$134)</f>
        <v>0</v>
      </c>
      <c r="G260" s="278">
        <f>IF(G$134=0,0,G$134/NFM_fec!G$134)</f>
        <v>0</v>
      </c>
      <c r="H260" s="278">
        <f>IF(H$134=0,0,H$134/NFM_fec!H$134)</f>
        <v>0</v>
      </c>
      <c r="I260" s="278">
        <f>IF(I$134=0,0,I$134/NFM_fec!I$134)</f>
        <v>0</v>
      </c>
      <c r="J260" s="278">
        <f>IF(J$134=0,0,J$134/NFM_fec!J$134)</f>
        <v>0</v>
      </c>
      <c r="K260" s="278">
        <f>IF(K$134=0,0,K$134/NFM_fec!K$134)</f>
        <v>0</v>
      </c>
      <c r="L260" s="278">
        <f>IF(L$134=0,0,L$134/NFM_fec!L$134)</f>
        <v>0</v>
      </c>
      <c r="M260" s="278">
        <f>IF(M$134=0,0,M$134/NFM_fec!M$134)</f>
        <v>0</v>
      </c>
      <c r="N260" s="278">
        <f>IF(N$134=0,0,N$134/NFM_fec!N$134)</f>
        <v>0</v>
      </c>
      <c r="O260" s="278">
        <f>IF(O$134=0,0,O$134/NFM_fec!O$134)</f>
        <v>0</v>
      </c>
      <c r="P260" s="278">
        <f>IF(P$134=0,0,P$134/NFM_fec!P$134)</f>
        <v>0</v>
      </c>
      <c r="Q260" s="278">
        <f>IF(Q$134=0,0,Q$134/NFM_fec!Q$134)</f>
        <v>0</v>
      </c>
      <c r="R260" s="278">
        <f>IF(R$134=0,0,R$134/NFM_fec!R$134)</f>
        <v>0</v>
      </c>
      <c r="S260" s="278">
        <f>IF(S$134=0,0,S$134/NFM_fec!S$134)</f>
        <v>0</v>
      </c>
      <c r="T260" s="278">
        <f>IF(T$134=0,0,T$134/NFM_fec!T$134)</f>
        <v>0</v>
      </c>
      <c r="U260" s="278">
        <f>IF(U$134=0,0,U$134/NFM_fec!U$134)</f>
        <v>0</v>
      </c>
      <c r="V260" s="278">
        <f>IF(V$134=0,0,V$134/NFM_fec!V$134)</f>
        <v>0</v>
      </c>
      <c r="W260" s="278">
        <f>IF(W$134=0,0,W$134/NFM_fec!W$134)</f>
        <v>0</v>
      </c>
      <c r="DA260" s="79"/>
    </row>
    <row r="261" spans="1:105" ht="12" customHeight="1" x14ac:dyDescent="0.25">
      <c r="A261" s="41" t="s">
        <v>625</v>
      </c>
      <c r="B261" s="279">
        <f>IF(B$141=0,0,B$141/NFM_fec!B$141)</f>
        <v>0</v>
      </c>
      <c r="C261" s="279">
        <f>IF(C$141=0,0,C$141/NFM_fec!C$141)</f>
        <v>0</v>
      </c>
      <c r="D261" s="279">
        <f>IF(D$141=0,0,D$141/NFM_fec!D$141)</f>
        <v>0</v>
      </c>
      <c r="E261" s="279">
        <f>IF(E$141=0,0,E$141/NFM_fec!E$141)</f>
        <v>0</v>
      </c>
      <c r="F261" s="279">
        <f>IF(F$141=0,0,F$141/NFM_fec!F$141)</f>
        <v>0</v>
      </c>
      <c r="G261" s="279">
        <f>IF(G$141=0,0,G$141/NFM_fec!G$141)</f>
        <v>0</v>
      </c>
      <c r="H261" s="279">
        <f>IF(H$141=0,0,H$141/NFM_fec!H$141)</f>
        <v>0</v>
      </c>
      <c r="I261" s="279">
        <f>IF(I$141=0,0,I$141/NFM_fec!I$141)</f>
        <v>0</v>
      </c>
      <c r="J261" s="279">
        <f>IF(J$141=0,0,J$141/NFM_fec!J$141)</f>
        <v>0</v>
      </c>
      <c r="K261" s="279">
        <f>IF(K$141=0,0,K$141/NFM_fec!K$141)</f>
        <v>0</v>
      </c>
      <c r="L261" s="279">
        <f>IF(L$141=0,0,L$141/NFM_fec!L$141)</f>
        <v>0</v>
      </c>
      <c r="M261" s="279">
        <f>IF(M$141=0,0,M$141/NFM_fec!M$141)</f>
        <v>0</v>
      </c>
      <c r="N261" s="279">
        <f>IF(N$141=0,0,N$141/NFM_fec!N$141)</f>
        <v>0</v>
      </c>
      <c r="O261" s="279">
        <f>IF(O$141=0,0,O$141/NFM_fec!O$141)</f>
        <v>0</v>
      </c>
      <c r="P261" s="279">
        <f>IF(P$141=0,0,P$141/NFM_fec!P$141)</f>
        <v>0</v>
      </c>
      <c r="Q261" s="279">
        <f>IF(Q$141=0,0,Q$141/NFM_fec!Q$141)</f>
        <v>0</v>
      </c>
      <c r="R261" s="279">
        <f>IF(R$141=0,0,R$141/NFM_fec!R$141)</f>
        <v>0</v>
      </c>
      <c r="S261" s="279">
        <f>IF(S$141=0,0,S$141/NFM_fec!S$141)</f>
        <v>0</v>
      </c>
      <c r="T261" s="279">
        <f>IF(T$141=0,0,T$141/NFM_fec!T$141)</f>
        <v>0</v>
      </c>
      <c r="U261" s="279">
        <f>IF(U$141=0,0,U$141/NFM_fec!U$141)</f>
        <v>0</v>
      </c>
      <c r="V261" s="279">
        <f>IF(V$141=0,0,V$141/NFM_fec!V$141)</f>
        <v>0</v>
      </c>
      <c r="W261" s="279">
        <f>IF(W$141=0,0,W$141/NFM_fec!W$141)</f>
        <v>0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DA1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industry"</f>
        <v>LU: Chemical industry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244.58901831810942</v>
      </c>
      <c r="C3" s="205">
        <f t="shared" si="0"/>
        <v>241.0048837128345</v>
      </c>
      <c r="D3" s="205">
        <f t="shared" si="0"/>
        <v>291.42188898804909</v>
      </c>
      <c r="E3" s="205">
        <f t="shared" si="0"/>
        <v>322.80781841748819</v>
      </c>
      <c r="F3" s="205">
        <f t="shared" si="0"/>
        <v>313.53244606223757</v>
      </c>
      <c r="G3" s="205">
        <f t="shared" si="0"/>
        <v>238.0032403020279</v>
      </c>
      <c r="H3" s="205">
        <f t="shared" si="0"/>
        <v>210.78764557989848</v>
      </c>
      <c r="I3" s="205">
        <f t="shared" si="0"/>
        <v>191.94418596820651</v>
      </c>
      <c r="J3" s="205">
        <f t="shared" si="0"/>
        <v>242.91457378168479</v>
      </c>
      <c r="K3" s="205">
        <f t="shared" si="0"/>
        <v>186.49766266676238</v>
      </c>
      <c r="L3" s="205">
        <f t="shared" si="0"/>
        <v>183.90845279754734</v>
      </c>
      <c r="M3" s="205">
        <f t="shared" si="0"/>
        <v>195.31374235792208</v>
      </c>
      <c r="N3" s="205">
        <f t="shared" si="0"/>
        <v>157.08551908959578</v>
      </c>
      <c r="O3" s="205">
        <f t="shared" si="0"/>
        <v>179.57483368336813</v>
      </c>
      <c r="P3" s="205">
        <f t="shared" si="0"/>
        <v>232.01944051835119</v>
      </c>
      <c r="Q3" s="205">
        <f t="shared" si="0"/>
        <v>234.6047741400746</v>
      </c>
      <c r="R3" s="205">
        <f t="shared" si="0"/>
        <v>223.60798265796711</v>
      </c>
      <c r="S3" s="205">
        <f t="shared" si="0"/>
        <v>214.92876076490961</v>
      </c>
      <c r="T3" s="205">
        <f t="shared" si="0"/>
        <v>216.59240876827221</v>
      </c>
      <c r="U3" s="205">
        <f t="shared" si="0"/>
        <v>217.28769408667642</v>
      </c>
      <c r="V3" s="205">
        <f t="shared" si="0"/>
        <v>246.44365362168949</v>
      </c>
      <c r="W3" s="205">
        <f t="shared" si="0"/>
        <v>271.66750094238699</v>
      </c>
      <c r="DA3" s="112"/>
    </row>
    <row r="4" spans="1:105" ht="12" customHeight="1" x14ac:dyDescent="0.25">
      <c r="A4" s="50" t="s">
        <v>939</v>
      </c>
      <c r="B4" s="243">
        <f t="shared" ref="B4:W4" si="1">SUM(B5:B6)</f>
        <v>120.85128354066831</v>
      </c>
      <c r="C4" s="243">
        <f t="shared" si="1"/>
        <v>118.57517762273569</v>
      </c>
      <c r="D4" s="243">
        <f t="shared" si="1"/>
        <v>142.01052863852729</v>
      </c>
      <c r="E4" s="243">
        <f t="shared" si="1"/>
        <v>158.20586828010931</v>
      </c>
      <c r="F4" s="243">
        <f t="shared" si="1"/>
        <v>155.33631211203411</v>
      </c>
      <c r="G4" s="243">
        <f t="shared" si="1"/>
        <v>118.00630698762861</v>
      </c>
      <c r="H4" s="243">
        <f t="shared" si="1"/>
        <v>105.0086171193438</v>
      </c>
      <c r="I4" s="243">
        <f t="shared" si="1"/>
        <v>85.869694056289433</v>
      </c>
      <c r="J4" s="243">
        <f t="shared" si="1"/>
        <v>121.23366593934639</v>
      </c>
      <c r="K4" s="243">
        <f t="shared" si="1"/>
        <v>92.831105710814114</v>
      </c>
      <c r="L4" s="243">
        <f t="shared" si="1"/>
        <v>92.99958358395412</v>
      </c>
      <c r="M4" s="243">
        <f t="shared" si="1"/>
        <v>98.597990117893758</v>
      </c>
      <c r="N4" s="243">
        <f t="shared" si="1"/>
        <v>78.92378618239924</v>
      </c>
      <c r="O4" s="243">
        <f t="shared" si="1"/>
        <v>91.282808053125322</v>
      </c>
      <c r="P4" s="243">
        <f t="shared" si="1"/>
        <v>103.5951191548604</v>
      </c>
      <c r="Q4" s="243">
        <f t="shared" si="1"/>
        <v>104.4</v>
      </c>
      <c r="R4" s="243">
        <f t="shared" si="1"/>
        <v>104.8419773095624</v>
      </c>
      <c r="S4" s="243">
        <f t="shared" si="1"/>
        <v>108.8916631987793</v>
      </c>
      <c r="T4" s="243">
        <f t="shared" si="1"/>
        <v>100.6903649904359</v>
      </c>
      <c r="U4" s="243">
        <f t="shared" si="1"/>
        <v>95.887902705098924</v>
      </c>
      <c r="V4" s="243">
        <f t="shared" si="1"/>
        <v>129.18994413407819</v>
      </c>
      <c r="W4" s="243">
        <f t="shared" si="1"/>
        <v>151.68380508145171</v>
      </c>
      <c r="DA4" s="83"/>
    </row>
    <row r="5" spans="1:105" ht="12" customHeight="1" x14ac:dyDescent="0.25">
      <c r="A5" s="99" t="s">
        <v>57</v>
      </c>
      <c r="B5" s="284">
        <v>0</v>
      </c>
      <c r="C5" s="284">
        <v>0</v>
      </c>
      <c r="D5" s="284">
        <v>0</v>
      </c>
      <c r="E5" s="284">
        <v>0</v>
      </c>
      <c r="F5" s="284">
        <v>0</v>
      </c>
      <c r="G5" s="284">
        <v>0</v>
      </c>
      <c r="H5" s="284">
        <v>0</v>
      </c>
      <c r="I5" s="284">
        <v>0</v>
      </c>
      <c r="J5" s="284">
        <v>0</v>
      </c>
      <c r="K5" s="284">
        <v>0</v>
      </c>
      <c r="L5" s="284">
        <v>0</v>
      </c>
      <c r="M5" s="284">
        <v>0</v>
      </c>
      <c r="N5" s="284">
        <v>0</v>
      </c>
      <c r="O5" s="284">
        <v>0</v>
      </c>
      <c r="P5" s="284">
        <v>0</v>
      </c>
      <c r="Q5" s="284">
        <v>0</v>
      </c>
      <c r="R5" s="284">
        <v>0</v>
      </c>
      <c r="S5" s="284">
        <v>0</v>
      </c>
      <c r="T5" s="284">
        <v>0</v>
      </c>
      <c r="U5" s="284">
        <v>0</v>
      </c>
      <c r="V5" s="284">
        <v>0</v>
      </c>
      <c r="W5" s="284">
        <v>0</v>
      </c>
      <c r="DA5" s="94" t="s">
        <v>940</v>
      </c>
    </row>
    <row r="6" spans="1:105" ht="12" customHeight="1" x14ac:dyDescent="0.25">
      <c r="A6" s="99" t="s">
        <v>47</v>
      </c>
      <c r="B6" s="284">
        <v>120.85128354066831</v>
      </c>
      <c r="C6" s="284">
        <v>118.57517762273569</v>
      </c>
      <c r="D6" s="284">
        <v>142.01052863852729</v>
      </c>
      <c r="E6" s="284">
        <v>158.20586828010931</v>
      </c>
      <c r="F6" s="284">
        <v>155.33631211203411</v>
      </c>
      <c r="G6" s="284">
        <v>118.00630698762861</v>
      </c>
      <c r="H6" s="284">
        <v>105.0086171193438</v>
      </c>
      <c r="I6" s="284">
        <v>85.869694056289433</v>
      </c>
      <c r="J6" s="284">
        <v>121.23366593934639</v>
      </c>
      <c r="K6" s="284">
        <v>92.831105710814114</v>
      </c>
      <c r="L6" s="284">
        <v>92.99958358395412</v>
      </c>
      <c r="M6" s="284">
        <v>98.597990117893758</v>
      </c>
      <c r="N6" s="284">
        <v>78.92378618239924</v>
      </c>
      <c r="O6" s="284">
        <v>91.282808053125322</v>
      </c>
      <c r="P6" s="284">
        <v>103.5951191548604</v>
      </c>
      <c r="Q6" s="284">
        <v>104.4</v>
      </c>
      <c r="R6" s="284">
        <v>104.8419773095624</v>
      </c>
      <c r="S6" s="284">
        <v>108.8916631987793</v>
      </c>
      <c r="T6" s="284">
        <v>100.6903649904359</v>
      </c>
      <c r="U6" s="284">
        <v>95.887902705098924</v>
      </c>
      <c r="V6" s="284">
        <v>129.18994413407819</v>
      </c>
      <c r="W6" s="284">
        <v>151.68380508145171</v>
      </c>
      <c r="DA6" s="94" t="s">
        <v>941</v>
      </c>
    </row>
    <row r="7" spans="1:105" ht="12" customHeight="1" x14ac:dyDescent="0.25">
      <c r="A7" s="49" t="s">
        <v>48</v>
      </c>
      <c r="B7" s="244">
        <v>123.7377347774411</v>
      </c>
      <c r="C7" s="244">
        <v>122.4297060900988</v>
      </c>
      <c r="D7" s="244">
        <v>149.4113603495218</v>
      </c>
      <c r="E7" s="244">
        <v>164.60195013737891</v>
      </c>
      <c r="F7" s="244">
        <v>158.19613395020349</v>
      </c>
      <c r="G7" s="244">
        <v>119.9969333143993</v>
      </c>
      <c r="H7" s="244">
        <v>105.7790284605547</v>
      </c>
      <c r="I7" s="244">
        <v>106.07449191191709</v>
      </c>
      <c r="J7" s="244">
        <v>121.6809078423384</v>
      </c>
      <c r="K7" s="244">
        <v>93.666556955948266</v>
      </c>
      <c r="L7" s="244">
        <v>90.908869213593221</v>
      </c>
      <c r="M7" s="244">
        <v>96.715752240028337</v>
      </c>
      <c r="N7" s="244">
        <v>78.161732907196537</v>
      </c>
      <c r="O7" s="244">
        <v>88.292025630242819</v>
      </c>
      <c r="P7" s="244">
        <v>128.4243213634908</v>
      </c>
      <c r="Q7" s="244">
        <v>130.20477414007459</v>
      </c>
      <c r="R7" s="244">
        <v>118.7660053484047</v>
      </c>
      <c r="S7" s="244">
        <v>106.0370975661303</v>
      </c>
      <c r="T7" s="244">
        <v>115.9020437778363</v>
      </c>
      <c r="U7" s="244">
        <v>121.3997913815775</v>
      </c>
      <c r="V7" s="244">
        <v>117.2537094876113</v>
      </c>
      <c r="W7" s="244">
        <v>119.9836958609353</v>
      </c>
      <c r="DA7" s="84" t="s">
        <v>942</v>
      </c>
    </row>
    <row r="8" spans="1:105" ht="12" customHeight="1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DA8" s="17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943</v>
      </c>
      <c r="B10" s="243">
        <v>0</v>
      </c>
      <c r="C10" s="243">
        <v>0</v>
      </c>
      <c r="D10" s="243">
        <v>0</v>
      </c>
      <c r="E10" s="243">
        <v>0</v>
      </c>
      <c r="F10" s="243">
        <v>0</v>
      </c>
      <c r="G10" s="243">
        <v>0</v>
      </c>
      <c r="H10" s="243">
        <v>0</v>
      </c>
      <c r="I10" s="243">
        <v>0</v>
      </c>
      <c r="J10" s="243">
        <v>0</v>
      </c>
      <c r="K10" s="243">
        <v>0</v>
      </c>
      <c r="L10" s="243">
        <v>0</v>
      </c>
      <c r="M10" s="243">
        <v>0</v>
      </c>
      <c r="N10" s="243">
        <v>0</v>
      </c>
      <c r="O10" s="243">
        <v>0</v>
      </c>
      <c r="P10" s="243">
        <v>0</v>
      </c>
      <c r="Q10" s="243">
        <v>0</v>
      </c>
      <c r="R10" s="243">
        <v>0</v>
      </c>
      <c r="S10" s="243">
        <v>0</v>
      </c>
      <c r="T10" s="243">
        <v>0</v>
      </c>
      <c r="U10" s="243">
        <v>0</v>
      </c>
      <c r="V10" s="243">
        <v>0</v>
      </c>
      <c r="W10" s="243">
        <v>0</v>
      </c>
      <c r="DA10" s="83" t="s">
        <v>944</v>
      </c>
    </row>
    <row r="11" spans="1:105" ht="12" customHeight="1" x14ac:dyDescent="0.25">
      <c r="A11" s="107" t="s">
        <v>945</v>
      </c>
      <c r="B11" s="284">
        <v>65.407529472595016</v>
      </c>
      <c r="C11" s="284">
        <v>62.673849331463373</v>
      </c>
      <c r="D11" s="284">
        <v>64.440756982389573</v>
      </c>
      <c r="E11" s="284">
        <v>94.430036258495321</v>
      </c>
      <c r="F11" s="284">
        <v>100.8508946593001</v>
      </c>
      <c r="G11" s="284">
        <v>103.1845513328647</v>
      </c>
      <c r="H11" s="284">
        <v>92.300300864548504</v>
      </c>
      <c r="I11" s="284">
        <v>74.956242592479796</v>
      </c>
      <c r="J11" s="284">
        <v>82.451728603843875</v>
      </c>
      <c r="K11" s="284">
        <v>64.889045215765321</v>
      </c>
      <c r="L11" s="284">
        <v>80.022318307081349</v>
      </c>
      <c r="M11" s="284">
        <v>107.0857504877126</v>
      </c>
      <c r="N11" s="284">
        <v>131.23976683253409</v>
      </c>
      <c r="O11" s="284">
        <v>155.10495057018019</v>
      </c>
      <c r="P11" s="284">
        <v>99.976494489106713</v>
      </c>
      <c r="Q11" s="284">
        <v>93.23536630660557</v>
      </c>
      <c r="R11" s="284">
        <v>93.52015544895626</v>
      </c>
      <c r="S11" s="284">
        <v>82.686794938376721</v>
      </c>
      <c r="T11" s="284">
        <v>48.554171742902099</v>
      </c>
      <c r="U11" s="284">
        <v>51.712108916468573</v>
      </c>
      <c r="V11" s="284">
        <v>50.801828580661962</v>
      </c>
      <c r="W11" s="284">
        <v>25.043903390450811</v>
      </c>
      <c r="DA11" s="94" t="s">
        <v>946</v>
      </c>
    </row>
    <row r="12" spans="1:105" ht="12" customHeight="1" x14ac:dyDescent="0.25">
      <c r="A12" s="49" t="s">
        <v>947</v>
      </c>
      <c r="B12" s="244">
        <v>14.401867614205701</v>
      </c>
      <c r="C12" s="244">
        <v>13.916164928186859</v>
      </c>
      <c r="D12" s="244">
        <v>14.58021352285081</v>
      </c>
      <c r="E12" s="244">
        <v>21.128210691152919</v>
      </c>
      <c r="F12" s="244">
        <v>22.08730894095973</v>
      </c>
      <c r="G12" s="244">
        <v>22.56419181415858</v>
      </c>
      <c r="H12" s="244">
        <v>19.994839679509369</v>
      </c>
      <c r="I12" s="244">
        <v>19.912190003318909</v>
      </c>
      <c r="J12" s="244">
        <v>17.79668622571079</v>
      </c>
      <c r="K12" s="244">
        <v>14.06167682931601</v>
      </c>
      <c r="L12" s="244">
        <v>15.335281463655001</v>
      </c>
      <c r="M12" s="244">
        <v>19.03286117899496</v>
      </c>
      <c r="N12" s="244">
        <v>19.76555725625607</v>
      </c>
      <c r="O12" s="244">
        <v>22.756084134229031</v>
      </c>
      <c r="P12" s="244">
        <v>24.01878443356954</v>
      </c>
      <c r="Q12" s="244">
        <v>23.884219103228769</v>
      </c>
      <c r="R12" s="244">
        <v>21.779542158409161</v>
      </c>
      <c r="S12" s="244">
        <v>18.006957169379429</v>
      </c>
      <c r="T12" s="244">
        <v>16.357930442413139</v>
      </c>
      <c r="U12" s="244">
        <v>18.310910844379439</v>
      </c>
      <c r="V12" s="244">
        <v>14.71637241477403</v>
      </c>
      <c r="W12" s="244">
        <v>10.25396774137136</v>
      </c>
      <c r="DA12" s="84" t="s">
        <v>948</v>
      </c>
    </row>
    <row r="13" spans="1:105" ht="12" customHeight="1" x14ac:dyDescent="0.25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943</v>
      </c>
      <c r="B15" s="243">
        <v>0</v>
      </c>
      <c r="C15" s="243">
        <v>0</v>
      </c>
      <c r="D15" s="243">
        <v>0</v>
      </c>
      <c r="E15" s="243">
        <v>0</v>
      </c>
      <c r="F15" s="243">
        <v>0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949</v>
      </c>
    </row>
    <row r="16" spans="1:105" ht="12" customHeight="1" x14ac:dyDescent="0.25">
      <c r="A16" s="107" t="s">
        <v>945</v>
      </c>
      <c r="B16" s="284">
        <v>72.675032747327791</v>
      </c>
      <c r="C16" s="284">
        <v>66.975157348328338</v>
      </c>
      <c r="D16" s="284">
        <v>72.675032747327791</v>
      </c>
      <c r="E16" s="284">
        <v>101.1744097423251</v>
      </c>
      <c r="F16" s="284">
        <v>106.87428514132451</v>
      </c>
      <c r="G16" s="284">
        <v>112.574160540324</v>
      </c>
      <c r="H16" s="284">
        <v>106.87428514132451</v>
      </c>
      <c r="I16" s="284">
        <v>106.87428514132451</v>
      </c>
      <c r="J16" s="284">
        <v>101.1744097423251</v>
      </c>
      <c r="K16" s="284">
        <v>95.474534343325601</v>
      </c>
      <c r="L16" s="284">
        <v>95.474534343325601</v>
      </c>
      <c r="M16" s="284">
        <v>118.2740359393234</v>
      </c>
      <c r="N16" s="284">
        <v>141.07353753532121</v>
      </c>
      <c r="O16" s="284">
        <v>163.87303913131899</v>
      </c>
      <c r="P16" s="284">
        <v>158.17316373231961</v>
      </c>
      <c r="Q16" s="284">
        <v>152.47328833332011</v>
      </c>
      <c r="R16" s="284">
        <v>152.47328833332011</v>
      </c>
      <c r="S16" s="284">
        <v>146.7734129343207</v>
      </c>
      <c r="T16" s="284">
        <v>146.7734129343207</v>
      </c>
      <c r="U16" s="284">
        <v>141.07353753532129</v>
      </c>
      <c r="V16" s="284">
        <v>135.3736621363218</v>
      </c>
      <c r="W16" s="284">
        <v>135.3736621363218</v>
      </c>
      <c r="DA16" s="94" t="s">
        <v>950</v>
      </c>
    </row>
    <row r="17" spans="1:105" ht="12" customHeight="1" x14ac:dyDescent="0.25">
      <c r="A17" s="49" t="s">
        <v>947</v>
      </c>
      <c r="B17" s="244">
        <v>18.224297349117439</v>
      </c>
      <c r="C17" s="244">
        <v>16.46715322313861</v>
      </c>
      <c r="D17" s="244">
        <v>16.46715322313861</v>
      </c>
      <c r="E17" s="244">
        <v>23.495729727053931</v>
      </c>
      <c r="F17" s="244">
        <v>23.495729727053931</v>
      </c>
      <c r="G17" s="244">
        <v>25.25287385303276</v>
      </c>
      <c r="H17" s="244">
        <v>25.25287385303276</v>
      </c>
      <c r="I17" s="244">
        <v>23.495729727053931</v>
      </c>
      <c r="J17" s="244">
        <v>23.495729727053931</v>
      </c>
      <c r="K17" s="244">
        <v>21.738585601075101</v>
      </c>
      <c r="L17" s="244">
        <v>21.738585601075101</v>
      </c>
      <c r="M17" s="244">
        <v>21.738585601075101</v>
      </c>
      <c r="N17" s="244">
        <v>21.738585601075101</v>
      </c>
      <c r="O17" s="244">
        <v>25.25287385303276</v>
      </c>
      <c r="P17" s="244">
        <v>27.01001797901159</v>
      </c>
      <c r="Q17" s="244">
        <v>27.01001797901159</v>
      </c>
      <c r="R17" s="244">
        <v>25.25287385303276</v>
      </c>
      <c r="S17" s="244">
        <v>25.25287385303276</v>
      </c>
      <c r="T17" s="244">
        <v>23.495729727053931</v>
      </c>
      <c r="U17" s="244">
        <v>23.495729727053931</v>
      </c>
      <c r="V17" s="244">
        <v>21.738585601075101</v>
      </c>
      <c r="W17" s="244">
        <v>21.738585601075101</v>
      </c>
      <c r="DA17" s="84" t="s">
        <v>951</v>
      </c>
    </row>
    <row r="18" spans="1:105" ht="12" customHeight="1" x14ac:dyDescent="0.25">
      <c r="A18" s="108" t="s">
        <v>452</v>
      </c>
      <c r="B18" s="247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943</v>
      </c>
      <c r="B19" s="248">
        <v>0</v>
      </c>
      <c r="C19" s="243">
        <v>0</v>
      </c>
      <c r="D19" s="243">
        <v>0</v>
      </c>
      <c r="E19" s="243">
        <v>0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952</v>
      </c>
    </row>
    <row r="20" spans="1:105" ht="12" customHeight="1" x14ac:dyDescent="0.25">
      <c r="A20" s="99" t="s">
        <v>945</v>
      </c>
      <c r="B20" s="285">
        <v>0</v>
      </c>
      <c r="C20" s="284">
        <v>0</v>
      </c>
      <c r="D20" s="284">
        <v>5.6998753989994517</v>
      </c>
      <c r="E20" s="284">
        <v>34.199252393996709</v>
      </c>
      <c r="F20" s="284">
        <v>11.3997507979989</v>
      </c>
      <c r="G20" s="284">
        <v>5.6998753989994517</v>
      </c>
      <c r="H20" s="284">
        <v>0</v>
      </c>
      <c r="I20" s="284">
        <v>0</v>
      </c>
      <c r="J20" s="284">
        <v>0</v>
      </c>
      <c r="K20" s="284">
        <v>0</v>
      </c>
      <c r="L20" s="284">
        <v>0</v>
      </c>
      <c r="M20" s="284">
        <v>28.49937699499726</v>
      </c>
      <c r="N20" s="284">
        <v>28.49937699499726</v>
      </c>
      <c r="O20" s="284">
        <v>22.79950159599781</v>
      </c>
      <c r="P20" s="284">
        <v>0</v>
      </c>
      <c r="Q20" s="284">
        <v>0</v>
      </c>
      <c r="R20" s="284">
        <v>0</v>
      </c>
      <c r="S20" s="284">
        <v>0</v>
      </c>
      <c r="T20" s="284">
        <v>0</v>
      </c>
      <c r="U20" s="284">
        <v>0</v>
      </c>
      <c r="V20" s="284">
        <v>0</v>
      </c>
      <c r="W20" s="284">
        <v>0</v>
      </c>
      <c r="DA20" s="94" t="s">
        <v>953</v>
      </c>
    </row>
    <row r="21" spans="1:105" ht="12" customHeight="1" x14ac:dyDescent="0.25">
      <c r="A21" s="52" t="s">
        <v>947</v>
      </c>
      <c r="B21" s="249">
        <v>0</v>
      </c>
      <c r="C21" s="244">
        <v>0</v>
      </c>
      <c r="D21" s="244">
        <v>0</v>
      </c>
      <c r="E21" s="244">
        <v>8.7857206298941488</v>
      </c>
      <c r="F21" s="244">
        <v>0</v>
      </c>
      <c r="G21" s="244">
        <v>3.5142882519576588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1.7571441259788301</v>
      </c>
      <c r="N21" s="244">
        <v>1.7571441259788301</v>
      </c>
      <c r="O21" s="244">
        <v>3.5142882519576588</v>
      </c>
      <c r="P21" s="244">
        <v>3.5142882519576588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44">
        <v>0</v>
      </c>
      <c r="DA21" s="84" t="s">
        <v>954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943</v>
      </c>
      <c r="B23" s="248"/>
      <c r="C23" s="243">
        <f t="shared" ref="C23:W23" si="2">B15+C19-C15</f>
        <v>0</v>
      </c>
      <c r="D23" s="243">
        <f t="shared" si="2"/>
        <v>0</v>
      </c>
      <c r="E23" s="243">
        <f t="shared" si="2"/>
        <v>0</v>
      </c>
      <c r="F23" s="243">
        <f t="shared" si="2"/>
        <v>0</v>
      </c>
      <c r="G23" s="243">
        <f t="shared" si="2"/>
        <v>0</v>
      </c>
      <c r="H23" s="243">
        <f t="shared" si="2"/>
        <v>0</v>
      </c>
      <c r="I23" s="243">
        <f t="shared" si="2"/>
        <v>0</v>
      </c>
      <c r="J23" s="243">
        <f t="shared" si="2"/>
        <v>0</v>
      </c>
      <c r="K23" s="243">
        <f t="shared" si="2"/>
        <v>0</v>
      </c>
      <c r="L23" s="243">
        <f t="shared" si="2"/>
        <v>0</v>
      </c>
      <c r="M23" s="243">
        <f t="shared" si="2"/>
        <v>0</v>
      </c>
      <c r="N23" s="243">
        <f t="shared" si="2"/>
        <v>0</v>
      </c>
      <c r="O23" s="243">
        <f t="shared" si="2"/>
        <v>0</v>
      </c>
      <c r="P23" s="243">
        <f t="shared" si="2"/>
        <v>0</v>
      </c>
      <c r="Q23" s="243">
        <f t="shared" si="2"/>
        <v>0</v>
      </c>
      <c r="R23" s="243">
        <f t="shared" si="2"/>
        <v>0</v>
      </c>
      <c r="S23" s="243">
        <f t="shared" si="2"/>
        <v>0</v>
      </c>
      <c r="T23" s="243">
        <f t="shared" si="2"/>
        <v>0</v>
      </c>
      <c r="U23" s="243">
        <f t="shared" si="2"/>
        <v>0</v>
      </c>
      <c r="V23" s="243">
        <f t="shared" si="2"/>
        <v>0</v>
      </c>
      <c r="W23" s="243">
        <f t="shared" si="2"/>
        <v>0</v>
      </c>
      <c r="DA23" s="83"/>
    </row>
    <row r="24" spans="1:105" ht="12" customHeight="1" x14ac:dyDescent="0.25">
      <c r="A24" s="99" t="s">
        <v>945</v>
      </c>
      <c r="B24" s="285"/>
      <c r="C24" s="284">
        <f t="shared" ref="C24:W24" si="3">B16+C20-C16</f>
        <v>5.6998753989994526</v>
      </c>
      <c r="D24" s="284">
        <f t="shared" si="3"/>
        <v>0</v>
      </c>
      <c r="E24" s="284">
        <f t="shared" si="3"/>
        <v>5.6998753989993958</v>
      </c>
      <c r="F24" s="284">
        <f t="shared" si="3"/>
        <v>5.6998753989994952</v>
      </c>
      <c r="G24" s="284">
        <f t="shared" si="3"/>
        <v>0</v>
      </c>
      <c r="H24" s="284">
        <f t="shared" si="3"/>
        <v>5.6998753989994952</v>
      </c>
      <c r="I24" s="284">
        <f t="shared" si="3"/>
        <v>0</v>
      </c>
      <c r="J24" s="284">
        <f t="shared" si="3"/>
        <v>5.69987539899941</v>
      </c>
      <c r="K24" s="284">
        <f t="shared" si="3"/>
        <v>5.6998753989994952</v>
      </c>
      <c r="L24" s="284">
        <f t="shared" si="3"/>
        <v>0</v>
      </c>
      <c r="M24" s="284">
        <f t="shared" si="3"/>
        <v>5.6998753989994668</v>
      </c>
      <c r="N24" s="284">
        <f t="shared" si="3"/>
        <v>5.6998753989994384</v>
      </c>
      <c r="O24" s="284">
        <f t="shared" si="3"/>
        <v>0</v>
      </c>
      <c r="P24" s="284">
        <f t="shared" si="3"/>
        <v>5.6998753989993816</v>
      </c>
      <c r="Q24" s="284">
        <f t="shared" si="3"/>
        <v>5.6998753989994952</v>
      </c>
      <c r="R24" s="284">
        <f t="shared" si="3"/>
        <v>0</v>
      </c>
      <c r="S24" s="284">
        <f t="shared" si="3"/>
        <v>5.69987539899941</v>
      </c>
      <c r="T24" s="284">
        <f t="shared" si="3"/>
        <v>0</v>
      </c>
      <c r="U24" s="284">
        <f t="shared" si="3"/>
        <v>5.69987539899941</v>
      </c>
      <c r="V24" s="284">
        <f t="shared" si="3"/>
        <v>5.6998753989994952</v>
      </c>
      <c r="W24" s="284">
        <f t="shared" si="3"/>
        <v>0</v>
      </c>
      <c r="DA24" s="94"/>
    </row>
    <row r="25" spans="1:105" ht="12" customHeight="1" x14ac:dyDescent="0.25">
      <c r="A25" s="52" t="s">
        <v>947</v>
      </c>
      <c r="B25" s="249"/>
      <c r="C25" s="244">
        <f t="shared" ref="C25:W25" si="4">B17+C21-C17</f>
        <v>1.7571441259788294</v>
      </c>
      <c r="D25" s="244">
        <f t="shared" si="4"/>
        <v>0</v>
      </c>
      <c r="E25" s="244">
        <f t="shared" si="4"/>
        <v>1.7571441259788294</v>
      </c>
      <c r="F25" s="244">
        <f t="shared" si="4"/>
        <v>0</v>
      </c>
      <c r="G25" s="244">
        <f t="shared" si="4"/>
        <v>1.7571441259788294</v>
      </c>
      <c r="H25" s="244">
        <f t="shared" si="4"/>
        <v>0</v>
      </c>
      <c r="I25" s="244">
        <f t="shared" si="4"/>
        <v>1.7571441259788294</v>
      </c>
      <c r="J25" s="244">
        <f t="shared" si="4"/>
        <v>0</v>
      </c>
      <c r="K25" s="244">
        <f t="shared" si="4"/>
        <v>1.7571441259788294</v>
      </c>
      <c r="L25" s="244">
        <f t="shared" si="4"/>
        <v>0</v>
      </c>
      <c r="M25" s="244">
        <f t="shared" si="4"/>
        <v>1.7571441259788294</v>
      </c>
      <c r="N25" s="244">
        <f t="shared" si="4"/>
        <v>1.7571441259788294</v>
      </c>
      <c r="O25" s="244">
        <f t="shared" si="4"/>
        <v>0</v>
      </c>
      <c r="P25" s="244">
        <f t="shared" si="4"/>
        <v>1.7571441259788294</v>
      </c>
      <c r="Q25" s="244">
        <f t="shared" si="4"/>
        <v>0</v>
      </c>
      <c r="R25" s="244">
        <f t="shared" si="4"/>
        <v>1.7571441259788294</v>
      </c>
      <c r="S25" s="244">
        <f t="shared" si="4"/>
        <v>0</v>
      </c>
      <c r="T25" s="244">
        <f t="shared" si="4"/>
        <v>1.7571441259788294</v>
      </c>
      <c r="U25" s="244">
        <f t="shared" si="4"/>
        <v>0</v>
      </c>
      <c r="V25" s="244">
        <f t="shared" si="4"/>
        <v>1.7571441259788294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943</v>
      </c>
      <c r="B27" s="243">
        <f t="shared" ref="B27:W27" si="5">B15-B10</f>
        <v>0</v>
      </c>
      <c r="C27" s="243">
        <f t="shared" si="5"/>
        <v>0</v>
      </c>
      <c r="D27" s="243">
        <f t="shared" si="5"/>
        <v>0</v>
      </c>
      <c r="E27" s="243">
        <f t="shared" si="5"/>
        <v>0</v>
      </c>
      <c r="F27" s="243">
        <f t="shared" si="5"/>
        <v>0</v>
      </c>
      <c r="G27" s="243">
        <f t="shared" si="5"/>
        <v>0</v>
      </c>
      <c r="H27" s="243">
        <f t="shared" si="5"/>
        <v>0</v>
      </c>
      <c r="I27" s="243">
        <f t="shared" si="5"/>
        <v>0</v>
      </c>
      <c r="J27" s="243">
        <f t="shared" si="5"/>
        <v>0</v>
      </c>
      <c r="K27" s="243">
        <f t="shared" si="5"/>
        <v>0</v>
      </c>
      <c r="L27" s="243">
        <f t="shared" si="5"/>
        <v>0</v>
      </c>
      <c r="M27" s="243">
        <f t="shared" si="5"/>
        <v>0</v>
      </c>
      <c r="N27" s="243">
        <f t="shared" si="5"/>
        <v>0</v>
      </c>
      <c r="O27" s="243">
        <f t="shared" si="5"/>
        <v>0</v>
      </c>
      <c r="P27" s="243">
        <f t="shared" si="5"/>
        <v>0</v>
      </c>
      <c r="Q27" s="243">
        <f t="shared" si="5"/>
        <v>0</v>
      </c>
      <c r="R27" s="243">
        <f t="shared" si="5"/>
        <v>0</v>
      </c>
      <c r="S27" s="243">
        <f t="shared" si="5"/>
        <v>0</v>
      </c>
      <c r="T27" s="243">
        <f t="shared" si="5"/>
        <v>0</v>
      </c>
      <c r="U27" s="243">
        <f t="shared" si="5"/>
        <v>0</v>
      </c>
      <c r="V27" s="243">
        <f t="shared" si="5"/>
        <v>0</v>
      </c>
      <c r="W27" s="243">
        <f t="shared" si="5"/>
        <v>0</v>
      </c>
      <c r="DA27" s="83"/>
    </row>
    <row r="28" spans="1:105" ht="12" customHeight="1" x14ac:dyDescent="0.25">
      <c r="A28" s="107" t="s">
        <v>945</v>
      </c>
      <c r="B28" s="284">
        <f t="shared" ref="B28:W28" si="6">B16-B11</f>
        <v>7.2675032747327748</v>
      </c>
      <c r="C28" s="284">
        <f t="shared" si="6"/>
        <v>4.3013080168649651</v>
      </c>
      <c r="D28" s="284">
        <f t="shared" si="6"/>
        <v>8.2342757649382179</v>
      </c>
      <c r="E28" s="284">
        <f t="shared" si="6"/>
        <v>6.7443734838297758</v>
      </c>
      <c r="F28" s="284">
        <f t="shared" si="6"/>
        <v>6.0233904820244106</v>
      </c>
      <c r="G28" s="284">
        <f t="shared" si="6"/>
        <v>9.3896092074593014</v>
      </c>
      <c r="H28" s="284">
        <f t="shared" si="6"/>
        <v>14.573984276776002</v>
      </c>
      <c r="I28" s="284">
        <f t="shared" si="6"/>
        <v>31.91804254884471</v>
      </c>
      <c r="J28" s="284">
        <f t="shared" si="6"/>
        <v>18.722681138481221</v>
      </c>
      <c r="K28" s="284">
        <f t="shared" si="6"/>
        <v>30.58548912756028</v>
      </c>
      <c r="L28" s="284">
        <f t="shared" si="6"/>
        <v>15.452216036244252</v>
      </c>
      <c r="M28" s="284">
        <f t="shared" si="6"/>
        <v>11.188285451610795</v>
      </c>
      <c r="N28" s="284">
        <f t="shared" si="6"/>
        <v>9.8337707027871204</v>
      </c>
      <c r="O28" s="284">
        <f t="shared" si="6"/>
        <v>8.7680885611387964</v>
      </c>
      <c r="P28" s="284">
        <f t="shared" si="6"/>
        <v>58.196669243212895</v>
      </c>
      <c r="Q28" s="284">
        <f t="shared" si="6"/>
        <v>59.237922026714543</v>
      </c>
      <c r="R28" s="284">
        <f t="shared" si="6"/>
        <v>58.953132884363853</v>
      </c>
      <c r="S28" s="284">
        <f t="shared" si="6"/>
        <v>64.086617995943982</v>
      </c>
      <c r="T28" s="284">
        <f t="shared" si="6"/>
        <v>98.219241191418604</v>
      </c>
      <c r="U28" s="284">
        <f t="shared" si="6"/>
        <v>89.361428618852727</v>
      </c>
      <c r="V28" s="284">
        <f t="shared" si="6"/>
        <v>84.571833555659836</v>
      </c>
      <c r="W28" s="284">
        <f t="shared" si="6"/>
        <v>110.32975874587099</v>
      </c>
      <c r="DA28" s="94"/>
    </row>
    <row r="29" spans="1:105" ht="12" customHeight="1" x14ac:dyDescent="0.25">
      <c r="A29" s="49" t="s">
        <v>947</v>
      </c>
      <c r="B29" s="244">
        <f t="shared" ref="B29:W29" si="7">B17-B12</f>
        <v>3.8224297349117382</v>
      </c>
      <c r="C29" s="244">
        <f t="shared" si="7"/>
        <v>2.5509882949517504</v>
      </c>
      <c r="D29" s="244">
        <f t="shared" si="7"/>
        <v>1.8869397002877992</v>
      </c>
      <c r="E29" s="244">
        <f t="shared" si="7"/>
        <v>2.3675190359010116</v>
      </c>
      <c r="F29" s="244">
        <f t="shared" si="7"/>
        <v>1.4084207860942008</v>
      </c>
      <c r="G29" s="244">
        <f t="shared" si="7"/>
        <v>2.6886820388741803</v>
      </c>
      <c r="H29" s="244">
        <f t="shared" si="7"/>
        <v>5.2580341735233915</v>
      </c>
      <c r="I29" s="244">
        <f t="shared" si="7"/>
        <v>3.5835397237350222</v>
      </c>
      <c r="J29" s="244">
        <f t="shared" si="7"/>
        <v>5.6990435013431409</v>
      </c>
      <c r="K29" s="244">
        <f t="shared" si="7"/>
        <v>7.6769087717590914</v>
      </c>
      <c r="L29" s="244">
        <f t="shared" si="7"/>
        <v>6.4033041374201005</v>
      </c>
      <c r="M29" s="244">
        <f t="shared" si="7"/>
        <v>2.7057244220801415</v>
      </c>
      <c r="N29" s="244">
        <f t="shared" si="7"/>
        <v>1.9730283448190313</v>
      </c>
      <c r="O29" s="244">
        <f t="shared" si="7"/>
        <v>2.4967897188037291</v>
      </c>
      <c r="P29" s="244">
        <f t="shared" si="7"/>
        <v>2.99123354544205</v>
      </c>
      <c r="Q29" s="244">
        <f t="shared" si="7"/>
        <v>3.1257988757828201</v>
      </c>
      <c r="R29" s="244">
        <f t="shared" si="7"/>
        <v>3.4733316946235995</v>
      </c>
      <c r="S29" s="244">
        <f t="shared" si="7"/>
        <v>7.2459166836533306</v>
      </c>
      <c r="T29" s="244">
        <f t="shared" si="7"/>
        <v>7.1377992846407921</v>
      </c>
      <c r="U29" s="244">
        <f t="shared" si="7"/>
        <v>5.1848188826744916</v>
      </c>
      <c r="V29" s="244">
        <f t="shared" si="7"/>
        <v>7.0222131863010713</v>
      </c>
      <c r="W29" s="244">
        <f t="shared" si="7"/>
        <v>11.484617859703741</v>
      </c>
      <c r="DA29" s="84"/>
    </row>
    <row r="30" spans="1:105" ht="12" customHeight="1" x14ac:dyDescent="0.25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42.14548581255373</v>
      </c>
      <c r="C32" s="212">
        <v>40.812209802235593</v>
      </c>
      <c r="D32" s="212">
        <v>41.216766981943252</v>
      </c>
      <c r="E32" s="212">
        <v>62.070421324161643</v>
      </c>
      <c r="F32" s="212">
        <v>65.448581255374023</v>
      </c>
      <c r="G32" s="212">
        <v>70.712381771281173</v>
      </c>
      <c r="H32" s="212">
        <v>61.163800515907127</v>
      </c>
      <c r="I32" s="212">
        <v>59.517196904557167</v>
      </c>
      <c r="J32" s="212">
        <v>51.709200343938093</v>
      </c>
      <c r="K32" s="212">
        <v>39.785984522785903</v>
      </c>
      <c r="L32" s="212">
        <v>45.676268271711081</v>
      </c>
      <c r="M32" s="212">
        <v>55.314875322441956</v>
      </c>
      <c r="N32" s="212">
        <v>59.573774720550297</v>
      </c>
      <c r="O32" s="212">
        <v>68.395528804815129</v>
      </c>
      <c r="P32" s="212">
        <v>58.744024075666381</v>
      </c>
      <c r="Q32" s="212">
        <v>53.911092003439379</v>
      </c>
      <c r="R32" s="212">
        <v>51.308684436801379</v>
      </c>
      <c r="S32" s="212">
        <v>42.862166809974212</v>
      </c>
      <c r="T32" s="212">
        <v>27.58417884780739</v>
      </c>
      <c r="U32" s="212">
        <v>29.849957007738599</v>
      </c>
      <c r="V32" s="212">
        <v>27.166036113499569</v>
      </c>
      <c r="W32" s="212">
        <v>13.37747205503009</v>
      </c>
      <c r="DA32" s="109" t="s">
        <v>955</v>
      </c>
    </row>
    <row r="33" spans="1:105" ht="12" customHeight="1" x14ac:dyDescent="0.25">
      <c r="A33" s="24" t="s">
        <v>30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0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DA33" s="85" t="s">
        <v>956</v>
      </c>
    </row>
    <row r="34" spans="1:105" ht="12" customHeight="1" x14ac:dyDescent="0.25">
      <c r="A34" s="14" t="s">
        <v>31</v>
      </c>
      <c r="B34" s="206">
        <f t="shared" ref="B34:W34" si="8">B35+B36+B37+B38+B39</f>
        <v>8.5199484092863269</v>
      </c>
      <c r="C34" s="206">
        <f t="shared" si="8"/>
        <v>9.3550300945829736</v>
      </c>
      <c r="D34" s="206">
        <f t="shared" si="8"/>
        <v>8.5736887360275134</v>
      </c>
      <c r="E34" s="206">
        <f t="shared" si="8"/>
        <v>6.2634565778159921</v>
      </c>
      <c r="F34" s="206">
        <f t="shared" si="8"/>
        <v>6.9078245915735161</v>
      </c>
      <c r="G34" s="206">
        <f t="shared" si="8"/>
        <v>6.3568357695614788</v>
      </c>
      <c r="H34" s="206">
        <f t="shared" si="8"/>
        <v>4.1730868443680134</v>
      </c>
      <c r="I34" s="206">
        <f t="shared" si="8"/>
        <v>3.7956147893379191</v>
      </c>
      <c r="J34" s="206">
        <f t="shared" si="8"/>
        <v>3.2314703353396386</v>
      </c>
      <c r="K34" s="206">
        <f t="shared" si="8"/>
        <v>0.90111779879621667</v>
      </c>
      <c r="L34" s="206">
        <f t="shared" si="8"/>
        <v>1.794067067927773</v>
      </c>
      <c r="M34" s="206">
        <f t="shared" si="8"/>
        <v>1.6276010318142731</v>
      </c>
      <c r="N34" s="206">
        <f t="shared" si="8"/>
        <v>3.961564918314703</v>
      </c>
      <c r="O34" s="206">
        <f t="shared" si="8"/>
        <v>5.4765262252794491</v>
      </c>
      <c r="P34" s="206">
        <f t="shared" si="8"/>
        <v>4.2395528804815132</v>
      </c>
      <c r="Q34" s="206">
        <f t="shared" si="8"/>
        <v>5.6419604471195184</v>
      </c>
      <c r="R34" s="206">
        <f t="shared" si="8"/>
        <v>7.1023215821152189E-2</v>
      </c>
      <c r="S34" s="206">
        <f t="shared" si="8"/>
        <v>1.233877901977644</v>
      </c>
      <c r="T34" s="206">
        <f t="shared" si="8"/>
        <v>1.2532244196044711</v>
      </c>
      <c r="U34" s="206">
        <f t="shared" si="8"/>
        <v>1.6803955288048149</v>
      </c>
      <c r="V34" s="206">
        <f t="shared" si="8"/>
        <v>1.5444539982803089</v>
      </c>
      <c r="W34" s="206">
        <f t="shared" si="8"/>
        <v>1.424677558039553</v>
      </c>
      <c r="DA34" s="71"/>
    </row>
    <row r="35" spans="1:105" ht="12" customHeight="1" x14ac:dyDescent="0.25">
      <c r="A35" s="18" t="s">
        <v>32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957</v>
      </c>
    </row>
    <row r="36" spans="1:105" ht="12" customHeight="1" x14ac:dyDescent="0.25">
      <c r="A36" s="18" t="s">
        <v>33</v>
      </c>
      <c r="B36" s="206">
        <v>3.2960447119518479</v>
      </c>
      <c r="C36" s="206">
        <v>3.2960447119518479</v>
      </c>
      <c r="D36" s="206">
        <v>3.2960447119518479</v>
      </c>
      <c r="E36" s="206">
        <v>2.1974204643164228</v>
      </c>
      <c r="F36" s="206">
        <v>2.1974204643164228</v>
      </c>
      <c r="G36" s="206">
        <v>2.1974204643164228</v>
      </c>
      <c r="H36" s="206">
        <v>2.1974204643164228</v>
      </c>
      <c r="I36" s="206">
        <v>2.1974204643164228</v>
      </c>
      <c r="J36" s="206">
        <v>2.1974204643164228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DA36" s="71" t="s">
        <v>958</v>
      </c>
    </row>
    <row r="37" spans="1:105" ht="12" customHeight="1" x14ac:dyDescent="0.25">
      <c r="A37" s="18" t="s">
        <v>69</v>
      </c>
      <c r="B37" s="206">
        <v>5.223903697334479</v>
      </c>
      <c r="C37" s="206">
        <v>6.0589853826311257</v>
      </c>
      <c r="D37" s="206">
        <v>5.2776440240756646</v>
      </c>
      <c r="E37" s="206">
        <v>4.0660361134995693</v>
      </c>
      <c r="F37" s="206">
        <v>4.7104041272570933</v>
      </c>
      <c r="G37" s="206">
        <v>4.159415305245056</v>
      </c>
      <c r="H37" s="206">
        <v>1.975666380051591</v>
      </c>
      <c r="I37" s="206">
        <v>1.5981943250214961</v>
      </c>
      <c r="J37" s="206">
        <v>1.034049871023216</v>
      </c>
      <c r="K37" s="206">
        <v>0.90111779879621667</v>
      </c>
      <c r="L37" s="206">
        <v>1.794067067927773</v>
      </c>
      <c r="M37" s="206">
        <v>1.6276010318142731</v>
      </c>
      <c r="N37" s="206">
        <v>3.961564918314703</v>
      </c>
      <c r="O37" s="206">
        <v>5.4765262252794491</v>
      </c>
      <c r="P37" s="206">
        <v>4.2395528804815132</v>
      </c>
      <c r="Q37" s="206">
        <v>5.6419604471195184</v>
      </c>
      <c r="R37" s="206">
        <v>7.1023215821152189E-2</v>
      </c>
      <c r="S37" s="206">
        <v>1.233877901977644</v>
      </c>
      <c r="T37" s="206">
        <v>1.2532244196044711</v>
      </c>
      <c r="U37" s="206">
        <v>1.6803955288048149</v>
      </c>
      <c r="V37" s="206">
        <v>1.5444539982803089</v>
      </c>
      <c r="W37" s="206">
        <v>1.424677558039553</v>
      </c>
      <c r="DA37" s="71" t="s">
        <v>959</v>
      </c>
    </row>
    <row r="38" spans="1:105" ht="12" customHeight="1" x14ac:dyDescent="0.25">
      <c r="A38" s="18" t="s">
        <v>70</v>
      </c>
      <c r="B38" s="206">
        <v>0</v>
      </c>
      <c r="C38" s="206">
        <v>0</v>
      </c>
      <c r="D38" s="206">
        <v>0</v>
      </c>
      <c r="E38" s="206">
        <v>0</v>
      </c>
      <c r="F38" s="206">
        <v>0</v>
      </c>
      <c r="G38" s="206">
        <v>0</v>
      </c>
      <c r="H38" s="206">
        <v>0</v>
      </c>
      <c r="I38" s="206">
        <v>0</v>
      </c>
      <c r="J38" s="206">
        <v>0</v>
      </c>
      <c r="K38" s="206">
        <v>0</v>
      </c>
      <c r="L38" s="206">
        <v>0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6">
        <v>0</v>
      </c>
      <c r="DA38" s="71" t="s">
        <v>960</v>
      </c>
    </row>
    <row r="39" spans="1:105" ht="12" customHeight="1" x14ac:dyDescent="0.25">
      <c r="A39" s="18" t="s">
        <v>34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961</v>
      </c>
    </row>
    <row r="40" spans="1:105" ht="12" customHeight="1" x14ac:dyDescent="0.25">
      <c r="A40" s="14" t="s">
        <v>35</v>
      </c>
      <c r="B40" s="206">
        <f t="shared" ref="B40:W40" si="9">B41+B42</f>
        <v>9.2117798796216679</v>
      </c>
      <c r="C40" s="206">
        <f t="shared" si="9"/>
        <v>8.2928632846087691</v>
      </c>
      <c r="D40" s="206">
        <f t="shared" si="9"/>
        <v>8.4936371453138442</v>
      </c>
      <c r="E40" s="206">
        <f t="shared" si="9"/>
        <v>11.06027515047291</v>
      </c>
      <c r="F40" s="206">
        <f t="shared" si="9"/>
        <v>12.26930352536543</v>
      </c>
      <c r="G40" s="206">
        <f t="shared" si="9"/>
        <v>13.69982803095443</v>
      </c>
      <c r="H40" s="206">
        <f t="shared" si="9"/>
        <v>10.59183147033534</v>
      </c>
      <c r="I40" s="206">
        <f t="shared" si="9"/>
        <v>12.16070507308684</v>
      </c>
      <c r="J40" s="206">
        <f t="shared" si="9"/>
        <v>9.6228718830610482</v>
      </c>
      <c r="K40" s="206">
        <f t="shared" si="9"/>
        <v>8.2767841788478069</v>
      </c>
      <c r="L40" s="206">
        <f t="shared" si="9"/>
        <v>9.1892519346517609</v>
      </c>
      <c r="M40" s="206">
        <f t="shared" si="9"/>
        <v>15.85468615649183</v>
      </c>
      <c r="N40" s="206">
        <f t="shared" si="9"/>
        <v>16.69621668099742</v>
      </c>
      <c r="O40" s="206">
        <f t="shared" si="9"/>
        <v>22.052622527944969</v>
      </c>
      <c r="P40" s="206">
        <f t="shared" si="9"/>
        <v>16.328718830610491</v>
      </c>
      <c r="Q40" s="206">
        <f t="shared" si="9"/>
        <v>15.608082545141871</v>
      </c>
      <c r="R40" s="206">
        <f t="shared" si="9"/>
        <v>18.189509888220119</v>
      </c>
      <c r="S40" s="206">
        <f t="shared" si="9"/>
        <v>12.497850386930351</v>
      </c>
      <c r="T40" s="206">
        <f t="shared" si="9"/>
        <v>8.3302665520206354</v>
      </c>
      <c r="U40" s="206">
        <f t="shared" si="9"/>
        <v>8.7032674118658626</v>
      </c>
      <c r="V40" s="206">
        <f t="shared" si="9"/>
        <v>7.0898538263112636</v>
      </c>
      <c r="W40" s="206">
        <f t="shared" si="9"/>
        <v>2.6883061049011179</v>
      </c>
      <c r="DA40" s="71"/>
    </row>
    <row r="41" spans="1:105" ht="12" customHeight="1" x14ac:dyDescent="0.25">
      <c r="A41" s="18" t="s">
        <v>72</v>
      </c>
      <c r="B41" s="206">
        <v>9.2117798796216679</v>
      </c>
      <c r="C41" s="206">
        <v>8.2928632846087691</v>
      </c>
      <c r="D41" s="206">
        <v>8.4936371453138442</v>
      </c>
      <c r="E41" s="206">
        <v>11.06027515047291</v>
      </c>
      <c r="F41" s="206">
        <v>12.26930352536543</v>
      </c>
      <c r="G41" s="206">
        <v>13.69982803095443</v>
      </c>
      <c r="H41" s="206">
        <v>10.59183147033534</v>
      </c>
      <c r="I41" s="206">
        <v>12.16070507308684</v>
      </c>
      <c r="J41" s="206">
        <v>9.6228718830610482</v>
      </c>
      <c r="K41" s="206">
        <v>8.2767841788478069</v>
      </c>
      <c r="L41" s="206">
        <v>9.1892519346517609</v>
      </c>
      <c r="M41" s="206">
        <v>15.85468615649183</v>
      </c>
      <c r="N41" s="206">
        <v>16.69621668099742</v>
      </c>
      <c r="O41" s="206">
        <v>22.052622527944969</v>
      </c>
      <c r="P41" s="206">
        <v>16.328718830610491</v>
      </c>
      <c r="Q41" s="206">
        <v>15.608082545141871</v>
      </c>
      <c r="R41" s="206">
        <v>18.189509888220119</v>
      </c>
      <c r="S41" s="206">
        <v>12.497850386930351</v>
      </c>
      <c r="T41" s="206">
        <v>8.3302665520206354</v>
      </c>
      <c r="U41" s="206">
        <v>8.7032674118658626</v>
      </c>
      <c r="V41" s="206">
        <v>7.0898538263112636</v>
      </c>
      <c r="W41" s="206">
        <v>2.6883061049011179</v>
      </c>
      <c r="DA41" s="71" t="s">
        <v>962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963</v>
      </c>
    </row>
    <row r="43" spans="1:105" ht="12" customHeight="1" x14ac:dyDescent="0.25">
      <c r="A43" s="14" t="s">
        <v>37</v>
      </c>
      <c r="B43" s="206">
        <f t="shared" ref="B43:W43" si="10">B44+B45+B46+B47+B48+B49</f>
        <v>0</v>
      </c>
      <c r="C43" s="206">
        <f t="shared" si="10"/>
        <v>0</v>
      </c>
      <c r="D43" s="206">
        <f t="shared" si="10"/>
        <v>0</v>
      </c>
      <c r="E43" s="206">
        <f t="shared" si="10"/>
        <v>0</v>
      </c>
      <c r="F43" s="206">
        <f t="shared" si="10"/>
        <v>0</v>
      </c>
      <c r="G43" s="206">
        <f t="shared" si="10"/>
        <v>0</v>
      </c>
      <c r="H43" s="206">
        <f t="shared" si="10"/>
        <v>0</v>
      </c>
      <c r="I43" s="206">
        <f t="shared" si="10"/>
        <v>0</v>
      </c>
      <c r="J43" s="206">
        <f t="shared" si="10"/>
        <v>0</v>
      </c>
      <c r="K43" s="206">
        <f t="shared" si="10"/>
        <v>0</v>
      </c>
      <c r="L43" s="206">
        <f t="shared" si="10"/>
        <v>0</v>
      </c>
      <c r="M43" s="206">
        <f t="shared" si="10"/>
        <v>0</v>
      </c>
      <c r="N43" s="206">
        <f t="shared" si="10"/>
        <v>0</v>
      </c>
      <c r="O43" s="206">
        <f t="shared" si="10"/>
        <v>0</v>
      </c>
      <c r="P43" s="206">
        <f t="shared" si="10"/>
        <v>0</v>
      </c>
      <c r="Q43" s="206">
        <f t="shared" si="10"/>
        <v>0</v>
      </c>
      <c r="R43" s="206">
        <f t="shared" si="10"/>
        <v>0</v>
      </c>
      <c r="S43" s="206">
        <f t="shared" si="10"/>
        <v>0</v>
      </c>
      <c r="T43" s="206">
        <f t="shared" si="10"/>
        <v>0</v>
      </c>
      <c r="U43" s="206">
        <f t="shared" si="10"/>
        <v>0</v>
      </c>
      <c r="V43" s="206">
        <f t="shared" si="10"/>
        <v>0</v>
      </c>
      <c r="W43" s="206">
        <f t="shared" si="10"/>
        <v>0</v>
      </c>
      <c r="DA43" s="71"/>
    </row>
    <row r="44" spans="1:105" ht="12" customHeight="1" x14ac:dyDescent="0.25">
      <c r="A44" s="18" t="s">
        <v>73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964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965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966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967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968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969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3.680653482373172</v>
      </c>
      <c r="F50" s="206">
        <v>5.1929492691315557</v>
      </c>
      <c r="G50" s="206">
        <v>5.0758383490971619</v>
      </c>
      <c r="H50" s="206">
        <v>6.6355116079105763</v>
      </c>
      <c r="I50" s="206">
        <v>5.2898538263112638</v>
      </c>
      <c r="J50" s="206">
        <v>4.7279449699054164</v>
      </c>
      <c r="K50" s="206">
        <v>3.8655202063628549</v>
      </c>
      <c r="L50" s="206">
        <v>4.6078245915735163</v>
      </c>
      <c r="M50" s="206">
        <v>3.3704213241616512</v>
      </c>
      <c r="N50" s="206">
        <v>5.4164230438521068</v>
      </c>
      <c r="O50" s="206">
        <v>5.8721410146173687</v>
      </c>
      <c r="P50" s="206">
        <v>6.4929492691315556</v>
      </c>
      <c r="Q50" s="206">
        <v>0</v>
      </c>
      <c r="R50" s="206">
        <v>7.497850386930352E-2</v>
      </c>
      <c r="S50" s="206">
        <v>2.3043852106620809E-2</v>
      </c>
      <c r="T50" s="206">
        <v>2.2871883061049009E-2</v>
      </c>
      <c r="U50" s="206">
        <v>2.6311263972484952E-2</v>
      </c>
      <c r="V50" s="206">
        <v>2.8460877042132411E-2</v>
      </c>
      <c r="W50" s="206">
        <v>2.6311263972484952E-2</v>
      </c>
      <c r="DA50" s="71" t="s">
        <v>970</v>
      </c>
    </row>
    <row r="51" spans="1:105" ht="12" customHeight="1" x14ac:dyDescent="0.25">
      <c r="A51" s="21" t="s">
        <v>38</v>
      </c>
      <c r="B51" s="209">
        <v>24.413757523645739</v>
      </c>
      <c r="C51" s="209">
        <v>23.16431642304385</v>
      </c>
      <c r="D51" s="209">
        <v>24.149441100601891</v>
      </c>
      <c r="E51" s="209">
        <v>41.066036113499571</v>
      </c>
      <c r="F51" s="209">
        <v>41.078503869303518</v>
      </c>
      <c r="G51" s="209">
        <v>45.579879621668098</v>
      </c>
      <c r="H51" s="209">
        <v>39.763370593293203</v>
      </c>
      <c r="I51" s="209">
        <v>38.271023215821153</v>
      </c>
      <c r="J51" s="209">
        <v>34.126913155631982</v>
      </c>
      <c r="K51" s="209">
        <v>26.74256233877902</v>
      </c>
      <c r="L51" s="209">
        <v>30.085124677558031</v>
      </c>
      <c r="M51" s="209">
        <v>34.462166809974207</v>
      </c>
      <c r="N51" s="209">
        <v>33.499570077386068</v>
      </c>
      <c r="O51" s="209">
        <v>34.99423903697334</v>
      </c>
      <c r="P51" s="209">
        <v>31.682803095442821</v>
      </c>
      <c r="Q51" s="209">
        <v>32.661049011177987</v>
      </c>
      <c r="R51" s="209">
        <v>32.973172828890803</v>
      </c>
      <c r="S51" s="209">
        <v>29.107394668959589</v>
      </c>
      <c r="T51" s="209">
        <v>17.97781599312124</v>
      </c>
      <c r="U51" s="209">
        <v>19.43998280309544</v>
      </c>
      <c r="V51" s="209">
        <v>18.50326741186586</v>
      </c>
      <c r="W51" s="209">
        <v>9.2381771281169378</v>
      </c>
      <c r="DA51" s="86" t="s">
        <v>971</v>
      </c>
    </row>
    <row r="52" spans="1:105" ht="12" customHeight="1" x14ac:dyDescent="0.25">
      <c r="A52" s="114" t="s">
        <v>145</v>
      </c>
      <c r="B52" s="286">
        <f t="shared" ref="B52:W52" si="11">SUM(B53:B55)</f>
        <v>42.145485812553723</v>
      </c>
      <c r="C52" s="286">
        <f t="shared" si="11"/>
        <v>40.812209802235586</v>
      </c>
      <c r="D52" s="286">
        <f t="shared" si="11"/>
        <v>41.216766981943238</v>
      </c>
      <c r="E52" s="286">
        <f t="shared" si="11"/>
        <v>62.070421324161643</v>
      </c>
      <c r="F52" s="286">
        <f t="shared" si="11"/>
        <v>65.448581255373995</v>
      </c>
      <c r="G52" s="286">
        <f t="shared" si="11"/>
        <v>70.712381771281173</v>
      </c>
      <c r="H52" s="286">
        <f t="shared" si="11"/>
        <v>61.163800515907141</v>
      </c>
      <c r="I52" s="286">
        <f t="shared" si="11"/>
        <v>59.517196904557174</v>
      </c>
      <c r="J52" s="286">
        <f t="shared" si="11"/>
        <v>51.709200343938086</v>
      </c>
      <c r="K52" s="286">
        <f t="shared" si="11"/>
        <v>39.78598452278591</v>
      </c>
      <c r="L52" s="286">
        <f t="shared" si="11"/>
        <v>45.676268271711074</v>
      </c>
      <c r="M52" s="286">
        <f t="shared" si="11"/>
        <v>55.314875322441964</v>
      </c>
      <c r="N52" s="286">
        <f t="shared" si="11"/>
        <v>59.573774720550311</v>
      </c>
      <c r="O52" s="286">
        <f t="shared" si="11"/>
        <v>68.395528804815115</v>
      </c>
      <c r="P52" s="286">
        <f t="shared" si="11"/>
        <v>58.744024075666374</v>
      </c>
      <c r="Q52" s="286">
        <f t="shared" si="11"/>
        <v>53.911092003439379</v>
      </c>
      <c r="R52" s="286">
        <f t="shared" si="11"/>
        <v>51.308684436801386</v>
      </c>
      <c r="S52" s="286">
        <f t="shared" si="11"/>
        <v>42.862166809974205</v>
      </c>
      <c r="T52" s="286">
        <f t="shared" si="11"/>
        <v>27.584178847807394</v>
      </c>
      <c r="U52" s="286">
        <f t="shared" si="11"/>
        <v>29.84995700773862</v>
      </c>
      <c r="V52" s="286">
        <f t="shared" si="11"/>
        <v>27.166036113499565</v>
      </c>
      <c r="W52" s="286">
        <f t="shared" si="11"/>
        <v>13.37747205503009</v>
      </c>
      <c r="DA52" s="118"/>
    </row>
    <row r="53" spans="1:105" ht="12" customHeight="1" x14ac:dyDescent="0.25">
      <c r="A53" s="51" t="s">
        <v>46</v>
      </c>
      <c r="B53" s="239">
        <f>CHI_fec!B5-B58</f>
        <v>0</v>
      </c>
      <c r="C53" s="239">
        <f>CHI_fec!C5-C58</f>
        <v>0</v>
      </c>
      <c r="D53" s="239">
        <f>CHI_fec!D5-D58</f>
        <v>0</v>
      </c>
      <c r="E53" s="239">
        <f>CHI_fec!E5-E58</f>
        <v>0</v>
      </c>
      <c r="F53" s="239">
        <f>CHI_fec!F5-F58</f>
        <v>0</v>
      </c>
      <c r="G53" s="239">
        <f>CHI_fec!G5-G58</f>
        <v>0</v>
      </c>
      <c r="H53" s="239">
        <f>CHI_fec!H5-H58</f>
        <v>0</v>
      </c>
      <c r="I53" s="239">
        <f>CHI_fec!I5-I58</f>
        <v>0</v>
      </c>
      <c r="J53" s="239">
        <f>CHI_fec!J5-J58</f>
        <v>0</v>
      </c>
      <c r="K53" s="239">
        <f>CHI_fec!K5-K58</f>
        <v>0</v>
      </c>
      <c r="L53" s="239">
        <f>CHI_fec!L5-L58</f>
        <v>0</v>
      </c>
      <c r="M53" s="239">
        <f>CHI_fec!M5-M58</f>
        <v>0</v>
      </c>
      <c r="N53" s="239">
        <f>CHI_fec!N5-N58</f>
        <v>0</v>
      </c>
      <c r="O53" s="239">
        <f>CHI_fec!O5-O58</f>
        <v>0</v>
      </c>
      <c r="P53" s="239">
        <f>CHI_fec!P5-P58</f>
        <v>0</v>
      </c>
      <c r="Q53" s="239">
        <f>CHI_fec!Q5-Q58</f>
        <v>0</v>
      </c>
      <c r="R53" s="239">
        <f>CHI_fec!R5-R58</f>
        <v>0</v>
      </c>
      <c r="S53" s="239">
        <f>CHI_fec!S5-S58</f>
        <v>0</v>
      </c>
      <c r="T53" s="239">
        <f>CHI_fec!T5-T58</f>
        <v>0</v>
      </c>
      <c r="U53" s="239">
        <f>CHI_fec!U5-U58</f>
        <v>0</v>
      </c>
      <c r="V53" s="239">
        <f>CHI_fec!V5-V58</f>
        <v>0</v>
      </c>
      <c r="W53" s="239">
        <f>CHI_fec!W5-W58</f>
        <v>0</v>
      </c>
      <c r="DA53" s="83"/>
    </row>
    <row r="54" spans="1:105" ht="12" customHeight="1" x14ac:dyDescent="0.25">
      <c r="A54" s="99" t="s">
        <v>47</v>
      </c>
      <c r="B54" s="240">
        <f>CHI_fec!B61</f>
        <v>36.577388996620527</v>
      </c>
      <c r="C54" s="240">
        <f>CHI_fec!C61</f>
        <v>35.38089450911751</v>
      </c>
      <c r="D54" s="240">
        <f>CHI_fec!D61</f>
        <v>35.641538154003698</v>
      </c>
      <c r="E54" s="240">
        <f>CHI_fec!E61</f>
        <v>53.755162865412949</v>
      </c>
      <c r="F54" s="240">
        <f>CHI_fec!F61</f>
        <v>56.841918492364513</v>
      </c>
      <c r="G54" s="240">
        <f>CHI_fec!G61</f>
        <v>61.425743436746153</v>
      </c>
      <c r="H54" s="240">
        <f>CHI_fec!H61</f>
        <v>53.196664683570383</v>
      </c>
      <c r="I54" s="240">
        <f>CHI_fec!I61</f>
        <v>50.282348305543692</v>
      </c>
      <c r="J54" s="240">
        <f>CHI_fec!J61</f>
        <v>44.994833903045922</v>
      </c>
      <c r="K54" s="240">
        <f>CHI_fec!K61</f>
        <v>34.601935196391693</v>
      </c>
      <c r="L54" s="240">
        <f>CHI_fec!L61</f>
        <v>40.332596089637157</v>
      </c>
      <c r="M54" s="240">
        <f>CHI_fec!M61</f>
        <v>49.261680814662363</v>
      </c>
      <c r="N54" s="240">
        <f>CHI_fec!N61</f>
        <v>53.95574169426002</v>
      </c>
      <c r="O54" s="240">
        <f>CHI_fec!O61</f>
        <v>62.096916009353713</v>
      </c>
      <c r="P54" s="240">
        <f>CHI_fec!P61</f>
        <v>50.376712347695523</v>
      </c>
      <c r="Q54" s="240">
        <f>CHI_fec!Q61</f>
        <v>45.799690222192439</v>
      </c>
      <c r="R54" s="240">
        <f>CHI_fec!R61</f>
        <v>44.19323512987058</v>
      </c>
      <c r="S54" s="240">
        <f>CHI_fec!S61</f>
        <v>37.253335875715777</v>
      </c>
      <c r="T54" s="240">
        <f>CHI_fec!T61</f>
        <v>22.373067548354509</v>
      </c>
      <c r="U54" s="240">
        <f>CHI_fec!U61</f>
        <v>23.979620334832529</v>
      </c>
      <c r="V54" s="240">
        <f>CHI_fec!V61</f>
        <v>22.633196722713649</v>
      </c>
      <c r="W54" s="240">
        <f>CHI_fec!W61</f>
        <v>10.42614840751234</v>
      </c>
      <c r="DA54" s="94"/>
    </row>
    <row r="55" spans="1:105" ht="12" customHeight="1" x14ac:dyDescent="0.25">
      <c r="A55" s="52" t="s">
        <v>48</v>
      </c>
      <c r="B55" s="241">
        <f>CHI_fec!B110</f>
        <v>5.5680968159331936</v>
      </c>
      <c r="C55" s="241">
        <f>CHI_fec!C110</f>
        <v>5.4313152931180753</v>
      </c>
      <c r="D55" s="241">
        <f>CHI_fec!D110</f>
        <v>5.575228827939541</v>
      </c>
      <c r="E55" s="241">
        <f>CHI_fec!E110</f>
        <v>8.3152584587486924</v>
      </c>
      <c r="F55" s="241">
        <f>CHI_fec!F110</f>
        <v>8.6066627630094832</v>
      </c>
      <c r="G55" s="241">
        <f>CHI_fec!G110</f>
        <v>9.2866383345350165</v>
      </c>
      <c r="H55" s="241">
        <f>CHI_fec!H110</f>
        <v>7.9671358323367549</v>
      </c>
      <c r="I55" s="241">
        <f>CHI_fec!I110</f>
        <v>9.2348485990134836</v>
      </c>
      <c r="J55" s="241">
        <f>CHI_fec!J110</f>
        <v>6.7143664408921619</v>
      </c>
      <c r="K55" s="241">
        <f>CHI_fec!K110</f>
        <v>5.1840493263942156</v>
      </c>
      <c r="L55" s="241">
        <f>CHI_fec!L110</f>
        <v>5.3436721820739193</v>
      </c>
      <c r="M55" s="241">
        <f>CHI_fec!M110</f>
        <v>6.0531945077796028</v>
      </c>
      <c r="N55" s="241">
        <f>CHI_fec!N110</f>
        <v>5.6180330262902887</v>
      </c>
      <c r="O55" s="241">
        <f>CHI_fec!O110</f>
        <v>6.2986127954614064</v>
      </c>
      <c r="P55" s="241">
        <f>CHI_fec!P110</f>
        <v>8.3673117279708542</v>
      </c>
      <c r="Q55" s="241">
        <f>CHI_fec!Q110</f>
        <v>8.1114017812469399</v>
      </c>
      <c r="R55" s="241">
        <f>CHI_fec!R110</f>
        <v>7.1154493069308034</v>
      </c>
      <c r="S55" s="241">
        <f>CHI_fec!S110</f>
        <v>5.608830934258429</v>
      </c>
      <c r="T55" s="241">
        <f>CHI_fec!T110</f>
        <v>5.2111112994528836</v>
      </c>
      <c r="U55" s="241">
        <f>CHI_fec!U110</f>
        <v>5.8703366729060908</v>
      </c>
      <c r="V55" s="241">
        <f>CHI_fec!V110</f>
        <v>4.5328393907859148</v>
      </c>
      <c r="W55" s="241">
        <f>CHI_fec!W110</f>
        <v>2.9513236475177509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972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DA57" s="112"/>
    </row>
    <row r="58" spans="1:105" ht="12" customHeight="1" x14ac:dyDescent="0.25">
      <c r="A58" s="31" t="s">
        <v>68</v>
      </c>
      <c r="B58" s="212">
        <v>0</v>
      </c>
      <c r="C58" s="212"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12">
        <v>0</v>
      </c>
      <c r="N58" s="212">
        <v>0</v>
      </c>
      <c r="O58" s="212">
        <v>0</v>
      </c>
      <c r="P58" s="212">
        <v>0</v>
      </c>
      <c r="Q58" s="212">
        <v>0</v>
      </c>
      <c r="R58" s="212">
        <v>0</v>
      </c>
      <c r="S58" s="212">
        <v>0</v>
      </c>
      <c r="T58" s="212">
        <v>0</v>
      </c>
      <c r="U58" s="212">
        <v>0</v>
      </c>
      <c r="V58" s="212">
        <v>0</v>
      </c>
      <c r="W58" s="212">
        <v>0</v>
      </c>
      <c r="DA58" s="109" t="s">
        <v>973</v>
      </c>
    </row>
    <row r="59" spans="1:105" ht="12" customHeight="1" x14ac:dyDescent="0.25">
      <c r="A59" s="24" t="s">
        <v>30</v>
      </c>
      <c r="B59" s="215">
        <v>0</v>
      </c>
      <c r="C59" s="215">
        <v>0</v>
      </c>
      <c r="D59" s="215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DA59" s="85" t="s">
        <v>974</v>
      </c>
    </row>
    <row r="60" spans="1:105" ht="12" customHeight="1" x14ac:dyDescent="0.25">
      <c r="A60" s="14" t="s">
        <v>31</v>
      </c>
      <c r="B60" s="206">
        <f t="shared" ref="B60:W60" si="12">B61+B62+B63+B64+B65+B66</f>
        <v>0</v>
      </c>
      <c r="C60" s="206">
        <f t="shared" si="12"/>
        <v>0</v>
      </c>
      <c r="D60" s="206">
        <f t="shared" si="12"/>
        <v>0</v>
      </c>
      <c r="E60" s="206">
        <f t="shared" si="12"/>
        <v>0</v>
      </c>
      <c r="F60" s="206">
        <f t="shared" si="12"/>
        <v>0</v>
      </c>
      <c r="G60" s="206">
        <f t="shared" si="12"/>
        <v>0</v>
      </c>
      <c r="H60" s="206">
        <f t="shared" si="12"/>
        <v>0</v>
      </c>
      <c r="I60" s="206">
        <f t="shared" si="12"/>
        <v>0</v>
      </c>
      <c r="J60" s="206">
        <f t="shared" si="12"/>
        <v>0</v>
      </c>
      <c r="K60" s="206">
        <f t="shared" si="12"/>
        <v>0</v>
      </c>
      <c r="L60" s="206">
        <f t="shared" si="12"/>
        <v>0</v>
      </c>
      <c r="M60" s="206">
        <f t="shared" si="12"/>
        <v>0</v>
      </c>
      <c r="N60" s="206">
        <f t="shared" si="12"/>
        <v>0</v>
      </c>
      <c r="O60" s="206">
        <f t="shared" si="12"/>
        <v>0</v>
      </c>
      <c r="P60" s="206">
        <f t="shared" si="12"/>
        <v>0</v>
      </c>
      <c r="Q60" s="206">
        <f t="shared" si="12"/>
        <v>0</v>
      </c>
      <c r="R60" s="206">
        <f t="shared" si="12"/>
        <v>0</v>
      </c>
      <c r="S60" s="206">
        <f t="shared" si="12"/>
        <v>0</v>
      </c>
      <c r="T60" s="206">
        <f t="shared" si="12"/>
        <v>0</v>
      </c>
      <c r="U60" s="206">
        <f t="shared" si="12"/>
        <v>0</v>
      </c>
      <c r="V60" s="206">
        <f t="shared" si="12"/>
        <v>0</v>
      </c>
      <c r="W60" s="206">
        <f t="shared" si="12"/>
        <v>0</v>
      </c>
      <c r="DA60" s="71"/>
    </row>
    <row r="61" spans="1:105" ht="12" customHeight="1" x14ac:dyDescent="0.25">
      <c r="A61" s="18" t="s">
        <v>32</v>
      </c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  <c r="L61" s="206">
        <v>0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06">
        <v>0</v>
      </c>
      <c r="S61" s="206">
        <v>0</v>
      </c>
      <c r="T61" s="206">
        <v>0</v>
      </c>
      <c r="U61" s="206">
        <v>0</v>
      </c>
      <c r="V61" s="206">
        <v>0</v>
      </c>
      <c r="W61" s="206">
        <v>0</v>
      </c>
      <c r="DA61" s="71" t="s">
        <v>975</v>
      </c>
    </row>
    <row r="62" spans="1:105" ht="12" customHeight="1" x14ac:dyDescent="0.25">
      <c r="A62" s="18" t="s">
        <v>33</v>
      </c>
      <c r="B62" s="206">
        <v>0</v>
      </c>
      <c r="C62" s="206">
        <v>0</v>
      </c>
      <c r="D62" s="206">
        <v>0</v>
      </c>
      <c r="E62" s="206">
        <v>0</v>
      </c>
      <c r="F62" s="206">
        <v>0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  <c r="L62" s="206">
        <v>0</v>
      </c>
      <c r="M62" s="206">
        <v>0</v>
      </c>
      <c r="N62" s="206">
        <v>0</v>
      </c>
      <c r="O62" s="206">
        <v>0</v>
      </c>
      <c r="P62" s="206">
        <v>0</v>
      </c>
      <c r="Q62" s="206">
        <v>0</v>
      </c>
      <c r="R62" s="206">
        <v>0</v>
      </c>
      <c r="S62" s="206">
        <v>0</v>
      </c>
      <c r="T62" s="206">
        <v>0</v>
      </c>
      <c r="U62" s="206">
        <v>0</v>
      </c>
      <c r="V62" s="206">
        <v>0</v>
      </c>
      <c r="W62" s="206">
        <v>0</v>
      </c>
      <c r="DA62" s="71" t="s">
        <v>976</v>
      </c>
    </row>
    <row r="63" spans="1:105" ht="12" customHeight="1" x14ac:dyDescent="0.25">
      <c r="A63" s="18" t="s">
        <v>69</v>
      </c>
      <c r="B63" s="206">
        <v>0</v>
      </c>
      <c r="C63" s="206">
        <v>0</v>
      </c>
      <c r="D63" s="206">
        <v>0</v>
      </c>
      <c r="E63" s="206">
        <v>0</v>
      </c>
      <c r="F63" s="206">
        <v>0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  <c r="L63" s="206">
        <v>0</v>
      </c>
      <c r="M63" s="206">
        <v>0</v>
      </c>
      <c r="N63" s="206">
        <v>0</v>
      </c>
      <c r="O63" s="206">
        <v>0</v>
      </c>
      <c r="P63" s="206">
        <v>0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0</v>
      </c>
      <c r="W63" s="206">
        <v>0</v>
      </c>
      <c r="DA63" s="71" t="s">
        <v>977</v>
      </c>
    </row>
    <row r="64" spans="1:105" ht="12" customHeight="1" x14ac:dyDescent="0.25">
      <c r="A64" s="18" t="s">
        <v>70</v>
      </c>
      <c r="B64" s="206">
        <v>0</v>
      </c>
      <c r="C64" s="206">
        <v>0</v>
      </c>
      <c r="D64" s="206">
        <v>0</v>
      </c>
      <c r="E64" s="206">
        <v>0</v>
      </c>
      <c r="F64" s="206">
        <v>0</v>
      </c>
      <c r="G64" s="206">
        <v>0</v>
      </c>
      <c r="H64" s="206">
        <v>0</v>
      </c>
      <c r="I64" s="206">
        <v>0</v>
      </c>
      <c r="J64" s="206">
        <v>0</v>
      </c>
      <c r="K64" s="206">
        <v>0</v>
      </c>
      <c r="L64" s="206">
        <v>0</v>
      </c>
      <c r="M64" s="206">
        <v>0</v>
      </c>
      <c r="N64" s="206">
        <v>0</v>
      </c>
      <c r="O64" s="206">
        <v>0</v>
      </c>
      <c r="P64" s="206">
        <v>0</v>
      </c>
      <c r="Q64" s="206">
        <v>0</v>
      </c>
      <c r="R64" s="206">
        <v>0</v>
      </c>
      <c r="S64" s="206">
        <v>0</v>
      </c>
      <c r="T64" s="206">
        <v>0</v>
      </c>
      <c r="U64" s="206">
        <v>0</v>
      </c>
      <c r="V64" s="206">
        <v>0</v>
      </c>
      <c r="W64" s="206">
        <v>0</v>
      </c>
      <c r="DA64" s="71" t="s">
        <v>978</v>
      </c>
    </row>
    <row r="65" spans="1:105" ht="12" customHeight="1" x14ac:dyDescent="0.25">
      <c r="A65" s="18" t="s">
        <v>34</v>
      </c>
      <c r="B65" s="206">
        <v>0</v>
      </c>
      <c r="C65" s="206">
        <v>0</v>
      </c>
      <c r="D65" s="206">
        <v>0</v>
      </c>
      <c r="E65" s="206">
        <v>0</v>
      </c>
      <c r="F65" s="206">
        <v>0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206">
        <v>0</v>
      </c>
      <c r="N65" s="206">
        <v>0</v>
      </c>
      <c r="O65" s="206">
        <v>0</v>
      </c>
      <c r="P65" s="206">
        <v>0</v>
      </c>
      <c r="Q65" s="206">
        <v>0</v>
      </c>
      <c r="R65" s="206">
        <v>0</v>
      </c>
      <c r="S65" s="206">
        <v>0</v>
      </c>
      <c r="T65" s="206">
        <v>0</v>
      </c>
      <c r="U65" s="206">
        <v>0</v>
      </c>
      <c r="V65" s="206">
        <v>0</v>
      </c>
      <c r="W65" s="206">
        <v>0</v>
      </c>
      <c r="DA65" s="71" t="s">
        <v>979</v>
      </c>
    </row>
    <row r="66" spans="1:105" ht="12" customHeight="1" x14ac:dyDescent="0.25">
      <c r="A66" s="18" t="s">
        <v>84</v>
      </c>
      <c r="B66" s="206">
        <v>0</v>
      </c>
      <c r="C66" s="206">
        <v>0</v>
      </c>
      <c r="D66" s="206">
        <v>0</v>
      </c>
      <c r="E66" s="206">
        <v>0</v>
      </c>
      <c r="F66" s="206">
        <v>0</v>
      </c>
      <c r="G66" s="206">
        <v>0</v>
      </c>
      <c r="H66" s="206">
        <v>0</v>
      </c>
      <c r="I66" s="206">
        <v>0</v>
      </c>
      <c r="J66" s="206">
        <v>0</v>
      </c>
      <c r="K66" s="206">
        <v>0</v>
      </c>
      <c r="L66" s="206">
        <v>0</v>
      </c>
      <c r="M66" s="206">
        <v>0</v>
      </c>
      <c r="N66" s="206">
        <v>0</v>
      </c>
      <c r="O66" s="206">
        <v>0</v>
      </c>
      <c r="P66" s="206">
        <v>0</v>
      </c>
      <c r="Q66" s="206">
        <v>0</v>
      </c>
      <c r="R66" s="206">
        <v>0</v>
      </c>
      <c r="S66" s="206">
        <v>0</v>
      </c>
      <c r="T66" s="206">
        <v>0</v>
      </c>
      <c r="U66" s="206">
        <v>0</v>
      </c>
      <c r="V66" s="206">
        <v>0</v>
      </c>
      <c r="W66" s="206">
        <v>0</v>
      </c>
      <c r="DA66" s="71" t="s">
        <v>980</v>
      </c>
    </row>
    <row r="67" spans="1:105" ht="12" customHeight="1" x14ac:dyDescent="0.25">
      <c r="A67" s="14" t="s">
        <v>35</v>
      </c>
      <c r="B67" s="206">
        <f t="shared" ref="B67:W67" si="13">B68+B69</f>
        <v>0</v>
      </c>
      <c r="C67" s="206">
        <f t="shared" si="13"/>
        <v>0</v>
      </c>
      <c r="D67" s="206">
        <f t="shared" si="13"/>
        <v>0</v>
      </c>
      <c r="E67" s="206">
        <f t="shared" si="13"/>
        <v>0</v>
      </c>
      <c r="F67" s="206">
        <f t="shared" si="13"/>
        <v>0</v>
      </c>
      <c r="G67" s="206">
        <f t="shared" si="13"/>
        <v>0</v>
      </c>
      <c r="H67" s="206">
        <f t="shared" si="13"/>
        <v>0</v>
      </c>
      <c r="I67" s="206">
        <f t="shared" si="13"/>
        <v>0</v>
      </c>
      <c r="J67" s="206">
        <f t="shared" si="13"/>
        <v>0</v>
      </c>
      <c r="K67" s="206">
        <f t="shared" si="13"/>
        <v>0</v>
      </c>
      <c r="L67" s="206">
        <f t="shared" si="13"/>
        <v>0</v>
      </c>
      <c r="M67" s="206">
        <f t="shared" si="13"/>
        <v>0</v>
      </c>
      <c r="N67" s="206">
        <f t="shared" si="13"/>
        <v>0</v>
      </c>
      <c r="O67" s="206">
        <f t="shared" si="13"/>
        <v>0</v>
      </c>
      <c r="P67" s="206">
        <f t="shared" si="13"/>
        <v>0</v>
      </c>
      <c r="Q67" s="206">
        <f t="shared" si="13"/>
        <v>0</v>
      </c>
      <c r="R67" s="206">
        <f t="shared" si="13"/>
        <v>0</v>
      </c>
      <c r="S67" s="206">
        <f t="shared" si="13"/>
        <v>0</v>
      </c>
      <c r="T67" s="206">
        <f t="shared" si="13"/>
        <v>0</v>
      </c>
      <c r="U67" s="206">
        <f t="shared" si="13"/>
        <v>0</v>
      </c>
      <c r="V67" s="206">
        <f t="shared" si="13"/>
        <v>0</v>
      </c>
      <c r="W67" s="206">
        <f t="shared" si="13"/>
        <v>0</v>
      </c>
      <c r="DA67" s="71"/>
    </row>
    <row r="68" spans="1:105" ht="12" customHeight="1" x14ac:dyDescent="0.25">
      <c r="A68" s="18" t="s">
        <v>72</v>
      </c>
      <c r="B68" s="206">
        <v>0</v>
      </c>
      <c r="C68" s="206">
        <v>0</v>
      </c>
      <c r="D68" s="206">
        <v>0</v>
      </c>
      <c r="E68" s="206">
        <v>0</v>
      </c>
      <c r="F68" s="206">
        <v>0</v>
      </c>
      <c r="G68" s="206">
        <v>0</v>
      </c>
      <c r="H68" s="206">
        <v>0</v>
      </c>
      <c r="I68" s="206">
        <v>0</v>
      </c>
      <c r="J68" s="206">
        <v>0</v>
      </c>
      <c r="K68" s="206">
        <v>0</v>
      </c>
      <c r="L68" s="206">
        <v>0</v>
      </c>
      <c r="M68" s="206">
        <v>0</v>
      </c>
      <c r="N68" s="206">
        <v>0</v>
      </c>
      <c r="O68" s="206">
        <v>0</v>
      </c>
      <c r="P68" s="206">
        <v>0</v>
      </c>
      <c r="Q68" s="206">
        <v>0</v>
      </c>
      <c r="R68" s="206">
        <v>0</v>
      </c>
      <c r="S68" s="206">
        <v>0</v>
      </c>
      <c r="T68" s="206">
        <v>0</v>
      </c>
      <c r="U68" s="206">
        <v>0</v>
      </c>
      <c r="V68" s="206">
        <v>0</v>
      </c>
      <c r="W68" s="206">
        <v>0</v>
      </c>
      <c r="DA68" s="71" t="s">
        <v>981</v>
      </c>
    </row>
    <row r="69" spans="1:105" ht="12" customHeight="1" x14ac:dyDescent="0.25">
      <c r="A69" s="18" t="s">
        <v>36</v>
      </c>
      <c r="B69" s="206">
        <v>0</v>
      </c>
      <c r="C69" s="206">
        <v>0</v>
      </c>
      <c r="D69" s="206">
        <v>0</v>
      </c>
      <c r="E69" s="206">
        <v>0</v>
      </c>
      <c r="F69" s="206">
        <v>0</v>
      </c>
      <c r="G69" s="206">
        <v>0</v>
      </c>
      <c r="H69" s="206">
        <v>0</v>
      </c>
      <c r="I69" s="206">
        <v>0</v>
      </c>
      <c r="J69" s="206">
        <v>0</v>
      </c>
      <c r="K69" s="206">
        <v>0</v>
      </c>
      <c r="L69" s="206">
        <v>0</v>
      </c>
      <c r="M69" s="206">
        <v>0</v>
      </c>
      <c r="N69" s="206">
        <v>0</v>
      </c>
      <c r="O69" s="206">
        <v>0</v>
      </c>
      <c r="P69" s="206">
        <v>0</v>
      </c>
      <c r="Q69" s="206">
        <v>0</v>
      </c>
      <c r="R69" s="206">
        <v>0</v>
      </c>
      <c r="S69" s="206">
        <v>0</v>
      </c>
      <c r="T69" s="206">
        <v>0</v>
      </c>
      <c r="U69" s="206">
        <v>0</v>
      </c>
      <c r="V69" s="206">
        <v>0</v>
      </c>
      <c r="W69" s="206">
        <v>0</v>
      </c>
      <c r="DA69" s="71" t="s">
        <v>982</v>
      </c>
    </row>
    <row r="70" spans="1:105" ht="12" customHeight="1" x14ac:dyDescent="0.25">
      <c r="A70" s="14" t="s">
        <v>37</v>
      </c>
      <c r="B70" s="206">
        <v>0</v>
      </c>
      <c r="C70" s="206">
        <v>0</v>
      </c>
      <c r="D70" s="206">
        <v>0</v>
      </c>
      <c r="E70" s="206">
        <v>0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6">
        <v>0</v>
      </c>
      <c r="N70" s="206">
        <v>0</v>
      </c>
      <c r="O70" s="206">
        <v>0</v>
      </c>
      <c r="P70" s="206">
        <v>0</v>
      </c>
      <c r="Q70" s="206">
        <v>0</v>
      </c>
      <c r="R70" s="206">
        <v>0</v>
      </c>
      <c r="S70" s="206">
        <v>0</v>
      </c>
      <c r="T70" s="206">
        <v>0</v>
      </c>
      <c r="U70" s="206">
        <v>0</v>
      </c>
      <c r="V70" s="206">
        <v>0</v>
      </c>
      <c r="W70" s="206">
        <v>0</v>
      </c>
      <c r="DA70" s="71" t="s">
        <v>983</v>
      </c>
    </row>
    <row r="71" spans="1:105" ht="12" customHeight="1" x14ac:dyDescent="0.25">
      <c r="A71" s="114" t="s">
        <v>145</v>
      </c>
      <c r="B71" s="286">
        <f t="shared" ref="B71:W71" si="14">SUM(B72:B74)</f>
        <v>0</v>
      </c>
      <c r="C71" s="286">
        <f t="shared" si="14"/>
        <v>0</v>
      </c>
      <c r="D71" s="286">
        <f t="shared" si="14"/>
        <v>0</v>
      </c>
      <c r="E71" s="286">
        <f t="shared" si="14"/>
        <v>0</v>
      </c>
      <c r="F71" s="286">
        <f t="shared" si="14"/>
        <v>0</v>
      </c>
      <c r="G71" s="286">
        <f t="shared" si="14"/>
        <v>0</v>
      </c>
      <c r="H71" s="286">
        <f t="shared" si="14"/>
        <v>0</v>
      </c>
      <c r="I71" s="286">
        <f t="shared" si="14"/>
        <v>0</v>
      </c>
      <c r="J71" s="286">
        <f t="shared" si="14"/>
        <v>0</v>
      </c>
      <c r="K71" s="286">
        <f t="shared" si="14"/>
        <v>0</v>
      </c>
      <c r="L71" s="286">
        <f t="shared" si="14"/>
        <v>0</v>
      </c>
      <c r="M71" s="286">
        <f t="shared" si="14"/>
        <v>0</v>
      </c>
      <c r="N71" s="286">
        <f t="shared" si="14"/>
        <v>0</v>
      </c>
      <c r="O71" s="286">
        <f t="shared" si="14"/>
        <v>0</v>
      </c>
      <c r="P71" s="286">
        <f t="shared" si="14"/>
        <v>0</v>
      </c>
      <c r="Q71" s="286">
        <f t="shared" si="14"/>
        <v>0</v>
      </c>
      <c r="R71" s="286">
        <f t="shared" si="14"/>
        <v>0</v>
      </c>
      <c r="S71" s="286">
        <f t="shared" si="14"/>
        <v>0</v>
      </c>
      <c r="T71" s="286">
        <f t="shared" si="14"/>
        <v>0</v>
      </c>
      <c r="U71" s="286">
        <f t="shared" si="14"/>
        <v>0</v>
      </c>
      <c r="V71" s="286">
        <f t="shared" si="14"/>
        <v>0</v>
      </c>
      <c r="W71" s="286">
        <f t="shared" si="14"/>
        <v>0</v>
      </c>
      <c r="DA71" s="118"/>
    </row>
    <row r="72" spans="1:105" ht="12" customHeight="1" x14ac:dyDescent="0.25">
      <c r="A72" s="51" t="str">
        <f>A53</f>
        <v>Basic chemicals</v>
      </c>
      <c r="B72" s="243">
        <f>CHI_fec!B16</f>
        <v>0</v>
      </c>
      <c r="C72" s="243">
        <f>CHI_fec!C16</f>
        <v>0</v>
      </c>
      <c r="D72" s="243">
        <f>CHI_fec!D16</f>
        <v>0</v>
      </c>
      <c r="E72" s="243">
        <f>CHI_fec!E16</f>
        <v>0</v>
      </c>
      <c r="F72" s="243">
        <f>CHI_fec!F16</f>
        <v>0</v>
      </c>
      <c r="G72" s="243">
        <f>CHI_fec!G16</f>
        <v>0</v>
      </c>
      <c r="H72" s="243">
        <f>CHI_fec!H16</f>
        <v>0</v>
      </c>
      <c r="I72" s="243">
        <f>CHI_fec!I16</f>
        <v>0</v>
      </c>
      <c r="J72" s="243">
        <f>CHI_fec!J16</f>
        <v>0</v>
      </c>
      <c r="K72" s="243">
        <f>CHI_fec!K16</f>
        <v>0</v>
      </c>
      <c r="L72" s="243">
        <f>CHI_fec!L16</f>
        <v>0</v>
      </c>
      <c r="M72" s="243">
        <f>CHI_fec!M16</f>
        <v>0</v>
      </c>
      <c r="N72" s="243">
        <f>CHI_fec!N16</f>
        <v>0</v>
      </c>
      <c r="O72" s="243">
        <f>CHI_fec!O16</f>
        <v>0</v>
      </c>
      <c r="P72" s="243">
        <f>CHI_fec!P16</f>
        <v>0</v>
      </c>
      <c r="Q72" s="243">
        <f>CHI_fec!Q16</f>
        <v>0</v>
      </c>
      <c r="R72" s="243">
        <f>CHI_fec!R16</f>
        <v>0</v>
      </c>
      <c r="S72" s="243">
        <f>CHI_fec!S16</f>
        <v>0</v>
      </c>
      <c r="T72" s="243">
        <f>CHI_fec!T16</f>
        <v>0</v>
      </c>
      <c r="U72" s="243">
        <f>CHI_fec!U16</f>
        <v>0</v>
      </c>
      <c r="V72" s="243">
        <f>CHI_fec!V16</f>
        <v>0</v>
      </c>
      <c r="W72" s="243">
        <f>CHI_fec!W16</f>
        <v>0</v>
      </c>
      <c r="DA72" s="83"/>
    </row>
    <row r="73" spans="1:105" ht="12" customHeight="1" x14ac:dyDescent="0.25">
      <c r="A73" s="99" t="str">
        <f>A54</f>
        <v>Other chemicals</v>
      </c>
      <c r="B73" s="284">
        <v>0</v>
      </c>
      <c r="C73" s="284">
        <v>0</v>
      </c>
      <c r="D73" s="284">
        <v>0</v>
      </c>
      <c r="E73" s="284">
        <v>0</v>
      </c>
      <c r="F73" s="284">
        <v>0</v>
      </c>
      <c r="G73" s="284">
        <v>0</v>
      </c>
      <c r="H73" s="284">
        <v>0</v>
      </c>
      <c r="I73" s="284">
        <v>0</v>
      </c>
      <c r="J73" s="284">
        <v>0</v>
      </c>
      <c r="K73" s="284">
        <v>0</v>
      </c>
      <c r="L73" s="284">
        <v>0</v>
      </c>
      <c r="M73" s="284">
        <v>0</v>
      </c>
      <c r="N73" s="284">
        <v>0</v>
      </c>
      <c r="O73" s="284">
        <v>0</v>
      </c>
      <c r="P73" s="284">
        <v>0</v>
      </c>
      <c r="Q73" s="284">
        <v>0</v>
      </c>
      <c r="R73" s="284">
        <v>0</v>
      </c>
      <c r="S73" s="284">
        <v>0</v>
      </c>
      <c r="T73" s="284">
        <v>0</v>
      </c>
      <c r="U73" s="284">
        <v>0</v>
      </c>
      <c r="V73" s="284">
        <v>0</v>
      </c>
      <c r="W73" s="284">
        <v>0</v>
      </c>
      <c r="DA73" s="94"/>
    </row>
    <row r="74" spans="1:105" ht="12" customHeight="1" x14ac:dyDescent="0.25">
      <c r="A74" s="52" t="str">
        <f>A55</f>
        <v>Pharmaceutical products etc.</v>
      </c>
      <c r="B74" s="244">
        <v>0</v>
      </c>
      <c r="C74" s="244">
        <v>0</v>
      </c>
      <c r="D74" s="244">
        <v>0</v>
      </c>
      <c r="E74" s="244">
        <v>0</v>
      </c>
      <c r="F74" s="244">
        <v>0</v>
      </c>
      <c r="G74" s="244">
        <v>0</v>
      </c>
      <c r="H74" s="244">
        <v>0</v>
      </c>
      <c r="I74" s="244">
        <v>0</v>
      </c>
      <c r="J74" s="244">
        <v>0</v>
      </c>
      <c r="K74" s="244">
        <v>0</v>
      </c>
      <c r="L74" s="244">
        <v>0</v>
      </c>
      <c r="M74" s="244">
        <v>0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4">
        <v>0</v>
      </c>
      <c r="W74" s="244">
        <v>0</v>
      </c>
      <c r="DA74" s="84"/>
    </row>
    <row r="75" spans="1:105" ht="12" customHeight="1" x14ac:dyDescent="0.25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DA75" s="173"/>
    </row>
    <row r="76" spans="1:105" ht="12" customHeight="1" x14ac:dyDescent="0.25">
      <c r="A76" s="30" t="s">
        <v>85</v>
      </c>
      <c r="B76" s="205">
        <f t="shared" ref="B76:W76" si="15">SUM(B77:B78)</f>
        <v>46.551042001282305</v>
      </c>
      <c r="C76" s="205">
        <f t="shared" si="15"/>
        <v>46.983468601404262</v>
      </c>
      <c r="D76" s="205">
        <f t="shared" si="15"/>
        <v>45.030997081255848</v>
      </c>
      <c r="E76" s="205">
        <f t="shared" si="15"/>
        <v>44.398164601702277</v>
      </c>
      <c r="F76" s="205">
        <f t="shared" si="15"/>
        <v>49.237023600836338</v>
      </c>
      <c r="G76" s="205">
        <f t="shared" si="15"/>
        <v>50.887634040809402</v>
      </c>
      <c r="H76" s="205">
        <f t="shared" si="15"/>
        <v>36.812684161464908</v>
      </c>
      <c r="I76" s="205">
        <f t="shared" si="15"/>
        <v>39.326569921641507</v>
      </c>
      <c r="J76" s="205">
        <f t="shared" si="15"/>
        <v>31.615508161222696</v>
      </c>
      <c r="K76" s="205">
        <f t="shared" si="15"/>
        <v>22.236112440833143</v>
      </c>
      <c r="L76" s="205">
        <f t="shared" si="15"/>
        <v>27.149614560945651</v>
      </c>
      <c r="M76" s="205">
        <f t="shared" si="15"/>
        <v>42.288904441328896</v>
      </c>
      <c r="N76" s="205">
        <f t="shared" si="15"/>
        <v>51.506420401726423</v>
      </c>
      <c r="O76" s="205">
        <f t="shared" si="15"/>
        <v>68.78756304091219</v>
      </c>
      <c r="P76" s="205">
        <f t="shared" si="15"/>
        <v>51.505678440824219</v>
      </c>
      <c r="Q76" s="205">
        <f t="shared" si="15"/>
        <v>54.163907281140986</v>
      </c>
      <c r="R76" s="205">
        <f t="shared" si="15"/>
        <v>42.943770001440043</v>
      </c>
      <c r="S76" s="205">
        <f t="shared" si="15"/>
        <v>33.182892002377095</v>
      </c>
      <c r="T76" s="205">
        <f t="shared" si="15"/>
        <v>23.454113762418075</v>
      </c>
      <c r="U76" s="205">
        <f t="shared" si="15"/>
        <v>25.655479921161486</v>
      </c>
      <c r="V76" s="205">
        <f t="shared" si="15"/>
        <v>21.444154921844184</v>
      </c>
      <c r="W76" s="205">
        <f t="shared" si="15"/>
        <v>10.73422584120452</v>
      </c>
      <c r="DA76" s="112"/>
    </row>
    <row r="77" spans="1:105" ht="12" customHeight="1" x14ac:dyDescent="0.25">
      <c r="A77" s="24" t="s">
        <v>146</v>
      </c>
      <c r="B77" s="215">
        <f>(CHI_emi!B5-CHI_emi!B59)+(CHI_emi!B61-CHI_emi!B108)+CHI_emi!B110</f>
        <v>46.551042001282305</v>
      </c>
      <c r="C77" s="215">
        <f>(CHI_emi!C5-CHI_emi!C59)+(CHI_emi!C61-CHI_emi!C108)+CHI_emi!C110</f>
        <v>46.983468601404262</v>
      </c>
      <c r="D77" s="215">
        <f>(CHI_emi!D5-CHI_emi!D59)+(CHI_emi!D61-CHI_emi!D108)+CHI_emi!D110</f>
        <v>45.030997081255848</v>
      </c>
      <c r="E77" s="215">
        <f>(CHI_emi!E5-CHI_emi!E59)+(CHI_emi!E61-CHI_emi!E108)+CHI_emi!E110</f>
        <v>44.398164601702277</v>
      </c>
      <c r="F77" s="215">
        <f>(CHI_emi!F5-CHI_emi!F59)+(CHI_emi!F61-CHI_emi!F108)+CHI_emi!F110</f>
        <v>49.237023600836338</v>
      </c>
      <c r="G77" s="215">
        <f>(CHI_emi!G5-CHI_emi!G59)+(CHI_emi!G61-CHI_emi!G108)+CHI_emi!G110</f>
        <v>50.887634040809402</v>
      </c>
      <c r="H77" s="215">
        <f>(CHI_emi!H5-CHI_emi!H59)+(CHI_emi!H61-CHI_emi!H108)+CHI_emi!H110</f>
        <v>36.812684161464908</v>
      </c>
      <c r="I77" s="215">
        <f>(CHI_emi!I5-CHI_emi!I59)+(CHI_emi!I61-CHI_emi!I108)+CHI_emi!I110</f>
        <v>39.326569921641507</v>
      </c>
      <c r="J77" s="215">
        <f>(CHI_emi!J5-CHI_emi!J59)+(CHI_emi!J61-CHI_emi!J108)+CHI_emi!J110</f>
        <v>31.615508161222696</v>
      </c>
      <c r="K77" s="215">
        <f>(CHI_emi!K5-CHI_emi!K59)+(CHI_emi!K61-CHI_emi!K108)+CHI_emi!K110</f>
        <v>22.236112440833143</v>
      </c>
      <c r="L77" s="215">
        <f>(CHI_emi!L5-CHI_emi!L59)+(CHI_emi!L61-CHI_emi!L108)+CHI_emi!L110</f>
        <v>27.149614560945651</v>
      </c>
      <c r="M77" s="215">
        <f>(CHI_emi!M5-CHI_emi!M59)+(CHI_emi!M61-CHI_emi!M108)+CHI_emi!M110</f>
        <v>42.288904441328896</v>
      </c>
      <c r="N77" s="215">
        <f>(CHI_emi!N5-CHI_emi!N59)+(CHI_emi!N61-CHI_emi!N108)+CHI_emi!N110</f>
        <v>51.506420401726423</v>
      </c>
      <c r="O77" s="215">
        <f>(CHI_emi!O5-CHI_emi!O59)+(CHI_emi!O61-CHI_emi!O108)+CHI_emi!O110</f>
        <v>68.78756304091219</v>
      </c>
      <c r="P77" s="215">
        <f>(CHI_emi!P5-CHI_emi!P59)+(CHI_emi!P61-CHI_emi!P108)+CHI_emi!P110</f>
        <v>51.505678440824219</v>
      </c>
      <c r="Q77" s="215">
        <f>(CHI_emi!Q5-CHI_emi!Q59)+(CHI_emi!Q61-CHI_emi!Q108)+CHI_emi!Q110</f>
        <v>54.163907281140986</v>
      </c>
      <c r="R77" s="215">
        <f>(CHI_emi!R5-CHI_emi!R59)+(CHI_emi!R61-CHI_emi!R108)+CHI_emi!R110</f>
        <v>42.943770001440043</v>
      </c>
      <c r="S77" s="215">
        <f>(CHI_emi!S5-CHI_emi!S59)+(CHI_emi!S61-CHI_emi!S108)+CHI_emi!S110</f>
        <v>33.182892002377095</v>
      </c>
      <c r="T77" s="215">
        <f>(CHI_emi!T5-CHI_emi!T59)+(CHI_emi!T61-CHI_emi!T108)+CHI_emi!T110</f>
        <v>23.454113762418075</v>
      </c>
      <c r="U77" s="215">
        <f>(CHI_emi!U5-CHI_emi!U59)+(CHI_emi!U61-CHI_emi!U108)+CHI_emi!U110</f>
        <v>25.655479921161486</v>
      </c>
      <c r="V77" s="215">
        <f>(CHI_emi!V5-CHI_emi!V59)+(CHI_emi!V61-CHI_emi!V108)+CHI_emi!V110</f>
        <v>21.444154921844184</v>
      </c>
      <c r="W77" s="215">
        <f>(CHI_emi!W5-CHI_emi!W59)+(CHI_emi!W61-CHI_emi!W108)+CHI_emi!W110</f>
        <v>10.73422584120452</v>
      </c>
      <c r="DA77" s="85"/>
    </row>
    <row r="78" spans="1:105" ht="12" customHeight="1" x14ac:dyDescent="0.25">
      <c r="A78" s="14" t="s">
        <v>147</v>
      </c>
      <c r="B78" s="206">
        <f>CHI_emi!B59+CHI_emi!B108</f>
        <v>0</v>
      </c>
      <c r="C78" s="206">
        <f>CHI_emi!C59+CHI_emi!C108</f>
        <v>0</v>
      </c>
      <c r="D78" s="206">
        <f>CHI_emi!D59+CHI_emi!D108</f>
        <v>0</v>
      </c>
      <c r="E78" s="206">
        <f>CHI_emi!E59+CHI_emi!E108</f>
        <v>0</v>
      </c>
      <c r="F78" s="206">
        <f>CHI_emi!F59+CHI_emi!F108</f>
        <v>0</v>
      </c>
      <c r="G78" s="206">
        <f>CHI_emi!G59+CHI_emi!G108</f>
        <v>0</v>
      </c>
      <c r="H78" s="206">
        <f>CHI_emi!H59+CHI_emi!H108</f>
        <v>0</v>
      </c>
      <c r="I78" s="206">
        <f>CHI_emi!I59+CHI_emi!I108</f>
        <v>0</v>
      </c>
      <c r="J78" s="206">
        <f>CHI_emi!J59+CHI_emi!J108</f>
        <v>0</v>
      </c>
      <c r="K78" s="206">
        <f>CHI_emi!K59+CHI_emi!K108</f>
        <v>0</v>
      </c>
      <c r="L78" s="206">
        <f>CHI_emi!L59+CHI_emi!L108</f>
        <v>0</v>
      </c>
      <c r="M78" s="206">
        <f>CHI_emi!M59+CHI_emi!M108</f>
        <v>0</v>
      </c>
      <c r="N78" s="206">
        <f>CHI_emi!N59+CHI_emi!N108</f>
        <v>0</v>
      </c>
      <c r="O78" s="206">
        <f>CHI_emi!O59+CHI_emi!O108</f>
        <v>0</v>
      </c>
      <c r="P78" s="206">
        <f>CHI_emi!P59+CHI_emi!P108</f>
        <v>0</v>
      </c>
      <c r="Q78" s="206">
        <f>CHI_emi!Q59+CHI_emi!Q108</f>
        <v>0</v>
      </c>
      <c r="R78" s="206">
        <f>CHI_emi!R59+CHI_emi!R108</f>
        <v>0</v>
      </c>
      <c r="S78" s="206">
        <f>CHI_emi!S59+CHI_emi!S108</f>
        <v>0</v>
      </c>
      <c r="T78" s="206">
        <f>CHI_emi!T59+CHI_emi!T108</f>
        <v>0</v>
      </c>
      <c r="U78" s="206">
        <f>CHI_emi!U59+CHI_emi!U108</f>
        <v>0</v>
      </c>
      <c r="V78" s="206">
        <f>CHI_emi!V59+CHI_emi!V108</f>
        <v>0</v>
      </c>
      <c r="W78" s="206">
        <f>CHI_emi!W59+CHI_emi!W108</f>
        <v>0</v>
      </c>
      <c r="DA78" s="71"/>
    </row>
    <row r="79" spans="1:105" ht="12" customHeight="1" x14ac:dyDescent="0.25">
      <c r="A79" s="31" t="s">
        <v>145</v>
      </c>
      <c r="B79" s="212">
        <f t="shared" ref="B79:W79" si="16">SUM(B80:B82)</f>
        <v>46.551042001282305</v>
      </c>
      <c r="C79" s="212">
        <f t="shared" si="16"/>
        <v>46.983468601404262</v>
      </c>
      <c r="D79" s="212">
        <f t="shared" si="16"/>
        <v>45.030997081255848</v>
      </c>
      <c r="E79" s="212">
        <f t="shared" si="16"/>
        <v>44.398164601702277</v>
      </c>
      <c r="F79" s="212">
        <f t="shared" si="16"/>
        <v>49.237023600836338</v>
      </c>
      <c r="G79" s="212">
        <f t="shared" si="16"/>
        <v>50.887634040809402</v>
      </c>
      <c r="H79" s="212">
        <f t="shared" si="16"/>
        <v>36.812684161464908</v>
      </c>
      <c r="I79" s="212">
        <f t="shared" si="16"/>
        <v>39.326569921641507</v>
      </c>
      <c r="J79" s="212">
        <f t="shared" si="16"/>
        <v>31.615508161222696</v>
      </c>
      <c r="K79" s="212">
        <f t="shared" si="16"/>
        <v>22.236112440833143</v>
      </c>
      <c r="L79" s="212">
        <f t="shared" si="16"/>
        <v>27.149614560945651</v>
      </c>
      <c r="M79" s="212">
        <f t="shared" si="16"/>
        <v>42.288904441328896</v>
      </c>
      <c r="N79" s="212">
        <f t="shared" si="16"/>
        <v>51.506420401726423</v>
      </c>
      <c r="O79" s="212">
        <f t="shared" si="16"/>
        <v>68.78756304091219</v>
      </c>
      <c r="P79" s="212">
        <f t="shared" si="16"/>
        <v>51.505678440824219</v>
      </c>
      <c r="Q79" s="212">
        <f t="shared" si="16"/>
        <v>54.163907281140986</v>
      </c>
      <c r="R79" s="212">
        <f t="shared" si="16"/>
        <v>42.943770001440043</v>
      </c>
      <c r="S79" s="212">
        <f t="shared" si="16"/>
        <v>33.182892002377095</v>
      </c>
      <c r="T79" s="212">
        <f t="shared" si="16"/>
        <v>23.454113762418075</v>
      </c>
      <c r="U79" s="212">
        <f t="shared" si="16"/>
        <v>25.655479921161486</v>
      </c>
      <c r="V79" s="212">
        <f t="shared" si="16"/>
        <v>21.444154921844184</v>
      </c>
      <c r="W79" s="212">
        <f t="shared" si="16"/>
        <v>10.73422584120452</v>
      </c>
      <c r="DA79" s="109"/>
    </row>
    <row r="80" spans="1:105" ht="12" customHeight="1" x14ac:dyDescent="0.25">
      <c r="A80" s="51" t="s">
        <v>46</v>
      </c>
      <c r="B80" s="243">
        <f>CHI_emi!B$5</f>
        <v>0</v>
      </c>
      <c r="C80" s="243">
        <f>CHI_emi!C$5</f>
        <v>0</v>
      </c>
      <c r="D80" s="243">
        <f>CHI_emi!D$5</f>
        <v>0</v>
      </c>
      <c r="E80" s="243">
        <f>CHI_emi!E$5</f>
        <v>0</v>
      </c>
      <c r="F80" s="243">
        <f>CHI_emi!F$5</f>
        <v>0</v>
      </c>
      <c r="G80" s="243">
        <f>CHI_emi!G$5</f>
        <v>0</v>
      </c>
      <c r="H80" s="243">
        <f>CHI_emi!H$5</f>
        <v>0</v>
      </c>
      <c r="I80" s="243">
        <f>CHI_emi!I$5</f>
        <v>0</v>
      </c>
      <c r="J80" s="243">
        <f>CHI_emi!J$5</f>
        <v>0</v>
      </c>
      <c r="K80" s="243">
        <f>CHI_emi!K$5</f>
        <v>0</v>
      </c>
      <c r="L80" s="243">
        <f>CHI_emi!L$5</f>
        <v>0</v>
      </c>
      <c r="M80" s="243">
        <f>CHI_emi!M$5</f>
        <v>0</v>
      </c>
      <c r="N80" s="243">
        <f>CHI_emi!N$5</f>
        <v>0</v>
      </c>
      <c r="O80" s="243">
        <f>CHI_emi!O$5</f>
        <v>0</v>
      </c>
      <c r="P80" s="243">
        <f>CHI_emi!P$5</f>
        <v>0</v>
      </c>
      <c r="Q80" s="243">
        <f>CHI_emi!Q$5</f>
        <v>0</v>
      </c>
      <c r="R80" s="243">
        <f>CHI_emi!R$5</f>
        <v>0</v>
      </c>
      <c r="S80" s="243">
        <f>CHI_emi!S$5</f>
        <v>0</v>
      </c>
      <c r="T80" s="243">
        <f>CHI_emi!T$5</f>
        <v>0</v>
      </c>
      <c r="U80" s="243">
        <f>CHI_emi!U$5</f>
        <v>0</v>
      </c>
      <c r="V80" s="243">
        <f>CHI_emi!V$5</f>
        <v>0</v>
      </c>
      <c r="W80" s="243">
        <f>CHI_emi!W$5</f>
        <v>0</v>
      </c>
      <c r="DA80" s="83"/>
    </row>
    <row r="81" spans="1:105" ht="12" customHeight="1" x14ac:dyDescent="0.25">
      <c r="A81" s="99" t="s">
        <v>47</v>
      </c>
      <c r="B81" s="284">
        <f>CHI_emi!B$61</f>
        <v>43.13859753732568</v>
      </c>
      <c r="C81" s="284">
        <f>CHI_emi!C$61</f>
        <v>43.485855794736864</v>
      </c>
      <c r="D81" s="284">
        <f>CHI_emi!D$61</f>
        <v>41.664698128945325</v>
      </c>
      <c r="E81" s="284">
        <f>CHI_emi!E$61</f>
        <v>41.246675410971626</v>
      </c>
      <c r="F81" s="284">
        <f>CHI_emi!F$61</f>
        <v>45.72021041486235</v>
      </c>
      <c r="G81" s="284">
        <f>CHI_emi!G$61</f>
        <v>47.299338114523515</v>
      </c>
      <c r="H81" s="284">
        <f>CHI_emi!H$61</f>
        <v>34.228335749023742</v>
      </c>
      <c r="I81" s="284">
        <f>CHI_emi!I$61</f>
        <v>35.973578581565107</v>
      </c>
      <c r="J81" s="284">
        <f>CHI_emi!J$61</f>
        <v>29.423058774825563</v>
      </c>
      <c r="K81" s="284">
        <f>CHI_emi!K$61</f>
        <v>20.689927663419457</v>
      </c>
      <c r="L81" s="284">
        <f>CHI_emi!L$61</f>
        <v>25.457435624652458</v>
      </c>
      <c r="M81" s="284">
        <f>CHI_emi!M$61</f>
        <v>39.786801508905846</v>
      </c>
      <c r="N81" s="284">
        <f>CHI_emi!N$61</f>
        <v>48.777097515980664</v>
      </c>
      <c r="O81" s="284">
        <f>CHI_emi!O$61</f>
        <v>65.076209562054558</v>
      </c>
      <c r="P81" s="284">
        <f>CHI_emi!P$61</f>
        <v>47.154259614735111</v>
      </c>
      <c r="Q81" s="284">
        <f>CHI_emi!Q$61</f>
        <v>49.643401514045173</v>
      </c>
      <c r="R81" s="284">
        <f>CHI_emi!R$61</f>
        <v>39.727682661038244</v>
      </c>
      <c r="S81" s="284">
        <f>CHI_emi!S$61</f>
        <v>30.916930176318758</v>
      </c>
      <c r="T81" s="284">
        <f>CHI_emi!T$61</f>
        <v>21.003814874055067</v>
      </c>
      <c r="U81" s="284">
        <f>CHI_emi!U$61</f>
        <v>22.851909492304188</v>
      </c>
      <c r="V81" s="284">
        <f>CHI_emi!V$61</f>
        <v>19.537577968270092</v>
      </c>
      <c r="W81" s="284">
        <f>CHI_emi!W$61</f>
        <v>9.4376914713463389</v>
      </c>
      <c r="DA81" s="94"/>
    </row>
    <row r="82" spans="1:105" ht="12" customHeight="1" x14ac:dyDescent="0.25">
      <c r="A82" s="52" t="s">
        <v>48</v>
      </c>
      <c r="B82" s="244">
        <f>CHI_emi!B$110</f>
        <v>3.4124444639566258</v>
      </c>
      <c r="C82" s="244">
        <f>CHI_emi!C$110</f>
        <v>3.4976128066673962</v>
      </c>
      <c r="D82" s="244">
        <f>CHI_emi!D$110</f>
        <v>3.366298952310526</v>
      </c>
      <c r="E82" s="244">
        <f>CHI_emi!E$110</f>
        <v>3.1514891907306541</v>
      </c>
      <c r="F82" s="244">
        <f>CHI_emi!F$110</f>
        <v>3.51681318597399</v>
      </c>
      <c r="G82" s="244">
        <f>CHI_emi!G$110</f>
        <v>3.5882959262858898</v>
      </c>
      <c r="H82" s="244">
        <f>CHI_emi!H$110</f>
        <v>2.5843484124411651</v>
      </c>
      <c r="I82" s="244">
        <f>CHI_emi!I$110</f>
        <v>3.352991340076402</v>
      </c>
      <c r="J82" s="244">
        <f>CHI_emi!J$110</f>
        <v>2.1924493863971328</v>
      </c>
      <c r="K82" s="244">
        <f>CHI_emi!K$110</f>
        <v>1.546184777413685</v>
      </c>
      <c r="L82" s="244">
        <f>CHI_emi!L$110</f>
        <v>1.6921789362931929</v>
      </c>
      <c r="M82" s="244">
        <f>CHI_emi!M$110</f>
        <v>2.502102932423047</v>
      </c>
      <c r="N82" s="244">
        <f>CHI_emi!N$110</f>
        <v>2.7293228857457579</v>
      </c>
      <c r="O82" s="244">
        <f>CHI_emi!O$110</f>
        <v>3.711353478857629</v>
      </c>
      <c r="P82" s="244">
        <f>CHI_emi!P$110</f>
        <v>4.3514188260891116</v>
      </c>
      <c r="Q82" s="244">
        <f>CHI_emi!Q$110</f>
        <v>4.5205057670958109</v>
      </c>
      <c r="R82" s="244">
        <f>CHI_emi!R$110</f>
        <v>3.2160873404018</v>
      </c>
      <c r="S82" s="244">
        <f>CHI_emi!S$110</f>
        <v>2.2659618260583358</v>
      </c>
      <c r="T82" s="244">
        <f>CHI_emi!T$110</f>
        <v>2.450298888363009</v>
      </c>
      <c r="U82" s="244">
        <f>CHI_emi!U$110</f>
        <v>2.8035704288572991</v>
      </c>
      <c r="V82" s="244">
        <f>CHI_emi!V$110</f>
        <v>1.9065769535740931</v>
      </c>
      <c r="W82" s="244">
        <f>CHI_emi!W$110</f>
        <v>1.2965343698581799</v>
      </c>
      <c r="DA82" s="84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115" t="s">
        <v>148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DA84" s="118"/>
    </row>
    <row r="85" spans="1:105" ht="12" customHeight="1" x14ac:dyDescent="0.25">
      <c r="A85" s="50" t="s">
        <v>46</v>
      </c>
      <c r="B85" s="289" t="str">
        <f t="shared" ref="B85:W85" si="17">IF(B$5=0,"",B$5/B$10*1000)</f>
        <v/>
      </c>
      <c r="C85" s="289" t="str">
        <f t="shared" si="17"/>
        <v/>
      </c>
      <c r="D85" s="289" t="str">
        <f t="shared" si="17"/>
        <v/>
      </c>
      <c r="E85" s="289" t="str">
        <f t="shared" si="17"/>
        <v/>
      </c>
      <c r="F85" s="289" t="str">
        <f t="shared" si="17"/>
        <v/>
      </c>
      <c r="G85" s="289" t="str">
        <f t="shared" si="17"/>
        <v/>
      </c>
      <c r="H85" s="289" t="str">
        <f t="shared" si="17"/>
        <v/>
      </c>
      <c r="I85" s="289" t="str">
        <f t="shared" si="17"/>
        <v/>
      </c>
      <c r="J85" s="289" t="str">
        <f t="shared" si="17"/>
        <v/>
      </c>
      <c r="K85" s="289" t="str">
        <f t="shared" si="17"/>
        <v/>
      </c>
      <c r="L85" s="289" t="str">
        <f t="shared" si="17"/>
        <v/>
      </c>
      <c r="M85" s="289" t="str">
        <f t="shared" si="17"/>
        <v/>
      </c>
      <c r="N85" s="289" t="str">
        <f t="shared" si="17"/>
        <v/>
      </c>
      <c r="O85" s="289" t="str">
        <f t="shared" si="17"/>
        <v/>
      </c>
      <c r="P85" s="289" t="str">
        <f t="shared" si="17"/>
        <v/>
      </c>
      <c r="Q85" s="289" t="str">
        <f t="shared" si="17"/>
        <v/>
      </c>
      <c r="R85" s="289" t="str">
        <f t="shared" si="17"/>
        <v/>
      </c>
      <c r="S85" s="289" t="str">
        <f t="shared" si="17"/>
        <v/>
      </c>
      <c r="T85" s="289" t="str">
        <f t="shared" si="17"/>
        <v/>
      </c>
      <c r="U85" s="289" t="str">
        <f t="shared" si="17"/>
        <v/>
      </c>
      <c r="V85" s="289" t="str">
        <f t="shared" si="17"/>
        <v/>
      </c>
      <c r="W85" s="289" t="str">
        <f t="shared" si="17"/>
        <v/>
      </c>
      <c r="DA85" s="83"/>
    </row>
    <row r="86" spans="1:105" ht="12" customHeight="1" x14ac:dyDescent="0.25">
      <c r="A86" s="107" t="s">
        <v>47</v>
      </c>
      <c r="B86" s="290">
        <f t="shared" ref="B86:W86" si="18">IF(B$6=0,"",B$6/B$11*1000)</f>
        <v>1847.6662322386533</v>
      </c>
      <c r="C86" s="290">
        <f t="shared" si="18"/>
        <v>1891.9402412260781</v>
      </c>
      <c r="D86" s="290">
        <f t="shared" si="18"/>
        <v>2203.7377474838795</v>
      </c>
      <c r="E86" s="290">
        <f t="shared" si="18"/>
        <v>1675.3765491207937</v>
      </c>
      <c r="F86" s="290">
        <f t="shared" si="18"/>
        <v>1540.257155246858</v>
      </c>
      <c r="G86" s="290">
        <f t="shared" si="18"/>
        <v>1143.6431661843465</v>
      </c>
      <c r="H86" s="290">
        <f t="shared" si="18"/>
        <v>1137.6844510338581</v>
      </c>
      <c r="I86" s="290">
        <f t="shared" si="18"/>
        <v>1145.5976325166619</v>
      </c>
      <c r="J86" s="290">
        <f t="shared" si="18"/>
        <v>1470.359299825456</v>
      </c>
      <c r="K86" s="290">
        <f t="shared" si="18"/>
        <v>1430.6129085755149</v>
      </c>
      <c r="L86" s="290">
        <f t="shared" si="18"/>
        <v>1162.1705738025885</v>
      </c>
      <c r="M86" s="290">
        <f t="shared" si="18"/>
        <v>920.73865728015085</v>
      </c>
      <c r="N86" s="290">
        <f t="shared" si="18"/>
        <v>601.37097228394487</v>
      </c>
      <c r="O86" s="290">
        <f t="shared" si="18"/>
        <v>588.52285318786573</v>
      </c>
      <c r="P86" s="290">
        <f t="shared" si="18"/>
        <v>1036.1947544194798</v>
      </c>
      <c r="Q86" s="290">
        <f t="shared" si="18"/>
        <v>1119.7467670870667</v>
      </c>
      <c r="R86" s="290">
        <f t="shared" si="18"/>
        <v>1121.062906773991</v>
      </c>
      <c r="S86" s="290">
        <f t="shared" si="18"/>
        <v>1316.9172088473383</v>
      </c>
      <c r="T86" s="290">
        <f t="shared" si="18"/>
        <v>2073.7737124545915</v>
      </c>
      <c r="U86" s="290">
        <f t="shared" si="18"/>
        <v>1854.2640150295986</v>
      </c>
      <c r="V86" s="290">
        <f t="shared" si="18"/>
        <v>2543.0175988439746</v>
      </c>
      <c r="W86" s="290">
        <f t="shared" si="18"/>
        <v>6056.7157889328237</v>
      </c>
      <c r="DA86" s="94"/>
    </row>
    <row r="87" spans="1:105" ht="12" customHeight="1" x14ac:dyDescent="0.25">
      <c r="A87" s="49" t="s">
        <v>48</v>
      </c>
      <c r="B87" s="291">
        <f t="shared" ref="B87:W87" si="19">IF(B$7=0,"",B$7/B$12*1000)</f>
        <v>8591.783933313538</v>
      </c>
      <c r="C87" s="291">
        <f t="shared" si="19"/>
        <v>8797.6613328374933</v>
      </c>
      <c r="D87" s="291">
        <f t="shared" si="19"/>
        <v>10247.542679354945</v>
      </c>
      <c r="E87" s="291">
        <f t="shared" si="19"/>
        <v>7790.6242295426937</v>
      </c>
      <c r="F87" s="291">
        <f t="shared" si="19"/>
        <v>7162.309105788675</v>
      </c>
      <c r="G87" s="291">
        <f t="shared" si="19"/>
        <v>5318.0248733350872</v>
      </c>
      <c r="H87" s="291">
        <f t="shared" si="19"/>
        <v>5290.3164094362119</v>
      </c>
      <c r="I87" s="291">
        <f t="shared" si="19"/>
        <v>5327.1132855922378</v>
      </c>
      <c r="J87" s="291">
        <f t="shared" si="19"/>
        <v>6837.2789349146669</v>
      </c>
      <c r="K87" s="291">
        <f t="shared" si="19"/>
        <v>6661.1228584538885</v>
      </c>
      <c r="L87" s="291">
        <f t="shared" si="19"/>
        <v>5928.0861214741644</v>
      </c>
      <c r="M87" s="291">
        <f t="shared" si="19"/>
        <v>5081.5140892618783</v>
      </c>
      <c r="N87" s="291">
        <f t="shared" si="19"/>
        <v>3954.4411469834613</v>
      </c>
      <c r="O87" s="291">
        <f t="shared" si="19"/>
        <v>3879.930532399314</v>
      </c>
      <c r="P87" s="291">
        <f t="shared" si="19"/>
        <v>5346.8285091064072</v>
      </c>
      <c r="Q87" s="291">
        <f t="shared" si="19"/>
        <v>5451.498061432243</v>
      </c>
      <c r="R87" s="291">
        <f t="shared" si="19"/>
        <v>5453.099265566917</v>
      </c>
      <c r="S87" s="291">
        <f t="shared" si="19"/>
        <v>5888.6738369348077</v>
      </c>
      <c r="T87" s="291">
        <f t="shared" si="19"/>
        <v>7085.3733108757688</v>
      </c>
      <c r="U87" s="291">
        <f t="shared" si="19"/>
        <v>6629.915486636829</v>
      </c>
      <c r="V87" s="291">
        <f t="shared" si="19"/>
        <v>7967.5687854907919</v>
      </c>
      <c r="W87" s="291">
        <f t="shared" si="19"/>
        <v>11701.196930515089</v>
      </c>
      <c r="DA87" s="84"/>
    </row>
    <row r="88" spans="1:105" ht="12" customHeight="1" x14ac:dyDescent="0.25">
      <c r="A88" s="115" t="s">
        <v>149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DA88" s="118"/>
    </row>
    <row r="89" spans="1:105" ht="12" customHeight="1" x14ac:dyDescent="0.25">
      <c r="A89" s="50" t="s">
        <v>46</v>
      </c>
      <c r="B89" s="254" t="str">
        <f t="shared" ref="B89:W89" si="20">IF(SUM(B90,B91)=0,"",SUM(B90,B91))</f>
        <v/>
      </c>
      <c r="C89" s="254" t="str">
        <f t="shared" si="20"/>
        <v/>
      </c>
      <c r="D89" s="254" t="str">
        <f t="shared" si="20"/>
        <v/>
      </c>
      <c r="E89" s="254" t="str">
        <f t="shared" si="20"/>
        <v/>
      </c>
      <c r="F89" s="254" t="str">
        <f t="shared" si="20"/>
        <v/>
      </c>
      <c r="G89" s="254" t="str">
        <f t="shared" si="20"/>
        <v/>
      </c>
      <c r="H89" s="254" t="str">
        <f t="shared" si="20"/>
        <v/>
      </c>
      <c r="I89" s="254" t="str">
        <f t="shared" si="20"/>
        <v/>
      </c>
      <c r="J89" s="254" t="str">
        <f t="shared" si="20"/>
        <v/>
      </c>
      <c r="K89" s="254" t="str">
        <f t="shared" si="20"/>
        <v/>
      </c>
      <c r="L89" s="254" t="str">
        <f t="shared" si="20"/>
        <v/>
      </c>
      <c r="M89" s="254" t="str">
        <f t="shared" si="20"/>
        <v/>
      </c>
      <c r="N89" s="254" t="str">
        <f t="shared" si="20"/>
        <v/>
      </c>
      <c r="O89" s="254" t="str">
        <f t="shared" si="20"/>
        <v/>
      </c>
      <c r="P89" s="254" t="str">
        <f t="shared" si="20"/>
        <v/>
      </c>
      <c r="Q89" s="254" t="str">
        <f t="shared" si="20"/>
        <v/>
      </c>
      <c r="R89" s="254" t="str">
        <f t="shared" si="20"/>
        <v/>
      </c>
      <c r="S89" s="254" t="str">
        <f t="shared" si="20"/>
        <v/>
      </c>
      <c r="T89" s="254" t="str">
        <f t="shared" si="20"/>
        <v/>
      </c>
      <c r="U89" s="254" t="str">
        <f t="shared" si="20"/>
        <v/>
      </c>
      <c r="V89" s="254" t="str">
        <f t="shared" si="20"/>
        <v/>
      </c>
      <c r="W89" s="254" t="str">
        <f t="shared" si="20"/>
        <v/>
      </c>
      <c r="DA89" s="83"/>
    </row>
    <row r="90" spans="1:105" ht="12" customHeight="1" x14ac:dyDescent="0.25">
      <c r="A90" s="99" t="s">
        <v>984</v>
      </c>
      <c r="B90" s="293" t="str">
        <f t="shared" ref="B90:W90" si="21">IF(B$72=0,"",B$72/B$10)</f>
        <v/>
      </c>
      <c r="C90" s="293" t="str">
        <f t="shared" si="21"/>
        <v/>
      </c>
      <c r="D90" s="293" t="str">
        <f t="shared" si="21"/>
        <v/>
      </c>
      <c r="E90" s="293" t="str">
        <f t="shared" si="21"/>
        <v/>
      </c>
      <c r="F90" s="293" t="str">
        <f t="shared" si="21"/>
        <v/>
      </c>
      <c r="G90" s="293" t="str">
        <f t="shared" si="21"/>
        <v/>
      </c>
      <c r="H90" s="293" t="str">
        <f t="shared" si="21"/>
        <v/>
      </c>
      <c r="I90" s="293" t="str">
        <f t="shared" si="21"/>
        <v/>
      </c>
      <c r="J90" s="293" t="str">
        <f t="shared" si="21"/>
        <v/>
      </c>
      <c r="K90" s="293" t="str">
        <f t="shared" si="21"/>
        <v/>
      </c>
      <c r="L90" s="293" t="str">
        <f t="shared" si="21"/>
        <v/>
      </c>
      <c r="M90" s="293" t="str">
        <f t="shared" si="21"/>
        <v/>
      </c>
      <c r="N90" s="293" t="str">
        <f t="shared" si="21"/>
        <v/>
      </c>
      <c r="O90" s="293" t="str">
        <f t="shared" si="21"/>
        <v/>
      </c>
      <c r="P90" s="293" t="str">
        <f t="shared" si="21"/>
        <v/>
      </c>
      <c r="Q90" s="293" t="str">
        <f t="shared" si="21"/>
        <v/>
      </c>
      <c r="R90" s="293" t="str">
        <f t="shared" si="21"/>
        <v/>
      </c>
      <c r="S90" s="293" t="str">
        <f t="shared" si="21"/>
        <v/>
      </c>
      <c r="T90" s="293" t="str">
        <f t="shared" si="21"/>
        <v/>
      </c>
      <c r="U90" s="293" t="str">
        <f t="shared" si="21"/>
        <v/>
      </c>
      <c r="V90" s="293" t="str">
        <f t="shared" si="21"/>
        <v/>
      </c>
      <c r="W90" s="293" t="str">
        <f t="shared" si="21"/>
        <v/>
      </c>
      <c r="DA90" s="94"/>
    </row>
    <row r="91" spans="1:105" ht="12" customHeight="1" x14ac:dyDescent="0.25">
      <c r="A91" s="99" t="s">
        <v>985</v>
      </c>
      <c r="B91" s="293" t="str">
        <f t="shared" ref="B91:W91" si="22">IF(B$53=0,"",B$53/B$10)</f>
        <v/>
      </c>
      <c r="C91" s="293" t="str">
        <f t="shared" si="22"/>
        <v/>
      </c>
      <c r="D91" s="293" t="str">
        <f t="shared" si="22"/>
        <v/>
      </c>
      <c r="E91" s="293" t="str">
        <f t="shared" si="22"/>
        <v/>
      </c>
      <c r="F91" s="293" t="str">
        <f t="shared" si="22"/>
        <v/>
      </c>
      <c r="G91" s="293" t="str">
        <f t="shared" si="22"/>
        <v/>
      </c>
      <c r="H91" s="293" t="str">
        <f t="shared" si="22"/>
        <v/>
      </c>
      <c r="I91" s="293" t="str">
        <f t="shared" si="22"/>
        <v/>
      </c>
      <c r="J91" s="293" t="str">
        <f t="shared" si="22"/>
        <v/>
      </c>
      <c r="K91" s="293" t="str">
        <f t="shared" si="22"/>
        <v/>
      </c>
      <c r="L91" s="293" t="str">
        <f t="shared" si="22"/>
        <v/>
      </c>
      <c r="M91" s="293" t="str">
        <f t="shared" si="22"/>
        <v/>
      </c>
      <c r="N91" s="293" t="str">
        <f t="shared" si="22"/>
        <v/>
      </c>
      <c r="O91" s="293" t="str">
        <f t="shared" si="22"/>
        <v/>
      </c>
      <c r="P91" s="293" t="str">
        <f t="shared" si="22"/>
        <v/>
      </c>
      <c r="Q91" s="293" t="str">
        <f t="shared" si="22"/>
        <v/>
      </c>
      <c r="R91" s="293" t="str">
        <f t="shared" si="22"/>
        <v/>
      </c>
      <c r="S91" s="293" t="str">
        <f t="shared" si="22"/>
        <v/>
      </c>
      <c r="T91" s="293" t="str">
        <f t="shared" si="22"/>
        <v/>
      </c>
      <c r="U91" s="293" t="str">
        <f t="shared" si="22"/>
        <v/>
      </c>
      <c r="V91" s="293" t="str">
        <f t="shared" si="22"/>
        <v/>
      </c>
      <c r="W91" s="293" t="str">
        <f t="shared" si="22"/>
        <v/>
      </c>
      <c r="DA91" s="94"/>
    </row>
    <row r="92" spans="1:105" ht="12" customHeight="1" x14ac:dyDescent="0.25">
      <c r="A92" s="107" t="s">
        <v>47</v>
      </c>
      <c r="B92" s="293">
        <f t="shared" ref="B92:W92" si="23">IF(B$54=0,"",B$54/B$11)</f>
        <v>0.55922291044406469</v>
      </c>
      <c r="C92" s="293">
        <f t="shared" si="23"/>
        <v>0.56452403811992569</v>
      </c>
      <c r="D92" s="293">
        <f t="shared" si="23"/>
        <v>0.55308999805424153</v>
      </c>
      <c r="E92" s="293">
        <f t="shared" si="23"/>
        <v>0.5692591573115795</v>
      </c>
      <c r="F92" s="293">
        <f t="shared" si="23"/>
        <v>0.56362334399105662</v>
      </c>
      <c r="G92" s="293">
        <f t="shared" si="23"/>
        <v>0.59529980644672142</v>
      </c>
      <c r="H92" s="293">
        <f t="shared" si="23"/>
        <v>0.57634335083736021</v>
      </c>
      <c r="I92" s="293">
        <f t="shared" si="23"/>
        <v>0.67082269023165275</v>
      </c>
      <c r="J92" s="293">
        <f t="shared" si="23"/>
        <v>0.54571122600998179</v>
      </c>
      <c r="K92" s="293">
        <f t="shared" si="23"/>
        <v>0.53324771664208237</v>
      </c>
      <c r="L92" s="293">
        <f t="shared" si="23"/>
        <v>0.50401684108754496</v>
      </c>
      <c r="M92" s="293">
        <f t="shared" si="23"/>
        <v>0.46002087663675495</v>
      </c>
      <c r="N92" s="293">
        <f t="shared" si="23"/>
        <v>0.41112341934521401</v>
      </c>
      <c r="O92" s="293">
        <f t="shared" si="23"/>
        <v>0.40035418457682803</v>
      </c>
      <c r="P92" s="293">
        <f t="shared" si="23"/>
        <v>0.503885564353174</v>
      </c>
      <c r="Q92" s="293">
        <f t="shared" si="23"/>
        <v>0.49122658103342065</v>
      </c>
      <c r="R92" s="293">
        <f t="shared" si="23"/>
        <v>0.47255305466201297</v>
      </c>
      <c r="S92" s="293">
        <f t="shared" si="23"/>
        <v>0.45053549243841479</v>
      </c>
      <c r="T92" s="293">
        <f t="shared" si="23"/>
        <v>0.46078569040002459</v>
      </c>
      <c r="U92" s="293">
        <f t="shared" si="23"/>
        <v>0.46371383486926065</v>
      </c>
      <c r="V92" s="293">
        <f t="shared" si="23"/>
        <v>0.44551933178502001</v>
      </c>
      <c r="W92" s="293">
        <f t="shared" si="23"/>
        <v>0.4163148309974638</v>
      </c>
      <c r="DA92" s="94"/>
    </row>
    <row r="93" spans="1:105" ht="12" customHeight="1" x14ac:dyDescent="0.25">
      <c r="A93" s="49" t="s">
        <v>48</v>
      </c>
      <c r="B93" s="255">
        <f t="shared" ref="B93:W93" si="24">IF(B$55=0,"",B$55/B$12)</f>
        <v>0.38662324672676057</v>
      </c>
      <c r="C93" s="255">
        <f t="shared" si="24"/>
        <v>0.39028822388538065</v>
      </c>
      <c r="D93" s="255">
        <f t="shared" si="24"/>
        <v>0.3823832085313274</v>
      </c>
      <c r="E93" s="255">
        <f t="shared" si="24"/>
        <v>0.39356188653640067</v>
      </c>
      <c r="F93" s="255">
        <f t="shared" si="24"/>
        <v>0.38966552177159475</v>
      </c>
      <c r="G93" s="255">
        <f t="shared" si="24"/>
        <v>0.41156529828415289</v>
      </c>
      <c r="H93" s="255">
        <f t="shared" si="24"/>
        <v>0.39845960057891555</v>
      </c>
      <c r="I93" s="255">
        <f t="shared" si="24"/>
        <v>0.46377865003669838</v>
      </c>
      <c r="J93" s="255">
        <f t="shared" si="24"/>
        <v>0.37728183526616027</v>
      </c>
      <c r="K93" s="255">
        <f t="shared" si="24"/>
        <v>0.36866508804884679</v>
      </c>
      <c r="L93" s="255">
        <f t="shared" si="24"/>
        <v>0.34845608766546315</v>
      </c>
      <c r="M93" s="255">
        <f t="shared" si="24"/>
        <v>0.31803912458837391</v>
      </c>
      <c r="N93" s="255">
        <f t="shared" si="24"/>
        <v>0.28423347510286379</v>
      </c>
      <c r="O93" s="255">
        <f t="shared" si="24"/>
        <v>0.27678807822595536</v>
      </c>
      <c r="P93" s="255">
        <f t="shared" si="24"/>
        <v>0.34836532844170043</v>
      </c>
      <c r="Q93" s="255">
        <f t="shared" si="24"/>
        <v>0.339613438739155</v>
      </c>
      <c r="R93" s="255">
        <f t="shared" si="24"/>
        <v>0.32670334643299664</v>
      </c>
      <c r="S93" s="255">
        <f t="shared" si="24"/>
        <v>0.3114813281055705</v>
      </c>
      <c r="T93" s="255">
        <f t="shared" si="24"/>
        <v>0.31856788472100478</v>
      </c>
      <c r="U93" s="255">
        <f t="shared" si="24"/>
        <v>0.32059228089726621</v>
      </c>
      <c r="V93" s="255">
        <f t="shared" si="24"/>
        <v>0.30801336518470518</v>
      </c>
      <c r="W93" s="255">
        <f t="shared" si="24"/>
        <v>0.28782259920812298</v>
      </c>
      <c r="DA93" s="84"/>
    </row>
    <row r="94" spans="1:105" ht="12" customHeight="1" x14ac:dyDescent="0.25">
      <c r="A94" s="115" t="s">
        <v>150</v>
      </c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DA94" s="118"/>
    </row>
    <row r="95" spans="1:105" ht="12" customHeight="1" x14ac:dyDescent="0.25">
      <c r="A95" s="50" t="s">
        <v>46</v>
      </c>
      <c r="B95" s="254" t="str">
        <f t="shared" ref="B95:W95" si="25">IF(SUM(B96,B97)=0,"",SUM(B96,B97))</f>
        <v/>
      </c>
      <c r="C95" s="254" t="str">
        <f t="shared" si="25"/>
        <v/>
      </c>
      <c r="D95" s="254" t="str">
        <f t="shared" si="25"/>
        <v/>
      </c>
      <c r="E95" s="254" t="str">
        <f t="shared" si="25"/>
        <v/>
      </c>
      <c r="F95" s="254" t="str">
        <f t="shared" si="25"/>
        <v/>
      </c>
      <c r="G95" s="254" t="str">
        <f t="shared" si="25"/>
        <v/>
      </c>
      <c r="H95" s="254" t="str">
        <f t="shared" si="25"/>
        <v/>
      </c>
      <c r="I95" s="254" t="str">
        <f t="shared" si="25"/>
        <v/>
      </c>
      <c r="J95" s="254" t="str">
        <f t="shared" si="25"/>
        <v/>
      </c>
      <c r="K95" s="254" t="str">
        <f t="shared" si="25"/>
        <v/>
      </c>
      <c r="L95" s="254" t="str">
        <f t="shared" si="25"/>
        <v/>
      </c>
      <c r="M95" s="254" t="str">
        <f t="shared" si="25"/>
        <v/>
      </c>
      <c r="N95" s="254" t="str">
        <f t="shared" si="25"/>
        <v/>
      </c>
      <c r="O95" s="254" t="str">
        <f t="shared" si="25"/>
        <v/>
      </c>
      <c r="P95" s="254" t="str">
        <f t="shared" si="25"/>
        <v/>
      </c>
      <c r="Q95" s="254" t="str">
        <f t="shared" si="25"/>
        <v/>
      </c>
      <c r="R95" s="254" t="str">
        <f t="shared" si="25"/>
        <v/>
      </c>
      <c r="S95" s="254" t="str">
        <f t="shared" si="25"/>
        <v/>
      </c>
      <c r="T95" s="254" t="str">
        <f t="shared" si="25"/>
        <v/>
      </c>
      <c r="U95" s="254" t="str">
        <f t="shared" si="25"/>
        <v/>
      </c>
      <c r="V95" s="254" t="str">
        <f t="shared" si="25"/>
        <v/>
      </c>
      <c r="W95" s="254" t="str">
        <f t="shared" si="25"/>
        <v/>
      </c>
      <c r="DA95" s="83"/>
    </row>
    <row r="96" spans="1:105" ht="12" customHeight="1" x14ac:dyDescent="0.25">
      <c r="A96" s="99" t="s">
        <v>984</v>
      </c>
      <c r="B96" s="293" t="str">
        <f>IF(CHI_ued!B$16=0,"",CHI_ued!B$16/B$10)</f>
        <v/>
      </c>
      <c r="C96" s="293" t="str">
        <f>IF(CHI_ued!C$16=0,"",CHI_ued!C$16/C$10)</f>
        <v/>
      </c>
      <c r="D96" s="293" t="str">
        <f>IF(CHI_ued!D$16=0,"",CHI_ued!D$16/D$10)</f>
        <v/>
      </c>
      <c r="E96" s="293" t="str">
        <f>IF(CHI_ued!E$16=0,"",CHI_ued!E$16/E$10)</f>
        <v/>
      </c>
      <c r="F96" s="293" t="str">
        <f>IF(CHI_ued!F$16=0,"",CHI_ued!F$16/F$10)</f>
        <v/>
      </c>
      <c r="G96" s="293" t="str">
        <f>IF(CHI_ued!G$16=0,"",CHI_ued!G$16/G$10)</f>
        <v/>
      </c>
      <c r="H96" s="293" t="str">
        <f>IF(CHI_ued!H$16=0,"",CHI_ued!H$16/H$10)</f>
        <v/>
      </c>
      <c r="I96" s="293" t="str">
        <f>IF(CHI_ued!I$16=0,"",CHI_ued!I$16/I$10)</f>
        <v/>
      </c>
      <c r="J96" s="293" t="str">
        <f>IF(CHI_ued!J$16=0,"",CHI_ued!J$16/J$10)</f>
        <v/>
      </c>
      <c r="K96" s="293" t="str">
        <f>IF(CHI_ued!K$16=0,"",CHI_ued!K$16/K$10)</f>
        <v/>
      </c>
      <c r="L96" s="293" t="str">
        <f>IF(CHI_ued!L$16=0,"",CHI_ued!L$16/L$10)</f>
        <v/>
      </c>
      <c r="M96" s="293" t="str">
        <f>IF(CHI_ued!M$16=0,"",CHI_ued!M$16/M$10)</f>
        <v/>
      </c>
      <c r="N96" s="293" t="str">
        <f>IF(CHI_ued!N$16=0,"",CHI_ued!N$16/N$10)</f>
        <v/>
      </c>
      <c r="O96" s="293" t="str">
        <f>IF(CHI_ued!O$16=0,"",CHI_ued!O$16/O$10)</f>
        <v/>
      </c>
      <c r="P96" s="293" t="str">
        <f>IF(CHI_ued!P$16=0,"",CHI_ued!P$16/P$10)</f>
        <v/>
      </c>
      <c r="Q96" s="293" t="str">
        <f>IF(CHI_ued!Q$16=0,"",CHI_ued!Q$16/Q$10)</f>
        <v/>
      </c>
      <c r="R96" s="293" t="str">
        <f>IF(CHI_ued!R$16=0,"",CHI_ued!R$16/R$10)</f>
        <v/>
      </c>
      <c r="S96" s="293" t="str">
        <f>IF(CHI_ued!S$16=0,"",CHI_ued!S$16/S$10)</f>
        <v/>
      </c>
      <c r="T96" s="293" t="str">
        <f>IF(CHI_ued!T$16=0,"",CHI_ued!T$16/T$10)</f>
        <v/>
      </c>
      <c r="U96" s="293" t="str">
        <f>IF(CHI_ued!U$16=0,"",CHI_ued!U$16/U$10)</f>
        <v/>
      </c>
      <c r="V96" s="293" t="str">
        <f>IF(CHI_ued!V$16=0,"",CHI_ued!V$16/V$10)</f>
        <v/>
      </c>
      <c r="W96" s="293" t="str">
        <f>IF(CHI_ued!W$16=0,"",CHI_ued!W$16/W$10)</f>
        <v/>
      </c>
      <c r="DA96" s="94"/>
    </row>
    <row r="97" spans="1:105" ht="12" customHeight="1" x14ac:dyDescent="0.25">
      <c r="A97" s="99" t="s">
        <v>985</v>
      </c>
      <c r="B97" s="293" t="str">
        <f>IF((CHI_ued!B$5-CHI_ued!B$16)=0,"",(CHI_ued!B$5-CHI_ued!B$16)/B$10)</f>
        <v/>
      </c>
      <c r="C97" s="293" t="str">
        <f>IF((CHI_ued!C$5-CHI_ued!C$16)=0,"",(CHI_ued!C$5-CHI_ued!C$16)/C$10)</f>
        <v/>
      </c>
      <c r="D97" s="293" t="str">
        <f>IF((CHI_ued!D$5-CHI_ued!D$16)=0,"",(CHI_ued!D$5-CHI_ued!D$16)/D$10)</f>
        <v/>
      </c>
      <c r="E97" s="293" t="str">
        <f>IF((CHI_ued!E$5-CHI_ued!E$16)=0,"",(CHI_ued!E$5-CHI_ued!E$16)/E$10)</f>
        <v/>
      </c>
      <c r="F97" s="293" t="str">
        <f>IF((CHI_ued!F$5-CHI_ued!F$16)=0,"",(CHI_ued!F$5-CHI_ued!F$16)/F$10)</f>
        <v/>
      </c>
      <c r="G97" s="293" t="str">
        <f>IF((CHI_ued!G$5-CHI_ued!G$16)=0,"",(CHI_ued!G$5-CHI_ued!G$16)/G$10)</f>
        <v/>
      </c>
      <c r="H97" s="293" t="str">
        <f>IF((CHI_ued!H$5-CHI_ued!H$16)=0,"",(CHI_ued!H$5-CHI_ued!H$16)/H$10)</f>
        <v/>
      </c>
      <c r="I97" s="293" t="str">
        <f>IF((CHI_ued!I$5-CHI_ued!I$16)=0,"",(CHI_ued!I$5-CHI_ued!I$16)/I$10)</f>
        <v/>
      </c>
      <c r="J97" s="293" t="str">
        <f>IF((CHI_ued!J$5-CHI_ued!J$16)=0,"",(CHI_ued!J$5-CHI_ued!J$16)/J$10)</f>
        <v/>
      </c>
      <c r="K97" s="293" t="str">
        <f>IF((CHI_ued!K$5-CHI_ued!K$16)=0,"",(CHI_ued!K$5-CHI_ued!K$16)/K$10)</f>
        <v/>
      </c>
      <c r="L97" s="293" t="str">
        <f>IF((CHI_ued!L$5-CHI_ued!L$16)=0,"",(CHI_ued!L$5-CHI_ued!L$16)/L$10)</f>
        <v/>
      </c>
      <c r="M97" s="293" t="str">
        <f>IF((CHI_ued!M$5-CHI_ued!M$16)=0,"",(CHI_ued!M$5-CHI_ued!M$16)/M$10)</f>
        <v/>
      </c>
      <c r="N97" s="293" t="str">
        <f>IF((CHI_ued!N$5-CHI_ued!N$16)=0,"",(CHI_ued!N$5-CHI_ued!N$16)/N$10)</f>
        <v/>
      </c>
      <c r="O97" s="293" t="str">
        <f>IF((CHI_ued!O$5-CHI_ued!O$16)=0,"",(CHI_ued!O$5-CHI_ued!O$16)/O$10)</f>
        <v/>
      </c>
      <c r="P97" s="293" t="str">
        <f>IF((CHI_ued!P$5-CHI_ued!P$16)=0,"",(CHI_ued!P$5-CHI_ued!P$16)/P$10)</f>
        <v/>
      </c>
      <c r="Q97" s="293" t="str">
        <f>IF((CHI_ued!Q$5-CHI_ued!Q$16)=0,"",(CHI_ued!Q$5-CHI_ued!Q$16)/Q$10)</f>
        <v/>
      </c>
      <c r="R97" s="293" t="str">
        <f>IF((CHI_ued!R$5-CHI_ued!R$16)=0,"",(CHI_ued!R$5-CHI_ued!R$16)/R$10)</f>
        <v/>
      </c>
      <c r="S97" s="293" t="str">
        <f>IF((CHI_ued!S$5-CHI_ued!S$16)=0,"",(CHI_ued!S$5-CHI_ued!S$16)/S$10)</f>
        <v/>
      </c>
      <c r="T97" s="293" t="str">
        <f>IF((CHI_ued!T$5-CHI_ued!T$16)=0,"",(CHI_ued!T$5-CHI_ued!T$16)/T$10)</f>
        <v/>
      </c>
      <c r="U97" s="293" t="str">
        <f>IF((CHI_ued!U$5-CHI_ued!U$16)=0,"",(CHI_ued!U$5-CHI_ued!U$16)/U$10)</f>
        <v/>
      </c>
      <c r="V97" s="293" t="str">
        <f>IF((CHI_ued!V$5-CHI_ued!V$16)=0,"",(CHI_ued!V$5-CHI_ued!V$16)/V$10)</f>
        <v/>
      </c>
      <c r="W97" s="293" t="str">
        <f>IF((CHI_ued!W$5-CHI_ued!W$16)=0,"",(CHI_ued!W$5-CHI_ued!W$16)/W$10)</f>
        <v/>
      </c>
      <c r="DA97" s="94"/>
    </row>
    <row r="98" spans="1:105" ht="12" customHeight="1" x14ac:dyDescent="0.25">
      <c r="A98" s="107" t="s">
        <v>47</v>
      </c>
      <c r="B98" s="293">
        <f>IF(CHI_ued!B$61=0,"",CHI_ued!B$61/B$11)</f>
        <v>0.29304059971376195</v>
      </c>
      <c r="C98" s="293">
        <f>IF(CHI_ued!C$61=0,"",CHI_ued!C$61/C$11)</f>
        <v>0.29567011081124311</v>
      </c>
      <c r="D98" s="293">
        <f>IF(CHI_ued!D$61=0,"",CHI_ued!D$61/D$11)</f>
        <v>0.29036400848808053</v>
      </c>
      <c r="E98" s="293">
        <f>IF(CHI_ued!E$61=0,"",CHI_ued!E$61/E$11)</f>
        <v>0.3067153549322712</v>
      </c>
      <c r="F98" s="293">
        <f>IF(CHI_ued!F$61=0,"",CHI_ued!F$61/F$11)</f>
        <v>0.30674450477244347</v>
      </c>
      <c r="G98" s="293">
        <f>IF(CHI_ued!G$61=0,"",CHI_ued!G$61/G$11)</f>
        <v>0.32435190365115329</v>
      </c>
      <c r="H98" s="293">
        <f>IF(CHI_ued!H$61=0,"",CHI_ued!H$61/H$11)</f>
        <v>0.31686495943893556</v>
      </c>
      <c r="I98" s="293">
        <f>IF(CHI_ued!I$61=0,"",CHI_ued!I$61/I$11)</f>
        <v>0.3677305434580545</v>
      </c>
      <c r="J98" s="293">
        <f>IF(CHI_ued!J$61=0,"",CHI_ued!J$61/J$11)</f>
        <v>0.2989600692454602</v>
      </c>
      <c r="K98" s="293">
        <f>IF(CHI_ued!K$61=0,"",CHI_ued!K$61/K$11)</f>
        <v>0.29239529212329934</v>
      </c>
      <c r="L98" s="293">
        <f>IF(CHI_ued!L$61=0,"",CHI_ued!L$61/L$11)</f>
        <v>0.27637979544877445</v>
      </c>
      <c r="M98" s="293">
        <f>IF(CHI_ued!M$61=0,"",CHI_ued!M$61/M$11)</f>
        <v>0.2586354764315375</v>
      </c>
      <c r="N98" s="293">
        <f>IF(CHI_ued!N$61=0,"",CHI_ued!N$61/N$11)</f>
        <v>0.23800763641447914</v>
      </c>
      <c r="O98" s="293">
        <f>IF(CHI_ued!O$61=0,"",CHI_ued!O$61/O$11)</f>
        <v>0.23589959120264273</v>
      </c>
      <c r="P98" s="293">
        <f>IF(CHI_ued!P$61=0,"",CHI_ued!P$61/P$11)</f>
        <v>0.29953308932913175</v>
      </c>
      <c r="Q98" s="293">
        <f>IF(CHI_ued!Q$61=0,"",CHI_ued!Q$61/Q$11)</f>
        <v>0.28527275586431455</v>
      </c>
      <c r="R98" s="293">
        <f>IF(CHI_ued!R$61=0,"",CHI_ued!R$61/R$11)</f>
        <v>0.27544433892897963</v>
      </c>
      <c r="S98" s="293">
        <f>IF(CHI_ued!S$61=0,"",CHI_ued!S$61/S$11)</f>
        <v>0.26159451110131759</v>
      </c>
      <c r="T98" s="293">
        <f>IF(CHI_ued!T$61=0,"",CHI_ued!T$61/T$11)</f>
        <v>0.26808330035968986</v>
      </c>
      <c r="U98" s="293">
        <f>IF(CHI_ued!U$61=0,"",CHI_ued!U$61/U$11)</f>
        <v>0.26967881031035895</v>
      </c>
      <c r="V98" s="293">
        <f>IF(CHI_ued!V$61=0,"",CHI_ued!V$61/V$11)</f>
        <v>0.25848592064911796</v>
      </c>
      <c r="W98" s="293">
        <f>IF(CHI_ued!W$61=0,"",CHI_ued!W$61/W$11)</f>
        <v>0.2410627530324245</v>
      </c>
      <c r="DA98" s="94"/>
    </row>
    <row r="99" spans="1:105" ht="12" customHeight="1" x14ac:dyDescent="0.25">
      <c r="A99" s="49" t="s">
        <v>48</v>
      </c>
      <c r="B99" s="255">
        <f>IF(CHI_ued!B$110=0,"",CHI_ued!B$110/B$12)</f>
        <v>0.2192303004397072</v>
      </c>
      <c r="C99" s="255">
        <f>IF(CHI_ued!C$110=0,"",CHI_ued!C$110/C$12)</f>
        <v>0.22118580462978604</v>
      </c>
      <c r="D99" s="255">
        <f>IF(CHI_ued!D$110=0,"",CHI_ued!D$110/D$12)</f>
        <v>0.2169051839749806</v>
      </c>
      <c r="E99" s="255">
        <f>IF(CHI_ued!E$110=0,"",CHI_ued!E$110/E$12)</f>
        <v>0.22919246636077598</v>
      </c>
      <c r="F99" s="255">
        <f>IF(CHI_ued!F$110=0,"",CHI_ued!F$110/F$12)</f>
        <v>0.22714614260242183</v>
      </c>
      <c r="G99" s="255">
        <f>IF(CHI_ued!G$110=0,"",CHI_ued!G$110/G$12)</f>
        <v>0.24185501064733961</v>
      </c>
      <c r="H99" s="255">
        <f>IF(CHI_ued!H$110=0,"",CHI_ued!H$110/H$12)</f>
        <v>0.23527806188957207</v>
      </c>
      <c r="I99" s="255">
        <f>IF(CHI_ued!I$110=0,"",CHI_ued!I$110/I$12)</f>
        <v>0.27319113147515944</v>
      </c>
      <c r="J99" s="255">
        <f>IF(CHI_ued!J$110=0,"",CHI_ued!J$110/J$12)</f>
        <v>0.22242718559483429</v>
      </c>
      <c r="K99" s="255">
        <f>IF(CHI_ued!K$110=0,"",CHI_ued!K$110/K$12)</f>
        <v>0.21738437024663151</v>
      </c>
      <c r="L99" s="255">
        <f>IF(CHI_ued!L$110=0,"",CHI_ued!L$110/L$12)</f>
        <v>0.20542799780587201</v>
      </c>
      <c r="M99" s="255">
        <f>IF(CHI_ued!M$110=0,"",CHI_ued!M$110/M$12)</f>
        <v>0.18866301192121551</v>
      </c>
      <c r="N99" s="255">
        <f>IF(CHI_ued!N$110=0,"",CHI_ued!N$110/N$12)</f>
        <v>0.17081876662543102</v>
      </c>
      <c r="O99" s="255">
        <f>IF(CHI_ued!O$110=0,"",CHI_ued!O$110/O$12)</f>
        <v>0.16882010726376576</v>
      </c>
      <c r="P99" s="255">
        <f>IF(CHI_ued!P$110=0,"",CHI_ued!P$110/P$12)</f>
        <v>0.21679846639936817</v>
      </c>
      <c r="Q99" s="255">
        <f>IF(CHI_ued!Q$110=0,"",CHI_ued!Q$110/Q$12)</f>
        <v>0.21026488987776842</v>
      </c>
      <c r="R99" s="255">
        <f>IF(CHI_ued!R$110=0,"",CHI_ued!R$110/R$12)</f>
        <v>0.20338481749611928</v>
      </c>
      <c r="S99" s="255">
        <f>IF(CHI_ued!S$110=0,"",CHI_ued!S$110/S$12)</f>
        <v>0.19409837312403713</v>
      </c>
      <c r="T99" s="255">
        <f>IF(CHI_ued!T$110=0,"",CHI_ued!T$110/T$12)</f>
        <v>0.19833620568943486</v>
      </c>
      <c r="U99" s="255">
        <f>IF(CHI_ued!U$110=0,"",CHI_ued!U$110/U$12)</f>
        <v>0.19958061299119553</v>
      </c>
      <c r="V99" s="255">
        <f>IF(CHI_ued!V$110=0,"",CHI_ued!V$110/V$12)</f>
        <v>0.19194761292438475</v>
      </c>
      <c r="W99" s="255">
        <f>IF(CHI_ued!W$110=0,"",CHI_ued!W$110/W$12)</f>
        <v>0.17941573322125465</v>
      </c>
      <c r="DA99" s="84"/>
    </row>
    <row r="100" spans="1:105" ht="12" customHeight="1" x14ac:dyDescent="0.25">
      <c r="A100" s="110" t="s">
        <v>986</v>
      </c>
      <c r="B100" s="315">
        <f t="shared" ref="B100:W100" si="26">IF(B$52=0,"",B$79/B$52)</f>
        <v>1.1045321012153646</v>
      </c>
      <c r="C100" s="315">
        <f t="shared" si="26"/>
        <v>1.1512110917069389</v>
      </c>
      <c r="D100" s="315">
        <f t="shared" si="26"/>
        <v>1.0925407395728925</v>
      </c>
      <c r="E100" s="315">
        <f t="shared" si="26"/>
        <v>0.71528698620931974</v>
      </c>
      <c r="F100" s="315">
        <f t="shared" si="26"/>
        <v>0.75230085444813943</v>
      </c>
      <c r="G100" s="315">
        <f t="shared" si="26"/>
        <v>0.7196424836233799</v>
      </c>
      <c r="H100" s="315">
        <f t="shared" si="26"/>
        <v>0.60187045034735653</v>
      </c>
      <c r="I100" s="315">
        <f t="shared" si="26"/>
        <v>0.66075977981130873</v>
      </c>
      <c r="J100" s="315">
        <f t="shared" si="26"/>
        <v>0.61140972884777955</v>
      </c>
      <c r="K100" s="315">
        <f t="shared" si="26"/>
        <v>0.55889310538735704</v>
      </c>
      <c r="L100" s="315">
        <f t="shared" si="26"/>
        <v>0.59439213377596278</v>
      </c>
      <c r="M100" s="315">
        <f t="shared" si="26"/>
        <v>0.76451233406598207</v>
      </c>
      <c r="N100" s="315">
        <f t="shared" si="26"/>
        <v>0.86458211928543438</v>
      </c>
      <c r="O100" s="315">
        <f t="shared" si="26"/>
        <v>1.0057318693626283</v>
      </c>
      <c r="P100" s="315">
        <f t="shared" si="26"/>
        <v>0.87678158333997236</v>
      </c>
      <c r="Q100" s="315">
        <f t="shared" si="26"/>
        <v>1.004689485378732</v>
      </c>
      <c r="R100" s="315">
        <f t="shared" si="26"/>
        <v>0.8369688381766115</v>
      </c>
      <c r="S100" s="315">
        <f t="shared" si="26"/>
        <v>0.77417672675043803</v>
      </c>
      <c r="T100" s="315">
        <f t="shared" si="26"/>
        <v>0.85027413329298329</v>
      </c>
      <c r="U100" s="315">
        <f t="shared" si="26"/>
        <v>0.85948130225146679</v>
      </c>
      <c r="V100" s="315">
        <f t="shared" si="26"/>
        <v>0.78937371769111286</v>
      </c>
      <c r="W100" s="315">
        <f t="shared" si="26"/>
        <v>0.80241063461375894</v>
      </c>
      <c r="DA100" s="118"/>
    </row>
    <row r="101" spans="1:105" ht="12" customHeight="1" x14ac:dyDescent="0.25">
      <c r="A101" s="50" t="s">
        <v>987</v>
      </c>
      <c r="B101" s="257" t="str">
        <f t="shared" ref="B101:W101" si="27">IF(B$53=0,"",B$80/B$53)</f>
        <v/>
      </c>
      <c r="C101" s="257" t="str">
        <f t="shared" si="27"/>
        <v/>
      </c>
      <c r="D101" s="257" t="str">
        <f t="shared" si="27"/>
        <v/>
      </c>
      <c r="E101" s="257" t="str">
        <f t="shared" si="27"/>
        <v/>
      </c>
      <c r="F101" s="257" t="str">
        <f t="shared" si="27"/>
        <v/>
      </c>
      <c r="G101" s="257" t="str">
        <f t="shared" si="27"/>
        <v/>
      </c>
      <c r="H101" s="257" t="str">
        <f t="shared" si="27"/>
        <v/>
      </c>
      <c r="I101" s="257" t="str">
        <f t="shared" si="27"/>
        <v/>
      </c>
      <c r="J101" s="257" t="str">
        <f t="shared" si="27"/>
        <v/>
      </c>
      <c r="K101" s="257" t="str">
        <f t="shared" si="27"/>
        <v/>
      </c>
      <c r="L101" s="257" t="str">
        <f t="shared" si="27"/>
        <v/>
      </c>
      <c r="M101" s="257" t="str">
        <f t="shared" si="27"/>
        <v/>
      </c>
      <c r="N101" s="257" t="str">
        <f t="shared" si="27"/>
        <v/>
      </c>
      <c r="O101" s="257" t="str">
        <f t="shared" si="27"/>
        <v/>
      </c>
      <c r="P101" s="257" t="str">
        <f t="shared" si="27"/>
        <v/>
      </c>
      <c r="Q101" s="257" t="str">
        <f t="shared" si="27"/>
        <v/>
      </c>
      <c r="R101" s="257" t="str">
        <f t="shared" si="27"/>
        <v/>
      </c>
      <c r="S101" s="257" t="str">
        <f t="shared" si="27"/>
        <v/>
      </c>
      <c r="T101" s="257" t="str">
        <f t="shared" si="27"/>
        <v/>
      </c>
      <c r="U101" s="257" t="str">
        <f t="shared" si="27"/>
        <v/>
      </c>
      <c r="V101" s="257" t="str">
        <f t="shared" si="27"/>
        <v/>
      </c>
      <c r="W101" s="257" t="str">
        <f t="shared" si="27"/>
        <v/>
      </c>
      <c r="DA101" s="83"/>
    </row>
    <row r="102" spans="1:105" ht="12" customHeight="1" x14ac:dyDescent="0.25">
      <c r="A102" s="107" t="s">
        <v>988</v>
      </c>
      <c r="B102" s="295">
        <f t="shared" ref="B102:W102" si="28">IF(B$54=0,"",B$81/B$54)</f>
        <v>1.179378810808813</v>
      </c>
      <c r="C102" s="295">
        <f t="shared" si="28"/>
        <v>1.2290773423925372</v>
      </c>
      <c r="D102" s="295">
        <f t="shared" si="28"/>
        <v>1.1689927058960285</v>
      </c>
      <c r="E102" s="295">
        <f t="shared" si="28"/>
        <v>0.76730630533556599</v>
      </c>
      <c r="F102" s="295">
        <f t="shared" si="28"/>
        <v>0.80433967796150085</v>
      </c>
      <c r="G102" s="295">
        <f t="shared" si="28"/>
        <v>0.77002467480479964</v>
      </c>
      <c r="H102" s="295">
        <f t="shared" si="28"/>
        <v>0.64343010887287921</v>
      </c>
      <c r="I102" s="295">
        <f t="shared" si="28"/>
        <v>0.71543155389182522</v>
      </c>
      <c r="J102" s="295">
        <f t="shared" si="28"/>
        <v>0.65392082207094826</v>
      </c>
      <c r="K102" s="295">
        <f t="shared" si="28"/>
        <v>0.59794134478284944</v>
      </c>
      <c r="L102" s="295">
        <f t="shared" si="28"/>
        <v>0.63118762720045574</v>
      </c>
      <c r="M102" s="295">
        <f t="shared" si="28"/>
        <v>0.80766228132970264</v>
      </c>
      <c r="N102" s="295">
        <f t="shared" si="28"/>
        <v>0.90402051726720534</v>
      </c>
      <c r="O102" s="295">
        <f t="shared" si="28"/>
        <v>1.0479781242638857</v>
      </c>
      <c r="P102" s="295">
        <f t="shared" si="28"/>
        <v>0.9360328893493618</v>
      </c>
      <c r="Q102" s="295">
        <f t="shared" si="28"/>
        <v>1.0839243949730963</v>
      </c>
      <c r="R102" s="295">
        <f t="shared" si="28"/>
        <v>0.89895393592006956</v>
      </c>
      <c r="S102" s="295">
        <f t="shared" si="28"/>
        <v>0.8299103811659585</v>
      </c>
      <c r="T102" s="295">
        <f t="shared" si="28"/>
        <v>0.93879906403804037</v>
      </c>
      <c r="U102" s="295">
        <f t="shared" si="28"/>
        <v>0.95297211437120877</v>
      </c>
      <c r="V102" s="295">
        <f t="shared" si="28"/>
        <v>0.86322662271843664</v>
      </c>
      <c r="W102" s="295">
        <f t="shared" si="28"/>
        <v>0.9051944306246601</v>
      </c>
      <c r="DA102" s="94"/>
    </row>
    <row r="103" spans="1:105" ht="12" customHeight="1" x14ac:dyDescent="0.25">
      <c r="A103" s="49" t="s">
        <v>48</v>
      </c>
      <c r="B103" s="258">
        <f t="shared" ref="B103:W103" si="29">IF(B$55=0,"",B$82/B$55)</f>
        <v>0.61285652472706009</v>
      </c>
      <c r="C103" s="258">
        <f t="shared" si="29"/>
        <v>0.64397160133552922</v>
      </c>
      <c r="D103" s="258">
        <f t="shared" si="29"/>
        <v>0.60379565685999337</v>
      </c>
      <c r="E103" s="258">
        <f t="shared" si="29"/>
        <v>0.37900074981011483</v>
      </c>
      <c r="F103" s="258">
        <f t="shared" si="29"/>
        <v>0.40861519532156843</v>
      </c>
      <c r="G103" s="258">
        <f t="shared" si="29"/>
        <v>0.3863934178357939</v>
      </c>
      <c r="H103" s="258">
        <f t="shared" si="29"/>
        <v>0.32437609535309975</v>
      </c>
      <c r="I103" s="258">
        <f t="shared" si="29"/>
        <v>0.36308027187739567</v>
      </c>
      <c r="J103" s="258">
        <f t="shared" si="29"/>
        <v>0.32653108907559331</v>
      </c>
      <c r="K103" s="258">
        <f t="shared" si="29"/>
        <v>0.29825811447074702</v>
      </c>
      <c r="L103" s="258">
        <f t="shared" si="29"/>
        <v>0.31666967557812381</v>
      </c>
      <c r="M103" s="258">
        <f t="shared" si="29"/>
        <v>0.41335247516122753</v>
      </c>
      <c r="N103" s="258">
        <f t="shared" si="29"/>
        <v>0.48581467445519633</v>
      </c>
      <c r="O103" s="258">
        <f t="shared" si="29"/>
        <v>0.58923347082581745</v>
      </c>
      <c r="P103" s="258">
        <f t="shared" si="29"/>
        <v>0.52004980423316538</v>
      </c>
      <c r="Q103" s="258">
        <f t="shared" si="29"/>
        <v>0.55730265729740336</v>
      </c>
      <c r="R103" s="258">
        <f t="shared" si="29"/>
        <v>0.45198654388123743</v>
      </c>
      <c r="S103" s="258">
        <f t="shared" si="29"/>
        <v>0.40399895318968637</v>
      </c>
      <c r="T103" s="258">
        <f t="shared" si="29"/>
        <v>0.47020659271281862</v>
      </c>
      <c r="U103" s="258">
        <f t="shared" si="29"/>
        <v>0.47758256213768413</v>
      </c>
      <c r="V103" s="258">
        <f t="shared" si="29"/>
        <v>0.42061427489570197</v>
      </c>
      <c r="W103" s="258">
        <f t="shared" si="29"/>
        <v>0.43930606219641383</v>
      </c>
      <c r="DA103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final energy consumption"</f>
        <v>LU: Chemical industry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0</v>
      </c>
      <c r="C5" s="225">
        <f t="shared" si="0"/>
        <v>0</v>
      </c>
      <c r="D5" s="225">
        <f t="shared" si="0"/>
        <v>0</v>
      </c>
      <c r="E5" s="225">
        <f t="shared" si="0"/>
        <v>0</v>
      </c>
      <c r="F5" s="225">
        <f t="shared" si="0"/>
        <v>0</v>
      </c>
      <c r="G5" s="225">
        <f t="shared" si="0"/>
        <v>0</v>
      </c>
      <c r="H5" s="225">
        <f t="shared" si="0"/>
        <v>0</v>
      </c>
      <c r="I5" s="225">
        <f t="shared" si="0"/>
        <v>0</v>
      </c>
      <c r="J5" s="225">
        <f t="shared" si="0"/>
        <v>0</v>
      </c>
      <c r="K5" s="225">
        <f t="shared" si="0"/>
        <v>0</v>
      </c>
      <c r="L5" s="225">
        <f t="shared" si="0"/>
        <v>0</v>
      </c>
      <c r="M5" s="225">
        <f t="shared" si="0"/>
        <v>0</v>
      </c>
      <c r="N5" s="225">
        <f t="shared" si="0"/>
        <v>0</v>
      </c>
      <c r="O5" s="225">
        <f t="shared" si="0"/>
        <v>0</v>
      </c>
      <c r="P5" s="225">
        <f t="shared" si="0"/>
        <v>0</v>
      </c>
      <c r="Q5" s="225">
        <f t="shared" si="0"/>
        <v>0</v>
      </c>
      <c r="R5" s="225">
        <f t="shared" si="0"/>
        <v>0</v>
      </c>
      <c r="S5" s="225">
        <f t="shared" si="0"/>
        <v>0</v>
      </c>
      <c r="T5" s="225">
        <f t="shared" si="0"/>
        <v>0</v>
      </c>
      <c r="U5" s="225">
        <f t="shared" si="0"/>
        <v>0</v>
      </c>
      <c r="V5" s="225">
        <f t="shared" si="0"/>
        <v>0</v>
      </c>
      <c r="W5" s="225">
        <f t="shared" si="0"/>
        <v>0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989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990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991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992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993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994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995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996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997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998</v>
      </c>
    </row>
    <row r="16" spans="1:105" ht="12" customHeight="1" x14ac:dyDescent="0.25">
      <c r="A16" s="134" t="s">
        <v>999</v>
      </c>
      <c r="B16" s="316">
        <v>0</v>
      </c>
      <c r="C16" s="316">
        <v>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316">
        <v>0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0</v>
      </c>
      <c r="W16" s="316">
        <v>0</v>
      </c>
      <c r="DA16" s="136" t="s">
        <v>973</v>
      </c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 t="s">
        <v>974</v>
      </c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 t="s">
        <v>975</v>
      </c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 t="s">
        <v>976</v>
      </c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 t="s">
        <v>977</v>
      </c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 t="s">
        <v>978</v>
      </c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0</v>
      </c>
      <c r="E22" s="317">
        <v>0</v>
      </c>
      <c r="F22" s="317">
        <v>0</v>
      </c>
      <c r="G22" s="317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317">
        <v>0</v>
      </c>
      <c r="N22" s="317">
        <v>0</v>
      </c>
      <c r="O22" s="317">
        <v>0</v>
      </c>
      <c r="P22" s="317">
        <v>0</v>
      </c>
      <c r="Q22" s="317">
        <v>0</v>
      </c>
      <c r="R22" s="317">
        <v>0</v>
      </c>
      <c r="S22" s="317">
        <v>0</v>
      </c>
      <c r="T22" s="317">
        <v>0</v>
      </c>
      <c r="U22" s="317">
        <v>0</v>
      </c>
      <c r="V22" s="317">
        <v>0</v>
      </c>
      <c r="W22" s="317">
        <v>0</v>
      </c>
      <c r="DA22" s="137" t="s">
        <v>979</v>
      </c>
    </row>
    <row r="23" spans="1:105" ht="12" customHeight="1" x14ac:dyDescent="0.25">
      <c r="A23" s="135" t="s">
        <v>84</v>
      </c>
      <c r="B23" s="317">
        <v>0</v>
      </c>
      <c r="C23" s="317">
        <v>0</v>
      </c>
      <c r="D23" s="317">
        <v>0</v>
      </c>
      <c r="E23" s="317">
        <v>0</v>
      </c>
      <c r="F23" s="317">
        <v>0</v>
      </c>
      <c r="G23" s="317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DA23" s="137" t="s">
        <v>980</v>
      </c>
    </row>
    <row r="24" spans="1:105" ht="12" customHeight="1" x14ac:dyDescent="0.25">
      <c r="A24" s="135" t="s">
        <v>72</v>
      </c>
      <c r="B24" s="317">
        <v>0</v>
      </c>
      <c r="C24" s="317">
        <v>0</v>
      </c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DA24" s="137" t="s">
        <v>981</v>
      </c>
    </row>
    <row r="25" spans="1:105" ht="12" customHeight="1" x14ac:dyDescent="0.25">
      <c r="A25" s="57" t="s">
        <v>1000</v>
      </c>
      <c r="B25" s="296">
        <v>0</v>
      </c>
      <c r="C25" s="296">
        <v>0</v>
      </c>
      <c r="D25" s="296">
        <v>0</v>
      </c>
      <c r="E25" s="296">
        <v>0</v>
      </c>
      <c r="F25" s="296">
        <v>0</v>
      </c>
      <c r="G25" s="296">
        <v>0</v>
      </c>
      <c r="H25" s="296">
        <v>0</v>
      </c>
      <c r="I25" s="296">
        <v>0</v>
      </c>
      <c r="J25" s="296">
        <v>0</v>
      </c>
      <c r="K25" s="296">
        <v>0</v>
      </c>
      <c r="L25" s="296">
        <v>0</v>
      </c>
      <c r="M25" s="296">
        <v>0</v>
      </c>
      <c r="N25" s="296">
        <v>0</v>
      </c>
      <c r="O25" s="296">
        <v>0</v>
      </c>
      <c r="P25" s="296">
        <v>0</v>
      </c>
      <c r="Q25" s="296">
        <v>0</v>
      </c>
      <c r="R25" s="296">
        <v>0</v>
      </c>
      <c r="S25" s="296">
        <v>0</v>
      </c>
      <c r="T25" s="296">
        <v>0</v>
      </c>
      <c r="U25" s="296">
        <v>0</v>
      </c>
      <c r="V25" s="296">
        <v>0</v>
      </c>
      <c r="W25" s="296">
        <v>0</v>
      </c>
      <c r="DA25" s="70" t="s">
        <v>1001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1002</v>
      </c>
    </row>
    <row r="27" spans="1:105" ht="12" customHeight="1" x14ac:dyDescent="0.25">
      <c r="A27" s="46" t="s">
        <v>32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1003</v>
      </c>
    </row>
    <row r="28" spans="1:105" ht="12" customHeight="1" x14ac:dyDescent="0.25">
      <c r="A28" s="46" t="s">
        <v>33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1004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1005</v>
      </c>
    </row>
    <row r="30" spans="1:105" ht="12" customHeight="1" x14ac:dyDescent="0.25">
      <c r="A30" s="46" t="s">
        <v>70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1006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0</v>
      </c>
      <c r="T31" s="231">
        <v>0</v>
      </c>
      <c r="U31" s="231">
        <v>0</v>
      </c>
      <c r="V31" s="231">
        <v>0</v>
      </c>
      <c r="W31" s="231">
        <v>0</v>
      </c>
      <c r="DA31" s="73" t="s">
        <v>1007</v>
      </c>
    </row>
    <row r="32" spans="1:105" ht="12" customHeight="1" x14ac:dyDescent="0.25">
      <c r="A32" s="46" t="s">
        <v>162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1008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1009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0</v>
      </c>
      <c r="R34" s="231">
        <v>0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1010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1011</v>
      </c>
    </row>
    <row r="36" spans="1:105" ht="12" customHeight="1" x14ac:dyDescent="0.25">
      <c r="A36" s="57" t="s">
        <v>1012</v>
      </c>
      <c r="B36" s="263">
        <v>0</v>
      </c>
      <c r="C36" s="263">
        <v>0</v>
      </c>
      <c r="D36" s="263">
        <v>0</v>
      </c>
      <c r="E36" s="263">
        <v>0</v>
      </c>
      <c r="F36" s="263">
        <v>0</v>
      </c>
      <c r="G36" s="263">
        <v>0</v>
      </c>
      <c r="H36" s="263">
        <v>0</v>
      </c>
      <c r="I36" s="263">
        <v>0</v>
      </c>
      <c r="J36" s="263">
        <v>0</v>
      </c>
      <c r="K36" s="263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3">
        <v>0</v>
      </c>
      <c r="R36" s="263">
        <v>0</v>
      </c>
      <c r="S36" s="263">
        <v>0</v>
      </c>
      <c r="T36" s="263">
        <v>0</v>
      </c>
      <c r="U36" s="263">
        <v>0</v>
      </c>
      <c r="V36" s="263">
        <v>0</v>
      </c>
      <c r="W36" s="263">
        <v>0</v>
      </c>
      <c r="DA36" s="70" t="s">
        <v>1013</v>
      </c>
    </row>
    <row r="37" spans="1:105" ht="12" customHeight="1" x14ac:dyDescent="0.25">
      <c r="A37" s="60" t="s">
        <v>1014</v>
      </c>
      <c r="B37" s="264">
        <v>0</v>
      </c>
      <c r="C37" s="264">
        <v>0</v>
      </c>
      <c r="D37" s="264">
        <v>0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>
        <v>0</v>
      </c>
      <c r="K37" s="264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DA37" s="72" t="s">
        <v>1015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1016</v>
      </c>
    </row>
    <row r="39" spans="1:105" ht="12" customHeight="1" x14ac:dyDescent="0.25">
      <c r="A39" s="59" t="s">
        <v>33</v>
      </c>
      <c r="B39" s="297">
        <v>0</v>
      </c>
      <c r="C39" s="297">
        <v>0</v>
      </c>
      <c r="D39" s="297">
        <v>0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DA39" s="122" t="s">
        <v>1017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DA40" s="122" t="s">
        <v>1018</v>
      </c>
    </row>
    <row r="41" spans="1:105" ht="12" customHeight="1" x14ac:dyDescent="0.25">
      <c r="A41" s="59" t="s">
        <v>70</v>
      </c>
      <c r="B41" s="297">
        <v>0</v>
      </c>
      <c r="C41" s="297">
        <v>0</v>
      </c>
      <c r="D41" s="297">
        <v>0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1019</v>
      </c>
    </row>
    <row r="42" spans="1:105" ht="12" customHeight="1" x14ac:dyDescent="0.25">
      <c r="A42" s="59" t="s">
        <v>162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1020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1022</v>
      </c>
    </row>
    <row r="44" spans="1:105" ht="12" customHeight="1" x14ac:dyDescent="0.25">
      <c r="A44" s="57" t="s">
        <v>1023</v>
      </c>
      <c r="B44" s="263">
        <f t="shared" ref="B44:W44" si="1">B45+B46+B57</f>
        <v>0</v>
      </c>
      <c r="C44" s="263">
        <f t="shared" si="1"/>
        <v>0</v>
      </c>
      <c r="D44" s="263">
        <f t="shared" si="1"/>
        <v>0</v>
      </c>
      <c r="E44" s="263">
        <f t="shared" si="1"/>
        <v>0</v>
      </c>
      <c r="F44" s="263">
        <f t="shared" si="1"/>
        <v>0</v>
      </c>
      <c r="G44" s="263">
        <f t="shared" si="1"/>
        <v>0</v>
      </c>
      <c r="H44" s="263">
        <f t="shared" si="1"/>
        <v>0</v>
      </c>
      <c r="I44" s="263">
        <f t="shared" si="1"/>
        <v>0</v>
      </c>
      <c r="J44" s="263">
        <f t="shared" si="1"/>
        <v>0</v>
      </c>
      <c r="K44" s="263">
        <f t="shared" si="1"/>
        <v>0</v>
      </c>
      <c r="L44" s="263">
        <f t="shared" si="1"/>
        <v>0</v>
      </c>
      <c r="M44" s="263">
        <f t="shared" si="1"/>
        <v>0</v>
      </c>
      <c r="N44" s="263">
        <f t="shared" si="1"/>
        <v>0</v>
      </c>
      <c r="O44" s="263">
        <f t="shared" si="1"/>
        <v>0</v>
      </c>
      <c r="P44" s="263">
        <f t="shared" si="1"/>
        <v>0</v>
      </c>
      <c r="Q44" s="263">
        <f t="shared" si="1"/>
        <v>0</v>
      </c>
      <c r="R44" s="263">
        <f t="shared" si="1"/>
        <v>0</v>
      </c>
      <c r="S44" s="263">
        <f t="shared" si="1"/>
        <v>0</v>
      </c>
      <c r="T44" s="263">
        <f t="shared" si="1"/>
        <v>0</v>
      </c>
      <c r="U44" s="263">
        <f t="shared" si="1"/>
        <v>0</v>
      </c>
      <c r="V44" s="263">
        <f t="shared" si="1"/>
        <v>0</v>
      </c>
      <c r="W44" s="263">
        <f t="shared" si="1"/>
        <v>0</v>
      </c>
      <c r="DA44" s="70"/>
    </row>
    <row r="45" spans="1:105" ht="12" customHeight="1" x14ac:dyDescent="0.25">
      <c r="A45" s="60" t="s">
        <v>1024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  <c r="R45" s="264">
        <v>0</v>
      </c>
      <c r="S45" s="264">
        <v>0</v>
      </c>
      <c r="T45" s="264">
        <v>0</v>
      </c>
      <c r="U45" s="264">
        <v>0</v>
      </c>
      <c r="V45" s="264">
        <v>0</v>
      </c>
      <c r="W45" s="264">
        <v>0</v>
      </c>
      <c r="DA45" s="72" t="s">
        <v>1025</v>
      </c>
    </row>
    <row r="46" spans="1:105" ht="12" customHeight="1" x14ac:dyDescent="0.25">
      <c r="A46" s="60" t="s">
        <v>1026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  <c r="R46" s="264">
        <v>0</v>
      </c>
      <c r="S46" s="264">
        <v>0</v>
      </c>
      <c r="T46" s="264">
        <v>0</v>
      </c>
      <c r="U46" s="264">
        <v>0</v>
      </c>
      <c r="V46" s="264">
        <v>0</v>
      </c>
      <c r="W46" s="264">
        <v>0</v>
      </c>
      <c r="DA46" s="72" t="s">
        <v>1027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1028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1029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1030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1031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1032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1033</v>
      </c>
    </row>
    <row r="53" spans="1:105" ht="12" customHeight="1" x14ac:dyDescent="0.25">
      <c r="A53" s="64" t="s">
        <v>162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1034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1035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1036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1037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1039</v>
      </c>
    </row>
    <row r="58" spans="1:105" ht="12" customHeight="1" x14ac:dyDescent="0.25">
      <c r="A58" s="132" t="s">
        <v>1040</v>
      </c>
      <c r="B58" s="318">
        <v>0</v>
      </c>
      <c r="C58" s="318">
        <v>0</v>
      </c>
      <c r="D58" s="318">
        <v>0</v>
      </c>
      <c r="E58" s="318">
        <v>0</v>
      </c>
      <c r="F58" s="318">
        <v>0</v>
      </c>
      <c r="G58" s="318">
        <v>0</v>
      </c>
      <c r="H58" s="318">
        <v>0</v>
      </c>
      <c r="I58" s="318">
        <v>0</v>
      </c>
      <c r="J58" s="318">
        <v>0</v>
      </c>
      <c r="K58" s="318">
        <v>0</v>
      </c>
      <c r="L58" s="318">
        <v>0</v>
      </c>
      <c r="M58" s="318">
        <v>0</v>
      </c>
      <c r="N58" s="318">
        <v>0</v>
      </c>
      <c r="O58" s="318">
        <v>0</v>
      </c>
      <c r="P58" s="318">
        <v>0</v>
      </c>
      <c r="Q58" s="318">
        <v>0</v>
      </c>
      <c r="R58" s="318">
        <v>0</v>
      </c>
      <c r="S58" s="318">
        <v>0</v>
      </c>
      <c r="T58" s="318">
        <v>0</v>
      </c>
      <c r="U58" s="318">
        <v>0</v>
      </c>
      <c r="V58" s="318">
        <v>0</v>
      </c>
      <c r="W58" s="318">
        <v>0</v>
      </c>
      <c r="DA58" s="139" t="s">
        <v>1041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36.577388996620527</v>
      </c>
      <c r="C61" s="225">
        <v>35.38089450911751</v>
      </c>
      <c r="D61" s="225">
        <v>35.641538154003698</v>
      </c>
      <c r="E61" s="225">
        <v>53.755162865412949</v>
      </c>
      <c r="F61" s="225">
        <v>56.841918492364513</v>
      </c>
      <c r="G61" s="225">
        <v>61.425743436746153</v>
      </c>
      <c r="H61" s="225">
        <v>53.196664683570383</v>
      </c>
      <c r="I61" s="225">
        <v>50.282348305543692</v>
      </c>
      <c r="J61" s="225">
        <v>44.994833903045922</v>
      </c>
      <c r="K61" s="225">
        <v>34.601935196391693</v>
      </c>
      <c r="L61" s="225">
        <v>40.332596089637157</v>
      </c>
      <c r="M61" s="225">
        <v>49.261680814662363</v>
      </c>
      <c r="N61" s="225">
        <v>53.95574169426002</v>
      </c>
      <c r="O61" s="225">
        <v>62.096916009353713</v>
      </c>
      <c r="P61" s="225">
        <v>50.376712347695523</v>
      </c>
      <c r="Q61" s="225">
        <v>45.799690222192439</v>
      </c>
      <c r="R61" s="225">
        <v>44.19323512987058</v>
      </c>
      <c r="S61" s="225">
        <v>37.253335875715777</v>
      </c>
      <c r="T61" s="225">
        <v>22.373067548354509</v>
      </c>
      <c r="U61" s="225">
        <v>23.979620334832529</v>
      </c>
      <c r="V61" s="225">
        <v>22.633196722713649</v>
      </c>
      <c r="W61" s="225">
        <v>10.42614840751234</v>
      </c>
      <c r="DA61" s="89" t="s">
        <v>1042</v>
      </c>
    </row>
    <row r="62" spans="1:105" ht="12" customHeight="1" x14ac:dyDescent="0.25">
      <c r="A62" s="55" t="s">
        <v>92</v>
      </c>
      <c r="B62" s="261">
        <v>0.47829061023909403</v>
      </c>
      <c r="C62" s="261">
        <v>0.4547117892095392</v>
      </c>
      <c r="D62" s="261">
        <v>0.46933890899275132</v>
      </c>
      <c r="E62" s="261">
        <v>0.76164380462899339</v>
      </c>
      <c r="F62" s="261">
        <v>0.77410432176319222</v>
      </c>
      <c r="G62" s="261">
        <v>0.85373496770610913</v>
      </c>
      <c r="H62" s="261">
        <v>0.73361787179749582</v>
      </c>
      <c r="I62" s="261">
        <v>0.68961471714008804</v>
      </c>
      <c r="J62" s="261">
        <v>0.63043624784075303</v>
      </c>
      <c r="K62" s="261">
        <v>0.49020231156339922</v>
      </c>
      <c r="L62" s="261">
        <v>0.56551004946803984</v>
      </c>
      <c r="M62" s="261">
        <v>0.67894058283516012</v>
      </c>
      <c r="N62" s="261">
        <v>0.69048597637988363</v>
      </c>
      <c r="O62" s="261">
        <v>0.74344717490035095</v>
      </c>
      <c r="P62" s="261">
        <v>0.61120086759270564</v>
      </c>
      <c r="Q62" s="261">
        <v>0.61981717906507316</v>
      </c>
      <c r="R62" s="261">
        <v>0.62787575538560159</v>
      </c>
      <c r="S62" s="261">
        <v>0.54943142371787457</v>
      </c>
      <c r="T62" s="261">
        <v>0.3160992844792504</v>
      </c>
      <c r="U62" s="261">
        <v>0.33773639204552541</v>
      </c>
      <c r="V62" s="261">
        <v>0.33119711685422498</v>
      </c>
      <c r="W62" s="261">
        <v>0.15160740878813081</v>
      </c>
      <c r="DA62" s="67" t="s">
        <v>1043</v>
      </c>
    </row>
    <row r="63" spans="1:105" ht="12" customHeight="1" x14ac:dyDescent="0.25">
      <c r="A63" s="202" t="s">
        <v>93</v>
      </c>
      <c r="B63" s="226">
        <v>3.7957481216034998</v>
      </c>
      <c r="C63" s="226">
        <v>3.6086249297268749</v>
      </c>
      <c r="D63" s="226">
        <v>3.724706787185549</v>
      </c>
      <c r="E63" s="226">
        <v>6.044459119333851</v>
      </c>
      <c r="F63" s="226">
        <v>6.1433466648842439</v>
      </c>
      <c r="G63" s="226">
        <v>6.7753011049030523</v>
      </c>
      <c r="H63" s="226">
        <v>5.8220433335667723</v>
      </c>
      <c r="I63" s="226">
        <v>5.4728311850113389</v>
      </c>
      <c r="J63" s="226">
        <v>5.0031866658140416</v>
      </c>
      <c r="K63" s="226">
        <v>3.8902802260582181</v>
      </c>
      <c r="L63" s="226">
        <v>4.4879277620423643</v>
      </c>
      <c r="M63" s="226">
        <v>5.3881204999794514</v>
      </c>
      <c r="N63" s="226">
        <v>5.479745559979377</v>
      </c>
      <c r="O63" s="226">
        <v>5.9000493784077612</v>
      </c>
      <c r="P63" s="226">
        <v>4.8505333272750404</v>
      </c>
      <c r="Q63" s="226">
        <v>4.9189129847181157</v>
      </c>
      <c r="R63" s="226">
        <v>4.9828664165368037</v>
      </c>
      <c r="S63" s="226">
        <v>4.3603266505368614</v>
      </c>
      <c r="T63" s="226">
        <v>2.508586285443775</v>
      </c>
      <c r="U63" s="226">
        <v>2.68029990190086</v>
      </c>
      <c r="V63" s="226">
        <v>2.628403751333281</v>
      </c>
      <c r="W63" s="226">
        <v>1.203167122267049</v>
      </c>
      <c r="DA63" s="174" t="s">
        <v>1044</v>
      </c>
    </row>
    <row r="64" spans="1:105" ht="12" customHeight="1" x14ac:dyDescent="0.25">
      <c r="A64" s="202" t="s">
        <v>94</v>
      </c>
      <c r="B64" s="226">
        <v>4.2488923278626096</v>
      </c>
      <c r="C64" s="226">
        <v>4.0394299850362678</v>
      </c>
      <c r="D64" s="226">
        <v>4.1693699330409952</v>
      </c>
      <c r="E64" s="226">
        <v>6.7660590627829684</v>
      </c>
      <c r="F64" s="226">
        <v>6.8767520066110546</v>
      </c>
      <c r="G64" s="226">
        <v>7.5841504655531384</v>
      </c>
      <c r="H64" s="226">
        <v>6.5170908237255114</v>
      </c>
      <c r="I64" s="226">
        <v>6.1261890116825191</v>
      </c>
      <c r="J64" s="226">
        <v>5.6004773652529476</v>
      </c>
      <c r="K64" s="226">
        <v>4.3547098690920523</v>
      </c>
      <c r="L64" s="226">
        <v>5.0237057953381523</v>
      </c>
      <c r="M64" s="226">
        <v>6.0313653910973013</v>
      </c>
      <c r="N64" s="226">
        <v>6.1339288389346054</v>
      </c>
      <c r="O64" s="226">
        <v>6.6044093904042098</v>
      </c>
      <c r="P64" s="226">
        <v>5.4295999576479934</v>
      </c>
      <c r="Q64" s="226">
        <v>5.5061429190310651</v>
      </c>
      <c r="R64" s="226">
        <v>5.5777312428843642</v>
      </c>
      <c r="S64" s="226">
        <v>4.8808714010808636</v>
      </c>
      <c r="T64" s="226">
        <v>2.8080664681988119</v>
      </c>
      <c r="U64" s="226">
        <v>3.0002796088446781</v>
      </c>
      <c r="V64" s="226">
        <v>2.942187989240836</v>
      </c>
      <c r="W64" s="226">
        <v>1.3468036843228151</v>
      </c>
      <c r="DA64" s="174" t="s">
        <v>1045</v>
      </c>
    </row>
    <row r="65" spans="1:105" ht="12" customHeight="1" x14ac:dyDescent="0.25">
      <c r="A65" s="202" t="s">
        <v>95</v>
      </c>
      <c r="B65" s="226">
        <v>6.8403558365258306</v>
      </c>
      <c r="C65" s="226">
        <v>6.503139251890631</v>
      </c>
      <c r="D65" s="226">
        <v>6.7123315338186416</v>
      </c>
      <c r="E65" s="226">
        <v>10.892780524675731</v>
      </c>
      <c r="F65" s="226">
        <v>11.070986764314091</v>
      </c>
      <c r="G65" s="226">
        <v>12.209838211700159</v>
      </c>
      <c r="H65" s="226">
        <v>10.49196280190634</v>
      </c>
      <c r="I65" s="226">
        <v>9.8626440794754711</v>
      </c>
      <c r="J65" s="226">
        <v>9.0162929715872924</v>
      </c>
      <c r="K65" s="226">
        <v>7.0107130919942833</v>
      </c>
      <c r="L65" s="226">
        <v>8.0877397228412793</v>
      </c>
      <c r="M65" s="226">
        <v>9.7099861026523975</v>
      </c>
      <c r="N65" s="226">
        <v>9.8751045440935936</v>
      </c>
      <c r="O65" s="226">
        <v>10.63253827926097</v>
      </c>
      <c r="P65" s="226">
        <v>8.7411948560676294</v>
      </c>
      <c r="Q65" s="226">
        <v>8.8644225239490257</v>
      </c>
      <c r="R65" s="226">
        <v>8.9796736461499407</v>
      </c>
      <c r="S65" s="226">
        <v>7.8577884774290503</v>
      </c>
      <c r="T65" s="226">
        <v>4.5207485558380407</v>
      </c>
      <c r="U65" s="226">
        <v>4.830195389746236</v>
      </c>
      <c r="V65" s="226">
        <v>4.7366728152614481</v>
      </c>
      <c r="W65" s="226">
        <v>2.1682395626500699</v>
      </c>
      <c r="DA65" s="174" t="s">
        <v>1046</v>
      </c>
    </row>
    <row r="66" spans="1:105" ht="12" customHeight="1" x14ac:dyDescent="0.25">
      <c r="A66" s="56" t="s">
        <v>96</v>
      </c>
      <c r="B66" s="262">
        <v>1.2004261824945679</v>
      </c>
      <c r="C66" s="262">
        <v>1.147423519828884</v>
      </c>
      <c r="D66" s="262">
        <v>1.177063195778322</v>
      </c>
      <c r="E66" s="262">
        <v>1.916825555499841</v>
      </c>
      <c r="F66" s="262">
        <v>1.9503806452999439</v>
      </c>
      <c r="G66" s="262">
        <v>2.147783297381336</v>
      </c>
      <c r="H66" s="262">
        <v>1.8750619408045519</v>
      </c>
      <c r="I66" s="262">
        <v>1.751053369494681</v>
      </c>
      <c r="J66" s="262">
        <v>1.6086510429832519</v>
      </c>
      <c r="K66" s="262">
        <v>1.237334176890164</v>
      </c>
      <c r="L66" s="262">
        <v>1.4238159768064029</v>
      </c>
      <c r="M66" s="262">
        <v>1.677618271820118</v>
      </c>
      <c r="N66" s="262">
        <v>1.730084978808331</v>
      </c>
      <c r="O66" s="262">
        <v>1.910543690968977</v>
      </c>
      <c r="P66" s="262">
        <v>1.5657574238080929</v>
      </c>
      <c r="Q66" s="262">
        <v>1.518391660924066</v>
      </c>
      <c r="R66" s="262">
        <v>1.5281901464621579</v>
      </c>
      <c r="S66" s="262">
        <v>1.34063468948033</v>
      </c>
      <c r="T66" s="262">
        <v>0.77362351509109473</v>
      </c>
      <c r="U66" s="262">
        <v>0.82737697808784993</v>
      </c>
      <c r="V66" s="262">
        <v>0.81083149308489</v>
      </c>
      <c r="W66" s="262">
        <v>0.37342541333612361</v>
      </c>
      <c r="DA66" s="68" t="s">
        <v>1047</v>
      </c>
    </row>
    <row r="67" spans="1:105" ht="12" customHeight="1" x14ac:dyDescent="0.25">
      <c r="A67" s="37" t="s">
        <v>160</v>
      </c>
      <c r="B67" s="228">
        <v>9.6338751522148963E-2</v>
      </c>
      <c r="C67" s="228">
        <v>0.1182019952981901</v>
      </c>
      <c r="D67" s="228">
        <v>9.4584365724425745E-2</v>
      </c>
      <c r="E67" s="228">
        <v>4.9779762738114457E-2</v>
      </c>
      <c r="F67" s="228">
        <v>6.9311129180789285E-2</v>
      </c>
      <c r="G67" s="228">
        <v>5.5820841191896148E-2</v>
      </c>
      <c r="H67" s="228">
        <v>2.637386643243211E-2</v>
      </c>
      <c r="I67" s="228">
        <v>2.1849332923805989E-2</v>
      </c>
      <c r="J67" s="228">
        <v>1.306445139673258E-2</v>
      </c>
      <c r="K67" s="228">
        <v>1.033490737014196E-2</v>
      </c>
      <c r="L67" s="228">
        <v>2.2167251792185889E-2</v>
      </c>
      <c r="M67" s="228">
        <v>2.3533983801012279E-2</v>
      </c>
      <c r="N67" s="228">
        <v>7.7101969044422139E-2</v>
      </c>
      <c r="O67" s="228">
        <v>0.13090803154213529</v>
      </c>
      <c r="P67" s="228">
        <v>9.1244375885402254E-2</v>
      </c>
      <c r="Q67" s="228">
        <v>8.5503433743205459E-2</v>
      </c>
      <c r="R67" s="228">
        <v>8.9641871272839861E-4</v>
      </c>
      <c r="S67" s="228">
        <v>1.284843149053201E-2</v>
      </c>
      <c r="T67" s="228">
        <v>1.5034278226777621E-2</v>
      </c>
      <c r="U67" s="228">
        <v>2.0199174950656221E-2</v>
      </c>
      <c r="V67" s="228">
        <v>1.58800885492715E-2</v>
      </c>
      <c r="W67" s="228">
        <v>1.3839050848407621E-2</v>
      </c>
      <c r="DA67" s="69" t="s">
        <v>1048</v>
      </c>
    </row>
    <row r="68" spans="1:105" ht="12" customHeight="1" x14ac:dyDescent="0.25">
      <c r="A68" s="37" t="s">
        <v>162</v>
      </c>
      <c r="B68" s="228">
        <v>0.16519861701930241</v>
      </c>
      <c r="C68" s="228">
        <v>0.156921682677368</v>
      </c>
      <c r="D68" s="228">
        <v>0.14810668159951951</v>
      </c>
      <c r="E68" s="228">
        <v>0.13307048198812979</v>
      </c>
      <c r="F68" s="228">
        <v>0.1767672059257292</v>
      </c>
      <c r="G68" s="228">
        <v>0.18040328772726891</v>
      </c>
      <c r="H68" s="228">
        <v>0.1388086034926008</v>
      </c>
      <c r="I68" s="228">
        <v>0.1630062135461213</v>
      </c>
      <c r="J68" s="228">
        <v>0.11949843351632571</v>
      </c>
      <c r="K68" s="228">
        <v>9.3448859150741567E-2</v>
      </c>
      <c r="L68" s="228">
        <v>0.1116584828578302</v>
      </c>
      <c r="M68" s="228">
        <v>0.22489468747405081</v>
      </c>
      <c r="N68" s="228">
        <v>0.31657162437359088</v>
      </c>
      <c r="O68" s="228">
        <v>0.51019217169407372</v>
      </c>
      <c r="P68" s="228">
        <v>0.34031765936222769</v>
      </c>
      <c r="Q68" s="228">
        <v>0.23114558572952709</v>
      </c>
      <c r="R68" s="228">
        <v>0.22565319894747651</v>
      </c>
      <c r="S68" s="228">
        <v>0.12829976346408531</v>
      </c>
      <c r="T68" s="228">
        <v>9.8092693609853954E-2</v>
      </c>
      <c r="U68" s="228">
        <v>0.1026413090812541</v>
      </c>
      <c r="V68" s="228">
        <v>7.178884374102483E-2</v>
      </c>
      <c r="W68" s="228">
        <v>2.5683377871821539E-2</v>
      </c>
      <c r="DA68" s="69" t="s">
        <v>1049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1050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1051</v>
      </c>
    </row>
    <row r="71" spans="1:105" ht="12" customHeight="1" x14ac:dyDescent="0.25">
      <c r="A71" s="37" t="s">
        <v>38</v>
      </c>
      <c r="B71" s="228">
        <v>0.93888881395311652</v>
      </c>
      <c r="C71" s="228">
        <v>0.87229984185332576</v>
      </c>
      <c r="D71" s="228">
        <v>0.93437214845437655</v>
      </c>
      <c r="E71" s="228">
        <v>1.7339753107735969</v>
      </c>
      <c r="F71" s="228">
        <v>1.704302310193426</v>
      </c>
      <c r="G71" s="228">
        <v>1.911559168462172</v>
      </c>
      <c r="H71" s="228">
        <v>1.7098794708795191</v>
      </c>
      <c r="I71" s="228">
        <v>1.566197823024754</v>
      </c>
      <c r="J71" s="228">
        <v>1.4760881580701939</v>
      </c>
      <c r="K71" s="228">
        <v>1.1335504103692799</v>
      </c>
      <c r="L71" s="228">
        <v>1.2899902421563869</v>
      </c>
      <c r="M71" s="228">
        <v>1.4291896005450551</v>
      </c>
      <c r="N71" s="228">
        <v>1.3364113853903179</v>
      </c>
      <c r="O71" s="228">
        <v>1.269443487732768</v>
      </c>
      <c r="P71" s="228">
        <v>1.134195388560463</v>
      </c>
      <c r="Q71" s="228">
        <v>1.201742641451333</v>
      </c>
      <c r="R71" s="228">
        <v>1.301640528801953</v>
      </c>
      <c r="S71" s="228">
        <v>1.199486494525712</v>
      </c>
      <c r="T71" s="228">
        <v>0.66049654325446316</v>
      </c>
      <c r="U71" s="228">
        <v>0.70453649405593965</v>
      </c>
      <c r="V71" s="228">
        <v>0.72316256079459362</v>
      </c>
      <c r="W71" s="228">
        <v>0.33390298461589452</v>
      </c>
      <c r="DA71" s="69" t="s">
        <v>1052</v>
      </c>
    </row>
    <row r="72" spans="1:105" ht="12" customHeight="1" x14ac:dyDescent="0.25">
      <c r="A72" s="57" t="s">
        <v>1053</v>
      </c>
      <c r="B72" s="263">
        <f t="shared" ref="B72:W72" si="2">B73+B84</f>
        <v>10.920406876025037</v>
      </c>
      <c r="C72" s="263">
        <f t="shared" si="2"/>
        <v>10.792762889686335</v>
      </c>
      <c r="D72" s="263">
        <f t="shared" si="2"/>
        <v>10.537071130248551</v>
      </c>
      <c r="E72" s="263">
        <f t="shared" si="2"/>
        <v>14.088775884477855</v>
      </c>
      <c r="F72" s="263">
        <f t="shared" si="2"/>
        <v>16.058153344567238</v>
      </c>
      <c r="G72" s="263">
        <f t="shared" si="2"/>
        <v>16.732306001431791</v>
      </c>
      <c r="H72" s="263">
        <f t="shared" si="2"/>
        <v>14.633867716215756</v>
      </c>
      <c r="I72" s="263">
        <f t="shared" si="2"/>
        <v>14.007735188130198</v>
      </c>
      <c r="J72" s="263">
        <f t="shared" si="2"/>
        <v>12.01458336103217</v>
      </c>
      <c r="K72" s="263">
        <f t="shared" si="2"/>
        <v>9.0311477791042218</v>
      </c>
      <c r="L72" s="263">
        <f t="shared" si="2"/>
        <v>10.779189667389193</v>
      </c>
      <c r="M72" s="263">
        <f t="shared" si="2"/>
        <v>13.724064039255248</v>
      </c>
      <c r="N72" s="263">
        <f t="shared" si="2"/>
        <v>16.824688118804652</v>
      </c>
      <c r="O72" s="263">
        <f t="shared" si="2"/>
        <v>20.858755124089647</v>
      </c>
      <c r="P72" s="263">
        <f t="shared" si="2"/>
        <v>16.762957203507856</v>
      </c>
      <c r="Q72" s="263">
        <f t="shared" si="2"/>
        <v>13.074791222062915</v>
      </c>
      <c r="R72" s="263">
        <f t="shared" si="2"/>
        <v>11.681192536601667</v>
      </c>
      <c r="S72" s="263">
        <f t="shared" si="2"/>
        <v>9.1038394764282664</v>
      </c>
      <c r="T72" s="263">
        <f t="shared" si="2"/>
        <v>5.9437238380726694</v>
      </c>
      <c r="U72" s="263">
        <f t="shared" si="2"/>
        <v>6.4011337888516184</v>
      </c>
      <c r="V72" s="263">
        <f t="shared" si="2"/>
        <v>5.6020655743674235</v>
      </c>
      <c r="W72" s="263">
        <f t="shared" si="2"/>
        <v>2.5955726495378646</v>
      </c>
      <c r="DA72" s="70"/>
    </row>
    <row r="73" spans="1:105" ht="12" customHeight="1" x14ac:dyDescent="0.25">
      <c r="A73" s="60" t="s">
        <v>1054</v>
      </c>
      <c r="B73" s="264">
        <v>10.90012623807376</v>
      </c>
      <c r="C73" s="264">
        <v>10.7734820487672</v>
      </c>
      <c r="D73" s="264">
        <v>10.51717006531865</v>
      </c>
      <c r="E73" s="264">
        <v>14.05648040988806</v>
      </c>
      <c r="F73" s="264">
        <v>16.0253295149747</v>
      </c>
      <c r="G73" s="264">
        <v>16.696105646635491</v>
      </c>
      <c r="H73" s="264">
        <v>14.602760606575711</v>
      </c>
      <c r="I73" s="264">
        <v>13.9784939149277</v>
      </c>
      <c r="J73" s="264">
        <v>11.98785139301919</v>
      </c>
      <c r="K73" s="264">
        <v>9.0103620572211867</v>
      </c>
      <c r="L73" s="264">
        <v>10.755210721690601</v>
      </c>
      <c r="M73" s="264">
        <v>13.695275374255059</v>
      </c>
      <c r="N73" s="264">
        <v>16.79540990217733</v>
      </c>
      <c r="O73" s="264">
        <v>20.827231229061649</v>
      </c>
      <c r="P73" s="264">
        <v>16.737040860502589</v>
      </c>
      <c r="Q73" s="264">
        <v>13.04850952734531</v>
      </c>
      <c r="R73" s="264">
        <v>11.65456913944362</v>
      </c>
      <c r="S73" s="264">
        <v>9.0805423019804827</v>
      </c>
      <c r="T73" s="264">
        <v>5.9303204908023206</v>
      </c>
      <c r="U73" s="264">
        <v>6.3868129777309024</v>
      </c>
      <c r="V73" s="264">
        <v>5.5880220437740258</v>
      </c>
      <c r="W73" s="264">
        <v>2.5891441416337968</v>
      </c>
      <c r="DA73" s="72" t="s">
        <v>1055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1056</v>
      </c>
    </row>
    <row r="75" spans="1:105" ht="12" customHeight="1" x14ac:dyDescent="0.25">
      <c r="A75" s="64" t="s">
        <v>32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1057</v>
      </c>
    </row>
    <row r="76" spans="1:105" ht="12" customHeight="1" x14ac:dyDescent="0.25">
      <c r="A76" s="64" t="s">
        <v>33</v>
      </c>
      <c r="B76" s="231">
        <v>2.0914037198293989</v>
      </c>
      <c r="C76" s="231">
        <v>2.0786192806082648</v>
      </c>
      <c r="D76" s="231">
        <v>2.093384554214762</v>
      </c>
      <c r="E76" s="231">
        <v>1.389362028939169</v>
      </c>
      <c r="F76" s="231">
        <v>1.330965959043197</v>
      </c>
      <c r="G76" s="231">
        <v>1.357384290870757</v>
      </c>
      <c r="H76" s="231">
        <v>1.3055026884065191</v>
      </c>
      <c r="I76" s="231">
        <v>1.307298051055849</v>
      </c>
      <c r="J76" s="231">
        <v>1.3438479845975511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1058</v>
      </c>
    </row>
    <row r="77" spans="1:105" ht="12" customHeight="1" x14ac:dyDescent="0.25">
      <c r="A77" s="64" t="s">
        <v>160</v>
      </c>
      <c r="B77" s="231">
        <v>3.244742174494283</v>
      </c>
      <c r="C77" s="231">
        <v>3.735593154332705</v>
      </c>
      <c r="D77" s="231">
        <v>3.283015250673222</v>
      </c>
      <c r="E77" s="231">
        <v>2.5349392884118842</v>
      </c>
      <c r="F77" s="231">
        <v>2.805198966487271</v>
      </c>
      <c r="G77" s="231">
        <v>2.530082227766397</v>
      </c>
      <c r="H77" s="231">
        <v>1.155929747281335</v>
      </c>
      <c r="I77" s="231">
        <v>0.93560207544202179</v>
      </c>
      <c r="J77" s="231">
        <v>0.62330286508167487</v>
      </c>
      <c r="K77" s="231">
        <v>0.54556096147827471</v>
      </c>
      <c r="L77" s="231">
        <v>1.0789929500639031</v>
      </c>
      <c r="M77" s="231">
        <v>1.0023885161076189</v>
      </c>
      <c r="N77" s="231">
        <v>2.302661963612731</v>
      </c>
      <c r="O77" s="231">
        <v>3.1377080581116852</v>
      </c>
      <c r="P77" s="231">
        <v>2.3006009215912342</v>
      </c>
      <c r="Q77" s="231">
        <v>3.5234354165275721</v>
      </c>
      <c r="R77" s="231">
        <v>4.5845463294789918E-2</v>
      </c>
      <c r="S77" s="231">
        <v>0.82466486418760143</v>
      </c>
      <c r="T77" s="231">
        <v>0.78544619951893802</v>
      </c>
      <c r="U77" s="231">
        <v>1.046418679155706</v>
      </c>
      <c r="V77" s="231">
        <v>1.0075840410037791</v>
      </c>
      <c r="W77" s="231">
        <v>0.89864495857033977</v>
      </c>
      <c r="DA77" s="73" t="s">
        <v>1059</v>
      </c>
    </row>
    <row r="78" spans="1:105" ht="12" customHeight="1" x14ac:dyDescent="0.25">
      <c r="A78" s="64" t="s">
        <v>70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1060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1061</v>
      </c>
    </row>
    <row r="80" spans="1:105" ht="12" customHeight="1" x14ac:dyDescent="0.25">
      <c r="A80" s="64" t="s">
        <v>162</v>
      </c>
      <c r="B80" s="231">
        <v>5.563980343750079</v>
      </c>
      <c r="C80" s="231">
        <v>4.959269613826228</v>
      </c>
      <c r="D80" s="231">
        <v>5.1407702604306671</v>
      </c>
      <c r="E80" s="231">
        <v>6.7763599978217464</v>
      </c>
      <c r="F80" s="231">
        <v>7.1542216846343898</v>
      </c>
      <c r="G80" s="231">
        <v>8.1767874213915324</v>
      </c>
      <c r="H80" s="231">
        <v>6.0837873114564269</v>
      </c>
      <c r="I80" s="231">
        <v>6.9800278221551588</v>
      </c>
      <c r="J80" s="231">
        <v>5.7012509535705558</v>
      </c>
      <c r="K80" s="231">
        <v>4.9329952965631776</v>
      </c>
      <c r="L80" s="231">
        <v>5.4349865715379071</v>
      </c>
      <c r="M80" s="231">
        <v>9.5789924036534675</v>
      </c>
      <c r="N80" s="231">
        <v>9.4544594287102797</v>
      </c>
      <c r="O80" s="231">
        <v>12.22869268945302</v>
      </c>
      <c r="P80" s="231">
        <v>8.5806397727552515</v>
      </c>
      <c r="Q80" s="231">
        <v>9.5250741108177355</v>
      </c>
      <c r="R80" s="231">
        <v>11.54056168485284</v>
      </c>
      <c r="S80" s="231">
        <v>8.2348033758345007</v>
      </c>
      <c r="T80" s="231">
        <v>5.1247244619437398</v>
      </c>
      <c r="U80" s="231">
        <v>5.3173351554207464</v>
      </c>
      <c r="V80" s="231">
        <v>4.5549678801311808</v>
      </c>
      <c r="W80" s="231">
        <v>1.667761633105435</v>
      </c>
      <c r="DA80" s="73" t="s">
        <v>1062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1063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0</v>
      </c>
      <c r="R82" s="231">
        <v>0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1064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3.3558190947152582</v>
      </c>
      <c r="F83" s="231">
        <v>4.7349429048098468</v>
      </c>
      <c r="G83" s="231">
        <v>4.6318517066068106</v>
      </c>
      <c r="H83" s="231">
        <v>6.0575408594314331</v>
      </c>
      <c r="I83" s="231">
        <v>4.7555659662746654</v>
      </c>
      <c r="J83" s="231">
        <v>4.3194495897694107</v>
      </c>
      <c r="K83" s="231">
        <v>3.531805799179732</v>
      </c>
      <c r="L83" s="231">
        <v>4.2412312000887864</v>
      </c>
      <c r="M83" s="231">
        <v>3.1138944544939742</v>
      </c>
      <c r="N83" s="231">
        <v>5.0382885098543202</v>
      </c>
      <c r="O83" s="231">
        <v>5.4608304814969424</v>
      </c>
      <c r="P83" s="231">
        <v>5.8558001661561034</v>
      </c>
      <c r="Q83" s="231">
        <v>0</v>
      </c>
      <c r="R83" s="231">
        <v>6.8161991295993651E-2</v>
      </c>
      <c r="S83" s="231">
        <v>2.1074061958379971E-2</v>
      </c>
      <c r="T83" s="231">
        <v>2.0149829339644178E-2</v>
      </c>
      <c r="U83" s="231">
        <v>2.3059143154450741E-2</v>
      </c>
      <c r="V83" s="231">
        <v>2.547012263906661E-2</v>
      </c>
      <c r="W83" s="231">
        <v>2.273754995802146E-2</v>
      </c>
      <c r="DA83" s="73" t="s">
        <v>1065</v>
      </c>
    </row>
    <row r="84" spans="1:105" ht="12" customHeight="1" x14ac:dyDescent="0.25">
      <c r="A84" s="60" t="s">
        <v>1066</v>
      </c>
      <c r="B84" s="264">
        <v>2.0280637951277668E-2</v>
      </c>
      <c r="C84" s="264">
        <v>1.9280840919135789E-2</v>
      </c>
      <c r="D84" s="264">
        <v>1.9901064929899879E-2</v>
      </c>
      <c r="E84" s="264">
        <v>3.2295474589795148E-2</v>
      </c>
      <c r="F84" s="264">
        <v>3.2823829592537199E-2</v>
      </c>
      <c r="G84" s="264">
        <v>3.6200354796298503E-2</v>
      </c>
      <c r="H84" s="264">
        <v>3.110710964004567E-2</v>
      </c>
      <c r="I84" s="264">
        <v>2.92412732024981E-2</v>
      </c>
      <c r="J84" s="264">
        <v>2.6731968012980251E-2</v>
      </c>
      <c r="K84" s="264">
        <v>2.07857218830346E-2</v>
      </c>
      <c r="L84" s="264">
        <v>2.3978945698593618E-2</v>
      </c>
      <c r="M84" s="264">
        <v>2.878866500018917E-2</v>
      </c>
      <c r="N84" s="264">
        <v>2.927821662732337E-2</v>
      </c>
      <c r="O84" s="264">
        <v>3.1523895027997829E-2</v>
      </c>
      <c r="P84" s="264">
        <v>2.591634300526623E-2</v>
      </c>
      <c r="Q84" s="264">
        <v>2.628169471760524E-2</v>
      </c>
      <c r="R84" s="264">
        <v>2.6623397158047631E-2</v>
      </c>
      <c r="S84" s="264">
        <v>2.3297174447784029E-2</v>
      </c>
      <c r="T84" s="264">
        <v>1.340334727034876E-2</v>
      </c>
      <c r="U84" s="264">
        <v>1.432081112071603E-2</v>
      </c>
      <c r="V84" s="264">
        <v>1.404353059339763E-2</v>
      </c>
      <c r="W84" s="264">
        <v>6.4285079040678119E-3</v>
      </c>
      <c r="DA84" s="72" t="s">
        <v>1067</v>
      </c>
    </row>
    <row r="85" spans="1:105" ht="12" customHeight="1" x14ac:dyDescent="0.25">
      <c r="A85" s="57" t="s">
        <v>1012</v>
      </c>
      <c r="B85" s="263">
        <v>6.2294246126215427</v>
      </c>
      <c r="C85" s="263">
        <v>6.0920586709662672</v>
      </c>
      <c r="D85" s="263">
        <v>6.0428441927534831</v>
      </c>
      <c r="E85" s="263">
        <v>8.8034023068728775</v>
      </c>
      <c r="F85" s="263">
        <v>9.3735060456412622</v>
      </c>
      <c r="G85" s="263">
        <v>10.08847481407987</v>
      </c>
      <c r="H85" s="263">
        <v>8.776819840879023</v>
      </c>
      <c r="I85" s="263">
        <v>8.2991702805226399</v>
      </c>
      <c r="J85" s="263">
        <v>7.4094540599366274</v>
      </c>
      <c r="K85" s="263">
        <v>5.7216226941925719</v>
      </c>
      <c r="L85" s="263">
        <v>6.645254893869696</v>
      </c>
      <c r="M85" s="263">
        <v>8.0939993624100239</v>
      </c>
      <c r="N85" s="263">
        <v>9.0961264359684026</v>
      </c>
      <c r="O85" s="263">
        <v>10.903019305117789</v>
      </c>
      <c r="P85" s="263">
        <v>8.6901381874207555</v>
      </c>
      <c r="Q85" s="263">
        <v>7.6575965006453757</v>
      </c>
      <c r="R85" s="263">
        <v>7.2170293065856672</v>
      </c>
      <c r="S85" s="263">
        <v>6.0186930772235847</v>
      </c>
      <c r="T85" s="263">
        <v>3.6736242739449718</v>
      </c>
      <c r="U85" s="263">
        <v>3.9439900365175031</v>
      </c>
      <c r="V85" s="263">
        <v>3.674081618667147</v>
      </c>
      <c r="W85" s="263">
        <v>1.703414904638257</v>
      </c>
      <c r="DA85" s="70" t="s">
        <v>1068</v>
      </c>
    </row>
    <row r="86" spans="1:105" ht="12" customHeight="1" x14ac:dyDescent="0.25">
      <c r="A86" s="60" t="s">
        <v>1014</v>
      </c>
      <c r="B86" s="264">
        <v>4.8286017919205602</v>
      </c>
      <c r="C86" s="264">
        <v>4.8508101541192161</v>
      </c>
      <c r="D86" s="264">
        <v>4.61859893170696</v>
      </c>
      <c r="E86" s="264">
        <v>4.8233147089693142</v>
      </c>
      <c r="F86" s="264">
        <v>5.8186564470376387</v>
      </c>
      <c r="G86" s="264">
        <v>5.8716492336376263</v>
      </c>
      <c r="H86" s="264">
        <v>4.6759813216342199</v>
      </c>
      <c r="I86" s="264">
        <v>4.8050926003374617</v>
      </c>
      <c r="J86" s="264">
        <v>3.862379470207328</v>
      </c>
      <c r="K86" s="264">
        <v>2.7347094722189289</v>
      </c>
      <c r="L86" s="264">
        <v>3.383646662311993</v>
      </c>
      <c r="M86" s="264">
        <v>5.1380955087763791</v>
      </c>
      <c r="N86" s="264">
        <v>6.7908301498467649</v>
      </c>
      <c r="O86" s="264">
        <v>9.1009406604227827</v>
      </c>
      <c r="P86" s="264">
        <v>6.8815789394615292</v>
      </c>
      <c r="Q86" s="264">
        <v>5.5509184477638378</v>
      </c>
      <c r="R86" s="264">
        <v>4.583550800204895</v>
      </c>
      <c r="S86" s="264">
        <v>3.2536879783621431</v>
      </c>
      <c r="T86" s="264">
        <v>2.3194207786958341</v>
      </c>
      <c r="U86" s="264">
        <v>2.5064477461727201</v>
      </c>
      <c r="V86" s="264">
        <v>2.013328958375276</v>
      </c>
      <c r="W86" s="264">
        <v>0.92333803372436518</v>
      </c>
      <c r="DA86" s="72" t="s">
        <v>1069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1070</v>
      </c>
    </row>
    <row r="88" spans="1:105" ht="12" customHeight="1" x14ac:dyDescent="0.25">
      <c r="A88" s="59" t="s">
        <v>33</v>
      </c>
      <c r="B88" s="297">
        <v>0.92646227471418263</v>
      </c>
      <c r="C88" s="297">
        <v>0.93590795132724458</v>
      </c>
      <c r="D88" s="297">
        <v>0.91930658206535409</v>
      </c>
      <c r="E88" s="297">
        <v>0.62625384664438677</v>
      </c>
      <c r="F88" s="297">
        <v>0.68593166255280713</v>
      </c>
      <c r="G88" s="297">
        <v>0.66063632868325406</v>
      </c>
      <c r="H88" s="297">
        <v>0.71437673541071911</v>
      </c>
      <c r="I88" s="297">
        <v>0.68109479186395061</v>
      </c>
      <c r="J88" s="297">
        <v>0.67686214154681079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DA88" s="122" t="s">
        <v>1071</v>
      </c>
    </row>
    <row r="89" spans="1:105" ht="12" customHeight="1" x14ac:dyDescent="0.25">
      <c r="A89" s="59" t="s">
        <v>160</v>
      </c>
      <c r="B89" s="297">
        <v>1.4373749015270161</v>
      </c>
      <c r="C89" s="297">
        <v>1.6819681067523431</v>
      </c>
      <c r="D89" s="297">
        <v>1.441731058389764</v>
      </c>
      <c r="E89" s="297">
        <v>1.1426218993404149</v>
      </c>
      <c r="F89" s="297">
        <v>1.445697974317298</v>
      </c>
      <c r="G89" s="297">
        <v>1.231386163417364</v>
      </c>
      <c r="H89" s="297">
        <v>0.63252977305998681</v>
      </c>
      <c r="I89" s="297">
        <v>0.48744331893250908</v>
      </c>
      <c r="J89" s="297">
        <v>0.31394184232660127</v>
      </c>
      <c r="K89" s="297">
        <v>0.27232552861670628</v>
      </c>
      <c r="L89" s="297">
        <v>0.56047626217346769</v>
      </c>
      <c r="M89" s="297">
        <v>0.48673873209148782</v>
      </c>
      <c r="N89" s="297">
        <v>1.330001261840938</v>
      </c>
      <c r="O89" s="297">
        <v>1.8583463568155649</v>
      </c>
      <c r="P89" s="297">
        <v>1.454959714139368</v>
      </c>
      <c r="Q89" s="297">
        <v>1.4988917019311441</v>
      </c>
      <c r="R89" s="297">
        <v>1.8136339184679318E-2</v>
      </c>
      <c r="S89" s="297">
        <v>0.29617656176896118</v>
      </c>
      <c r="T89" s="297">
        <v>0.30824494588469897</v>
      </c>
      <c r="U89" s="297">
        <v>0.41214569389411598</v>
      </c>
      <c r="V89" s="297">
        <v>0.36468839419583932</v>
      </c>
      <c r="W89" s="297">
        <v>0.32331317716919172</v>
      </c>
      <c r="DA89" s="122" t="s">
        <v>1072</v>
      </c>
    </row>
    <row r="90" spans="1:105" ht="12" customHeight="1" x14ac:dyDescent="0.25">
      <c r="A90" s="59" t="s">
        <v>70</v>
      </c>
      <c r="B90" s="297">
        <v>0</v>
      </c>
      <c r="C90" s="297">
        <v>0</v>
      </c>
      <c r="D90" s="297">
        <v>0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1073</v>
      </c>
    </row>
    <row r="91" spans="1:105" ht="12" customHeight="1" x14ac:dyDescent="0.25">
      <c r="A91" s="59" t="s">
        <v>162</v>
      </c>
      <c r="B91" s="297">
        <v>2.4647646156793619</v>
      </c>
      <c r="C91" s="297">
        <v>2.232934096039628</v>
      </c>
      <c r="D91" s="297">
        <v>2.2575612912518421</v>
      </c>
      <c r="E91" s="297">
        <v>3.0544389629845128</v>
      </c>
      <c r="F91" s="297">
        <v>3.687026810167533</v>
      </c>
      <c r="G91" s="297">
        <v>3.9796267415370079</v>
      </c>
      <c r="H91" s="297">
        <v>3.3290748131635142</v>
      </c>
      <c r="I91" s="297">
        <v>3.6365544895410018</v>
      </c>
      <c r="J91" s="297">
        <v>2.8715754863339158</v>
      </c>
      <c r="K91" s="297">
        <v>2.462383943602223</v>
      </c>
      <c r="L91" s="297">
        <v>2.8231704001385252</v>
      </c>
      <c r="M91" s="297">
        <v>4.6513567766848913</v>
      </c>
      <c r="N91" s="297">
        <v>5.4608288880058264</v>
      </c>
      <c r="O91" s="297">
        <v>7.2425943036072171</v>
      </c>
      <c r="P91" s="297">
        <v>5.4266192253221606</v>
      </c>
      <c r="Q91" s="297">
        <v>4.052026745832694</v>
      </c>
      <c r="R91" s="297">
        <v>4.5654144610202154</v>
      </c>
      <c r="S91" s="297">
        <v>2.957511416593182</v>
      </c>
      <c r="T91" s="297">
        <v>2.0111758328111349</v>
      </c>
      <c r="U91" s="297">
        <v>2.094302052278604</v>
      </c>
      <c r="V91" s="297">
        <v>1.6486405641794371</v>
      </c>
      <c r="W91" s="297">
        <v>0.60002485655517346</v>
      </c>
      <c r="DA91" s="122" t="s">
        <v>1074</v>
      </c>
    </row>
    <row r="92" spans="1:105" ht="12" customHeight="1" x14ac:dyDescent="0.25">
      <c r="A92" s="60" t="s">
        <v>1021</v>
      </c>
      <c r="B92" s="264">
        <v>1.4008228207009821</v>
      </c>
      <c r="C92" s="264">
        <v>1.2412485168470511</v>
      </c>
      <c r="D92" s="264">
        <v>1.424245261046523</v>
      </c>
      <c r="E92" s="264">
        <v>3.9800875979035628</v>
      </c>
      <c r="F92" s="264">
        <v>3.554849598603623</v>
      </c>
      <c r="G92" s="264">
        <v>4.2168255804422454</v>
      </c>
      <c r="H92" s="264">
        <v>4.1008385192448031</v>
      </c>
      <c r="I92" s="264">
        <v>3.4940776801851792</v>
      </c>
      <c r="J92" s="264">
        <v>3.547074589729299</v>
      </c>
      <c r="K92" s="264">
        <v>2.986913221973643</v>
      </c>
      <c r="L92" s="264">
        <v>3.261608231557704</v>
      </c>
      <c r="M92" s="264">
        <v>2.9559038536336439</v>
      </c>
      <c r="N92" s="264">
        <v>2.3052962861216382</v>
      </c>
      <c r="O92" s="264">
        <v>1.8020786446950121</v>
      </c>
      <c r="P92" s="264">
        <v>1.8085592479592261</v>
      </c>
      <c r="Q92" s="264">
        <v>2.1066780528815379</v>
      </c>
      <c r="R92" s="264">
        <v>2.6334785063807722</v>
      </c>
      <c r="S92" s="264">
        <v>2.7650050988614421</v>
      </c>
      <c r="T92" s="264">
        <v>1.354203495249138</v>
      </c>
      <c r="U92" s="264">
        <v>1.437542290344783</v>
      </c>
      <c r="V92" s="264">
        <v>1.660752660291871</v>
      </c>
      <c r="W92" s="264">
        <v>0.78007687091389155</v>
      </c>
      <c r="DA92" s="72" t="s">
        <v>1075</v>
      </c>
    </row>
    <row r="93" spans="1:105" ht="12" customHeight="1" x14ac:dyDescent="0.25">
      <c r="A93" s="57" t="s">
        <v>1023</v>
      </c>
      <c r="B93" s="263">
        <f t="shared" ref="B93:W93" si="3">B94+B95+B106</f>
        <v>1.5664467789336389</v>
      </c>
      <c r="C93" s="263">
        <f t="shared" si="3"/>
        <v>1.5093050688785936</v>
      </c>
      <c r="D93" s="263">
        <f t="shared" si="3"/>
        <v>1.5356969547721202</v>
      </c>
      <c r="E93" s="263">
        <f t="shared" si="3"/>
        <v>2.4152030552368249</v>
      </c>
      <c r="F93" s="263">
        <f t="shared" si="3"/>
        <v>2.4948750992381745</v>
      </c>
      <c r="G93" s="263">
        <f t="shared" si="3"/>
        <v>2.7183371245540249</v>
      </c>
      <c r="H93" s="263">
        <f t="shared" si="3"/>
        <v>2.3562091595244494</v>
      </c>
      <c r="I93" s="263">
        <f t="shared" si="3"/>
        <v>2.2024809980183631</v>
      </c>
      <c r="J93" s="263">
        <f t="shared" si="3"/>
        <v>2.0016485630793222</v>
      </c>
      <c r="K93" s="263">
        <f t="shared" si="3"/>
        <v>1.5362160513630987</v>
      </c>
      <c r="L93" s="263">
        <f t="shared" si="3"/>
        <v>1.7854655750557027</v>
      </c>
      <c r="M93" s="263">
        <f t="shared" si="3"/>
        <v>2.1159114448914167</v>
      </c>
      <c r="N93" s="263">
        <f t="shared" si="3"/>
        <v>2.2525844119259926</v>
      </c>
      <c r="O93" s="263">
        <f t="shared" si="3"/>
        <v>2.5274997800517101</v>
      </c>
      <c r="P93" s="263">
        <f t="shared" si="3"/>
        <v>2.067404250036331</v>
      </c>
      <c r="Q93" s="263">
        <f t="shared" si="3"/>
        <v>1.9583165934193414</v>
      </c>
      <c r="R93" s="263">
        <f t="shared" si="3"/>
        <v>1.8955179735268746</v>
      </c>
      <c r="S93" s="263">
        <f t="shared" si="3"/>
        <v>1.6513784607526012</v>
      </c>
      <c r="T93" s="263">
        <f t="shared" si="3"/>
        <v>0.97115330318985649</v>
      </c>
      <c r="U93" s="263">
        <f t="shared" si="3"/>
        <v>1.0424740056226161</v>
      </c>
      <c r="V93" s="263">
        <f t="shared" si="3"/>
        <v>1.0093603845585506</v>
      </c>
      <c r="W93" s="263">
        <f t="shared" si="3"/>
        <v>0.47267167110113317</v>
      </c>
      <c r="DA93" s="70"/>
    </row>
    <row r="94" spans="1:105" ht="12" customHeight="1" x14ac:dyDescent="0.25">
      <c r="A94" s="60" t="s">
        <v>1024</v>
      </c>
      <c r="B94" s="264">
        <v>0.19860622530138991</v>
      </c>
      <c r="C94" s="264">
        <v>0.19408966497843899</v>
      </c>
      <c r="D94" s="264">
        <v>0.17855428044507701</v>
      </c>
      <c r="E94" s="264">
        <v>0.15016485943235261</v>
      </c>
      <c r="F94" s="264">
        <v>0.2014165653528551</v>
      </c>
      <c r="G94" s="264">
        <v>0.2028387738140387</v>
      </c>
      <c r="H94" s="264">
        <v>0.1528663361615315</v>
      </c>
      <c r="I94" s="264">
        <v>0.17871791015150901</v>
      </c>
      <c r="J94" s="264">
        <v>0.13021718620093739</v>
      </c>
      <c r="K94" s="264">
        <v>0.1019471269089091</v>
      </c>
      <c r="L94" s="264">
        <v>0.12344150715038769</v>
      </c>
      <c r="M94" s="264">
        <v>0.24684395283226079</v>
      </c>
      <c r="N94" s="264">
        <v>0.3608521247983863</v>
      </c>
      <c r="O94" s="264">
        <v>0.593628554593435</v>
      </c>
      <c r="P94" s="264">
        <v>0.3924279898059792</v>
      </c>
      <c r="Q94" s="264">
        <v>0.26973565423527712</v>
      </c>
      <c r="R94" s="264">
        <v>0.2422885116090398</v>
      </c>
      <c r="S94" s="264">
        <v>0.14032205081104299</v>
      </c>
      <c r="T94" s="264">
        <v>0.10875923445809869</v>
      </c>
      <c r="U94" s="264">
        <v>0.1147480241183344</v>
      </c>
      <c r="V94" s="264">
        <v>8.0082670714839904E-2</v>
      </c>
      <c r="W94" s="264">
        <v>2.970424137149202E-2</v>
      </c>
      <c r="DA94" s="72" t="s">
        <v>1076</v>
      </c>
    </row>
    <row r="95" spans="1:105" ht="12" customHeight="1" x14ac:dyDescent="0.25">
      <c r="A95" s="60" t="s">
        <v>1026</v>
      </c>
      <c r="B95" s="264">
        <v>0.23908314221191221</v>
      </c>
      <c r="C95" s="264">
        <v>0.2363053311975287</v>
      </c>
      <c r="D95" s="264">
        <v>0.23068338948318429</v>
      </c>
      <c r="E95" s="264">
        <v>0.30831454897261001</v>
      </c>
      <c r="F95" s="264">
        <v>0.35149924429669022</v>
      </c>
      <c r="G95" s="264">
        <v>0.36621203401815622</v>
      </c>
      <c r="H95" s="264">
        <v>0.32029664744556369</v>
      </c>
      <c r="I95" s="264">
        <v>0.30660399481406392</v>
      </c>
      <c r="J95" s="264">
        <v>0.26294128313865878</v>
      </c>
      <c r="K95" s="264">
        <v>0.1976330939712235</v>
      </c>
      <c r="L95" s="264">
        <v>0.23590456828942591</v>
      </c>
      <c r="M95" s="264">
        <v>0.30039188523315191</v>
      </c>
      <c r="N95" s="264">
        <v>0.3683901714939431</v>
      </c>
      <c r="O95" s="264">
        <v>0.45682405662652931</v>
      </c>
      <c r="P95" s="264">
        <v>0.36710990614777211</v>
      </c>
      <c r="Q95" s="264">
        <v>0.28620573659806431</v>
      </c>
      <c r="R95" s="264">
        <v>0.25563107712012778</v>
      </c>
      <c r="S95" s="264">
        <v>0.1991724260002091</v>
      </c>
      <c r="T95" s="264">
        <v>0.13007552631016739</v>
      </c>
      <c r="U95" s="264">
        <v>0.14008822302461399</v>
      </c>
      <c r="V95" s="264">
        <v>0.1225675592919574</v>
      </c>
      <c r="W95" s="264">
        <v>5.679023375519765E-2</v>
      </c>
      <c r="DA95" s="72" t="s">
        <v>1077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1078</v>
      </c>
    </row>
    <row r="97" spans="1:105" ht="12" customHeight="1" x14ac:dyDescent="0.25">
      <c r="A97" s="64" t="s">
        <v>32</v>
      </c>
      <c r="B97" s="231">
        <v>0</v>
      </c>
      <c r="C97" s="231">
        <v>0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1079</v>
      </c>
    </row>
    <row r="98" spans="1:105" ht="12" customHeight="1" x14ac:dyDescent="0.25">
      <c r="A98" s="64" t="s">
        <v>33</v>
      </c>
      <c r="B98" s="231">
        <v>4.5872805695033533E-2</v>
      </c>
      <c r="C98" s="231">
        <v>4.559239207103994E-2</v>
      </c>
      <c r="D98" s="231">
        <v>4.5916253275245927E-2</v>
      </c>
      <c r="E98" s="231">
        <v>3.047423784767056E-2</v>
      </c>
      <c r="F98" s="231">
        <v>2.9193379665057199E-2</v>
      </c>
      <c r="G98" s="231">
        <v>2.977283880593096E-2</v>
      </c>
      <c r="H98" s="231">
        <v>2.8634868816481439E-2</v>
      </c>
      <c r="I98" s="231">
        <v>2.8674248263493029E-2</v>
      </c>
      <c r="J98" s="231">
        <v>2.9475933745654069E-2</v>
      </c>
      <c r="K98" s="231">
        <v>0</v>
      </c>
      <c r="L98" s="231">
        <v>0</v>
      </c>
      <c r="M98" s="231">
        <v>0</v>
      </c>
      <c r="N98" s="231">
        <v>0</v>
      </c>
      <c r="O98" s="231">
        <v>0</v>
      </c>
      <c r="P98" s="231">
        <v>0</v>
      </c>
      <c r="Q98" s="231">
        <v>0</v>
      </c>
      <c r="R98" s="231">
        <v>0</v>
      </c>
      <c r="S98" s="231">
        <v>0</v>
      </c>
      <c r="T98" s="231">
        <v>0</v>
      </c>
      <c r="U98" s="231">
        <v>0</v>
      </c>
      <c r="V98" s="231">
        <v>0</v>
      </c>
      <c r="W98" s="231">
        <v>0</v>
      </c>
      <c r="DA98" s="73" t="s">
        <v>1080</v>
      </c>
    </row>
    <row r="99" spans="1:105" ht="12" customHeight="1" x14ac:dyDescent="0.25">
      <c r="A99" s="64" t="s">
        <v>160</v>
      </c>
      <c r="B99" s="231">
        <v>7.1170107373242378E-2</v>
      </c>
      <c r="C99" s="231">
        <v>8.193642255660713E-2</v>
      </c>
      <c r="D99" s="231">
        <v>7.2009588230171756E-2</v>
      </c>
      <c r="E99" s="231">
        <v>5.5601305631946811E-2</v>
      </c>
      <c r="F99" s="231">
        <v>6.1529175790160873E-2</v>
      </c>
      <c r="G99" s="231">
        <v>5.549477096476281E-2</v>
      </c>
      <c r="H99" s="231">
        <v>2.5354139036565991E-2</v>
      </c>
      <c r="I99" s="231">
        <v>2.0521476464679399E-2</v>
      </c>
      <c r="J99" s="231">
        <v>1.36715120796389E-2</v>
      </c>
      <c r="K99" s="231">
        <v>1.1966322782829339E-2</v>
      </c>
      <c r="L99" s="231">
        <v>2.366660892648215E-2</v>
      </c>
      <c r="M99" s="231">
        <v>2.198636886525605E-2</v>
      </c>
      <c r="N99" s="231">
        <v>5.0506539620560523E-2</v>
      </c>
      <c r="O99" s="231">
        <v>6.8822423290534993E-2</v>
      </c>
      <c r="P99" s="231">
        <v>5.0461332767725263E-2</v>
      </c>
      <c r="Q99" s="231">
        <v>7.7282959147913041E-2</v>
      </c>
      <c r="R99" s="231">
        <v>1.0055734384426941E-3</v>
      </c>
      <c r="S99" s="231">
        <v>1.8088181980227571E-2</v>
      </c>
      <c r="T99" s="231">
        <v>1.7227960605030339E-2</v>
      </c>
      <c r="U99" s="231">
        <v>2.2952125545841029E-2</v>
      </c>
      <c r="V99" s="231">
        <v>2.2100327400275149E-2</v>
      </c>
      <c r="W99" s="231">
        <v>1.9710859831826889E-2</v>
      </c>
      <c r="DA99" s="73" t="s">
        <v>1081</v>
      </c>
    </row>
    <row r="100" spans="1:105" ht="12" customHeight="1" x14ac:dyDescent="0.25">
      <c r="A100" s="64" t="s">
        <v>70</v>
      </c>
      <c r="B100" s="231">
        <v>0</v>
      </c>
      <c r="C100" s="231">
        <v>0</v>
      </c>
      <c r="D100" s="231">
        <v>0</v>
      </c>
      <c r="E100" s="231">
        <v>0</v>
      </c>
      <c r="F100" s="231">
        <v>0</v>
      </c>
      <c r="G100" s="231">
        <v>0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>
        <v>0</v>
      </c>
      <c r="O100" s="231">
        <v>0</v>
      </c>
      <c r="P100" s="231">
        <v>0</v>
      </c>
      <c r="Q100" s="231">
        <v>0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1082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0</v>
      </c>
      <c r="P101" s="231">
        <v>0</v>
      </c>
      <c r="Q101" s="231">
        <v>0</v>
      </c>
      <c r="R101" s="231">
        <v>0</v>
      </c>
      <c r="S101" s="231">
        <v>0</v>
      </c>
      <c r="T101" s="231">
        <v>0</v>
      </c>
      <c r="U101" s="231">
        <v>0</v>
      </c>
      <c r="V101" s="231">
        <v>0</v>
      </c>
      <c r="W101" s="231">
        <v>0</v>
      </c>
      <c r="DA101" s="73" t="s">
        <v>1083</v>
      </c>
    </row>
    <row r="102" spans="1:105" ht="12" customHeight="1" x14ac:dyDescent="0.25">
      <c r="A102" s="64" t="s">
        <v>162</v>
      </c>
      <c r="B102" s="231">
        <v>0.1220402291436363</v>
      </c>
      <c r="C102" s="231">
        <v>0.1087765165698816</v>
      </c>
      <c r="D102" s="231">
        <v>0.1127575479777666</v>
      </c>
      <c r="E102" s="231">
        <v>0.14863253926173159</v>
      </c>
      <c r="F102" s="231">
        <v>0.15692054964174951</v>
      </c>
      <c r="G102" s="231">
        <v>0.179349485245099</v>
      </c>
      <c r="H102" s="231">
        <v>0.13344166436268759</v>
      </c>
      <c r="I102" s="231">
        <v>0.1530997850849049</v>
      </c>
      <c r="J102" s="231">
        <v>0.12505111984457051</v>
      </c>
      <c r="K102" s="231">
        <v>0.1082002162414706</v>
      </c>
      <c r="L102" s="231">
        <v>0.11921088242666621</v>
      </c>
      <c r="M102" s="231">
        <v>0.21010542016385139</v>
      </c>
      <c r="N102" s="231">
        <v>0.2073739164814063</v>
      </c>
      <c r="O102" s="231">
        <v>0.26822389112577211</v>
      </c>
      <c r="P102" s="231">
        <v>0.18820757432084259</v>
      </c>
      <c r="Q102" s="231">
        <v>0.20892277745015131</v>
      </c>
      <c r="R102" s="231">
        <v>0.2531304399821892</v>
      </c>
      <c r="S102" s="231">
        <v>0.18062200598327161</v>
      </c>
      <c r="T102" s="231">
        <v>0.11240559976746479</v>
      </c>
      <c r="U102" s="231">
        <v>0.11663031871239279</v>
      </c>
      <c r="V102" s="231">
        <v>9.9908570751428602E-2</v>
      </c>
      <c r="W102" s="231">
        <v>3.6580648975472849E-2</v>
      </c>
      <c r="DA102" s="73" t="s">
        <v>1084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1085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1086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7.3606466231260992E-2</v>
      </c>
      <c r="F105" s="231">
        <v>0.1038561391997226</v>
      </c>
      <c r="G105" s="231">
        <v>0.1015949390023634</v>
      </c>
      <c r="H105" s="231">
        <v>0.13286597522982871</v>
      </c>
      <c r="I105" s="231">
        <v>0.1043084850009865</v>
      </c>
      <c r="J105" s="231">
        <v>9.4742717468795368E-2</v>
      </c>
      <c r="K105" s="231">
        <v>7.746655494692356E-2</v>
      </c>
      <c r="L105" s="231">
        <v>9.3027076936277625E-2</v>
      </c>
      <c r="M105" s="231">
        <v>6.8300096204044494E-2</v>
      </c>
      <c r="N105" s="231">
        <v>0.1105097153919762</v>
      </c>
      <c r="O105" s="231">
        <v>0.11977774221022219</v>
      </c>
      <c r="P105" s="231">
        <v>0.1284409990592042</v>
      </c>
      <c r="Q105" s="231">
        <v>0</v>
      </c>
      <c r="R105" s="231">
        <v>1.4950636994959269E-3</v>
      </c>
      <c r="S105" s="231">
        <v>4.6223803670996652E-4</v>
      </c>
      <c r="T105" s="231">
        <v>4.4196593767222692E-4</v>
      </c>
      <c r="U105" s="231">
        <v>5.057787663801074E-4</v>
      </c>
      <c r="V105" s="231">
        <v>5.5866114025363098E-4</v>
      </c>
      <c r="W105" s="231">
        <v>4.9872494789792127E-4</v>
      </c>
      <c r="DA105" s="73" t="s">
        <v>1087</v>
      </c>
    </row>
    <row r="106" spans="1:105" ht="12" customHeight="1" x14ac:dyDescent="0.25">
      <c r="A106" s="60" t="s">
        <v>1038</v>
      </c>
      <c r="B106" s="264">
        <v>1.1287574114203369</v>
      </c>
      <c r="C106" s="264">
        <v>1.078910072702626</v>
      </c>
      <c r="D106" s="264">
        <v>1.126459284843859</v>
      </c>
      <c r="E106" s="264">
        <v>1.9567236468318621</v>
      </c>
      <c r="F106" s="264">
        <v>1.9419592895886291</v>
      </c>
      <c r="G106" s="264">
        <v>2.1492863167218301</v>
      </c>
      <c r="H106" s="264">
        <v>1.883046175917354</v>
      </c>
      <c r="I106" s="264">
        <v>1.71715909305279</v>
      </c>
      <c r="J106" s="264">
        <v>1.608490093739726</v>
      </c>
      <c r="K106" s="264">
        <v>1.2366358304829661</v>
      </c>
      <c r="L106" s="264">
        <v>1.426119499615889</v>
      </c>
      <c r="M106" s="264">
        <v>1.5686756068260039</v>
      </c>
      <c r="N106" s="264">
        <v>1.5233421156336631</v>
      </c>
      <c r="O106" s="264">
        <v>1.4770471688317459</v>
      </c>
      <c r="P106" s="264">
        <v>1.3078663540825799</v>
      </c>
      <c r="Q106" s="264">
        <v>1.4023752025859999</v>
      </c>
      <c r="R106" s="264">
        <v>1.3975983847977069</v>
      </c>
      <c r="S106" s="264">
        <v>1.311883983941349</v>
      </c>
      <c r="T106" s="264">
        <v>0.73231854242159045</v>
      </c>
      <c r="U106" s="264">
        <v>0.78763775847966755</v>
      </c>
      <c r="V106" s="264">
        <v>0.80671015455175321</v>
      </c>
      <c r="W106" s="264">
        <v>0.3861771959744435</v>
      </c>
      <c r="DA106" s="72" t="s">
        <v>1088</v>
      </c>
    </row>
    <row r="107" spans="1:105" ht="12" customHeight="1" x14ac:dyDescent="0.25">
      <c r="A107" s="132" t="s">
        <v>1040</v>
      </c>
      <c r="B107" s="318">
        <v>1.297397650314706</v>
      </c>
      <c r="C107" s="318">
        <v>1.2334384038941191</v>
      </c>
      <c r="D107" s="318">
        <v>1.2731155174132911</v>
      </c>
      <c r="E107" s="318">
        <v>2.0660135519040139</v>
      </c>
      <c r="F107" s="318">
        <v>2.0998136000453189</v>
      </c>
      <c r="G107" s="318">
        <v>2.315817449436671</v>
      </c>
      <c r="H107" s="318">
        <v>1.9899911951504781</v>
      </c>
      <c r="I107" s="318">
        <v>1.8706294760683979</v>
      </c>
      <c r="J107" s="318">
        <v>1.7101036255195079</v>
      </c>
      <c r="K107" s="318">
        <v>1.329708996133681</v>
      </c>
      <c r="L107" s="318">
        <v>1.5339866468263319</v>
      </c>
      <c r="M107" s="318">
        <v>1.8416751197212511</v>
      </c>
      <c r="N107" s="318">
        <v>1.872992829365175</v>
      </c>
      <c r="O107" s="318">
        <v>2.0166538861522949</v>
      </c>
      <c r="P107" s="318">
        <v>1.6579262743391221</v>
      </c>
      <c r="Q107" s="318">
        <v>1.681298638377464</v>
      </c>
      <c r="R107" s="318">
        <v>1.7031581057375049</v>
      </c>
      <c r="S107" s="318">
        <v>1.490372219066344</v>
      </c>
      <c r="T107" s="318">
        <v>0.85744202409604098</v>
      </c>
      <c r="U107" s="318">
        <v>0.91613423321563603</v>
      </c>
      <c r="V107" s="318">
        <v>0.89839597934585291</v>
      </c>
      <c r="W107" s="318">
        <v>0.41124599087089658</v>
      </c>
      <c r="DA107" s="139" t="s">
        <v>1089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5.5680968159331936</v>
      </c>
      <c r="C110" s="225">
        <v>5.4313152931180753</v>
      </c>
      <c r="D110" s="225">
        <v>5.575228827939541</v>
      </c>
      <c r="E110" s="225">
        <v>8.3152584587486924</v>
      </c>
      <c r="F110" s="225">
        <v>8.6066627630094832</v>
      </c>
      <c r="G110" s="225">
        <v>9.2866383345350165</v>
      </c>
      <c r="H110" s="225">
        <v>7.9671358323367549</v>
      </c>
      <c r="I110" s="225">
        <v>9.2348485990134836</v>
      </c>
      <c r="J110" s="225">
        <v>6.7143664408921619</v>
      </c>
      <c r="K110" s="225">
        <v>5.1840493263942156</v>
      </c>
      <c r="L110" s="225">
        <v>5.3436721820739193</v>
      </c>
      <c r="M110" s="225">
        <v>6.0531945077796028</v>
      </c>
      <c r="N110" s="225">
        <v>5.6180330262902887</v>
      </c>
      <c r="O110" s="225">
        <v>6.2986127954614064</v>
      </c>
      <c r="P110" s="225">
        <v>8.3673117279708542</v>
      </c>
      <c r="Q110" s="225">
        <v>8.1114017812469399</v>
      </c>
      <c r="R110" s="225">
        <v>7.1154493069308034</v>
      </c>
      <c r="S110" s="225">
        <v>5.608830934258429</v>
      </c>
      <c r="T110" s="225">
        <v>5.2111112994528836</v>
      </c>
      <c r="U110" s="225">
        <v>5.8703366729060908</v>
      </c>
      <c r="V110" s="225">
        <v>4.5328393907859148</v>
      </c>
      <c r="W110" s="225">
        <v>2.9513236475177509</v>
      </c>
      <c r="DA110" s="89" t="s">
        <v>1090</v>
      </c>
    </row>
    <row r="111" spans="1:105" ht="12" customHeight="1" x14ac:dyDescent="0.25">
      <c r="A111" s="55" t="s">
        <v>92</v>
      </c>
      <c r="B111" s="261">
        <v>6.8825258267284625E-2</v>
      </c>
      <c r="C111" s="261">
        <v>6.6523159971427451E-2</v>
      </c>
      <c r="D111" s="261">
        <v>6.9148702842141294E-2</v>
      </c>
      <c r="E111" s="261">
        <v>0.10689342225206459</v>
      </c>
      <c r="F111" s="261">
        <v>0.10854303753403249</v>
      </c>
      <c r="G111" s="261">
        <v>0.11830997407462431</v>
      </c>
      <c r="H111" s="261">
        <v>0.1010567915115471</v>
      </c>
      <c r="I111" s="261">
        <v>0.1168911519077304</v>
      </c>
      <c r="J111" s="261">
        <v>8.5847942155006449E-2</v>
      </c>
      <c r="K111" s="261">
        <v>6.6675837111282346E-2</v>
      </c>
      <c r="L111" s="261">
        <v>6.8381827415344834E-2</v>
      </c>
      <c r="M111" s="261">
        <v>7.6937661503389793E-2</v>
      </c>
      <c r="N111" s="261">
        <v>6.87587414598098E-2</v>
      </c>
      <c r="O111" s="261">
        <v>7.4406098674261595E-2</v>
      </c>
      <c r="P111" s="261">
        <v>9.9539641836379852E-2</v>
      </c>
      <c r="Q111" s="261">
        <v>0.1021532146182846</v>
      </c>
      <c r="R111" s="261">
        <v>9.1894822127622885E-2</v>
      </c>
      <c r="S111" s="261">
        <v>7.3682996448408214E-2</v>
      </c>
      <c r="T111" s="261">
        <v>6.7055346638875857E-2</v>
      </c>
      <c r="U111" s="261">
        <v>7.5408278130733614E-2</v>
      </c>
      <c r="V111" s="261">
        <v>5.9287814262160822E-2</v>
      </c>
      <c r="W111" s="261">
        <v>3.8437049078704898E-2</v>
      </c>
      <c r="DA111" s="67" t="s">
        <v>1091</v>
      </c>
    </row>
    <row r="112" spans="1:105" ht="12" customHeight="1" x14ac:dyDescent="0.25">
      <c r="A112" s="202" t="s">
        <v>93</v>
      </c>
      <c r="B112" s="226">
        <v>0.54923409698706227</v>
      </c>
      <c r="C112" s="226">
        <v>0.53086306706966957</v>
      </c>
      <c r="D112" s="226">
        <v>0.551815224809451</v>
      </c>
      <c r="E112" s="226">
        <v>0.85302276696833612</v>
      </c>
      <c r="F112" s="226">
        <v>0.86618690151105182</v>
      </c>
      <c r="G112" s="226">
        <v>0.94412826644381176</v>
      </c>
      <c r="H112" s="226">
        <v>0.8064457297741453</v>
      </c>
      <c r="I112" s="226">
        <v>0.93280588958337296</v>
      </c>
      <c r="J112" s="226">
        <v>0.68507722563992279</v>
      </c>
      <c r="K112" s="226">
        <v>0.53208144958140835</v>
      </c>
      <c r="L112" s="226">
        <v>0.54569546379231959</v>
      </c>
      <c r="M112" s="226">
        <v>0.61397208094745181</v>
      </c>
      <c r="N112" s="226">
        <v>0.54870328461370332</v>
      </c>
      <c r="O112" s="226">
        <v>0.59376989559534588</v>
      </c>
      <c r="P112" s="226">
        <v>0.79433868720267142</v>
      </c>
      <c r="Q112" s="226">
        <v>0.81519532214917312</v>
      </c>
      <c r="R112" s="226">
        <v>0.73333207778230591</v>
      </c>
      <c r="S112" s="226">
        <v>0.58799945015068722</v>
      </c>
      <c r="T112" s="226">
        <v>0.53510998268006127</v>
      </c>
      <c r="U112" s="226">
        <v>0.60176741195273886</v>
      </c>
      <c r="V112" s="226">
        <v>0.4731241109500201</v>
      </c>
      <c r="W112" s="226">
        <v>0.30673241878156149</v>
      </c>
      <c r="DA112" s="174" t="s">
        <v>1092</v>
      </c>
    </row>
    <row r="113" spans="1:105" ht="12" customHeight="1" x14ac:dyDescent="0.25">
      <c r="A113" s="202" t="s">
        <v>94</v>
      </c>
      <c r="B113" s="226">
        <v>0.67341126777643823</v>
      </c>
      <c r="C113" s="226">
        <v>0.65088670381565084</v>
      </c>
      <c r="D113" s="226">
        <v>0.67657596670664444</v>
      </c>
      <c r="E113" s="226">
        <v>1.045883979340495</v>
      </c>
      <c r="F113" s="226">
        <v>1.0620244130466689</v>
      </c>
      <c r="G113" s="226">
        <v>1.1575876595011809</v>
      </c>
      <c r="H113" s="226">
        <v>0.98877626909768224</v>
      </c>
      <c r="I113" s="226">
        <v>1.1437053892676741</v>
      </c>
      <c r="J113" s="226">
        <v>0.83996737561217505</v>
      </c>
      <c r="K113" s="226">
        <v>0.65238055227911573</v>
      </c>
      <c r="L113" s="226">
        <v>0.66907257963063727</v>
      </c>
      <c r="M113" s="226">
        <v>0.75278596081026039</v>
      </c>
      <c r="N113" s="226">
        <v>0.67276044322775108</v>
      </c>
      <c r="O113" s="226">
        <v>0.72801623270261751</v>
      </c>
      <c r="P113" s="226">
        <v>0.97393192689131802</v>
      </c>
      <c r="Q113" s="226">
        <v>0.99950407009568421</v>
      </c>
      <c r="R113" s="226">
        <v>0.8991322405319363</v>
      </c>
      <c r="S113" s="226">
        <v>0.72094113848716534</v>
      </c>
      <c r="T113" s="226">
        <v>0.65609381102371034</v>
      </c>
      <c r="U113" s="226">
        <v>0.73782191967441857</v>
      </c>
      <c r="V113" s="226">
        <v>0.5800934594524243</v>
      </c>
      <c r="W113" s="226">
        <v>0.37608201699955701</v>
      </c>
      <c r="DA113" s="174" t="s">
        <v>1093</v>
      </c>
    </row>
    <row r="114" spans="1:105" ht="12" customHeight="1" x14ac:dyDescent="0.25">
      <c r="A114" s="202" t="s">
        <v>95</v>
      </c>
      <c r="B114" s="226">
        <v>1.2469756261110929</v>
      </c>
      <c r="C114" s="226">
        <v>1.205266222672351</v>
      </c>
      <c r="D114" s="226">
        <v>1.2528357930236209</v>
      </c>
      <c r="E114" s="226">
        <v>1.9366943981855771</v>
      </c>
      <c r="F114" s="226">
        <v>1.966582118200892</v>
      </c>
      <c r="G114" s="226">
        <v>2.1435394172290159</v>
      </c>
      <c r="H114" s="226">
        <v>1.830946356619626</v>
      </c>
      <c r="I114" s="226">
        <v>2.1178332055206348</v>
      </c>
      <c r="J114" s="226">
        <v>1.555392513070645</v>
      </c>
      <c r="K114" s="226">
        <v>1.208032426197865</v>
      </c>
      <c r="L114" s="226">
        <v>1.238941548533248</v>
      </c>
      <c r="M114" s="226">
        <v>1.393956100420717</v>
      </c>
      <c r="N114" s="226">
        <v>1.245770474982917</v>
      </c>
      <c r="O114" s="226">
        <v>1.3480892599123651</v>
      </c>
      <c r="P114" s="226">
        <v>1.8034586476923471</v>
      </c>
      <c r="Q114" s="226">
        <v>1.8508113440446949</v>
      </c>
      <c r="R114" s="226">
        <v>1.6649498489921319</v>
      </c>
      <c r="S114" s="226">
        <v>1.3349880980202571</v>
      </c>
      <c r="T114" s="226">
        <v>1.2149083775956531</v>
      </c>
      <c r="U114" s="226">
        <v>1.366246741433998</v>
      </c>
      <c r="V114" s="226">
        <v>1.07417627149622</v>
      </c>
      <c r="W114" s="226">
        <v>0.69640223004530144</v>
      </c>
      <c r="DA114" s="174" t="s">
        <v>1094</v>
      </c>
    </row>
    <row r="115" spans="1:105" ht="12" customHeight="1" x14ac:dyDescent="0.25">
      <c r="A115" s="56" t="s">
        <v>96</v>
      </c>
      <c r="B115" s="262">
        <v>0.1727394188225822</v>
      </c>
      <c r="C115" s="262">
        <v>0.1678650964762671</v>
      </c>
      <c r="D115" s="262">
        <v>0.1734192320129026</v>
      </c>
      <c r="E115" s="262">
        <v>0.26901819753841583</v>
      </c>
      <c r="F115" s="262">
        <v>0.27347766139097263</v>
      </c>
      <c r="G115" s="262">
        <v>0.29763825524664528</v>
      </c>
      <c r="H115" s="262">
        <v>0.25829215850323228</v>
      </c>
      <c r="I115" s="262">
        <v>0.29680724660429092</v>
      </c>
      <c r="J115" s="262">
        <v>0.21905368252318641</v>
      </c>
      <c r="K115" s="262">
        <v>0.16829845572827601</v>
      </c>
      <c r="L115" s="262">
        <v>0.1721687147536515</v>
      </c>
      <c r="M115" s="262">
        <v>0.19010798587147579</v>
      </c>
      <c r="N115" s="262">
        <v>0.17228223284861541</v>
      </c>
      <c r="O115" s="262">
        <v>0.1912121092003341</v>
      </c>
      <c r="P115" s="262">
        <v>0.25499789256249827</v>
      </c>
      <c r="Q115" s="262">
        <v>0.25024893541504351</v>
      </c>
      <c r="R115" s="262">
        <v>0.2236632972077115</v>
      </c>
      <c r="S115" s="262">
        <v>0.1797894637972422</v>
      </c>
      <c r="T115" s="262">
        <v>0.16411170641490111</v>
      </c>
      <c r="U115" s="262">
        <v>0.18473304847232611</v>
      </c>
      <c r="V115" s="262">
        <v>0.14514748019707679</v>
      </c>
      <c r="W115" s="262">
        <v>9.4674601026226185E-2</v>
      </c>
      <c r="DA115" s="68" t="s">
        <v>1095</v>
      </c>
    </row>
    <row r="116" spans="1:105" ht="12" customHeight="1" x14ac:dyDescent="0.25">
      <c r="A116" s="37" t="s">
        <v>160</v>
      </c>
      <c r="B116" s="228">
        <v>1.386299315252104E-2</v>
      </c>
      <c r="C116" s="228">
        <v>1.7292646526347131E-2</v>
      </c>
      <c r="D116" s="228">
        <v>1.393531640712907E-2</v>
      </c>
      <c r="E116" s="228">
        <v>6.9863749506435743E-3</v>
      </c>
      <c r="F116" s="228">
        <v>9.7186390576670268E-3</v>
      </c>
      <c r="G116" s="228">
        <v>7.7356117812318447E-3</v>
      </c>
      <c r="H116" s="228">
        <v>3.6330335231410391E-3</v>
      </c>
      <c r="I116" s="228">
        <v>3.70350810445417E-3</v>
      </c>
      <c r="J116" s="228">
        <v>1.779016152124705E-3</v>
      </c>
      <c r="K116" s="228">
        <v>1.4057228701636921E-3</v>
      </c>
      <c r="L116" s="228">
        <v>2.6804778938087121E-3</v>
      </c>
      <c r="M116" s="228">
        <v>2.6668750186467352E-3</v>
      </c>
      <c r="N116" s="228">
        <v>7.6778305960134453E-3</v>
      </c>
      <c r="O116" s="228">
        <v>1.3101611306120101E-2</v>
      </c>
      <c r="P116" s="228">
        <v>1.4859979716634421E-2</v>
      </c>
      <c r="Q116" s="228">
        <v>1.409197891375797E-2</v>
      </c>
      <c r="R116" s="228">
        <v>1.311983102571921E-4</v>
      </c>
      <c r="S116" s="228">
        <v>1.7230738742213081E-3</v>
      </c>
      <c r="T116" s="228">
        <v>3.1892787724043551E-3</v>
      </c>
      <c r="U116" s="228">
        <v>4.5099818632666497E-3</v>
      </c>
      <c r="V116" s="228">
        <v>2.8427051217063352E-3</v>
      </c>
      <c r="W116" s="228">
        <v>3.508616636316928E-3</v>
      </c>
      <c r="DA116" s="69" t="s">
        <v>1096</v>
      </c>
    </row>
    <row r="117" spans="1:105" ht="12" customHeight="1" x14ac:dyDescent="0.25">
      <c r="A117" s="37" t="s">
        <v>162</v>
      </c>
      <c r="B117" s="228">
        <v>2.3771818301153869E-2</v>
      </c>
      <c r="C117" s="228">
        <v>2.2957236754030361E-2</v>
      </c>
      <c r="D117" s="228">
        <v>2.1820873400076449E-2</v>
      </c>
      <c r="E117" s="228">
        <v>1.8675868081631419E-2</v>
      </c>
      <c r="F117" s="228">
        <v>2.4785870493372601E-2</v>
      </c>
      <c r="G117" s="228">
        <v>2.50001570760746E-2</v>
      </c>
      <c r="H117" s="228">
        <v>1.912106103521001E-2</v>
      </c>
      <c r="I117" s="228">
        <v>2.7629897674664939E-2</v>
      </c>
      <c r="J117" s="228">
        <v>1.6272374317402419E-2</v>
      </c>
      <c r="K117" s="228">
        <v>1.271063143520933E-2</v>
      </c>
      <c r="L117" s="228">
        <v>1.350181329478729E-2</v>
      </c>
      <c r="M117" s="228">
        <v>2.548510396378844E-2</v>
      </c>
      <c r="N117" s="228">
        <v>3.152427017842898E-2</v>
      </c>
      <c r="O117" s="228">
        <v>5.1061340134883573E-2</v>
      </c>
      <c r="P117" s="228">
        <v>5.5423838086049837E-2</v>
      </c>
      <c r="Q117" s="228">
        <v>3.8095531109212023E-2</v>
      </c>
      <c r="R117" s="228">
        <v>3.3026216416132403E-2</v>
      </c>
      <c r="S117" s="228">
        <v>1.7205988968898259E-2</v>
      </c>
      <c r="T117" s="228">
        <v>2.0808777165016269E-2</v>
      </c>
      <c r="U117" s="228">
        <v>2.2917294568180549E-2</v>
      </c>
      <c r="V117" s="228">
        <v>1.2850968251896111E-2</v>
      </c>
      <c r="W117" s="228">
        <v>6.5115106422385808E-3</v>
      </c>
      <c r="DA117" s="69" t="s">
        <v>1097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1098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1099</v>
      </c>
    </row>
    <row r="120" spans="1:105" ht="12" customHeight="1" x14ac:dyDescent="0.25">
      <c r="A120" s="37" t="s">
        <v>38</v>
      </c>
      <c r="B120" s="228">
        <v>0.13510460736890731</v>
      </c>
      <c r="C120" s="228">
        <v>0.12761521319588959</v>
      </c>
      <c r="D120" s="228">
        <v>0.13766304220569711</v>
      </c>
      <c r="E120" s="228">
        <v>0.24335595450614081</v>
      </c>
      <c r="F120" s="228">
        <v>0.23897315183993301</v>
      </c>
      <c r="G120" s="228">
        <v>0.26490248638933889</v>
      </c>
      <c r="H120" s="228">
        <v>0.2355380639448813</v>
      </c>
      <c r="I120" s="228">
        <v>0.26547384082517178</v>
      </c>
      <c r="J120" s="228">
        <v>0.20100229205365919</v>
      </c>
      <c r="K120" s="228">
        <v>0.15418210142290301</v>
      </c>
      <c r="L120" s="228">
        <v>0.15598642356505549</v>
      </c>
      <c r="M120" s="228">
        <v>0.1619560068890406</v>
      </c>
      <c r="N120" s="228">
        <v>0.13308013207417299</v>
      </c>
      <c r="O120" s="228">
        <v>0.1270491577593304</v>
      </c>
      <c r="P120" s="228">
        <v>0.18471407475981411</v>
      </c>
      <c r="Q120" s="228">
        <v>0.1980614253920735</v>
      </c>
      <c r="R120" s="228">
        <v>0.19050588248132189</v>
      </c>
      <c r="S120" s="228">
        <v>0.16086040095412271</v>
      </c>
      <c r="T120" s="228">
        <v>0.14011365047748051</v>
      </c>
      <c r="U120" s="228">
        <v>0.15730577204087889</v>
      </c>
      <c r="V120" s="228">
        <v>0.12945380682347429</v>
      </c>
      <c r="W120" s="228">
        <v>8.4654473747670669E-2</v>
      </c>
      <c r="DA120" s="69" t="s">
        <v>1100</v>
      </c>
    </row>
    <row r="121" spans="1:105" ht="12" customHeight="1" x14ac:dyDescent="0.25">
      <c r="A121" s="57" t="s">
        <v>1053</v>
      </c>
      <c r="B121" s="263">
        <f t="shared" ref="B121:W121" si="4">B122+B133</f>
        <v>0.75407335629001992</v>
      </c>
      <c r="C121" s="263">
        <f t="shared" si="4"/>
        <v>0.75766170460792093</v>
      </c>
      <c r="D121" s="263">
        <f t="shared" si="4"/>
        <v>0.74497526906050926</v>
      </c>
      <c r="E121" s="263">
        <f t="shared" si="4"/>
        <v>0.949007249732293</v>
      </c>
      <c r="F121" s="263">
        <f t="shared" si="4"/>
        <v>1.0805641377869313</v>
      </c>
      <c r="G121" s="263">
        <f t="shared" si="4"/>
        <v>1.1128280974509341</v>
      </c>
      <c r="H121" s="263">
        <f t="shared" si="4"/>
        <v>0.96743525372994832</v>
      </c>
      <c r="I121" s="263">
        <f t="shared" si="4"/>
        <v>1.1394711673025497</v>
      </c>
      <c r="J121" s="263">
        <f t="shared" si="4"/>
        <v>0.7852039916308523</v>
      </c>
      <c r="K121" s="263">
        <f t="shared" si="4"/>
        <v>0.58956941288662035</v>
      </c>
      <c r="L121" s="263">
        <f t="shared" si="4"/>
        <v>0.62556362417266898</v>
      </c>
      <c r="M121" s="263">
        <f t="shared" si="4"/>
        <v>0.7463664030123881</v>
      </c>
      <c r="N121" s="263">
        <f t="shared" si="4"/>
        <v>0.80392916431675487</v>
      </c>
      <c r="O121" s="263">
        <f t="shared" si="4"/>
        <v>1.0016206100375908</v>
      </c>
      <c r="P121" s="263">
        <f t="shared" si="4"/>
        <v>1.3098617470901117</v>
      </c>
      <c r="Q121" s="263">
        <f t="shared" si="4"/>
        <v>1.0341166777715678</v>
      </c>
      <c r="R121" s="263">
        <f t="shared" si="4"/>
        <v>0.82053922783598376</v>
      </c>
      <c r="S121" s="263">
        <f t="shared" si="4"/>
        <v>0.58603512279961667</v>
      </c>
      <c r="T121" s="263">
        <f t="shared" si="4"/>
        <v>0.60514439160603239</v>
      </c>
      <c r="U121" s="263">
        <f t="shared" si="4"/>
        <v>0.68593876974322343</v>
      </c>
      <c r="V121" s="263">
        <f t="shared" si="4"/>
        <v>0.48135218141963615</v>
      </c>
      <c r="W121" s="263">
        <f t="shared" si="4"/>
        <v>0.31585898676379559</v>
      </c>
      <c r="DA121" s="70"/>
    </row>
    <row r="122" spans="1:105" ht="12" customHeight="1" x14ac:dyDescent="0.25">
      <c r="A122" s="60" t="s">
        <v>1054</v>
      </c>
      <c r="B122" s="264">
        <v>0.75209285785724189</v>
      </c>
      <c r="C122" s="264">
        <v>0.75574745078042049</v>
      </c>
      <c r="D122" s="264">
        <v>0.74298546326747239</v>
      </c>
      <c r="E122" s="264">
        <v>0.94593131132575115</v>
      </c>
      <c r="F122" s="264">
        <v>1.0774407304632669</v>
      </c>
      <c r="G122" s="264">
        <v>1.1094236392020911</v>
      </c>
      <c r="H122" s="264">
        <v>0.96452726875104799</v>
      </c>
      <c r="I122" s="264">
        <v>1.136107536725824</v>
      </c>
      <c r="J122" s="264">
        <v>0.78273365270041295</v>
      </c>
      <c r="K122" s="264">
        <v>0.58765076565989671</v>
      </c>
      <c r="L122" s="264">
        <v>0.62359588579527492</v>
      </c>
      <c r="M122" s="264">
        <v>0.74415246409134084</v>
      </c>
      <c r="N122" s="264">
        <v>0.8019505799550064</v>
      </c>
      <c r="O122" s="264">
        <v>0.99947951873588836</v>
      </c>
      <c r="P122" s="264">
        <v>1.3069974192311351</v>
      </c>
      <c r="Q122" s="264">
        <v>1.0311771423953391</v>
      </c>
      <c r="R122" s="264">
        <v>0.81789488539854049</v>
      </c>
      <c r="S122" s="264">
        <v>0.58391483930686539</v>
      </c>
      <c r="T122" s="264">
        <v>0.60321482370798052</v>
      </c>
      <c r="U122" s="264">
        <v>0.68376883997592164</v>
      </c>
      <c r="V122" s="264">
        <v>0.47964613009218532</v>
      </c>
      <c r="W122" s="264">
        <v>0.31475293184475178</v>
      </c>
      <c r="DA122" s="72" t="s">
        <v>1101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1102</v>
      </c>
    </row>
    <row r="124" spans="1:105" ht="12" customHeight="1" x14ac:dyDescent="0.25">
      <c r="A124" s="64" t="s">
        <v>32</v>
      </c>
      <c r="B124" s="231">
        <v>0</v>
      </c>
      <c r="C124" s="231">
        <v>0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1103</v>
      </c>
    </row>
    <row r="125" spans="1:105" ht="12" customHeight="1" x14ac:dyDescent="0.25">
      <c r="A125" s="64" t="s">
        <v>33</v>
      </c>
      <c r="B125" s="231">
        <v>0.14430381504074419</v>
      </c>
      <c r="C125" s="231">
        <v>0.1458127665087153</v>
      </c>
      <c r="D125" s="231">
        <v>0.14788714864839461</v>
      </c>
      <c r="E125" s="231">
        <v>9.3497163416251028E-2</v>
      </c>
      <c r="F125" s="231">
        <v>8.94856441980319E-2</v>
      </c>
      <c r="G125" s="231">
        <v>9.0195537309447252E-2</v>
      </c>
      <c r="H125" s="231">
        <v>8.6229787388890547E-2</v>
      </c>
      <c r="I125" s="231">
        <v>0.10625115821422269</v>
      </c>
      <c r="J125" s="231">
        <v>8.7745085184377652E-2</v>
      </c>
      <c r="K125" s="231">
        <v>0</v>
      </c>
      <c r="L125" s="231">
        <v>0</v>
      </c>
      <c r="M125" s="231">
        <v>0</v>
      </c>
      <c r="N125" s="231">
        <v>0</v>
      </c>
      <c r="O125" s="231">
        <v>0</v>
      </c>
      <c r="P125" s="231">
        <v>0</v>
      </c>
      <c r="Q125" s="231">
        <v>0</v>
      </c>
      <c r="R125" s="231">
        <v>0</v>
      </c>
      <c r="S125" s="231">
        <v>0</v>
      </c>
      <c r="T125" s="231">
        <v>0</v>
      </c>
      <c r="U125" s="231">
        <v>0</v>
      </c>
      <c r="V125" s="231">
        <v>0</v>
      </c>
      <c r="W125" s="231">
        <v>0</v>
      </c>
      <c r="DA125" s="73" t="s">
        <v>1104</v>
      </c>
    </row>
    <row r="126" spans="1:105" ht="12" customHeight="1" x14ac:dyDescent="0.25">
      <c r="A126" s="64" t="s">
        <v>160</v>
      </c>
      <c r="B126" s="231">
        <v>0.22388249105788141</v>
      </c>
      <c r="C126" s="231">
        <v>0.26204758969852132</v>
      </c>
      <c r="D126" s="231">
        <v>0.23192860739023499</v>
      </c>
      <c r="E126" s="231">
        <v>0.17058882275621631</v>
      </c>
      <c r="F126" s="231">
        <v>0.1886036490371423</v>
      </c>
      <c r="G126" s="231">
        <v>0.16811902679681279</v>
      </c>
      <c r="H126" s="231">
        <v>7.6350341695754248E-2</v>
      </c>
      <c r="I126" s="231">
        <v>7.604142304278437E-2</v>
      </c>
      <c r="J126" s="231">
        <v>4.0697879238652902E-2</v>
      </c>
      <c r="K126" s="231">
        <v>3.5581180277869003E-2</v>
      </c>
      <c r="L126" s="231">
        <v>6.2560890890308002E-2</v>
      </c>
      <c r="M126" s="231">
        <v>5.4466220200331039E-2</v>
      </c>
      <c r="N126" s="231">
        <v>0.1099479624442016</v>
      </c>
      <c r="O126" s="231">
        <v>0.15057570088717351</v>
      </c>
      <c r="P126" s="231">
        <v>0.17965418691761631</v>
      </c>
      <c r="Q126" s="231">
        <v>0.27844452706382139</v>
      </c>
      <c r="R126" s="231">
        <v>3.2173450171256398E-3</v>
      </c>
      <c r="S126" s="231">
        <v>5.3029217379351658E-2</v>
      </c>
      <c r="T126" s="231">
        <v>7.9893285954739254E-2</v>
      </c>
      <c r="U126" s="231">
        <v>0.1120290337090218</v>
      </c>
      <c r="V126" s="231">
        <v>8.6485662050772599E-2</v>
      </c>
      <c r="W126" s="231">
        <v>0.1092450323059402</v>
      </c>
      <c r="DA126" s="73" t="s">
        <v>1105</v>
      </c>
    </row>
    <row r="127" spans="1:105" ht="12" customHeight="1" x14ac:dyDescent="0.25">
      <c r="A127" s="64" t="s">
        <v>70</v>
      </c>
      <c r="B127" s="231">
        <v>0</v>
      </c>
      <c r="C127" s="231">
        <v>0</v>
      </c>
      <c r="D127" s="231">
        <v>0</v>
      </c>
      <c r="E127" s="231">
        <v>0</v>
      </c>
      <c r="F127" s="231">
        <v>0</v>
      </c>
      <c r="G127" s="231">
        <v>0</v>
      </c>
      <c r="H127" s="231">
        <v>0</v>
      </c>
      <c r="I127" s="231">
        <v>0</v>
      </c>
      <c r="J127" s="231">
        <v>0</v>
      </c>
      <c r="K127" s="231">
        <v>0</v>
      </c>
      <c r="L127" s="231">
        <v>0</v>
      </c>
      <c r="M127" s="231">
        <v>0</v>
      </c>
      <c r="N127" s="231">
        <v>0</v>
      </c>
      <c r="O127" s="231">
        <v>0</v>
      </c>
      <c r="P127" s="231">
        <v>0</v>
      </c>
      <c r="Q127" s="231">
        <v>0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1106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0</v>
      </c>
      <c r="P128" s="231">
        <v>0</v>
      </c>
      <c r="Q128" s="231">
        <v>0</v>
      </c>
      <c r="R128" s="231">
        <v>0</v>
      </c>
      <c r="S128" s="231">
        <v>0</v>
      </c>
      <c r="T128" s="231">
        <v>0</v>
      </c>
      <c r="U128" s="231">
        <v>0</v>
      </c>
      <c r="V128" s="231">
        <v>0</v>
      </c>
      <c r="W128" s="231">
        <v>0</v>
      </c>
      <c r="DA128" s="73" t="s">
        <v>1107</v>
      </c>
    </row>
    <row r="129" spans="1:105" ht="12" customHeight="1" x14ac:dyDescent="0.25">
      <c r="A129" s="64" t="s">
        <v>162</v>
      </c>
      <c r="B129" s="231">
        <v>0.38390655175861638</v>
      </c>
      <c r="C129" s="231">
        <v>0.34788709457318379</v>
      </c>
      <c r="D129" s="231">
        <v>0.36316970722884279</v>
      </c>
      <c r="E129" s="231">
        <v>0.45601536884338301</v>
      </c>
      <c r="F129" s="231">
        <v>0.48100413976422313</v>
      </c>
      <c r="G129" s="231">
        <v>0.54333156785277759</v>
      </c>
      <c r="H129" s="231">
        <v>0.40184037232925401</v>
      </c>
      <c r="I129" s="231">
        <v>0.56730447955039476</v>
      </c>
      <c r="J129" s="231">
        <v>0.37225694893487321</v>
      </c>
      <c r="K129" s="231">
        <v>0.32172718971917108</v>
      </c>
      <c r="L129" s="231">
        <v>0.31512495227344622</v>
      </c>
      <c r="M129" s="231">
        <v>0.52048831483088709</v>
      </c>
      <c r="N129" s="231">
        <v>0.45143341342519822</v>
      </c>
      <c r="O129" s="231">
        <v>0.58684362552084879</v>
      </c>
      <c r="P129" s="231">
        <v>0.67006313313178956</v>
      </c>
      <c r="Q129" s="231">
        <v>0.75273261533151725</v>
      </c>
      <c r="R129" s="231">
        <v>0.80989406504289752</v>
      </c>
      <c r="S129" s="231">
        <v>0.5295304762663029</v>
      </c>
      <c r="T129" s="231">
        <v>0.5212719561544541</v>
      </c>
      <c r="U129" s="231">
        <v>0.56927110652251511</v>
      </c>
      <c r="V129" s="231">
        <v>0.39097424800485908</v>
      </c>
      <c r="W129" s="231">
        <v>0.20274377745029101</v>
      </c>
      <c r="DA129" s="73" t="s">
        <v>1108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1109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0</v>
      </c>
      <c r="R131" s="231">
        <v>0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1110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0.22582995630990099</v>
      </c>
      <c r="F132" s="231">
        <v>0.31834729746386992</v>
      </c>
      <c r="G132" s="231">
        <v>0.30777750724305369</v>
      </c>
      <c r="H132" s="231">
        <v>0.40010676733714923</v>
      </c>
      <c r="I132" s="231">
        <v>0.38651047591842252</v>
      </c>
      <c r="J132" s="231">
        <v>0.28203373934250919</v>
      </c>
      <c r="K132" s="231">
        <v>0.23034239566285669</v>
      </c>
      <c r="L132" s="231">
        <v>0.24591004263152069</v>
      </c>
      <c r="M132" s="231">
        <v>0.16919792906012271</v>
      </c>
      <c r="N132" s="231">
        <v>0.2405692040856067</v>
      </c>
      <c r="O132" s="231">
        <v>0.26206019232786598</v>
      </c>
      <c r="P132" s="231">
        <v>0.45728009918172918</v>
      </c>
      <c r="Q132" s="231">
        <v>0</v>
      </c>
      <c r="R132" s="231">
        <v>4.7834753385172747E-3</v>
      </c>
      <c r="S132" s="231">
        <v>1.3551456612108429E-3</v>
      </c>
      <c r="T132" s="231">
        <v>2.0495815987872411E-3</v>
      </c>
      <c r="U132" s="231">
        <v>2.4686997443847522E-3</v>
      </c>
      <c r="V132" s="231">
        <v>2.1862200365535432E-3</v>
      </c>
      <c r="W132" s="231">
        <v>2.7641220885206309E-3</v>
      </c>
      <c r="DA132" s="73" t="s">
        <v>1111</v>
      </c>
    </row>
    <row r="133" spans="1:105" ht="12" customHeight="1" x14ac:dyDescent="0.25">
      <c r="A133" s="60" t="s">
        <v>1066</v>
      </c>
      <c r="B133" s="264">
        <v>1.9804984327780801E-3</v>
      </c>
      <c r="C133" s="264">
        <v>1.914253827500463E-3</v>
      </c>
      <c r="D133" s="264">
        <v>1.9898057930368162E-3</v>
      </c>
      <c r="E133" s="264">
        <v>3.0759384065418018E-3</v>
      </c>
      <c r="F133" s="264">
        <v>3.1234073236643001E-3</v>
      </c>
      <c r="G133" s="264">
        <v>3.4044582488430238E-3</v>
      </c>
      <c r="H133" s="264">
        <v>2.9079849789003399E-3</v>
      </c>
      <c r="I133" s="264">
        <v>3.3636305767257382E-3</v>
      </c>
      <c r="J133" s="264">
        <v>2.470338930439314E-3</v>
      </c>
      <c r="K133" s="264">
        <v>1.9186472267236001E-3</v>
      </c>
      <c r="L133" s="264">
        <v>1.967738377394028E-3</v>
      </c>
      <c r="M133" s="264">
        <v>2.2139389210472991E-3</v>
      </c>
      <c r="N133" s="264">
        <v>1.978584361748434E-3</v>
      </c>
      <c r="O133" s="264">
        <v>2.1410913017024268E-3</v>
      </c>
      <c r="P133" s="264">
        <v>2.864327858976582E-3</v>
      </c>
      <c r="Q133" s="264">
        <v>2.939535376228636E-3</v>
      </c>
      <c r="R133" s="264">
        <v>2.6443424374433212E-3</v>
      </c>
      <c r="S133" s="264">
        <v>2.1202834927512531E-3</v>
      </c>
      <c r="T133" s="264">
        <v>1.929567898051914E-3</v>
      </c>
      <c r="U133" s="264">
        <v>2.1699297673017461E-3</v>
      </c>
      <c r="V133" s="264">
        <v>1.706051327450833E-3</v>
      </c>
      <c r="W133" s="264">
        <v>1.1060549190437859E-3</v>
      </c>
      <c r="DA133" s="72" t="s">
        <v>1112</v>
      </c>
    </row>
    <row r="134" spans="1:105" ht="12" customHeight="1" x14ac:dyDescent="0.25">
      <c r="A134" s="57" t="s">
        <v>1012</v>
      </c>
      <c r="B134" s="263">
        <v>0.4825930961284407</v>
      </c>
      <c r="C134" s="263">
        <v>0.47981951705900572</v>
      </c>
      <c r="D134" s="263">
        <v>0.47930951472559941</v>
      </c>
      <c r="E134" s="263">
        <v>0.6651610224804585</v>
      </c>
      <c r="F134" s="263">
        <v>0.70759005131849961</v>
      </c>
      <c r="G134" s="263">
        <v>0.75266371353127548</v>
      </c>
      <c r="H134" s="263">
        <v>0.65089354118760423</v>
      </c>
      <c r="I134" s="263">
        <v>0.75733315147637092</v>
      </c>
      <c r="J134" s="263">
        <v>0.54319041604248541</v>
      </c>
      <c r="K134" s="263">
        <v>0.41897635373626407</v>
      </c>
      <c r="L134" s="263">
        <v>0.43260266936874442</v>
      </c>
      <c r="M134" s="263">
        <v>0.49379598489148208</v>
      </c>
      <c r="N134" s="263">
        <v>0.48764830626069439</v>
      </c>
      <c r="O134" s="263">
        <v>0.58746551065508645</v>
      </c>
      <c r="P134" s="263">
        <v>0.76193157179226501</v>
      </c>
      <c r="Q134" s="263">
        <v>0.67945090678418685</v>
      </c>
      <c r="R134" s="263">
        <v>0.56866038154180754</v>
      </c>
      <c r="S134" s="263">
        <v>0.43454339882684079</v>
      </c>
      <c r="T134" s="263">
        <v>0.41954815018756608</v>
      </c>
      <c r="U134" s="263">
        <v>0.47408274545640527</v>
      </c>
      <c r="V134" s="263">
        <v>0.35408282977841482</v>
      </c>
      <c r="W134" s="263">
        <v>0.23250228829479039</v>
      </c>
      <c r="DA134" s="70" t="s">
        <v>1113</v>
      </c>
    </row>
    <row r="135" spans="1:105" ht="12" customHeight="1" x14ac:dyDescent="0.25">
      <c r="A135" s="60" t="s">
        <v>1014</v>
      </c>
      <c r="B135" s="264">
        <v>0.37407144859140312</v>
      </c>
      <c r="C135" s="264">
        <v>0.38205695499732178</v>
      </c>
      <c r="D135" s="264">
        <v>0.3663404751231758</v>
      </c>
      <c r="E135" s="264">
        <v>0.36443647941186752</v>
      </c>
      <c r="F135" s="264">
        <v>0.43924049271602228</v>
      </c>
      <c r="G135" s="264">
        <v>0.43806198639410848</v>
      </c>
      <c r="H135" s="264">
        <v>0.34677321582811133</v>
      </c>
      <c r="I135" s="264">
        <v>0.43848430615887912</v>
      </c>
      <c r="J135" s="264">
        <v>0.28315277945779138</v>
      </c>
      <c r="K135" s="264">
        <v>0.2002541349609214</v>
      </c>
      <c r="L135" s="264">
        <v>0.22027365416293579</v>
      </c>
      <c r="M135" s="264">
        <v>0.31346319892311919</v>
      </c>
      <c r="N135" s="264">
        <v>0.36406011327878779</v>
      </c>
      <c r="O135" s="264">
        <v>0.49036772318721922</v>
      </c>
      <c r="P135" s="264">
        <v>0.60336120607912769</v>
      </c>
      <c r="Q135" s="264">
        <v>0.49252746243554951</v>
      </c>
      <c r="R135" s="264">
        <v>0.36115742865036038</v>
      </c>
      <c r="S135" s="264">
        <v>0.23491289798278489</v>
      </c>
      <c r="T135" s="264">
        <v>0.26489064331106871</v>
      </c>
      <c r="U135" s="264">
        <v>0.30128464267060001</v>
      </c>
      <c r="V135" s="264">
        <v>0.19403085963968339</v>
      </c>
      <c r="W135" s="264">
        <v>0.1260281362608584</v>
      </c>
      <c r="DA135" s="72" t="s">
        <v>1114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1115</v>
      </c>
    </row>
    <row r="137" spans="1:105" ht="12" customHeight="1" x14ac:dyDescent="0.25">
      <c r="A137" s="59" t="s">
        <v>33</v>
      </c>
      <c r="B137" s="297">
        <v>7.1772968677497093E-2</v>
      </c>
      <c r="C137" s="297">
        <v>7.3713489227820436E-2</v>
      </c>
      <c r="D137" s="297">
        <v>7.2918046151545013E-2</v>
      </c>
      <c r="E137" s="297">
        <v>4.7318029376107192E-2</v>
      </c>
      <c r="F137" s="297">
        <v>5.177981621214392E-2</v>
      </c>
      <c r="G137" s="297">
        <v>4.9287627872792297E-2</v>
      </c>
      <c r="H137" s="297">
        <v>5.2978551626160962E-2</v>
      </c>
      <c r="I137" s="297">
        <v>6.2152678851166453E-2</v>
      </c>
      <c r="J137" s="297">
        <v>4.9621068609927307E-2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DA137" s="122" t="s">
        <v>1116</v>
      </c>
    </row>
    <row r="138" spans="1:105" ht="12" customHeight="1" x14ac:dyDescent="0.25">
      <c r="A138" s="59" t="s">
        <v>160</v>
      </c>
      <c r="B138" s="297">
        <v>0.1113533347236893</v>
      </c>
      <c r="C138" s="297">
        <v>0.13247428632570171</v>
      </c>
      <c r="D138" s="297">
        <v>0.11435598733296901</v>
      </c>
      <c r="E138" s="297">
        <v>8.6333388431024574E-2</v>
      </c>
      <c r="F138" s="297">
        <v>0.10913328469168811</v>
      </c>
      <c r="G138" s="297">
        <v>9.1869157591119452E-2</v>
      </c>
      <c r="H138" s="297">
        <v>4.6908738171430063E-2</v>
      </c>
      <c r="I138" s="297">
        <v>4.4481191783669639E-2</v>
      </c>
      <c r="J138" s="297">
        <v>2.301521793199288E-2</v>
      </c>
      <c r="K138" s="297">
        <v>1.9941538110322669E-2</v>
      </c>
      <c r="L138" s="297">
        <v>3.6486715860626039E-2</v>
      </c>
      <c r="M138" s="297">
        <v>2.9694792504453869E-2</v>
      </c>
      <c r="N138" s="297">
        <v>7.1302094053650969E-2</v>
      </c>
      <c r="O138" s="297">
        <v>0.1001295476903571</v>
      </c>
      <c r="P138" s="297">
        <v>0.1275675619857618</v>
      </c>
      <c r="Q138" s="297">
        <v>0.1329951670818092</v>
      </c>
      <c r="R138" s="297">
        <v>1.429039168667391E-3</v>
      </c>
      <c r="S138" s="297">
        <v>2.1383640626396919E-2</v>
      </c>
      <c r="T138" s="297">
        <v>3.520327262856307E-2</v>
      </c>
      <c r="U138" s="297">
        <v>4.9541494851717688E-2</v>
      </c>
      <c r="V138" s="297">
        <v>3.5146170392113797E-2</v>
      </c>
      <c r="W138" s="297">
        <v>4.4129620636177112E-2</v>
      </c>
      <c r="DA138" s="122" t="s">
        <v>1117</v>
      </c>
    </row>
    <row r="139" spans="1:105" ht="12" customHeight="1" x14ac:dyDescent="0.25">
      <c r="A139" s="59" t="s">
        <v>70</v>
      </c>
      <c r="B139" s="297">
        <v>0</v>
      </c>
      <c r="C139" s="297">
        <v>0</v>
      </c>
      <c r="D139" s="297">
        <v>0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1118</v>
      </c>
    </row>
    <row r="140" spans="1:105" ht="12" customHeight="1" x14ac:dyDescent="0.25">
      <c r="A140" s="59" t="s">
        <v>162</v>
      </c>
      <c r="B140" s="297">
        <v>0.19094514519021669</v>
      </c>
      <c r="C140" s="297">
        <v>0.17586917944379971</v>
      </c>
      <c r="D140" s="297">
        <v>0.17906644163866181</v>
      </c>
      <c r="E140" s="297">
        <v>0.2307850616047358</v>
      </c>
      <c r="F140" s="297">
        <v>0.27832739181219018</v>
      </c>
      <c r="G140" s="297">
        <v>0.29690520093019679</v>
      </c>
      <c r="H140" s="297">
        <v>0.24688592603052029</v>
      </c>
      <c r="I140" s="297">
        <v>0.33185043552404297</v>
      </c>
      <c r="J140" s="297">
        <v>0.21051649291587121</v>
      </c>
      <c r="K140" s="297">
        <v>0.18031259685059869</v>
      </c>
      <c r="L140" s="297">
        <v>0.1837869383023098</v>
      </c>
      <c r="M140" s="297">
        <v>0.28376840641866541</v>
      </c>
      <c r="N140" s="297">
        <v>0.29275801922513678</v>
      </c>
      <c r="O140" s="297">
        <v>0.39023817549686218</v>
      </c>
      <c r="P140" s="297">
        <v>0.47579364409336578</v>
      </c>
      <c r="Q140" s="297">
        <v>0.35953229535374032</v>
      </c>
      <c r="R140" s="297">
        <v>0.359728389481693</v>
      </c>
      <c r="S140" s="297">
        <v>0.213529257356388</v>
      </c>
      <c r="T140" s="297">
        <v>0.22968737068250561</v>
      </c>
      <c r="U140" s="297">
        <v>0.2517431478188823</v>
      </c>
      <c r="V140" s="297">
        <v>0.1588846892475696</v>
      </c>
      <c r="W140" s="297">
        <v>8.189851562468127E-2</v>
      </c>
      <c r="DA140" s="122" t="s">
        <v>1119</v>
      </c>
    </row>
    <row r="141" spans="1:105" ht="12" customHeight="1" x14ac:dyDescent="0.25">
      <c r="A141" s="60" t="s">
        <v>1021</v>
      </c>
      <c r="B141" s="264">
        <v>0.1085216475370377</v>
      </c>
      <c r="C141" s="264">
        <v>9.7762562061683878E-2</v>
      </c>
      <c r="D141" s="264">
        <v>0.11296903960242349</v>
      </c>
      <c r="E141" s="264">
        <v>0.30072454306859092</v>
      </c>
      <c r="F141" s="264">
        <v>0.26834955860247728</v>
      </c>
      <c r="G141" s="264">
        <v>0.31460172713716689</v>
      </c>
      <c r="H141" s="264">
        <v>0.3041203253594929</v>
      </c>
      <c r="I141" s="264">
        <v>0.3188488453174918</v>
      </c>
      <c r="J141" s="264">
        <v>0.26003763658469409</v>
      </c>
      <c r="K141" s="264">
        <v>0.21872221877534259</v>
      </c>
      <c r="L141" s="264">
        <v>0.21232901520580849</v>
      </c>
      <c r="M141" s="264">
        <v>0.18033278596836291</v>
      </c>
      <c r="N141" s="264">
        <v>0.12358819298190669</v>
      </c>
      <c r="O141" s="264">
        <v>9.7097787467867278E-2</v>
      </c>
      <c r="P141" s="264">
        <v>0.1585703657131374</v>
      </c>
      <c r="Q141" s="264">
        <v>0.18692344434863739</v>
      </c>
      <c r="R141" s="264">
        <v>0.20750295289144721</v>
      </c>
      <c r="S141" s="264">
        <v>0.1996305008440559</v>
      </c>
      <c r="T141" s="264">
        <v>0.1546575068764974</v>
      </c>
      <c r="U141" s="264">
        <v>0.17279810278580521</v>
      </c>
      <c r="V141" s="264">
        <v>0.1600519701387314</v>
      </c>
      <c r="W141" s="264">
        <v>0.106474152033932</v>
      </c>
      <c r="DA141" s="72" t="s">
        <v>1120</v>
      </c>
    </row>
    <row r="142" spans="1:105" ht="12" customHeight="1" x14ac:dyDescent="0.25">
      <c r="A142" s="57" t="s">
        <v>1023</v>
      </c>
      <c r="B142" s="263">
        <f t="shared" ref="B142:W142" si="5">B143+B144+B155</f>
        <v>0.45477921178420633</v>
      </c>
      <c r="C142" s="263">
        <f t="shared" si="5"/>
        <v>0.44594735309592615</v>
      </c>
      <c r="D142" s="263">
        <f t="shared" si="5"/>
        <v>0.45620653131808925</v>
      </c>
      <c r="E142" s="263">
        <f t="shared" si="5"/>
        <v>0.6794775081671699</v>
      </c>
      <c r="F142" s="263">
        <f t="shared" si="5"/>
        <v>0.70366045682278699</v>
      </c>
      <c r="G142" s="263">
        <f t="shared" si="5"/>
        <v>0.75651870477648608</v>
      </c>
      <c r="H142" s="263">
        <f t="shared" si="5"/>
        <v>0.65202550462221076</v>
      </c>
      <c r="I142" s="263">
        <f t="shared" si="5"/>
        <v>0.75060304366720054</v>
      </c>
      <c r="J142" s="263">
        <f t="shared" si="5"/>
        <v>0.54691098422744611</v>
      </c>
      <c r="K142" s="263">
        <f t="shared" si="5"/>
        <v>0.41896698339762772</v>
      </c>
      <c r="L142" s="263">
        <f t="shared" si="5"/>
        <v>0.43328919055499782</v>
      </c>
      <c r="M142" s="263">
        <f t="shared" si="5"/>
        <v>0.48243393724806172</v>
      </c>
      <c r="N142" s="263">
        <f t="shared" si="5"/>
        <v>0.45384126971112942</v>
      </c>
      <c r="O142" s="263">
        <f t="shared" si="5"/>
        <v>0.5140633819516347</v>
      </c>
      <c r="P142" s="263">
        <f t="shared" si="5"/>
        <v>0.6836783256050224</v>
      </c>
      <c r="Q142" s="263">
        <f t="shared" si="5"/>
        <v>0.65009059573443362</v>
      </c>
      <c r="R142" s="263">
        <f t="shared" si="5"/>
        <v>0.55715911912603833</v>
      </c>
      <c r="S142" s="263">
        <f t="shared" si="5"/>
        <v>0.4431263568353212</v>
      </c>
      <c r="T142" s="263">
        <f t="shared" si="5"/>
        <v>0.41364518171093861</v>
      </c>
      <c r="U142" s="263">
        <f t="shared" si="5"/>
        <v>0.46739746658275039</v>
      </c>
      <c r="V142" s="263">
        <f t="shared" si="5"/>
        <v>0.3616138652408164</v>
      </c>
      <c r="W142" s="263">
        <f t="shared" si="5"/>
        <v>0.23975304094074071</v>
      </c>
      <c r="DA142" s="70"/>
    </row>
    <row r="143" spans="1:105" ht="12" customHeight="1" x14ac:dyDescent="0.25">
      <c r="A143" s="60" t="s">
        <v>1024</v>
      </c>
      <c r="B143" s="264">
        <v>5.5390284627518778E-2</v>
      </c>
      <c r="C143" s="264">
        <v>5.5033079024186977E-2</v>
      </c>
      <c r="D143" s="264">
        <v>5.098618162717003E-2</v>
      </c>
      <c r="E143" s="264">
        <v>4.0846243896885868E-2</v>
      </c>
      <c r="F143" s="264">
        <v>5.4737178761810799E-2</v>
      </c>
      <c r="G143" s="264">
        <v>5.4479612581389371E-2</v>
      </c>
      <c r="H143" s="264">
        <v>4.0812406550447863E-2</v>
      </c>
      <c r="I143" s="264">
        <v>5.8712143910249683E-2</v>
      </c>
      <c r="J143" s="264">
        <v>3.4367011241360088E-2</v>
      </c>
      <c r="K143" s="264">
        <v>2.6875271338580021E-2</v>
      </c>
      <c r="L143" s="264">
        <v>2.8929860254238271E-2</v>
      </c>
      <c r="M143" s="264">
        <v>5.4214374329378159E-2</v>
      </c>
      <c r="N143" s="264">
        <v>6.9644538978466106E-2</v>
      </c>
      <c r="O143" s="264">
        <v>0.1151484101693675</v>
      </c>
      <c r="P143" s="264">
        <v>0.12386734589918839</v>
      </c>
      <c r="Q143" s="264">
        <v>8.6161158468545204E-2</v>
      </c>
      <c r="R143" s="264">
        <v>6.8728188082769454E-2</v>
      </c>
      <c r="S143" s="264">
        <v>3.6472409252334671E-2</v>
      </c>
      <c r="T143" s="264">
        <v>4.4715777427402313E-2</v>
      </c>
      <c r="U143" s="264">
        <v>4.9655930590531298E-2</v>
      </c>
      <c r="V143" s="264">
        <v>2.7784474363639011E-2</v>
      </c>
      <c r="W143" s="264">
        <v>1.4595965330682571E-2</v>
      </c>
      <c r="DA143" s="72" t="s">
        <v>1121</v>
      </c>
    </row>
    <row r="144" spans="1:105" ht="12" customHeight="1" x14ac:dyDescent="0.25">
      <c r="A144" s="60" t="s">
        <v>1026</v>
      </c>
      <c r="B144" s="264">
        <v>8.4584120816328434E-2</v>
      </c>
      <c r="C144" s="264">
        <v>8.4995134597564609E-2</v>
      </c>
      <c r="D144" s="264">
        <v>8.3559857713368282E-2</v>
      </c>
      <c r="E144" s="264">
        <v>0.1063841618561315</v>
      </c>
      <c r="F144" s="264">
        <v>0.12117436825232659</v>
      </c>
      <c r="G144" s="264">
        <v>0.12477132597976701</v>
      </c>
      <c r="H144" s="264">
        <v>0.10847555614757309</v>
      </c>
      <c r="I144" s="264">
        <v>0.12777233042811181</v>
      </c>
      <c r="J144" s="264">
        <v>8.8030137708852985E-2</v>
      </c>
      <c r="K144" s="264">
        <v>6.6090141451415702E-2</v>
      </c>
      <c r="L144" s="264">
        <v>7.0132709270701393E-2</v>
      </c>
      <c r="M144" s="264">
        <v>8.3691104457234558E-2</v>
      </c>
      <c r="N144" s="264">
        <v>9.0191369370129643E-2</v>
      </c>
      <c r="O144" s="264">
        <v>0.1124064608286031</v>
      </c>
      <c r="P144" s="264">
        <v>0.14699146050906919</v>
      </c>
      <c r="Q144" s="264">
        <v>0.1159713339705182</v>
      </c>
      <c r="R144" s="264">
        <v>9.1984545630054093E-2</v>
      </c>
      <c r="S144" s="264">
        <v>6.5669980506255277E-2</v>
      </c>
      <c r="T144" s="264">
        <v>6.7840553189245784E-2</v>
      </c>
      <c r="U144" s="264">
        <v>7.6900060367202983E-2</v>
      </c>
      <c r="V144" s="264">
        <v>5.3943400463061772E-2</v>
      </c>
      <c r="W144" s="264">
        <v>3.5398687457690932E-2</v>
      </c>
      <c r="DA144" s="72" t="s">
        <v>1122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1123</v>
      </c>
    </row>
    <row r="146" spans="1:105" ht="12" customHeight="1" x14ac:dyDescent="0.25">
      <c r="A146" s="64" t="s">
        <v>32</v>
      </c>
      <c r="B146" s="231">
        <v>0</v>
      </c>
      <c r="C146" s="231">
        <v>0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1124</v>
      </c>
    </row>
    <row r="147" spans="1:105" ht="12" customHeight="1" x14ac:dyDescent="0.25">
      <c r="A147" s="64" t="s">
        <v>33</v>
      </c>
      <c r="B147" s="231">
        <v>1.6229128089899059E-2</v>
      </c>
      <c r="C147" s="231">
        <v>1.6398832311843779E-2</v>
      </c>
      <c r="D147" s="231">
        <v>1.6632127692445799E-2</v>
      </c>
      <c r="E147" s="231">
        <v>1.0515158179956159E-2</v>
      </c>
      <c r="F147" s="231">
        <v>1.0064002684107429E-2</v>
      </c>
      <c r="G147" s="231">
        <v>1.0143840810577219E-2</v>
      </c>
      <c r="H147" s="231">
        <v>9.6978327586414587E-3</v>
      </c>
      <c r="I147" s="231">
        <v>1.194953616348865E-2</v>
      </c>
      <c r="J147" s="231">
        <v>9.8682507202896529E-3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1125</v>
      </c>
    </row>
    <row r="148" spans="1:105" ht="12" customHeight="1" x14ac:dyDescent="0.25">
      <c r="A148" s="64" t="s">
        <v>160</v>
      </c>
      <c r="B148" s="231">
        <v>2.5178943629717201E-2</v>
      </c>
      <c r="C148" s="231">
        <v>2.9471181324387259E-2</v>
      </c>
      <c r="D148" s="231">
        <v>2.6083850076903819E-2</v>
      </c>
      <c r="E148" s="231">
        <v>1.91852713972533E-2</v>
      </c>
      <c r="F148" s="231">
        <v>2.121130877643056E-2</v>
      </c>
      <c r="G148" s="231">
        <v>1.8907505802700189E-2</v>
      </c>
      <c r="H148" s="231">
        <v>8.5867409308485465E-3</v>
      </c>
      <c r="I148" s="231">
        <v>8.5519983955455736E-3</v>
      </c>
      <c r="J148" s="231">
        <v>4.5770868563998236E-3</v>
      </c>
      <c r="K148" s="231">
        <v>4.0016373243928604E-3</v>
      </c>
      <c r="L148" s="231">
        <v>7.0359103907982976E-3</v>
      </c>
      <c r="M148" s="231">
        <v>6.1255432779392521E-3</v>
      </c>
      <c r="N148" s="231">
        <v>1.236529723920704E-2</v>
      </c>
      <c r="O148" s="231">
        <v>1.6934495711248412E-2</v>
      </c>
      <c r="P148" s="231">
        <v>2.0204807548223399E-2</v>
      </c>
      <c r="Q148" s="231">
        <v>3.1315262831923103E-2</v>
      </c>
      <c r="R148" s="231">
        <v>3.6183869690200259E-4</v>
      </c>
      <c r="S148" s="231">
        <v>5.9639307603447864E-3</v>
      </c>
      <c r="T148" s="231">
        <v>8.9851981454288077E-3</v>
      </c>
      <c r="U148" s="231">
        <v>1.259934491224631E-2</v>
      </c>
      <c r="V148" s="231">
        <v>9.7266097016590128E-3</v>
      </c>
      <c r="W148" s="231">
        <v>1.2286242203490399E-2</v>
      </c>
      <c r="DA148" s="73" t="s">
        <v>1126</v>
      </c>
    </row>
    <row r="149" spans="1:105" ht="12" customHeight="1" x14ac:dyDescent="0.25">
      <c r="A149" s="64" t="s">
        <v>70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1127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1128</v>
      </c>
    </row>
    <row r="151" spans="1:105" ht="12" customHeight="1" x14ac:dyDescent="0.25">
      <c r="A151" s="64" t="s">
        <v>162</v>
      </c>
      <c r="B151" s="231">
        <v>4.3176049096712167E-2</v>
      </c>
      <c r="C151" s="231">
        <v>3.9125120961333582E-2</v>
      </c>
      <c r="D151" s="231">
        <v>4.0843879944018648E-2</v>
      </c>
      <c r="E151" s="231">
        <v>5.1285766975961287E-2</v>
      </c>
      <c r="F151" s="231">
        <v>5.4096129016417069E-2</v>
      </c>
      <c r="G151" s="231">
        <v>6.1105783013974367E-2</v>
      </c>
      <c r="H151" s="231">
        <v>4.5192976168944958E-2</v>
      </c>
      <c r="I151" s="231">
        <v>6.3801896450189632E-2</v>
      </c>
      <c r="J151" s="231">
        <v>4.1865876552974537E-2</v>
      </c>
      <c r="K151" s="231">
        <v>3.6183047346887057E-2</v>
      </c>
      <c r="L151" s="231">
        <v>3.5440526733995829E-2</v>
      </c>
      <c r="M151" s="231">
        <v>5.8536716637055938E-2</v>
      </c>
      <c r="N151" s="231">
        <v>5.0770457374736018E-2</v>
      </c>
      <c r="O151" s="231">
        <v>6.5999366438299067E-2</v>
      </c>
      <c r="P151" s="231">
        <v>7.5358648091489941E-2</v>
      </c>
      <c r="Q151" s="231">
        <v>8.4656071138595107E-2</v>
      </c>
      <c r="R151" s="231">
        <v>9.108473339474113E-2</v>
      </c>
      <c r="S151" s="231">
        <v>5.9553643293523549E-2</v>
      </c>
      <c r="T151" s="231">
        <v>5.8624848855965833E-2</v>
      </c>
      <c r="U151" s="231">
        <v>6.4023073146222076E-2</v>
      </c>
      <c r="V151" s="231">
        <v>4.3970917532091987E-2</v>
      </c>
      <c r="W151" s="231">
        <v>2.280157827249215E-2</v>
      </c>
      <c r="DA151" s="73" t="s">
        <v>1129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1130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1131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2.539796530296078E-2</v>
      </c>
      <c r="F154" s="231">
        <v>3.5802927775371557E-2</v>
      </c>
      <c r="G154" s="231">
        <v>3.461419635251517E-2</v>
      </c>
      <c r="H154" s="231">
        <v>4.4998006289138137E-2</v>
      </c>
      <c r="I154" s="231">
        <v>4.3468899418887971E-2</v>
      </c>
      <c r="J154" s="231">
        <v>3.1718923579188971E-2</v>
      </c>
      <c r="K154" s="231">
        <v>2.590545678013579E-2</v>
      </c>
      <c r="L154" s="231">
        <v>2.7656272145907271E-2</v>
      </c>
      <c r="M154" s="231">
        <v>1.9028844542239371E-2</v>
      </c>
      <c r="N154" s="231">
        <v>2.7055614756186581E-2</v>
      </c>
      <c r="O154" s="231">
        <v>2.9472598679055589E-2</v>
      </c>
      <c r="P154" s="231">
        <v>5.1428004869355899E-2</v>
      </c>
      <c r="Q154" s="231">
        <v>0</v>
      </c>
      <c r="R154" s="231">
        <v>5.3797353841096161E-4</v>
      </c>
      <c r="S154" s="231">
        <v>1.524064523869451E-4</v>
      </c>
      <c r="T154" s="231">
        <v>2.3050618785114201E-4</v>
      </c>
      <c r="U154" s="231">
        <v>2.7764230873458812E-4</v>
      </c>
      <c r="V154" s="231">
        <v>2.4587322931076587E-4</v>
      </c>
      <c r="W154" s="231">
        <v>3.1086698170838079E-4</v>
      </c>
      <c r="DA154" s="73" t="s">
        <v>1132</v>
      </c>
    </row>
    <row r="155" spans="1:105" ht="12" customHeight="1" x14ac:dyDescent="0.25">
      <c r="A155" s="60" t="s">
        <v>1038</v>
      </c>
      <c r="B155" s="264">
        <v>0.31480480634035912</v>
      </c>
      <c r="C155" s="264">
        <v>0.3059191394741746</v>
      </c>
      <c r="D155" s="264">
        <v>0.32166049197755092</v>
      </c>
      <c r="E155" s="264">
        <v>0.53224710241415252</v>
      </c>
      <c r="F155" s="264">
        <v>0.52774890980864964</v>
      </c>
      <c r="G155" s="264">
        <v>0.57726776621532971</v>
      </c>
      <c r="H155" s="264">
        <v>0.50273754192418973</v>
      </c>
      <c r="I155" s="264">
        <v>0.56411856932883908</v>
      </c>
      <c r="J155" s="264">
        <v>0.42451383527723308</v>
      </c>
      <c r="K155" s="264">
        <v>0.32600157060763202</v>
      </c>
      <c r="L155" s="264">
        <v>0.33422662103005818</v>
      </c>
      <c r="M155" s="264">
        <v>0.34452845846144903</v>
      </c>
      <c r="N155" s="264">
        <v>0.29400536136253369</v>
      </c>
      <c r="O155" s="264">
        <v>0.28650851095366409</v>
      </c>
      <c r="P155" s="264">
        <v>0.41281951919676479</v>
      </c>
      <c r="Q155" s="264">
        <v>0.44795810329537028</v>
      </c>
      <c r="R155" s="264">
        <v>0.39644638541321481</v>
      </c>
      <c r="S155" s="264">
        <v>0.34098396707673129</v>
      </c>
      <c r="T155" s="264">
        <v>0.30108885109429051</v>
      </c>
      <c r="U155" s="264">
        <v>0.3408414756250161</v>
      </c>
      <c r="V155" s="264">
        <v>0.2798859904141156</v>
      </c>
      <c r="W155" s="264">
        <v>0.1897583881523672</v>
      </c>
      <c r="DA155" s="72" t="s">
        <v>1133</v>
      </c>
    </row>
    <row r="156" spans="1:105" ht="12" customHeight="1" x14ac:dyDescent="0.25">
      <c r="A156" s="132" t="s">
        <v>1040</v>
      </c>
      <c r="B156" s="318">
        <v>1.165465483766067</v>
      </c>
      <c r="C156" s="318">
        <v>1.126482468349856</v>
      </c>
      <c r="D156" s="318">
        <v>1.1709425934405819</v>
      </c>
      <c r="E156" s="318">
        <v>1.8100999140838809</v>
      </c>
      <c r="F156" s="318">
        <v>1.838033985397646</v>
      </c>
      <c r="G156" s="318">
        <v>2.0034242462810421</v>
      </c>
      <c r="H156" s="318">
        <v>1.7112642272907581</v>
      </c>
      <c r="I156" s="318">
        <v>1.979398353683657</v>
      </c>
      <c r="J156" s="318">
        <v>1.4537223099904431</v>
      </c>
      <c r="K156" s="318">
        <v>1.1290678554757561</v>
      </c>
      <c r="L156" s="318">
        <v>1.1579565638523071</v>
      </c>
      <c r="M156" s="318">
        <v>1.3028383930743761</v>
      </c>
      <c r="N156" s="318">
        <v>1.1643391088689139</v>
      </c>
      <c r="O156" s="318">
        <v>1.2599696967321701</v>
      </c>
      <c r="P156" s="318">
        <v>1.685573287298241</v>
      </c>
      <c r="Q156" s="318">
        <v>1.7298307146338729</v>
      </c>
      <c r="R156" s="318">
        <v>1.5561182917852641</v>
      </c>
      <c r="S156" s="318">
        <v>1.247724908892891</v>
      </c>
      <c r="T156" s="318">
        <v>1.1354943515951439</v>
      </c>
      <c r="U156" s="318">
        <v>1.2769402914594961</v>
      </c>
      <c r="V156" s="318">
        <v>1.0039613779891461</v>
      </c>
      <c r="W156" s="318">
        <v>0.65088101558707312</v>
      </c>
      <c r="DA156" s="139" t="s">
        <v>1134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253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0</v>
      </c>
      <c r="C160" s="234">
        <f t="shared" si="6"/>
        <v>0</v>
      </c>
      <c r="D160" s="234">
        <f t="shared" si="6"/>
        <v>0</v>
      </c>
      <c r="E160" s="234">
        <f t="shared" si="6"/>
        <v>0</v>
      </c>
      <c r="F160" s="234">
        <f t="shared" si="6"/>
        <v>0</v>
      </c>
      <c r="G160" s="234">
        <f t="shared" si="6"/>
        <v>0</v>
      </c>
      <c r="H160" s="234">
        <f t="shared" si="6"/>
        <v>0</v>
      </c>
      <c r="I160" s="234">
        <f t="shared" si="6"/>
        <v>0</v>
      </c>
      <c r="J160" s="234">
        <f t="shared" si="6"/>
        <v>0</v>
      </c>
      <c r="K160" s="234">
        <f t="shared" si="6"/>
        <v>0</v>
      </c>
      <c r="L160" s="234">
        <f t="shared" si="6"/>
        <v>0</v>
      </c>
      <c r="M160" s="234">
        <f t="shared" si="6"/>
        <v>0</v>
      </c>
      <c r="N160" s="234">
        <f t="shared" si="6"/>
        <v>0</v>
      </c>
      <c r="O160" s="234">
        <f t="shared" si="6"/>
        <v>0</v>
      </c>
      <c r="P160" s="234">
        <f t="shared" si="6"/>
        <v>0</v>
      </c>
      <c r="Q160" s="234">
        <f t="shared" si="6"/>
        <v>0</v>
      </c>
      <c r="R160" s="234">
        <f t="shared" si="6"/>
        <v>0</v>
      </c>
      <c r="S160" s="234">
        <f t="shared" si="6"/>
        <v>0</v>
      </c>
      <c r="T160" s="234">
        <f t="shared" si="6"/>
        <v>0</v>
      </c>
      <c r="U160" s="234">
        <f t="shared" si="6"/>
        <v>0</v>
      </c>
      <c r="V160" s="234">
        <f t="shared" si="6"/>
        <v>0</v>
      </c>
      <c r="W160" s="234">
        <f t="shared" si="6"/>
        <v>0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0</v>
      </c>
      <c r="C161" s="268">
        <f t="shared" si="7"/>
        <v>0</v>
      </c>
      <c r="D161" s="268">
        <f t="shared" si="7"/>
        <v>0</v>
      </c>
      <c r="E161" s="268">
        <f t="shared" si="7"/>
        <v>0</v>
      </c>
      <c r="F161" s="268">
        <f t="shared" si="7"/>
        <v>0</v>
      </c>
      <c r="G161" s="268">
        <f t="shared" si="7"/>
        <v>0</v>
      </c>
      <c r="H161" s="268">
        <f t="shared" si="7"/>
        <v>0</v>
      </c>
      <c r="I161" s="268">
        <f t="shared" si="7"/>
        <v>0</v>
      </c>
      <c r="J161" s="268">
        <f t="shared" si="7"/>
        <v>0</v>
      </c>
      <c r="K161" s="268">
        <f t="shared" si="7"/>
        <v>0</v>
      </c>
      <c r="L161" s="268">
        <f t="shared" si="7"/>
        <v>0</v>
      </c>
      <c r="M161" s="268">
        <f t="shared" si="7"/>
        <v>0</v>
      </c>
      <c r="N161" s="268">
        <f t="shared" si="7"/>
        <v>0</v>
      </c>
      <c r="O161" s="268">
        <f t="shared" si="7"/>
        <v>0</v>
      </c>
      <c r="P161" s="268">
        <f t="shared" si="7"/>
        <v>0</v>
      </c>
      <c r="Q161" s="268">
        <f t="shared" si="7"/>
        <v>0</v>
      </c>
      <c r="R161" s="268">
        <f t="shared" si="7"/>
        <v>0</v>
      </c>
      <c r="S161" s="268">
        <f t="shared" si="7"/>
        <v>0</v>
      </c>
      <c r="T161" s="268">
        <f t="shared" si="7"/>
        <v>0</v>
      </c>
      <c r="U161" s="268">
        <f t="shared" si="7"/>
        <v>0</v>
      </c>
      <c r="V161" s="268">
        <f t="shared" si="7"/>
        <v>0</v>
      </c>
      <c r="W161" s="268">
        <f t="shared" si="7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0</v>
      </c>
      <c r="C162" s="269">
        <f t="shared" si="8"/>
        <v>0</v>
      </c>
      <c r="D162" s="269">
        <f t="shared" si="8"/>
        <v>0</v>
      </c>
      <c r="E162" s="269">
        <f t="shared" si="8"/>
        <v>0</v>
      </c>
      <c r="F162" s="269">
        <f t="shared" si="8"/>
        <v>0</v>
      </c>
      <c r="G162" s="269">
        <f t="shared" si="8"/>
        <v>0</v>
      </c>
      <c r="H162" s="269">
        <f t="shared" si="8"/>
        <v>0</v>
      </c>
      <c r="I162" s="269">
        <f t="shared" si="8"/>
        <v>0</v>
      </c>
      <c r="J162" s="269">
        <f t="shared" si="8"/>
        <v>0</v>
      </c>
      <c r="K162" s="269">
        <f t="shared" si="8"/>
        <v>0</v>
      </c>
      <c r="L162" s="269">
        <f t="shared" si="8"/>
        <v>0</v>
      </c>
      <c r="M162" s="269">
        <f t="shared" si="8"/>
        <v>0</v>
      </c>
      <c r="N162" s="269">
        <f t="shared" si="8"/>
        <v>0</v>
      </c>
      <c r="O162" s="269">
        <f t="shared" si="8"/>
        <v>0</v>
      </c>
      <c r="P162" s="269">
        <f t="shared" si="8"/>
        <v>0</v>
      </c>
      <c r="Q162" s="269">
        <f t="shared" si="8"/>
        <v>0</v>
      </c>
      <c r="R162" s="269">
        <f t="shared" si="8"/>
        <v>0</v>
      </c>
      <c r="S162" s="269">
        <f t="shared" si="8"/>
        <v>0</v>
      </c>
      <c r="T162" s="269">
        <f t="shared" si="8"/>
        <v>0</v>
      </c>
      <c r="U162" s="269">
        <f t="shared" si="8"/>
        <v>0</v>
      </c>
      <c r="V162" s="269">
        <f t="shared" si="8"/>
        <v>0</v>
      </c>
      <c r="W162" s="269">
        <f t="shared" si="8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0</v>
      </c>
      <c r="C163" s="269">
        <f t="shared" si="9"/>
        <v>0</v>
      </c>
      <c r="D163" s="269">
        <f t="shared" si="9"/>
        <v>0</v>
      </c>
      <c r="E163" s="269">
        <f t="shared" si="9"/>
        <v>0</v>
      </c>
      <c r="F163" s="269">
        <f t="shared" si="9"/>
        <v>0</v>
      </c>
      <c r="G163" s="269">
        <f t="shared" si="9"/>
        <v>0</v>
      </c>
      <c r="H163" s="269">
        <f t="shared" si="9"/>
        <v>0</v>
      </c>
      <c r="I163" s="269">
        <f t="shared" si="9"/>
        <v>0</v>
      </c>
      <c r="J163" s="269">
        <f t="shared" si="9"/>
        <v>0</v>
      </c>
      <c r="K163" s="269">
        <f t="shared" si="9"/>
        <v>0</v>
      </c>
      <c r="L163" s="269">
        <f t="shared" si="9"/>
        <v>0</v>
      </c>
      <c r="M163" s="269">
        <f t="shared" si="9"/>
        <v>0</v>
      </c>
      <c r="N163" s="269">
        <f t="shared" si="9"/>
        <v>0</v>
      </c>
      <c r="O163" s="269">
        <f t="shared" si="9"/>
        <v>0</v>
      </c>
      <c r="P163" s="269">
        <f t="shared" si="9"/>
        <v>0</v>
      </c>
      <c r="Q163" s="269">
        <f t="shared" si="9"/>
        <v>0</v>
      </c>
      <c r="R163" s="269">
        <f t="shared" si="9"/>
        <v>0</v>
      </c>
      <c r="S163" s="269">
        <f t="shared" si="9"/>
        <v>0</v>
      </c>
      <c r="T163" s="269">
        <f t="shared" si="9"/>
        <v>0</v>
      </c>
      <c r="U163" s="269">
        <f t="shared" si="9"/>
        <v>0</v>
      </c>
      <c r="V163" s="269">
        <f t="shared" si="9"/>
        <v>0</v>
      </c>
      <c r="W163" s="269">
        <f t="shared" si="9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0</v>
      </c>
      <c r="C164" s="269">
        <f t="shared" si="10"/>
        <v>0</v>
      </c>
      <c r="D164" s="269">
        <f t="shared" si="10"/>
        <v>0</v>
      </c>
      <c r="E164" s="269">
        <f t="shared" si="10"/>
        <v>0</v>
      </c>
      <c r="F164" s="269">
        <f t="shared" si="10"/>
        <v>0</v>
      </c>
      <c r="G164" s="269">
        <f t="shared" si="10"/>
        <v>0</v>
      </c>
      <c r="H164" s="269">
        <f t="shared" si="10"/>
        <v>0</v>
      </c>
      <c r="I164" s="269">
        <f t="shared" si="10"/>
        <v>0</v>
      </c>
      <c r="J164" s="269">
        <f t="shared" si="10"/>
        <v>0</v>
      </c>
      <c r="K164" s="269">
        <f t="shared" si="10"/>
        <v>0</v>
      </c>
      <c r="L164" s="269">
        <f t="shared" si="10"/>
        <v>0</v>
      </c>
      <c r="M164" s="269">
        <f t="shared" si="10"/>
        <v>0</v>
      </c>
      <c r="N164" s="269">
        <f t="shared" si="10"/>
        <v>0</v>
      </c>
      <c r="O164" s="269">
        <f t="shared" si="10"/>
        <v>0</v>
      </c>
      <c r="P164" s="269">
        <f t="shared" si="10"/>
        <v>0</v>
      </c>
      <c r="Q164" s="269">
        <f t="shared" si="10"/>
        <v>0</v>
      </c>
      <c r="R164" s="269">
        <f t="shared" si="10"/>
        <v>0</v>
      </c>
      <c r="S164" s="269">
        <f t="shared" si="10"/>
        <v>0</v>
      </c>
      <c r="T164" s="269">
        <f t="shared" si="10"/>
        <v>0</v>
      </c>
      <c r="U164" s="269">
        <f t="shared" si="10"/>
        <v>0</v>
      </c>
      <c r="V164" s="269">
        <f t="shared" si="10"/>
        <v>0</v>
      </c>
      <c r="W164" s="269">
        <f t="shared" si="10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0</v>
      </c>
      <c r="C165" s="270">
        <f t="shared" si="11"/>
        <v>0</v>
      </c>
      <c r="D165" s="270">
        <f t="shared" si="11"/>
        <v>0</v>
      </c>
      <c r="E165" s="270">
        <f t="shared" si="11"/>
        <v>0</v>
      </c>
      <c r="F165" s="270">
        <f t="shared" si="11"/>
        <v>0</v>
      </c>
      <c r="G165" s="270">
        <f t="shared" si="11"/>
        <v>0</v>
      </c>
      <c r="H165" s="270">
        <f t="shared" si="11"/>
        <v>0</v>
      </c>
      <c r="I165" s="270">
        <f t="shared" si="11"/>
        <v>0</v>
      </c>
      <c r="J165" s="270">
        <f t="shared" si="11"/>
        <v>0</v>
      </c>
      <c r="K165" s="270">
        <f t="shared" si="11"/>
        <v>0</v>
      </c>
      <c r="L165" s="270">
        <f t="shared" si="11"/>
        <v>0</v>
      </c>
      <c r="M165" s="270">
        <f t="shared" si="11"/>
        <v>0</v>
      </c>
      <c r="N165" s="270">
        <f t="shared" si="11"/>
        <v>0</v>
      </c>
      <c r="O165" s="270">
        <f t="shared" si="11"/>
        <v>0</v>
      </c>
      <c r="P165" s="270">
        <f t="shared" si="11"/>
        <v>0</v>
      </c>
      <c r="Q165" s="270">
        <f t="shared" si="11"/>
        <v>0</v>
      </c>
      <c r="R165" s="270">
        <f t="shared" si="11"/>
        <v>0</v>
      </c>
      <c r="S165" s="270">
        <f t="shared" si="11"/>
        <v>0</v>
      </c>
      <c r="T165" s="270">
        <f t="shared" si="11"/>
        <v>0</v>
      </c>
      <c r="U165" s="270">
        <f t="shared" si="11"/>
        <v>0</v>
      </c>
      <c r="V165" s="270">
        <f t="shared" si="11"/>
        <v>0</v>
      </c>
      <c r="W165" s="270">
        <f t="shared" si="11"/>
        <v>0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</v>
      </c>
      <c r="C166" s="319">
        <f t="shared" si="12"/>
        <v>0</v>
      </c>
      <c r="D166" s="319">
        <f t="shared" si="12"/>
        <v>0</v>
      </c>
      <c r="E166" s="319">
        <f t="shared" si="12"/>
        <v>0</v>
      </c>
      <c r="F166" s="319">
        <f t="shared" si="12"/>
        <v>0</v>
      </c>
      <c r="G166" s="319">
        <f t="shared" si="12"/>
        <v>0</v>
      </c>
      <c r="H166" s="319">
        <f t="shared" si="12"/>
        <v>0</v>
      </c>
      <c r="I166" s="319">
        <f t="shared" si="12"/>
        <v>0</v>
      </c>
      <c r="J166" s="319">
        <f t="shared" si="12"/>
        <v>0</v>
      </c>
      <c r="K166" s="319">
        <f t="shared" si="12"/>
        <v>0</v>
      </c>
      <c r="L166" s="319">
        <f t="shared" si="12"/>
        <v>0</v>
      </c>
      <c r="M166" s="319">
        <f t="shared" si="12"/>
        <v>0</v>
      </c>
      <c r="N166" s="319">
        <f t="shared" si="12"/>
        <v>0</v>
      </c>
      <c r="O166" s="319">
        <f t="shared" si="12"/>
        <v>0</v>
      </c>
      <c r="P166" s="319">
        <f t="shared" si="12"/>
        <v>0</v>
      </c>
      <c r="Q166" s="319">
        <f t="shared" si="12"/>
        <v>0</v>
      </c>
      <c r="R166" s="319">
        <f t="shared" si="12"/>
        <v>0</v>
      </c>
      <c r="S166" s="319">
        <f t="shared" si="12"/>
        <v>0</v>
      </c>
      <c r="T166" s="319">
        <f t="shared" si="12"/>
        <v>0</v>
      </c>
      <c r="U166" s="319">
        <f t="shared" si="12"/>
        <v>0</v>
      </c>
      <c r="V166" s="319">
        <f t="shared" si="12"/>
        <v>0</v>
      </c>
      <c r="W166" s="319">
        <f t="shared" si="12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0</v>
      </c>
      <c r="C167" s="271">
        <f t="shared" si="13"/>
        <v>0</v>
      </c>
      <c r="D167" s="271">
        <f t="shared" si="13"/>
        <v>0</v>
      </c>
      <c r="E167" s="271">
        <f t="shared" si="13"/>
        <v>0</v>
      </c>
      <c r="F167" s="271">
        <f t="shared" si="13"/>
        <v>0</v>
      </c>
      <c r="G167" s="271">
        <f t="shared" si="13"/>
        <v>0</v>
      </c>
      <c r="H167" s="271">
        <f t="shared" si="13"/>
        <v>0</v>
      </c>
      <c r="I167" s="271">
        <f t="shared" si="13"/>
        <v>0</v>
      </c>
      <c r="J167" s="271">
        <f t="shared" si="13"/>
        <v>0</v>
      </c>
      <c r="K167" s="271">
        <f t="shared" si="13"/>
        <v>0</v>
      </c>
      <c r="L167" s="271">
        <f t="shared" si="13"/>
        <v>0</v>
      </c>
      <c r="M167" s="271">
        <f t="shared" si="13"/>
        <v>0</v>
      </c>
      <c r="N167" s="271">
        <f t="shared" si="13"/>
        <v>0</v>
      </c>
      <c r="O167" s="271">
        <f t="shared" si="13"/>
        <v>0</v>
      </c>
      <c r="P167" s="271">
        <f t="shared" si="13"/>
        <v>0</v>
      </c>
      <c r="Q167" s="271">
        <f t="shared" si="13"/>
        <v>0</v>
      </c>
      <c r="R167" s="271">
        <f t="shared" si="13"/>
        <v>0</v>
      </c>
      <c r="S167" s="271">
        <f t="shared" si="13"/>
        <v>0</v>
      </c>
      <c r="T167" s="271">
        <f t="shared" si="13"/>
        <v>0</v>
      </c>
      <c r="U167" s="271">
        <f t="shared" si="13"/>
        <v>0</v>
      </c>
      <c r="V167" s="271">
        <f t="shared" si="13"/>
        <v>0</v>
      </c>
      <c r="W167" s="271">
        <f t="shared" si="13"/>
        <v>0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0</v>
      </c>
      <c r="C168" s="271">
        <f t="shared" si="14"/>
        <v>0</v>
      </c>
      <c r="D168" s="271">
        <f t="shared" si="14"/>
        <v>0</v>
      </c>
      <c r="E168" s="271">
        <f t="shared" si="14"/>
        <v>0</v>
      </c>
      <c r="F168" s="271">
        <f t="shared" si="14"/>
        <v>0</v>
      </c>
      <c r="G168" s="271">
        <f t="shared" si="14"/>
        <v>0</v>
      </c>
      <c r="H168" s="271">
        <f t="shared" si="14"/>
        <v>0</v>
      </c>
      <c r="I168" s="271">
        <f t="shared" si="14"/>
        <v>0</v>
      </c>
      <c r="J168" s="271">
        <f t="shared" si="14"/>
        <v>0</v>
      </c>
      <c r="K168" s="271">
        <f t="shared" si="14"/>
        <v>0</v>
      </c>
      <c r="L168" s="271">
        <f t="shared" si="14"/>
        <v>0</v>
      </c>
      <c r="M168" s="271">
        <f t="shared" si="14"/>
        <v>0</v>
      </c>
      <c r="N168" s="271">
        <f t="shared" si="14"/>
        <v>0</v>
      </c>
      <c r="O168" s="271">
        <f t="shared" si="14"/>
        <v>0</v>
      </c>
      <c r="P168" s="271">
        <f t="shared" si="14"/>
        <v>0</v>
      </c>
      <c r="Q168" s="271">
        <f t="shared" si="14"/>
        <v>0</v>
      </c>
      <c r="R168" s="271">
        <f t="shared" si="14"/>
        <v>0</v>
      </c>
      <c r="S168" s="271">
        <f t="shared" si="14"/>
        <v>0</v>
      </c>
      <c r="T168" s="271">
        <f t="shared" si="14"/>
        <v>0</v>
      </c>
      <c r="U168" s="271">
        <f t="shared" si="14"/>
        <v>0</v>
      </c>
      <c r="V168" s="271">
        <f t="shared" si="14"/>
        <v>0</v>
      </c>
      <c r="W168" s="271">
        <f t="shared" si="14"/>
        <v>0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0</v>
      </c>
      <c r="C169" s="320">
        <f t="shared" si="15"/>
        <v>0</v>
      </c>
      <c r="D169" s="320">
        <f t="shared" si="15"/>
        <v>0</v>
      </c>
      <c r="E169" s="320">
        <f t="shared" si="15"/>
        <v>0</v>
      </c>
      <c r="F169" s="320">
        <f t="shared" si="15"/>
        <v>0</v>
      </c>
      <c r="G169" s="320">
        <f t="shared" si="15"/>
        <v>0</v>
      </c>
      <c r="H169" s="320">
        <f t="shared" si="15"/>
        <v>0</v>
      </c>
      <c r="I169" s="320">
        <f t="shared" si="15"/>
        <v>0</v>
      </c>
      <c r="J169" s="320">
        <f t="shared" si="15"/>
        <v>0</v>
      </c>
      <c r="K169" s="320">
        <f t="shared" si="15"/>
        <v>0</v>
      </c>
      <c r="L169" s="320">
        <f t="shared" si="15"/>
        <v>0</v>
      </c>
      <c r="M169" s="320">
        <f t="shared" si="15"/>
        <v>0</v>
      </c>
      <c r="N169" s="320">
        <f t="shared" si="15"/>
        <v>0</v>
      </c>
      <c r="O169" s="320">
        <f t="shared" si="15"/>
        <v>0</v>
      </c>
      <c r="P169" s="320">
        <f t="shared" si="15"/>
        <v>0</v>
      </c>
      <c r="Q169" s="320">
        <f t="shared" si="15"/>
        <v>0</v>
      </c>
      <c r="R169" s="320">
        <f t="shared" si="15"/>
        <v>0</v>
      </c>
      <c r="S169" s="320">
        <f t="shared" si="15"/>
        <v>0</v>
      </c>
      <c r="T169" s="320">
        <f t="shared" si="15"/>
        <v>0</v>
      </c>
      <c r="U169" s="320">
        <f t="shared" si="15"/>
        <v>0</v>
      </c>
      <c r="V169" s="320">
        <f t="shared" si="15"/>
        <v>0</v>
      </c>
      <c r="W169" s="320">
        <f t="shared" si="15"/>
        <v>0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0</v>
      </c>
      <c r="C170" s="320">
        <f t="shared" si="16"/>
        <v>0</v>
      </c>
      <c r="D170" s="320">
        <f t="shared" si="16"/>
        <v>0</v>
      </c>
      <c r="E170" s="320">
        <f t="shared" si="16"/>
        <v>0</v>
      </c>
      <c r="F170" s="320">
        <f t="shared" si="16"/>
        <v>0</v>
      </c>
      <c r="G170" s="320">
        <f t="shared" si="16"/>
        <v>0</v>
      </c>
      <c r="H170" s="320">
        <f t="shared" si="16"/>
        <v>0</v>
      </c>
      <c r="I170" s="320">
        <f t="shared" si="16"/>
        <v>0</v>
      </c>
      <c r="J170" s="320">
        <f t="shared" si="16"/>
        <v>0</v>
      </c>
      <c r="K170" s="320">
        <f t="shared" si="16"/>
        <v>0</v>
      </c>
      <c r="L170" s="320">
        <f t="shared" si="16"/>
        <v>0</v>
      </c>
      <c r="M170" s="320">
        <f t="shared" si="16"/>
        <v>0</v>
      </c>
      <c r="N170" s="320">
        <f t="shared" si="16"/>
        <v>0</v>
      </c>
      <c r="O170" s="320">
        <f t="shared" si="16"/>
        <v>0</v>
      </c>
      <c r="P170" s="320">
        <f t="shared" si="16"/>
        <v>0</v>
      </c>
      <c r="Q170" s="320">
        <f t="shared" si="16"/>
        <v>0</v>
      </c>
      <c r="R170" s="320">
        <f t="shared" si="16"/>
        <v>0</v>
      </c>
      <c r="S170" s="320">
        <f t="shared" si="16"/>
        <v>0</v>
      </c>
      <c r="T170" s="320">
        <f t="shared" si="16"/>
        <v>0</v>
      </c>
      <c r="U170" s="320">
        <f t="shared" si="16"/>
        <v>0</v>
      </c>
      <c r="V170" s="320">
        <f t="shared" si="16"/>
        <v>0</v>
      </c>
      <c r="W170" s="320">
        <f t="shared" si="16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0</v>
      </c>
      <c r="C171" s="271">
        <f t="shared" si="17"/>
        <v>0</v>
      </c>
      <c r="D171" s="271">
        <f t="shared" si="17"/>
        <v>0</v>
      </c>
      <c r="E171" s="271">
        <f t="shared" si="17"/>
        <v>0</v>
      </c>
      <c r="F171" s="271">
        <f t="shared" si="17"/>
        <v>0</v>
      </c>
      <c r="G171" s="271">
        <f t="shared" si="17"/>
        <v>0</v>
      </c>
      <c r="H171" s="271">
        <f t="shared" si="17"/>
        <v>0</v>
      </c>
      <c r="I171" s="271">
        <f t="shared" si="17"/>
        <v>0</v>
      </c>
      <c r="J171" s="271">
        <f t="shared" si="17"/>
        <v>0</v>
      </c>
      <c r="K171" s="271">
        <f t="shared" si="17"/>
        <v>0</v>
      </c>
      <c r="L171" s="271">
        <f t="shared" si="17"/>
        <v>0</v>
      </c>
      <c r="M171" s="271">
        <f t="shared" si="17"/>
        <v>0</v>
      </c>
      <c r="N171" s="271">
        <f t="shared" si="17"/>
        <v>0</v>
      </c>
      <c r="O171" s="271">
        <f t="shared" si="17"/>
        <v>0</v>
      </c>
      <c r="P171" s="271">
        <f t="shared" si="17"/>
        <v>0</v>
      </c>
      <c r="Q171" s="271">
        <f t="shared" si="17"/>
        <v>0</v>
      </c>
      <c r="R171" s="271">
        <f t="shared" si="17"/>
        <v>0</v>
      </c>
      <c r="S171" s="271">
        <f t="shared" si="17"/>
        <v>0</v>
      </c>
      <c r="T171" s="271">
        <f t="shared" si="17"/>
        <v>0</v>
      </c>
      <c r="U171" s="271">
        <f t="shared" si="17"/>
        <v>0</v>
      </c>
      <c r="V171" s="271">
        <f t="shared" si="17"/>
        <v>0</v>
      </c>
      <c r="W171" s="271">
        <f t="shared" si="17"/>
        <v>0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0</v>
      </c>
      <c r="C172" s="320">
        <f t="shared" si="18"/>
        <v>0</v>
      </c>
      <c r="D172" s="320">
        <f t="shared" si="18"/>
        <v>0</v>
      </c>
      <c r="E172" s="320">
        <f t="shared" si="18"/>
        <v>0</v>
      </c>
      <c r="F172" s="320">
        <f t="shared" si="18"/>
        <v>0</v>
      </c>
      <c r="G172" s="320">
        <f t="shared" si="18"/>
        <v>0</v>
      </c>
      <c r="H172" s="320">
        <f t="shared" si="18"/>
        <v>0</v>
      </c>
      <c r="I172" s="320">
        <f t="shared" si="18"/>
        <v>0</v>
      </c>
      <c r="J172" s="320">
        <f t="shared" si="18"/>
        <v>0</v>
      </c>
      <c r="K172" s="320">
        <f t="shared" si="18"/>
        <v>0</v>
      </c>
      <c r="L172" s="320">
        <f t="shared" si="18"/>
        <v>0</v>
      </c>
      <c r="M172" s="320">
        <f t="shared" si="18"/>
        <v>0</v>
      </c>
      <c r="N172" s="320">
        <f t="shared" si="18"/>
        <v>0</v>
      </c>
      <c r="O172" s="320">
        <f t="shared" si="18"/>
        <v>0</v>
      </c>
      <c r="P172" s="320">
        <f t="shared" si="18"/>
        <v>0</v>
      </c>
      <c r="Q172" s="320">
        <f t="shared" si="18"/>
        <v>0</v>
      </c>
      <c r="R172" s="320">
        <f t="shared" si="18"/>
        <v>0</v>
      </c>
      <c r="S172" s="320">
        <f t="shared" si="18"/>
        <v>0</v>
      </c>
      <c r="T172" s="320">
        <f t="shared" si="18"/>
        <v>0</v>
      </c>
      <c r="U172" s="320">
        <f t="shared" si="18"/>
        <v>0</v>
      </c>
      <c r="V172" s="320">
        <f t="shared" si="18"/>
        <v>0</v>
      </c>
      <c r="W172" s="320">
        <f t="shared" si="18"/>
        <v>0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0</v>
      </c>
      <c r="C173" s="320">
        <f t="shared" si="19"/>
        <v>0</v>
      </c>
      <c r="D173" s="320">
        <f t="shared" si="19"/>
        <v>0</v>
      </c>
      <c r="E173" s="320">
        <f t="shared" si="19"/>
        <v>0</v>
      </c>
      <c r="F173" s="320">
        <f t="shared" si="19"/>
        <v>0</v>
      </c>
      <c r="G173" s="320">
        <f t="shared" si="19"/>
        <v>0</v>
      </c>
      <c r="H173" s="320">
        <f t="shared" si="19"/>
        <v>0</v>
      </c>
      <c r="I173" s="320">
        <f t="shared" si="19"/>
        <v>0</v>
      </c>
      <c r="J173" s="320">
        <f t="shared" si="19"/>
        <v>0</v>
      </c>
      <c r="K173" s="320">
        <f t="shared" si="19"/>
        <v>0</v>
      </c>
      <c r="L173" s="320">
        <f t="shared" si="19"/>
        <v>0</v>
      </c>
      <c r="M173" s="320">
        <f t="shared" si="19"/>
        <v>0</v>
      </c>
      <c r="N173" s="320">
        <f t="shared" si="19"/>
        <v>0</v>
      </c>
      <c r="O173" s="320">
        <f t="shared" si="19"/>
        <v>0</v>
      </c>
      <c r="P173" s="320">
        <f t="shared" si="19"/>
        <v>0</v>
      </c>
      <c r="Q173" s="320">
        <f t="shared" si="19"/>
        <v>0</v>
      </c>
      <c r="R173" s="320">
        <f t="shared" si="19"/>
        <v>0</v>
      </c>
      <c r="S173" s="320">
        <f t="shared" si="19"/>
        <v>0</v>
      </c>
      <c r="T173" s="320">
        <f t="shared" si="19"/>
        <v>0</v>
      </c>
      <c r="U173" s="320">
        <f t="shared" si="19"/>
        <v>0</v>
      </c>
      <c r="V173" s="320">
        <f t="shared" si="19"/>
        <v>0</v>
      </c>
      <c r="W173" s="320">
        <f t="shared" si="19"/>
        <v>0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0</v>
      </c>
      <c r="C174" s="320">
        <f t="shared" si="20"/>
        <v>0</v>
      </c>
      <c r="D174" s="320">
        <f t="shared" si="20"/>
        <v>0</v>
      </c>
      <c r="E174" s="320">
        <f t="shared" si="20"/>
        <v>0</v>
      </c>
      <c r="F174" s="320">
        <f t="shared" si="20"/>
        <v>0</v>
      </c>
      <c r="G174" s="320">
        <f t="shared" si="20"/>
        <v>0</v>
      </c>
      <c r="H174" s="320">
        <f t="shared" si="20"/>
        <v>0</v>
      </c>
      <c r="I174" s="320">
        <f t="shared" si="20"/>
        <v>0</v>
      </c>
      <c r="J174" s="320">
        <f t="shared" si="20"/>
        <v>0</v>
      </c>
      <c r="K174" s="320">
        <f t="shared" si="20"/>
        <v>0</v>
      </c>
      <c r="L174" s="320">
        <f t="shared" si="20"/>
        <v>0</v>
      </c>
      <c r="M174" s="320">
        <f t="shared" si="20"/>
        <v>0</v>
      </c>
      <c r="N174" s="320">
        <f t="shared" si="20"/>
        <v>0</v>
      </c>
      <c r="O174" s="320">
        <f t="shared" si="20"/>
        <v>0</v>
      </c>
      <c r="P174" s="320">
        <f t="shared" si="20"/>
        <v>0</v>
      </c>
      <c r="Q174" s="320">
        <f t="shared" si="20"/>
        <v>0</v>
      </c>
      <c r="R174" s="320">
        <f t="shared" si="20"/>
        <v>0</v>
      </c>
      <c r="S174" s="320">
        <f t="shared" si="20"/>
        <v>0</v>
      </c>
      <c r="T174" s="320">
        <f t="shared" si="20"/>
        <v>0</v>
      </c>
      <c r="U174" s="320">
        <f t="shared" si="20"/>
        <v>0</v>
      </c>
      <c r="V174" s="320">
        <f t="shared" si="20"/>
        <v>0</v>
      </c>
      <c r="W174" s="320">
        <f t="shared" si="20"/>
        <v>0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0</v>
      </c>
      <c r="C175" s="321">
        <f t="shared" si="21"/>
        <v>0</v>
      </c>
      <c r="D175" s="321">
        <f t="shared" si="21"/>
        <v>0</v>
      </c>
      <c r="E175" s="321">
        <f t="shared" si="21"/>
        <v>0</v>
      </c>
      <c r="F175" s="321">
        <f t="shared" si="21"/>
        <v>0</v>
      </c>
      <c r="G175" s="321">
        <f t="shared" si="21"/>
        <v>0</v>
      </c>
      <c r="H175" s="321">
        <f t="shared" si="21"/>
        <v>0</v>
      </c>
      <c r="I175" s="321">
        <f t="shared" si="21"/>
        <v>0</v>
      </c>
      <c r="J175" s="321">
        <f t="shared" si="21"/>
        <v>0</v>
      </c>
      <c r="K175" s="321">
        <f t="shared" si="21"/>
        <v>0</v>
      </c>
      <c r="L175" s="321">
        <f t="shared" si="21"/>
        <v>0</v>
      </c>
      <c r="M175" s="321">
        <f t="shared" si="21"/>
        <v>0</v>
      </c>
      <c r="N175" s="321">
        <f t="shared" si="21"/>
        <v>0</v>
      </c>
      <c r="O175" s="321">
        <f t="shared" si="21"/>
        <v>0</v>
      </c>
      <c r="P175" s="321">
        <f t="shared" si="21"/>
        <v>0</v>
      </c>
      <c r="Q175" s="321">
        <f t="shared" si="21"/>
        <v>0</v>
      </c>
      <c r="R175" s="321">
        <f t="shared" si="21"/>
        <v>0</v>
      </c>
      <c r="S175" s="321">
        <f t="shared" si="21"/>
        <v>0</v>
      </c>
      <c r="T175" s="321">
        <f t="shared" si="21"/>
        <v>0</v>
      </c>
      <c r="U175" s="321">
        <f t="shared" si="21"/>
        <v>0</v>
      </c>
      <c r="V175" s="321">
        <f t="shared" si="21"/>
        <v>0</v>
      </c>
      <c r="W175" s="321">
        <f t="shared" si="21"/>
        <v>0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0.99999999999999989</v>
      </c>
      <c r="C178" s="234">
        <f t="shared" si="22"/>
        <v>1.0000000000000002</v>
      </c>
      <c r="D178" s="234">
        <f t="shared" si="22"/>
        <v>1.0000000000000004</v>
      </c>
      <c r="E178" s="234">
        <f t="shared" si="22"/>
        <v>1</v>
      </c>
      <c r="F178" s="234">
        <f t="shared" si="22"/>
        <v>1</v>
      </c>
      <c r="G178" s="234">
        <f t="shared" si="22"/>
        <v>1</v>
      </c>
      <c r="H178" s="234">
        <f t="shared" si="22"/>
        <v>0.99999999999999978</v>
      </c>
      <c r="I178" s="234">
        <f t="shared" si="22"/>
        <v>1</v>
      </c>
      <c r="J178" s="234">
        <f t="shared" si="22"/>
        <v>0.99999999999999989</v>
      </c>
      <c r="K178" s="234">
        <f t="shared" si="22"/>
        <v>1</v>
      </c>
      <c r="L178" s="234">
        <f t="shared" si="22"/>
        <v>1</v>
      </c>
      <c r="M178" s="234">
        <f t="shared" si="22"/>
        <v>1.0000000000000002</v>
      </c>
      <c r="N178" s="234">
        <f t="shared" si="22"/>
        <v>0.99999999999999989</v>
      </c>
      <c r="O178" s="234">
        <f t="shared" si="22"/>
        <v>1</v>
      </c>
      <c r="P178" s="234">
        <f t="shared" si="22"/>
        <v>1</v>
      </c>
      <c r="Q178" s="234">
        <f t="shared" si="22"/>
        <v>1</v>
      </c>
      <c r="R178" s="234">
        <f t="shared" si="22"/>
        <v>1</v>
      </c>
      <c r="S178" s="234">
        <f t="shared" si="22"/>
        <v>0.99999999999999989</v>
      </c>
      <c r="T178" s="234">
        <f t="shared" si="22"/>
        <v>0.99999999999999989</v>
      </c>
      <c r="U178" s="234">
        <f t="shared" si="22"/>
        <v>0.99999999999999978</v>
      </c>
      <c r="V178" s="234">
        <f t="shared" si="22"/>
        <v>1.0000000000000002</v>
      </c>
      <c r="W178" s="234">
        <f t="shared" si="22"/>
        <v>0.99999999999999989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1.3076127721508072E-2</v>
      </c>
      <c r="C179" s="268">
        <f t="shared" si="23"/>
        <v>1.2851902008649382E-2</v>
      </c>
      <c r="D179" s="268">
        <f t="shared" si="23"/>
        <v>1.3168312404610107E-2</v>
      </c>
      <c r="E179" s="268">
        <f t="shared" si="23"/>
        <v>1.4168756339478025E-2</v>
      </c>
      <c r="F179" s="268">
        <f t="shared" si="23"/>
        <v>1.3618546704527161E-2</v>
      </c>
      <c r="G179" s="268">
        <f t="shared" si="23"/>
        <v>1.3898650955445941E-2</v>
      </c>
      <c r="H179" s="268">
        <f t="shared" si="23"/>
        <v>1.3790674211649801E-2</v>
      </c>
      <c r="I179" s="268">
        <f t="shared" si="23"/>
        <v>1.3714847066203094E-2</v>
      </c>
      <c r="J179" s="268">
        <f t="shared" si="23"/>
        <v>1.4011302924224723E-2</v>
      </c>
      <c r="K179" s="268">
        <f t="shared" si="23"/>
        <v>1.4166904503494872E-2</v>
      </c>
      <c r="L179" s="268">
        <f t="shared" si="23"/>
        <v>1.4021166607059519E-2</v>
      </c>
      <c r="M179" s="268">
        <f t="shared" si="23"/>
        <v>1.3782326782343136E-2</v>
      </c>
      <c r="N179" s="268">
        <f t="shared" si="23"/>
        <v>1.27972659572084E-2</v>
      </c>
      <c r="O179" s="268">
        <f t="shared" si="23"/>
        <v>1.1972368720990344E-2</v>
      </c>
      <c r="P179" s="268">
        <f t="shared" si="23"/>
        <v>1.2132607292318966E-2</v>
      </c>
      <c r="Q179" s="268">
        <f t="shared" si="23"/>
        <v>1.3533217715187472E-2</v>
      </c>
      <c r="R179" s="268">
        <f t="shared" si="23"/>
        <v>1.4207508310728197E-2</v>
      </c>
      <c r="S179" s="268">
        <f t="shared" si="23"/>
        <v>1.4748516093991755E-2</v>
      </c>
      <c r="T179" s="268">
        <f t="shared" si="23"/>
        <v>1.4128562558355965E-2</v>
      </c>
      <c r="U179" s="268">
        <f t="shared" si="23"/>
        <v>1.4084309398132268E-2</v>
      </c>
      <c r="V179" s="268">
        <f t="shared" si="23"/>
        <v>1.4633245180158337E-2</v>
      </c>
      <c r="W179" s="268">
        <f t="shared" si="23"/>
        <v>1.4541075271755513E-2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0.10377307472532274</v>
      </c>
      <c r="C180" s="269">
        <f t="shared" si="24"/>
        <v>0.10199360360425447</v>
      </c>
      <c r="D180" s="269">
        <f t="shared" si="24"/>
        <v>0.10450465889242616</v>
      </c>
      <c r="E180" s="269">
        <f t="shared" si="24"/>
        <v>0.11244425274028824</v>
      </c>
      <c r="F180" s="269">
        <f t="shared" si="24"/>
        <v>0.10807775015034846</v>
      </c>
      <c r="G180" s="269">
        <f t="shared" si="24"/>
        <v>0.11030067730283141</v>
      </c>
      <c r="H180" s="269">
        <f t="shared" si="24"/>
        <v>0.10944376622478159</v>
      </c>
      <c r="I180" s="269">
        <f t="shared" si="24"/>
        <v>0.10884199663379589</v>
      </c>
      <c r="J180" s="269">
        <f t="shared" si="24"/>
        <v>0.11119469129711247</v>
      </c>
      <c r="K180" s="269">
        <f t="shared" si="24"/>
        <v>0.11242955643890977</v>
      </c>
      <c r="L180" s="269">
        <f t="shared" si="24"/>
        <v>0.11127297018193849</v>
      </c>
      <c r="M180" s="269">
        <f t="shared" si="24"/>
        <v>0.1093775204352288</v>
      </c>
      <c r="N180" s="269">
        <f t="shared" si="24"/>
        <v>0.10156000803455417</v>
      </c>
      <c r="O180" s="269">
        <f t="shared" si="24"/>
        <v>9.5013565206990822E-2</v>
      </c>
      <c r="P180" s="269">
        <f t="shared" si="24"/>
        <v>9.628522984582831E-2</v>
      </c>
      <c r="Q180" s="269">
        <f t="shared" si="24"/>
        <v>0.1074005732539788</v>
      </c>
      <c r="R180" s="269">
        <f t="shared" si="24"/>
        <v>0.11275179112580609</v>
      </c>
      <c r="S180" s="269">
        <f t="shared" si="24"/>
        <v>0.11704526716973056</v>
      </c>
      <c r="T180" s="269">
        <f t="shared" si="24"/>
        <v>0.11212527204962004</v>
      </c>
      <c r="U180" s="269">
        <f t="shared" si="24"/>
        <v>0.11177407583920278</v>
      </c>
      <c r="V180" s="269">
        <f t="shared" si="24"/>
        <v>0.11613046904220711</v>
      </c>
      <c r="W180" s="269">
        <f t="shared" si="24"/>
        <v>0.11539900212816197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0.11616171750955692</v>
      </c>
      <c r="C181" s="269">
        <f t="shared" si="25"/>
        <v>0.11416980947147402</v>
      </c>
      <c r="D181" s="269">
        <f t="shared" si="25"/>
        <v>0.11698063969701712</v>
      </c>
      <c r="E181" s="269">
        <f t="shared" si="25"/>
        <v>0.1258680785643452</v>
      </c>
      <c r="F181" s="269">
        <f t="shared" si="25"/>
        <v>0.12098029392753164</v>
      </c>
      <c r="G181" s="269">
        <f t="shared" si="25"/>
        <v>0.12346859868880548</v>
      </c>
      <c r="H181" s="269">
        <f t="shared" si="25"/>
        <v>0.12250938780638053</v>
      </c>
      <c r="I181" s="269">
        <f t="shared" si="25"/>
        <v>0.12183577772574117</v>
      </c>
      <c r="J181" s="269">
        <f t="shared" si="25"/>
        <v>0.12446934190980143</v>
      </c>
      <c r="K181" s="269">
        <f t="shared" si="25"/>
        <v>0.12585162778832565</v>
      </c>
      <c r="L181" s="269">
        <f t="shared" si="25"/>
        <v>0.12455696588866286</v>
      </c>
      <c r="M181" s="269">
        <f t="shared" si="25"/>
        <v>0.12243523345841889</v>
      </c>
      <c r="N181" s="269">
        <f t="shared" si="25"/>
        <v>0.11368445037216775</v>
      </c>
      <c r="O181" s="269">
        <f t="shared" si="25"/>
        <v>0.10635647975511991</v>
      </c>
      <c r="P181" s="269">
        <f t="shared" si="25"/>
        <v>0.10777995833021782</v>
      </c>
      <c r="Q181" s="269">
        <f t="shared" si="25"/>
        <v>0.12022227426252416</v>
      </c>
      <c r="R181" s="269">
        <f t="shared" si="25"/>
        <v>0.12621233151393182</v>
      </c>
      <c r="S181" s="269">
        <f t="shared" si="25"/>
        <v>0.13101837154568868</v>
      </c>
      <c r="T181" s="269">
        <f t="shared" si="25"/>
        <v>0.12551101730371966</v>
      </c>
      <c r="U181" s="269">
        <f t="shared" si="25"/>
        <v>0.12511789456843508</v>
      </c>
      <c r="V181" s="269">
        <f t="shared" si="25"/>
        <v>0.12999436293893871</v>
      </c>
      <c r="W181" s="269">
        <f t="shared" si="25"/>
        <v>0.12917557200244764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0.18701050086319249</v>
      </c>
      <c r="C182" s="269">
        <f t="shared" si="26"/>
        <v>0.18380369807255154</v>
      </c>
      <c r="D182" s="269">
        <f t="shared" si="26"/>
        <v>0.18832889604301856</v>
      </c>
      <c r="E182" s="269">
        <f t="shared" si="26"/>
        <v>0.20263691790773727</v>
      </c>
      <c r="F182" s="269">
        <f t="shared" si="26"/>
        <v>0.19476799970784306</v>
      </c>
      <c r="G182" s="269">
        <f t="shared" si="26"/>
        <v>0.19877395906934975</v>
      </c>
      <c r="H182" s="269">
        <f t="shared" si="26"/>
        <v>0.19722971100379436</v>
      </c>
      <c r="I182" s="269">
        <f t="shared" si="26"/>
        <v>0.19614525597620314</v>
      </c>
      <c r="J182" s="269">
        <f t="shared" si="26"/>
        <v>0.20038507067312311</v>
      </c>
      <c r="K182" s="269">
        <f t="shared" si="26"/>
        <v>0.20261043355532796</v>
      </c>
      <c r="L182" s="269">
        <f t="shared" si="26"/>
        <v>0.20052613783815668</v>
      </c>
      <c r="M182" s="269">
        <f t="shared" si="26"/>
        <v>0.19711032880068302</v>
      </c>
      <c r="N182" s="269">
        <f t="shared" si="26"/>
        <v>0.1830223111388373</v>
      </c>
      <c r="O182" s="269">
        <f t="shared" si="26"/>
        <v>0.17122490072871543</v>
      </c>
      <c r="P182" s="269">
        <f t="shared" si="26"/>
        <v>0.17351658035436476</v>
      </c>
      <c r="Q182" s="269">
        <f t="shared" si="26"/>
        <v>0.19354765241738975</v>
      </c>
      <c r="R182" s="269">
        <f t="shared" si="26"/>
        <v>0.20319113592298438</v>
      </c>
      <c r="S182" s="269">
        <f t="shared" si="26"/>
        <v>0.21092845225040058</v>
      </c>
      <c r="T182" s="269">
        <f t="shared" si="26"/>
        <v>0.20206207959938566</v>
      </c>
      <c r="U182" s="269">
        <f t="shared" si="26"/>
        <v>0.20142918537913412</v>
      </c>
      <c r="V182" s="269">
        <f t="shared" si="26"/>
        <v>0.20927988535123446</v>
      </c>
      <c r="W182" s="269">
        <f t="shared" si="26"/>
        <v>0.20796170147432305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3.2818804606459966E-2</v>
      </c>
      <c r="C183" s="270">
        <f t="shared" si="27"/>
        <v>3.2430596675083995E-2</v>
      </c>
      <c r="D183" s="270">
        <f t="shared" si="27"/>
        <v>3.3025039230696045E-2</v>
      </c>
      <c r="E183" s="270">
        <f t="shared" si="27"/>
        <v>3.5658445688258933E-2</v>
      </c>
      <c r="F183" s="270">
        <f t="shared" si="27"/>
        <v>3.4312364836206852E-2</v>
      </c>
      <c r="G183" s="270">
        <f t="shared" si="27"/>
        <v>3.4965523853904022E-2</v>
      </c>
      <c r="H183" s="270">
        <f t="shared" si="27"/>
        <v>3.5247735021696931E-2</v>
      </c>
      <c r="I183" s="270">
        <f t="shared" si="27"/>
        <v>3.4824415098004186E-2</v>
      </c>
      <c r="J183" s="270">
        <f t="shared" si="27"/>
        <v>3.5751905350946397E-2</v>
      </c>
      <c r="K183" s="270">
        <f t="shared" si="27"/>
        <v>3.5759103352670109E-2</v>
      </c>
      <c r="L183" s="270">
        <f t="shared" si="27"/>
        <v>3.5301867840147057E-2</v>
      </c>
      <c r="M183" s="270">
        <f t="shared" si="27"/>
        <v>3.4055238150152357E-2</v>
      </c>
      <c r="N183" s="270">
        <f t="shared" si="27"/>
        <v>3.206489104740419E-2</v>
      </c>
      <c r="O183" s="270">
        <f t="shared" si="27"/>
        <v>3.0767126835754454E-2</v>
      </c>
      <c r="P183" s="270">
        <f t="shared" si="27"/>
        <v>3.1080976721969796E-2</v>
      </c>
      <c r="Q183" s="270">
        <f t="shared" si="27"/>
        <v>3.3152880588443866E-2</v>
      </c>
      <c r="R183" s="270">
        <f t="shared" si="27"/>
        <v>3.4579730177509482E-2</v>
      </c>
      <c r="S183" s="270">
        <f t="shared" si="27"/>
        <v>3.5986970239469097E-2</v>
      </c>
      <c r="T183" s="270">
        <f t="shared" si="27"/>
        <v>3.4578339041755279E-2</v>
      </c>
      <c r="U183" s="270">
        <f t="shared" si="27"/>
        <v>3.4503339357963535E-2</v>
      </c>
      <c r="V183" s="270">
        <f t="shared" si="27"/>
        <v>3.5824877193382773E-2</v>
      </c>
      <c r="W183" s="270">
        <f t="shared" si="27"/>
        <v>3.5816238052688742E-2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0.29855621671175053</v>
      </c>
      <c r="C184" s="271">
        <f t="shared" si="28"/>
        <v>0.30504494132857735</v>
      </c>
      <c r="D184" s="271">
        <f t="shared" si="28"/>
        <v>0.29564019051924384</v>
      </c>
      <c r="E184" s="271">
        <f t="shared" si="28"/>
        <v>0.26209158587709963</v>
      </c>
      <c r="F184" s="271">
        <f t="shared" si="28"/>
        <v>0.28250547783189806</v>
      </c>
      <c r="G184" s="271">
        <f t="shared" si="28"/>
        <v>0.27239891721720993</v>
      </c>
      <c r="H184" s="271">
        <f t="shared" si="28"/>
        <v>0.27508994789922192</v>
      </c>
      <c r="I184" s="271">
        <f t="shared" si="28"/>
        <v>0.2785815631165704</v>
      </c>
      <c r="J184" s="271">
        <f t="shared" si="28"/>
        <v>0.26702139598783681</v>
      </c>
      <c r="K184" s="271">
        <f t="shared" si="28"/>
        <v>0.26100123382827428</v>
      </c>
      <c r="L184" s="271">
        <f t="shared" si="28"/>
        <v>0.26725752152013693</v>
      </c>
      <c r="M184" s="271">
        <f t="shared" si="28"/>
        <v>0.27859512327420194</v>
      </c>
      <c r="N184" s="271">
        <f t="shared" si="28"/>
        <v>0.31182386879494078</v>
      </c>
      <c r="O184" s="271">
        <f t="shared" si="28"/>
        <v>0.33590645823614934</v>
      </c>
      <c r="P184" s="271">
        <f t="shared" si="28"/>
        <v>0.33275210751768469</v>
      </c>
      <c r="Q184" s="271">
        <f t="shared" si="28"/>
        <v>0.28547772176256919</v>
      </c>
      <c r="R184" s="271">
        <f t="shared" si="28"/>
        <v>0.26432082879368685</v>
      </c>
      <c r="S184" s="271">
        <f t="shared" si="28"/>
        <v>0.24437649038465734</v>
      </c>
      <c r="T184" s="271">
        <f t="shared" si="28"/>
        <v>0.26566423335676281</v>
      </c>
      <c r="U184" s="271">
        <f t="shared" si="28"/>
        <v>0.26694058118816016</v>
      </c>
      <c r="V184" s="271">
        <f t="shared" si="28"/>
        <v>0.24751543686029312</v>
      </c>
      <c r="W184" s="271">
        <f t="shared" si="28"/>
        <v>0.24894836981868393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0.29800175838359727</v>
      </c>
      <c r="C185" s="320">
        <f t="shared" si="29"/>
        <v>0.30449999069387346</v>
      </c>
      <c r="D185" s="320">
        <f t="shared" si="29"/>
        <v>0.29508182334541677</v>
      </c>
      <c r="E185" s="320">
        <f t="shared" si="29"/>
        <v>0.26149079754592752</v>
      </c>
      <c r="F185" s="320">
        <f t="shared" si="29"/>
        <v>0.28192801967314596</v>
      </c>
      <c r="G185" s="320">
        <f t="shared" si="29"/>
        <v>0.27180958198460381</v>
      </c>
      <c r="H185" s="320">
        <f t="shared" si="29"/>
        <v>0.27450519113251337</v>
      </c>
      <c r="I185" s="320">
        <f t="shared" si="29"/>
        <v>0.27800002159776921</v>
      </c>
      <c r="J185" s="320">
        <f t="shared" si="29"/>
        <v>0.26642728404888438</v>
      </c>
      <c r="K185" s="320">
        <f t="shared" si="29"/>
        <v>0.26040052401926905</v>
      </c>
      <c r="L185" s="320">
        <f t="shared" si="29"/>
        <v>0.26666299133801574</v>
      </c>
      <c r="M185" s="320">
        <f t="shared" si="29"/>
        <v>0.27801072045797443</v>
      </c>
      <c r="N185" s="320">
        <f t="shared" si="29"/>
        <v>0.3112812348563096</v>
      </c>
      <c r="O185" s="320">
        <f t="shared" si="29"/>
        <v>0.33539880186520737</v>
      </c>
      <c r="P185" s="320">
        <f t="shared" si="29"/>
        <v>0.33223765665740634</v>
      </c>
      <c r="Q185" s="320">
        <f t="shared" si="29"/>
        <v>0.28490388175207781</v>
      </c>
      <c r="R185" s="320">
        <f t="shared" si="29"/>
        <v>0.26371839728850716</v>
      </c>
      <c r="S185" s="320">
        <f t="shared" si="29"/>
        <v>0.24375111888704146</v>
      </c>
      <c r="T185" s="320">
        <f t="shared" si="29"/>
        <v>0.2650651493357013</v>
      </c>
      <c r="U185" s="320">
        <f t="shared" si="29"/>
        <v>0.26634337360435556</v>
      </c>
      <c r="V185" s="320">
        <f t="shared" si="29"/>
        <v>0.24689495311840509</v>
      </c>
      <c r="W185" s="320">
        <f t="shared" si="29"/>
        <v>0.24833179429598795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5.5445832815326007E-4</v>
      </c>
      <c r="C186" s="320">
        <f t="shared" si="30"/>
        <v>5.4495063470391333E-4</v>
      </c>
      <c r="D186" s="320">
        <f t="shared" si="30"/>
        <v>5.5836717382704612E-4</v>
      </c>
      <c r="E186" s="320">
        <f t="shared" si="30"/>
        <v>6.0078833117208628E-4</v>
      </c>
      <c r="F186" s="320">
        <f t="shared" si="30"/>
        <v>5.7745815875209024E-4</v>
      </c>
      <c r="G186" s="320">
        <f t="shared" si="30"/>
        <v>5.8933523260611771E-4</v>
      </c>
      <c r="H186" s="320">
        <f t="shared" si="30"/>
        <v>5.8475676670859025E-4</v>
      </c>
      <c r="I186" s="320">
        <f t="shared" si="30"/>
        <v>5.8154151880122538E-4</v>
      </c>
      <c r="J186" s="320">
        <f t="shared" si="30"/>
        <v>5.941119389524101E-4</v>
      </c>
      <c r="K186" s="320">
        <f t="shared" si="30"/>
        <v>6.0070980900519535E-4</v>
      </c>
      <c r="L186" s="320">
        <f t="shared" si="30"/>
        <v>5.9453018212122079E-4</v>
      </c>
      <c r="M186" s="320">
        <f t="shared" si="30"/>
        <v>5.8440281622750565E-4</v>
      </c>
      <c r="N186" s="320">
        <f t="shared" si="30"/>
        <v>5.4263393863118888E-4</v>
      </c>
      <c r="O186" s="320">
        <f t="shared" si="30"/>
        <v>5.0765637094198621E-4</v>
      </c>
      <c r="P186" s="320">
        <f t="shared" si="30"/>
        <v>5.1445086027833594E-4</v>
      </c>
      <c r="Q186" s="320">
        <f t="shared" si="30"/>
        <v>5.7384001049138819E-4</v>
      </c>
      <c r="R186" s="320">
        <f t="shared" si="30"/>
        <v>6.0243150517968417E-4</v>
      </c>
      <c r="S186" s="320">
        <f t="shared" si="30"/>
        <v>6.2537149761588708E-4</v>
      </c>
      <c r="T186" s="320">
        <f t="shared" si="30"/>
        <v>5.9908402106149939E-4</v>
      </c>
      <c r="U186" s="320">
        <f t="shared" si="30"/>
        <v>5.9720758380456002E-4</v>
      </c>
      <c r="V186" s="320">
        <f t="shared" si="30"/>
        <v>6.2048374188804624E-4</v>
      </c>
      <c r="W186" s="320">
        <f t="shared" si="30"/>
        <v>6.1657552269598302E-4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0.17030807237764004</v>
      </c>
      <c r="C187" s="271">
        <f t="shared" si="31"/>
        <v>0.17218498162606852</v>
      </c>
      <c r="D187" s="271">
        <f t="shared" si="31"/>
        <v>0.16954498895762937</v>
      </c>
      <c r="E187" s="271">
        <f t="shared" si="31"/>
        <v>0.16376849845872474</v>
      </c>
      <c r="F187" s="271">
        <f t="shared" si="31"/>
        <v>0.16490481486652128</v>
      </c>
      <c r="G187" s="271">
        <f t="shared" si="31"/>
        <v>0.1642385464079664</v>
      </c>
      <c r="H187" s="271">
        <f t="shared" si="31"/>
        <v>0.16498816031204519</v>
      </c>
      <c r="I187" s="271">
        <f t="shared" si="31"/>
        <v>0.16505136613931068</v>
      </c>
      <c r="J187" s="271">
        <f t="shared" si="31"/>
        <v>0.16467343953091124</v>
      </c>
      <c r="K187" s="271">
        <f t="shared" si="31"/>
        <v>0.16535556932634293</v>
      </c>
      <c r="L187" s="271">
        <f t="shared" si="31"/>
        <v>0.16476139743399987</v>
      </c>
      <c r="M187" s="271">
        <f t="shared" si="31"/>
        <v>0.16430619557749451</v>
      </c>
      <c r="N187" s="271">
        <f t="shared" si="31"/>
        <v>0.16858495778839561</v>
      </c>
      <c r="O187" s="271">
        <f t="shared" si="31"/>
        <v>0.17558068911949601</v>
      </c>
      <c r="P187" s="271">
        <f t="shared" si="31"/>
        <v>0.17250308292137459</v>
      </c>
      <c r="Q187" s="271">
        <f t="shared" si="31"/>
        <v>0.16719756102050781</v>
      </c>
      <c r="R187" s="271">
        <f t="shared" si="31"/>
        <v>0.16330620026746168</v>
      </c>
      <c r="S187" s="271">
        <f t="shared" si="31"/>
        <v>0.16156118467626876</v>
      </c>
      <c r="T187" s="271">
        <f t="shared" si="31"/>
        <v>0.16419850635167635</v>
      </c>
      <c r="U187" s="271">
        <f t="shared" si="31"/>
        <v>0.16447258052657771</v>
      </c>
      <c r="V187" s="271">
        <f t="shared" si="31"/>
        <v>0.16233153732897154</v>
      </c>
      <c r="W187" s="271">
        <f t="shared" si="31"/>
        <v>0.16337911547574918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0.13201056511624398</v>
      </c>
      <c r="C188" s="320">
        <f t="shared" si="32"/>
        <v>0.13710253009202983</v>
      </c>
      <c r="D188" s="320">
        <f t="shared" si="32"/>
        <v>0.12958472532106874</v>
      </c>
      <c r="E188" s="320">
        <f t="shared" si="32"/>
        <v>8.9727468988336431E-2</v>
      </c>
      <c r="F188" s="320">
        <f t="shared" si="32"/>
        <v>0.10236558866005288</v>
      </c>
      <c r="G188" s="320">
        <f t="shared" si="32"/>
        <v>9.5589388180283452E-2</v>
      </c>
      <c r="H188" s="320">
        <f t="shared" si="32"/>
        <v>8.7899896533896446E-2</v>
      </c>
      <c r="I188" s="320">
        <f t="shared" si="32"/>
        <v>9.5562215414821711E-2</v>
      </c>
      <c r="J188" s="320">
        <f t="shared" si="32"/>
        <v>8.5840509568941084E-2</v>
      </c>
      <c r="K188" s="320">
        <f t="shared" si="32"/>
        <v>7.903342563638191E-2</v>
      </c>
      <c r="L188" s="320">
        <f t="shared" si="32"/>
        <v>8.389359947948824E-2</v>
      </c>
      <c r="M188" s="320">
        <f t="shared" si="32"/>
        <v>0.10430207463093838</v>
      </c>
      <c r="N188" s="320">
        <f t="shared" si="32"/>
        <v>0.12585926792234597</v>
      </c>
      <c r="O188" s="320">
        <f t="shared" si="32"/>
        <v>0.14656026813073778</v>
      </c>
      <c r="P188" s="320">
        <f t="shared" si="32"/>
        <v>0.13660238270345021</v>
      </c>
      <c r="Q188" s="320">
        <f t="shared" si="32"/>
        <v>0.1211999125067033</v>
      </c>
      <c r="R188" s="320">
        <f t="shared" si="32"/>
        <v>0.1037161182415187</v>
      </c>
      <c r="S188" s="320">
        <f t="shared" si="32"/>
        <v>8.7339506701280809E-2</v>
      </c>
      <c r="T188" s="320">
        <f t="shared" si="32"/>
        <v>0.10367021749176378</v>
      </c>
      <c r="U188" s="320">
        <f t="shared" si="32"/>
        <v>0.10452407966325815</v>
      </c>
      <c r="V188" s="320">
        <f t="shared" si="32"/>
        <v>8.895468824140032E-2</v>
      </c>
      <c r="W188" s="320">
        <f t="shared" si="32"/>
        <v>8.8559839898219125E-2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3.8297507261396038E-2</v>
      </c>
      <c r="C189" s="320">
        <f t="shared" si="33"/>
        <v>3.5082451534038703E-2</v>
      </c>
      <c r="D189" s="320">
        <f t="shared" si="33"/>
        <v>3.9960263636560654E-2</v>
      </c>
      <c r="E189" s="320">
        <f t="shared" si="33"/>
        <v>7.4041029470388292E-2</v>
      </c>
      <c r="F189" s="320">
        <f t="shared" si="33"/>
        <v>6.2539226206468387E-2</v>
      </c>
      <c r="G189" s="320">
        <f t="shared" si="33"/>
        <v>6.8649158227682971E-2</v>
      </c>
      <c r="H189" s="320">
        <f t="shared" si="33"/>
        <v>7.7088263778148744E-2</v>
      </c>
      <c r="I189" s="320">
        <f t="shared" si="33"/>
        <v>6.9489150724488996E-2</v>
      </c>
      <c r="J189" s="320">
        <f t="shared" si="33"/>
        <v>7.8832929961970152E-2</v>
      </c>
      <c r="K189" s="320">
        <f t="shared" si="33"/>
        <v>8.6322143689961009E-2</v>
      </c>
      <c r="L189" s="320">
        <f t="shared" si="33"/>
        <v>8.0867797954511642E-2</v>
      </c>
      <c r="M189" s="320">
        <f t="shared" si="33"/>
        <v>6.0004120946556126E-2</v>
      </c>
      <c r="N189" s="320">
        <f t="shared" si="33"/>
        <v>4.2725689866049653E-2</v>
      </c>
      <c r="O189" s="320">
        <f t="shared" si="33"/>
        <v>2.9020420988758337E-2</v>
      </c>
      <c r="P189" s="320">
        <f t="shared" si="33"/>
        <v>3.5900700217924374E-2</v>
      </c>
      <c r="Q189" s="320">
        <f t="shared" si="33"/>
        <v>4.5997648513804529E-2</v>
      </c>
      <c r="R189" s="320">
        <f t="shared" si="33"/>
        <v>5.9590082025942966E-2</v>
      </c>
      <c r="S189" s="320">
        <f t="shared" si="33"/>
        <v>7.4221677974987951E-2</v>
      </c>
      <c r="T189" s="320">
        <f t="shared" si="33"/>
        <v>6.0528288859912585E-2</v>
      </c>
      <c r="U189" s="320">
        <f t="shared" si="33"/>
        <v>5.9948500863319557E-2</v>
      </c>
      <c r="V189" s="320">
        <f t="shared" si="33"/>
        <v>7.3376849087571222E-2</v>
      </c>
      <c r="W189" s="320">
        <f t="shared" si="33"/>
        <v>7.4819275577530028E-2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4.2825549387310466E-2</v>
      </c>
      <c r="C190" s="271">
        <f t="shared" si="34"/>
        <v>4.2658759475107444E-2</v>
      </c>
      <c r="D190" s="271">
        <f t="shared" si="34"/>
        <v>4.3087280580779645E-2</v>
      </c>
      <c r="E190" s="271">
        <f t="shared" si="34"/>
        <v>4.492969468409537E-2</v>
      </c>
      <c r="F190" s="271">
        <f t="shared" si="34"/>
        <v>4.3891465408109107E-2</v>
      </c>
      <c r="G190" s="271">
        <f t="shared" si="34"/>
        <v>4.4254037028518232E-2</v>
      </c>
      <c r="H190" s="271">
        <f t="shared" si="34"/>
        <v>4.4292422721234195E-2</v>
      </c>
      <c r="I190" s="271">
        <f t="shared" si="34"/>
        <v>4.380227002595137E-2</v>
      </c>
      <c r="J190" s="271">
        <f t="shared" si="34"/>
        <v>4.4486186289573584E-2</v>
      </c>
      <c r="K190" s="271">
        <f t="shared" si="34"/>
        <v>4.4396824704859165E-2</v>
      </c>
      <c r="L190" s="271">
        <f t="shared" si="34"/>
        <v>4.4268550704933442E-2</v>
      </c>
      <c r="M190" s="271">
        <f t="shared" si="34"/>
        <v>4.2952481724124032E-2</v>
      </c>
      <c r="N190" s="271">
        <f t="shared" si="34"/>
        <v>4.1748743343947577E-2</v>
      </c>
      <c r="O190" s="271">
        <f t="shared" si="34"/>
        <v>4.0702500904730772E-2</v>
      </c>
      <c r="P190" s="271">
        <f t="shared" si="34"/>
        <v>4.1038887884689526E-2</v>
      </c>
      <c r="Q190" s="271">
        <f t="shared" si="34"/>
        <v>4.2758293427723464E-2</v>
      </c>
      <c r="R190" s="271">
        <f t="shared" si="34"/>
        <v>4.2891586641179792E-2</v>
      </c>
      <c r="S190" s="271">
        <f t="shared" si="34"/>
        <v>4.4328337904071577E-2</v>
      </c>
      <c r="T190" s="271">
        <f t="shared" si="34"/>
        <v>4.3407248518376851E-2</v>
      </c>
      <c r="U190" s="271">
        <f t="shared" si="34"/>
        <v>4.3473332399192738E-2</v>
      </c>
      <c r="V190" s="271">
        <f t="shared" si="34"/>
        <v>4.4596457006252338E-2</v>
      </c>
      <c r="W190" s="271">
        <f t="shared" si="34"/>
        <v>4.5335214177515411E-2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5.4297540297296677E-3</v>
      </c>
      <c r="C191" s="320">
        <f t="shared" si="35"/>
        <v>5.4857195577240952E-3</v>
      </c>
      <c r="D191" s="320">
        <f t="shared" si="35"/>
        <v>5.0097243186744897E-3</v>
      </c>
      <c r="E191" s="320">
        <f t="shared" si="35"/>
        <v>2.7934965020629007E-3</v>
      </c>
      <c r="F191" s="320">
        <f t="shared" si="35"/>
        <v>3.5434512186619999E-3</v>
      </c>
      <c r="G191" s="320">
        <f t="shared" si="35"/>
        <v>3.302178573107775E-3</v>
      </c>
      <c r="H191" s="320">
        <f t="shared" si="35"/>
        <v>2.8736075291717258E-3</v>
      </c>
      <c r="I191" s="320">
        <f t="shared" si="35"/>
        <v>3.5542872633059809E-3</v>
      </c>
      <c r="J191" s="320">
        <f t="shared" si="35"/>
        <v>2.8940474917971051E-3</v>
      </c>
      <c r="K191" s="320">
        <f t="shared" si="35"/>
        <v>2.9462839673643514E-3</v>
      </c>
      <c r="L191" s="320">
        <f t="shared" si="35"/>
        <v>3.0605891789371848E-3</v>
      </c>
      <c r="M191" s="320">
        <f t="shared" si="35"/>
        <v>5.010871508038142E-3</v>
      </c>
      <c r="N191" s="320">
        <f t="shared" si="35"/>
        <v>6.687928169779471E-3</v>
      </c>
      <c r="O191" s="320">
        <f t="shared" si="35"/>
        <v>9.5597107351356424E-3</v>
      </c>
      <c r="P191" s="320">
        <f t="shared" si="35"/>
        <v>7.7898689993399451E-3</v>
      </c>
      <c r="Q191" s="320">
        <f t="shared" si="35"/>
        <v>5.8894645995787882E-3</v>
      </c>
      <c r="R191" s="320">
        <f t="shared" si="35"/>
        <v>5.4824796351076585E-3</v>
      </c>
      <c r="S191" s="320">
        <f t="shared" si="35"/>
        <v>3.7666975993555065E-3</v>
      </c>
      <c r="T191" s="320">
        <f t="shared" si="35"/>
        <v>4.861167751048859E-3</v>
      </c>
      <c r="U191" s="320">
        <f t="shared" si="35"/>
        <v>4.7852310635482708E-3</v>
      </c>
      <c r="V191" s="320">
        <f t="shared" si="35"/>
        <v>3.5382836855066334E-3</v>
      </c>
      <c r="W191" s="320">
        <f t="shared" si="35"/>
        <v>2.8490138649944078E-3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6.5363643707319202E-3</v>
      </c>
      <c r="C192" s="320">
        <f t="shared" si="36"/>
        <v>6.6788964630793545E-3</v>
      </c>
      <c r="D192" s="320">
        <f t="shared" si="36"/>
        <v>6.4723185763314508E-3</v>
      </c>
      <c r="E192" s="320">
        <f t="shared" si="36"/>
        <v>5.7355337150505632E-3</v>
      </c>
      <c r="F192" s="320">
        <f t="shared" si="36"/>
        <v>6.1838033201484319E-3</v>
      </c>
      <c r="G192" s="320">
        <f t="shared" si="36"/>
        <v>5.9618657183248772E-3</v>
      </c>
      <c r="H192" s="320">
        <f t="shared" si="36"/>
        <v>6.0209911533135319E-3</v>
      </c>
      <c r="I192" s="320">
        <f t="shared" si="36"/>
        <v>6.0976466920551605E-3</v>
      </c>
      <c r="J192" s="320">
        <f t="shared" si="36"/>
        <v>5.8438105073404653E-3</v>
      </c>
      <c r="K192" s="320">
        <f t="shared" si="36"/>
        <v>5.7116196781916628E-3</v>
      </c>
      <c r="L192" s="320">
        <f t="shared" si="36"/>
        <v>5.8489805061181762E-3</v>
      </c>
      <c r="M192" s="320">
        <f t="shared" si="36"/>
        <v>6.0978813606323914E-3</v>
      </c>
      <c r="N192" s="320">
        <f t="shared" si="36"/>
        <v>6.8276361315061599E-3</v>
      </c>
      <c r="O192" s="320">
        <f t="shared" si="36"/>
        <v>7.356630344697271E-3</v>
      </c>
      <c r="P192" s="320">
        <f t="shared" si="36"/>
        <v>7.2872938514528833E-3</v>
      </c>
      <c r="Q192" s="320">
        <f t="shared" si="36"/>
        <v>6.2490758170976029E-3</v>
      </c>
      <c r="R192" s="320">
        <f t="shared" si="36"/>
        <v>5.7843938414760812E-3</v>
      </c>
      <c r="S192" s="320">
        <f t="shared" si="36"/>
        <v>5.3464319722852805E-3</v>
      </c>
      <c r="T192" s="320">
        <f t="shared" si="36"/>
        <v>5.8139334728703378E-3</v>
      </c>
      <c r="U192" s="320">
        <f t="shared" si="36"/>
        <v>5.8419700173952876E-3</v>
      </c>
      <c r="V192" s="320">
        <f t="shared" si="36"/>
        <v>5.4153887669325185E-3</v>
      </c>
      <c r="W192" s="320">
        <f t="shared" si="36"/>
        <v>5.4469044114390944E-3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3.0859430986848884E-2</v>
      </c>
      <c r="C193" s="320">
        <f t="shared" si="37"/>
        <v>3.0494143454303999E-2</v>
      </c>
      <c r="D193" s="320">
        <f t="shared" si="37"/>
        <v>3.1605237685773703E-2</v>
      </c>
      <c r="E193" s="320">
        <f t="shared" si="37"/>
        <v>3.6400664466981897E-2</v>
      </c>
      <c r="F193" s="320">
        <f t="shared" si="37"/>
        <v>3.4164210869298675E-2</v>
      </c>
      <c r="G193" s="320">
        <f t="shared" si="37"/>
        <v>3.4989992737085578E-2</v>
      </c>
      <c r="H193" s="320">
        <f t="shared" si="37"/>
        <v>3.5397824038748929E-2</v>
      </c>
      <c r="I193" s="320">
        <f t="shared" si="37"/>
        <v>3.4150336070590225E-2</v>
      </c>
      <c r="J193" s="320">
        <f t="shared" si="37"/>
        <v>3.5748328290436011E-2</v>
      </c>
      <c r="K193" s="320">
        <f t="shared" si="37"/>
        <v>3.5738921059303153E-2</v>
      </c>
      <c r="L193" s="320">
        <f t="shared" si="37"/>
        <v>3.5358981019878076E-2</v>
      </c>
      <c r="M193" s="320">
        <f t="shared" si="37"/>
        <v>3.1843728855453501E-2</v>
      </c>
      <c r="N193" s="320">
        <f t="shared" si="37"/>
        <v>2.8233179042661941E-2</v>
      </c>
      <c r="O193" s="320">
        <f t="shared" si="37"/>
        <v>2.378615982489786E-2</v>
      </c>
      <c r="P193" s="320">
        <f t="shared" si="37"/>
        <v>2.5961725033896699E-2</v>
      </c>
      <c r="Q193" s="320">
        <f t="shared" si="37"/>
        <v>3.0619753011047069E-2</v>
      </c>
      <c r="R193" s="320">
        <f t="shared" si="37"/>
        <v>3.1624713164596051E-2</v>
      </c>
      <c r="S193" s="320">
        <f t="shared" si="37"/>
        <v>3.5215208332430789E-2</v>
      </c>
      <c r="T193" s="320">
        <f t="shared" si="37"/>
        <v>3.2732147294457656E-2</v>
      </c>
      <c r="U193" s="320">
        <f t="shared" si="37"/>
        <v>3.2846131318249178E-2</v>
      </c>
      <c r="V193" s="320">
        <f t="shared" si="37"/>
        <v>3.5642784553813187E-2</v>
      </c>
      <c r="W193" s="320">
        <f t="shared" si="37"/>
        <v>3.703929590108191E-2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3.5469936097258764E-2</v>
      </c>
      <c r="C194" s="321">
        <f t="shared" si="38"/>
        <v>3.4861707738233327E-2</v>
      </c>
      <c r="D194" s="321">
        <f t="shared" si="38"/>
        <v>3.5719993674579363E-2</v>
      </c>
      <c r="E194" s="321">
        <f t="shared" si="38"/>
        <v>3.8433769739972728E-2</v>
      </c>
      <c r="F194" s="321">
        <f t="shared" si="38"/>
        <v>3.6941286567014509E-2</v>
      </c>
      <c r="G194" s="321">
        <f t="shared" si="38"/>
        <v>3.770108947596882E-2</v>
      </c>
      <c r="H194" s="321">
        <f t="shared" si="38"/>
        <v>3.7408194799195375E-2</v>
      </c>
      <c r="I194" s="321">
        <f t="shared" si="38"/>
        <v>3.7202508218220166E-2</v>
      </c>
      <c r="J194" s="321">
        <f t="shared" si="38"/>
        <v>3.8006666036470078E-2</v>
      </c>
      <c r="K194" s="321">
        <f t="shared" si="38"/>
        <v>3.8428746501795188E-2</v>
      </c>
      <c r="L194" s="321">
        <f t="shared" si="38"/>
        <v>3.8033421984965315E-2</v>
      </c>
      <c r="M194" s="321">
        <f t="shared" si="38"/>
        <v>3.7385551797353422E-2</v>
      </c>
      <c r="N194" s="321">
        <f t="shared" si="38"/>
        <v>3.4713503522544105E-2</v>
      </c>
      <c r="O194" s="321">
        <f t="shared" si="38"/>
        <v>3.2475910492052854E-2</v>
      </c>
      <c r="P194" s="321">
        <f t="shared" si="38"/>
        <v>3.291056913155159E-2</v>
      </c>
      <c r="Q194" s="321">
        <f t="shared" si="38"/>
        <v>3.6709825551675533E-2</v>
      </c>
      <c r="R194" s="321">
        <f t="shared" si="38"/>
        <v>3.8538887246711791E-2</v>
      </c>
      <c r="S194" s="321">
        <f t="shared" si="38"/>
        <v>4.0006409735721643E-2</v>
      </c>
      <c r="T194" s="321">
        <f t="shared" si="38"/>
        <v>3.83247412203475E-2</v>
      </c>
      <c r="U194" s="321">
        <f t="shared" si="38"/>
        <v>3.8204701343201405E-2</v>
      </c>
      <c r="V194" s="321">
        <f t="shared" si="38"/>
        <v>3.9693729098561822E-2</v>
      </c>
      <c r="W194" s="321">
        <f t="shared" si="38"/>
        <v>3.944371159867454E-2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1.0000000000000002</v>
      </c>
      <c r="C197" s="234">
        <f t="shared" si="39"/>
        <v>0.99999999999999978</v>
      </c>
      <c r="D197" s="234">
        <f t="shared" si="39"/>
        <v>0.99999999999999978</v>
      </c>
      <c r="E197" s="234">
        <f t="shared" si="39"/>
        <v>0.99999999999999978</v>
      </c>
      <c r="F197" s="234">
        <f t="shared" si="39"/>
        <v>0.99999999999999967</v>
      </c>
      <c r="G197" s="234">
        <f t="shared" si="39"/>
        <v>1</v>
      </c>
      <c r="H197" s="234">
        <f t="shared" si="39"/>
        <v>0.99999999999999989</v>
      </c>
      <c r="I197" s="234">
        <f t="shared" si="39"/>
        <v>0.99999999999999956</v>
      </c>
      <c r="J197" s="234">
        <f t="shared" si="39"/>
        <v>1.0000000000000002</v>
      </c>
      <c r="K197" s="234">
        <f t="shared" si="39"/>
        <v>1</v>
      </c>
      <c r="L197" s="234">
        <f t="shared" si="39"/>
        <v>1.0000000000000002</v>
      </c>
      <c r="M197" s="234">
        <f t="shared" si="39"/>
        <v>0.99999999999999989</v>
      </c>
      <c r="N197" s="234">
        <f t="shared" si="39"/>
        <v>1</v>
      </c>
      <c r="O197" s="234">
        <f t="shared" si="39"/>
        <v>1</v>
      </c>
      <c r="P197" s="234">
        <f t="shared" si="39"/>
        <v>1.0000000000000002</v>
      </c>
      <c r="Q197" s="234">
        <f t="shared" si="39"/>
        <v>1.0000000000000002</v>
      </c>
      <c r="R197" s="234">
        <f t="shared" si="39"/>
        <v>0.99999999999999989</v>
      </c>
      <c r="S197" s="234">
        <f t="shared" si="39"/>
        <v>1.0000000000000002</v>
      </c>
      <c r="T197" s="234">
        <f t="shared" si="39"/>
        <v>0.99999999999999978</v>
      </c>
      <c r="U197" s="234">
        <f t="shared" si="39"/>
        <v>0.99999999999999989</v>
      </c>
      <c r="V197" s="234">
        <f t="shared" si="39"/>
        <v>1</v>
      </c>
      <c r="W197" s="234">
        <f t="shared" si="39"/>
        <v>1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1.2360643239955905E-2</v>
      </c>
      <c r="C198" s="268">
        <f t="shared" si="40"/>
        <v>1.2248075536273467E-2</v>
      </c>
      <c r="D198" s="268">
        <f t="shared" si="40"/>
        <v>1.2402845690496411E-2</v>
      </c>
      <c r="E198" s="268">
        <f t="shared" si="40"/>
        <v>1.2855093173874751E-2</v>
      </c>
      <c r="F198" s="268">
        <f t="shared" si="40"/>
        <v>1.2611512792221728E-2</v>
      </c>
      <c r="G198" s="268">
        <f t="shared" si="40"/>
        <v>1.2739806355401489E-2</v>
      </c>
      <c r="H198" s="268">
        <f t="shared" si="40"/>
        <v>1.2684205922708264E-2</v>
      </c>
      <c r="I198" s="268">
        <f t="shared" si="40"/>
        <v>1.265761432409594E-2</v>
      </c>
      <c r="J198" s="268">
        <f t="shared" si="40"/>
        <v>1.2785710001195515E-2</v>
      </c>
      <c r="K198" s="268">
        <f t="shared" si="40"/>
        <v>1.286172891369052E-2</v>
      </c>
      <c r="L198" s="268">
        <f t="shared" si="40"/>
        <v>1.2796785634556896E-2</v>
      </c>
      <c r="M198" s="268">
        <f t="shared" si="40"/>
        <v>1.2710257601091297E-2</v>
      </c>
      <c r="N198" s="268">
        <f t="shared" si="40"/>
        <v>1.2238935075327017E-2</v>
      </c>
      <c r="O198" s="268">
        <f t="shared" si="40"/>
        <v>1.1813092992138908E-2</v>
      </c>
      <c r="P198" s="268">
        <f t="shared" si="40"/>
        <v>1.1896251158377611E-2</v>
      </c>
      <c r="Q198" s="268">
        <f t="shared" si="40"/>
        <v>1.2593780627962053E-2</v>
      </c>
      <c r="R198" s="268">
        <f t="shared" si="40"/>
        <v>1.2914830555831903E-2</v>
      </c>
      <c r="S198" s="268">
        <f t="shared" si="40"/>
        <v>1.3136961572215798E-2</v>
      </c>
      <c r="T198" s="268">
        <f t="shared" si="40"/>
        <v>1.2867763282261122E-2</v>
      </c>
      <c r="U198" s="268">
        <f t="shared" si="40"/>
        <v>1.2845647930002453E-2</v>
      </c>
      <c r="V198" s="268">
        <f t="shared" si="40"/>
        <v>1.3079619450598129E-2</v>
      </c>
      <c r="W198" s="268">
        <f t="shared" si="40"/>
        <v>1.3023664521182853E-2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9.8639466076706955E-2</v>
      </c>
      <c r="C199" s="269">
        <f t="shared" si="41"/>
        <v>9.7741161840174673E-2</v>
      </c>
      <c r="D199" s="269">
        <f t="shared" si="41"/>
        <v>9.897624686615554E-2</v>
      </c>
      <c r="E199" s="269">
        <f t="shared" si="41"/>
        <v>0.1025852378732557</v>
      </c>
      <c r="F199" s="269">
        <f t="shared" si="41"/>
        <v>0.10064143621774407</v>
      </c>
      <c r="G199" s="269">
        <f t="shared" si="41"/>
        <v>0.10166523476345592</v>
      </c>
      <c r="H199" s="269">
        <f t="shared" si="41"/>
        <v>0.10122153641475137</v>
      </c>
      <c r="I199" s="269">
        <f t="shared" si="41"/>
        <v>0.10100933215981693</v>
      </c>
      <c r="J199" s="269">
        <f t="shared" si="41"/>
        <v>0.10203155155006614</v>
      </c>
      <c r="K199" s="269">
        <f t="shared" si="41"/>
        <v>0.10263819189997939</v>
      </c>
      <c r="L199" s="269">
        <f t="shared" si="41"/>
        <v>0.10211993647793924</v>
      </c>
      <c r="M199" s="269">
        <f t="shared" si="41"/>
        <v>0.10142943203929283</v>
      </c>
      <c r="N199" s="269">
        <f t="shared" si="41"/>
        <v>9.7668219828181441E-2</v>
      </c>
      <c r="O199" s="269">
        <f t="shared" si="41"/>
        <v>9.4269947189514314E-2</v>
      </c>
      <c r="P199" s="269">
        <f t="shared" si="41"/>
        <v>9.4933559669744191E-2</v>
      </c>
      <c r="Q199" s="269">
        <f t="shared" si="41"/>
        <v>0.1004999313477301</v>
      </c>
      <c r="R199" s="269">
        <f t="shared" si="41"/>
        <v>0.10306194959016907</v>
      </c>
      <c r="S199" s="269">
        <f t="shared" si="41"/>
        <v>0.10483458265058751</v>
      </c>
      <c r="T199" s="269">
        <f t="shared" si="41"/>
        <v>0.10268634690958196</v>
      </c>
      <c r="U199" s="269">
        <f t="shared" si="41"/>
        <v>0.10250986365571362</v>
      </c>
      <c r="V199" s="269">
        <f t="shared" si="41"/>
        <v>0.10437698540825394</v>
      </c>
      <c r="W199" s="269">
        <f t="shared" si="41"/>
        <v>0.10393045813174125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0.12094101270823124</v>
      </c>
      <c r="C200" s="269">
        <f t="shared" si="42"/>
        <v>0.11983960950313048</v>
      </c>
      <c r="D200" s="269">
        <f t="shared" si="42"/>
        <v>0.12135393677763882</v>
      </c>
      <c r="E200" s="269">
        <f t="shared" si="42"/>
        <v>0.12577889004040449</v>
      </c>
      <c r="F200" s="269">
        <f t="shared" si="42"/>
        <v>0.12339561131768011</v>
      </c>
      <c r="G200" s="269">
        <f t="shared" si="42"/>
        <v>0.12465088203083786</v>
      </c>
      <c r="H200" s="269">
        <f t="shared" si="42"/>
        <v>0.12410686724888872</v>
      </c>
      <c r="I200" s="269">
        <f t="shared" si="42"/>
        <v>0.12384668541180532</v>
      </c>
      <c r="J200" s="269">
        <f t="shared" si="42"/>
        <v>0.12510001993584455</v>
      </c>
      <c r="K200" s="269">
        <f t="shared" si="42"/>
        <v>0.12584381652342058</v>
      </c>
      <c r="L200" s="269">
        <f t="shared" si="42"/>
        <v>0.12520838794623909</v>
      </c>
      <c r="M200" s="269">
        <f t="shared" si="42"/>
        <v>0.12436176631079263</v>
      </c>
      <c r="N200" s="269">
        <f t="shared" si="42"/>
        <v>0.11975017592091118</v>
      </c>
      <c r="O200" s="269">
        <f t="shared" si="42"/>
        <v>0.11558358266239264</v>
      </c>
      <c r="P200" s="269">
        <f t="shared" si="42"/>
        <v>0.11639723229571906</v>
      </c>
      <c r="Q200" s="269">
        <f t="shared" si="42"/>
        <v>0.12322211339678377</v>
      </c>
      <c r="R200" s="269">
        <f t="shared" si="42"/>
        <v>0.12636338223309898</v>
      </c>
      <c r="S200" s="269">
        <f t="shared" si="42"/>
        <v>0.12853679259321169</v>
      </c>
      <c r="T200" s="269">
        <f t="shared" si="42"/>
        <v>0.12590285897224912</v>
      </c>
      <c r="U200" s="269">
        <f t="shared" si="42"/>
        <v>0.12568647435159153</v>
      </c>
      <c r="V200" s="269">
        <f t="shared" si="42"/>
        <v>0.12797573649567281</v>
      </c>
      <c r="W200" s="269">
        <f t="shared" si="42"/>
        <v>0.12742825318933276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0.2239500618133746</v>
      </c>
      <c r="C201" s="269">
        <f t="shared" si="43"/>
        <v>0.22191056081747321</v>
      </c>
      <c r="D201" s="269">
        <f t="shared" si="43"/>
        <v>0.22471468556504726</v>
      </c>
      <c r="E201" s="269">
        <f t="shared" si="43"/>
        <v>0.23290850281964864</v>
      </c>
      <c r="F201" s="269">
        <f t="shared" si="43"/>
        <v>0.22849531489174316</v>
      </c>
      <c r="G201" s="269">
        <f t="shared" si="43"/>
        <v>0.23081973691789551</v>
      </c>
      <c r="H201" s="269">
        <f t="shared" si="43"/>
        <v>0.22981236860406468</v>
      </c>
      <c r="I201" s="269">
        <f t="shared" si="43"/>
        <v>0.22933058217617916</v>
      </c>
      <c r="J201" s="269">
        <f t="shared" si="43"/>
        <v>0.23165141890348992</v>
      </c>
      <c r="K201" s="269">
        <f t="shared" si="43"/>
        <v>0.23302872911475869</v>
      </c>
      <c r="L201" s="269">
        <f t="shared" si="43"/>
        <v>0.23185208716385097</v>
      </c>
      <c r="M201" s="269">
        <f t="shared" si="43"/>
        <v>0.23028437276039884</v>
      </c>
      <c r="N201" s="269">
        <f t="shared" si="43"/>
        <v>0.22174495399958993</v>
      </c>
      <c r="O201" s="269">
        <f t="shared" si="43"/>
        <v>0.21402954963095339</v>
      </c>
      <c r="P201" s="269">
        <f t="shared" si="43"/>
        <v>0.21553620879972898</v>
      </c>
      <c r="Q201" s="269">
        <f t="shared" si="43"/>
        <v>0.22817404364356067</v>
      </c>
      <c r="R201" s="269">
        <f t="shared" si="43"/>
        <v>0.23399082435600904</v>
      </c>
      <c r="S201" s="269">
        <f t="shared" si="43"/>
        <v>0.23801539280961806</v>
      </c>
      <c r="T201" s="269">
        <f t="shared" si="43"/>
        <v>0.23313805976917182</v>
      </c>
      <c r="U201" s="269">
        <f t="shared" si="43"/>
        <v>0.2327373739465001</v>
      </c>
      <c r="V201" s="269">
        <f t="shared" si="43"/>
        <v>0.23697646858605698</v>
      </c>
      <c r="W201" s="269">
        <f t="shared" si="43"/>
        <v>0.23596267750269259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3.102306309191423E-2</v>
      </c>
      <c r="C202" s="270">
        <f t="shared" si="44"/>
        <v>3.0906895920582263E-2</v>
      </c>
      <c r="D202" s="270">
        <f t="shared" si="44"/>
        <v>3.1105311972817056E-2</v>
      </c>
      <c r="E202" s="270">
        <f t="shared" si="44"/>
        <v>3.2352355476741076E-2</v>
      </c>
      <c r="F202" s="270">
        <f t="shared" si="44"/>
        <v>3.1775110623173293E-2</v>
      </c>
      <c r="G202" s="270">
        <f t="shared" si="44"/>
        <v>3.2050161158940847E-2</v>
      </c>
      <c r="H202" s="270">
        <f t="shared" si="44"/>
        <v>3.2419700622510338E-2</v>
      </c>
      <c r="I202" s="270">
        <f t="shared" si="44"/>
        <v>3.2139914739479053E-2</v>
      </c>
      <c r="J202" s="270">
        <f t="shared" si="44"/>
        <v>3.2624624296507705E-2</v>
      </c>
      <c r="K202" s="270">
        <f t="shared" si="44"/>
        <v>3.2464670980539574E-2</v>
      </c>
      <c r="L202" s="270">
        <f t="shared" si="44"/>
        <v>3.2219176043623156E-2</v>
      </c>
      <c r="M202" s="270">
        <f t="shared" si="44"/>
        <v>3.1406224536011162E-2</v>
      </c>
      <c r="N202" s="270">
        <f t="shared" si="44"/>
        <v>3.0665934508109713E-2</v>
      </c>
      <c r="O202" s="270">
        <f t="shared" si="44"/>
        <v>3.035781296766105E-2</v>
      </c>
      <c r="P202" s="270">
        <f t="shared" si="44"/>
        <v>3.0475486136135325E-2</v>
      </c>
      <c r="Q202" s="270">
        <f t="shared" si="44"/>
        <v>3.0851502880008187E-2</v>
      </c>
      <c r="R202" s="270">
        <f t="shared" si="44"/>
        <v>3.1433474902259825E-2</v>
      </c>
      <c r="S202" s="270">
        <f t="shared" si="44"/>
        <v>3.205471263166413E-2</v>
      </c>
      <c r="T202" s="270">
        <f t="shared" si="44"/>
        <v>3.1492650412615682E-2</v>
      </c>
      <c r="U202" s="270">
        <f t="shared" si="44"/>
        <v>3.1468901830612489E-2</v>
      </c>
      <c r="V202" s="270">
        <f t="shared" si="44"/>
        <v>3.2021315489828277E-2</v>
      </c>
      <c r="W202" s="270">
        <f t="shared" si="44"/>
        <v>3.2078691574830669E-2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0.13542748648554881</v>
      </c>
      <c r="C203" s="271">
        <f t="shared" si="45"/>
        <v>0.13949875190783728</v>
      </c>
      <c r="D203" s="271">
        <f t="shared" si="45"/>
        <v>0.13362236637304672</v>
      </c>
      <c r="E203" s="271">
        <f t="shared" si="45"/>
        <v>0.11412841277757502</v>
      </c>
      <c r="F203" s="271">
        <f t="shared" si="45"/>
        <v>0.12554972438691109</v>
      </c>
      <c r="G203" s="271">
        <f t="shared" si="45"/>
        <v>0.11983110113296488</v>
      </c>
      <c r="H203" s="271">
        <f t="shared" si="45"/>
        <v>0.12142823645648831</v>
      </c>
      <c r="I203" s="271">
        <f t="shared" si="45"/>
        <v>0.12338818065997034</v>
      </c>
      <c r="J203" s="271">
        <f t="shared" si="45"/>
        <v>0.11694386932008427</v>
      </c>
      <c r="K203" s="271">
        <f t="shared" si="45"/>
        <v>0.11372758547741241</v>
      </c>
      <c r="L203" s="271">
        <f t="shared" si="45"/>
        <v>0.11706624262453971</v>
      </c>
      <c r="M203" s="271">
        <f t="shared" si="45"/>
        <v>0.12330124235280288</v>
      </c>
      <c r="N203" s="271">
        <f t="shared" si="45"/>
        <v>0.14309797762929974</v>
      </c>
      <c r="O203" s="271">
        <f t="shared" si="45"/>
        <v>0.15902241375423631</v>
      </c>
      <c r="P203" s="271">
        <f t="shared" si="45"/>
        <v>0.1565451114617149</v>
      </c>
      <c r="Q203" s="271">
        <f t="shared" si="45"/>
        <v>0.12748926827449009</v>
      </c>
      <c r="R203" s="271">
        <f t="shared" si="45"/>
        <v>0.1153179781685378</v>
      </c>
      <c r="S203" s="271">
        <f t="shared" si="45"/>
        <v>0.10448436219037135</v>
      </c>
      <c r="T203" s="271">
        <f t="shared" si="45"/>
        <v>0.1161257852369353</v>
      </c>
      <c r="U203" s="271">
        <f t="shared" si="45"/>
        <v>0.11684828451306724</v>
      </c>
      <c r="V203" s="271">
        <f t="shared" si="45"/>
        <v>0.1061921987348813</v>
      </c>
      <c r="W203" s="271">
        <f t="shared" si="45"/>
        <v>0.10702282246457548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0.13507179970454478</v>
      </c>
      <c r="C204" s="320">
        <f t="shared" si="46"/>
        <v>0.13914630434694428</v>
      </c>
      <c r="D204" s="320">
        <f t="shared" si="46"/>
        <v>0.13326546518487214</v>
      </c>
      <c r="E204" s="320">
        <f t="shared" si="46"/>
        <v>0.11375849782883334</v>
      </c>
      <c r="F204" s="320">
        <f t="shared" si="46"/>
        <v>0.12518681864636222</v>
      </c>
      <c r="G204" s="320">
        <f t="shared" si="46"/>
        <v>0.11946450364890193</v>
      </c>
      <c r="H204" s="320">
        <f t="shared" si="46"/>
        <v>0.12106323891658226</v>
      </c>
      <c r="I204" s="320">
        <f t="shared" si="46"/>
        <v>0.12302394831326083</v>
      </c>
      <c r="J204" s="320">
        <f t="shared" si="46"/>
        <v>0.11657595092418106</v>
      </c>
      <c r="K204" s="320">
        <f t="shared" si="46"/>
        <v>0.11335747958028003</v>
      </c>
      <c r="L204" s="320">
        <f t="shared" si="46"/>
        <v>0.11669800551897865</v>
      </c>
      <c r="M204" s="320">
        <f t="shared" si="46"/>
        <v>0.12293549515630986</v>
      </c>
      <c r="N204" s="320">
        <f t="shared" si="46"/>
        <v>0.14274579309202676</v>
      </c>
      <c r="O204" s="320">
        <f t="shared" si="46"/>
        <v>0.15868248314233313</v>
      </c>
      <c r="P204" s="320">
        <f t="shared" si="46"/>
        <v>0.15620278791120087</v>
      </c>
      <c r="Q204" s="320">
        <f t="shared" si="46"/>
        <v>0.12712687279026874</v>
      </c>
      <c r="R204" s="320">
        <f t="shared" si="46"/>
        <v>0.11494634423182103</v>
      </c>
      <c r="S204" s="320">
        <f t="shared" si="46"/>
        <v>0.10410633626703665</v>
      </c>
      <c r="T204" s="320">
        <f t="shared" si="46"/>
        <v>0.11575550569632091</v>
      </c>
      <c r="U204" s="320">
        <f t="shared" si="46"/>
        <v>0.1164786413583029</v>
      </c>
      <c r="V204" s="320">
        <f t="shared" si="46"/>
        <v>0.10581582287410873</v>
      </c>
      <c r="W204" s="320">
        <f t="shared" si="46"/>
        <v>0.10664805674886887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3.5568678100403241E-4</v>
      </c>
      <c r="C205" s="320">
        <f t="shared" si="47"/>
        <v>3.5244756089302726E-4</v>
      </c>
      <c r="D205" s="320">
        <f t="shared" si="47"/>
        <v>3.5690118817458411E-4</v>
      </c>
      <c r="E205" s="320">
        <f t="shared" si="47"/>
        <v>3.6991494874167495E-4</v>
      </c>
      <c r="F205" s="320">
        <f t="shared" si="47"/>
        <v>3.6290574054886535E-4</v>
      </c>
      <c r="G205" s="320">
        <f t="shared" si="47"/>
        <v>3.6659748406294384E-4</v>
      </c>
      <c r="H205" s="320">
        <f t="shared" si="47"/>
        <v>3.649975399060606E-4</v>
      </c>
      <c r="I205" s="320">
        <f t="shared" si="47"/>
        <v>3.6423234670951286E-4</v>
      </c>
      <c r="J205" s="320">
        <f t="shared" si="47"/>
        <v>3.6791839590319874E-4</v>
      </c>
      <c r="K205" s="320">
        <f t="shared" si="47"/>
        <v>3.7010589713237205E-4</v>
      </c>
      <c r="L205" s="320">
        <f t="shared" si="47"/>
        <v>3.6823710556105522E-4</v>
      </c>
      <c r="M205" s="320">
        <f t="shared" si="47"/>
        <v>3.6574719649301395E-4</v>
      </c>
      <c r="N205" s="320">
        <f t="shared" si="47"/>
        <v>3.5218453727299233E-4</v>
      </c>
      <c r="O205" s="320">
        <f t="shared" si="47"/>
        <v>3.3993061190318503E-4</v>
      </c>
      <c r="P205" s="320">
        <f t="shared" si="47"/>
        <v>3.423235505140199E-4</v>
      </c>
      <c r="Q205" s="320">
        <f t="shared" si="47"/>
        <v>3.6239548422131675E-4</v>
      </c>
      <c r="R205" s="320">
        <f t="shared" si="47"/>
        <v>3.7163393671677198E-4</v>
      </c>
      <c r="S205" s="320">
        <f t="shared" si="47"/>
        <v>3.7802592333469688E-4</v>
      </c>
      <c r="T205" s="320">
        <f t="shared" si="47"/>
        <v>3.702795406143983E-4</v>
      </c>
      <c r="U205" s="320">
        <f t="shared" si="47"/>
        <v>3.6964315476432967E-4</v>
      </c>
      <c r="V205" s="320">
        <f t="shared" si="47"/>
        <v>3.7637586077256393E-4</v>
      </c>
      <c r="W205" s="320">
        <f t="shared" si="47"/>
        <v>3.7476571570659414E-4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8.6671103625118956E-2</v>
      </c>
      <c r="C206" s="271">
        <f t="shared" si="48"/>
        <v>8.8343152839419334E-2</v>
      </c>
      <c r="D206" s="271">
        <f t="shared" si="48"/>
        <v>8.5971272124939796E-2</v>
      </c>
      <c r="E206" s="271">
        <f t="shared" si="48"/>
        <v>7.9992825933224709E-2</v>
      </c>
      <c r="F206" s="271">
        <f t="shared" si="48"/>
        <v>8.2214218309987236E-2</v>
      </c>
      <c r="G206" s="271">
        <f t="shared" si="48"/>
        <v>8.1048026898202827E-2</v>
      </c>
      <c r="H206" s="271">
        <f t="shared" si="48"/>
        <v>8.1697306897389452E-2</v>
      </c>
      <c r="I206" s="271">
        <f t="shared" si="48"/>
        <v>8.2008182739159718E-2</v>
      </c>
      <c r="J206" s="271">
        <f t="shared" si="48"/>
        <v>8.0899727595193593E-2</v>
      </c>
      <c r="K206" s="271">
        <f t="shared" si="48"/>
        <v>8.0820286875565792E-2</v>
      </c>
      <c r="L206" s="271">
        <f t="shared" si="48"/>
        <v>8.0956064412029127E-2</v>
      </c>
      <c r="M206" s="271">
        <f t="shared" si="48"/>
        <v>8.1576097423740876E-2</v>
      </c>
      <c r="N206" s="271">
        <f t="shared" si="48"/>
        <v>8.6800541039663365E-2</v>
      </c>
      <c r="O206" s="271">
        <f t="shared" si="48"/>
        <v>9.3269030774267736E-2</v>
      </c>
      <c r="P206" s="271">
        <f t="shared" si="48"/>
        <v>9.106049787116513E-2</v>
      </c>
      <c r="Q206" s="271">
        <f t="shared" si="48"/>
        <v>8.3764918211182121E-2</v>
      </c>
      <c r="R206" s="271">
        <f t="shared" si="48"/>
        <v>7.9919110798513299E-2</v>
      </c>
      <c r="S206" s="271">
        <f t="shared" si="48"/>
        <v>7.7474861324964131E-2</v>
      </c>
      <c r="T206" s="271">
        <f t="shared" si="48"/>
        <v>8.0510303096311644E-2</v>
      </c>
      <c r="U206" s="271">
        <f t="shared" si="48"/>
        <v>8.0759038513835729E-2</v>
      </c>
      <c r="V206" s="271">
        <f t="shared" si="48"/>
        <v>7.8115017818229618E-2</v>
      </c>
      <c r="W206" s="271">
        <f t="shared" si="48"/>
        <v>7.8778987350417995E-2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6.7181204091313923E-2</v>
      </c>
      <c r="C207" s="320">
        <f t="shared" si="49"/>
        <v>7.0343357801639597E-2</v>
      </c>
      <c r="D207" s="320">
        <f t="shared" si="49"/>
        <v>6.5708598952442576E-2</v>
      </c>
      <c r="E207" s="320">
        <f t="shared" si="49"/>
        <v>4.382743858411698E-2</v>
      </c>
      <c r="F207" s="320">
        <f t="shared" si="49"/>
        <v>5.1034937095924215E-2</v>
      </c>
      <c r="G207" s="320">
        <f t="shared" si="49"/>
        <v>4.7171212080592169E-2</v>
      </c>
      <c r="H207" s="320">
        <f t="shared" si="49"/>
        <v>4.3525455461753189E-2</v>
      </c>
      <c r="I207" s="320">
        <f t="shared" si="49"/>
        <v>4.7481482934730555E-2</v>
      </c>
      <c r="J207" s="320">
        <f t="shared" si="49"/>
        <v>4.2171183528697587E-2</v>
      </c>
      <c r="K207" s="320">
        <f t="shared" si="49"/>
        <v>3.8628902302557541E-2</v>
      </c>
      <c r="L207" s="320">
        <f t="shared" si="49"/>
        <v>4.1221401062339479E-2</v>
      </c>
      <c r="M207" s="320">
        <f t="shared" si="49"/>
        <v>5.1784755722000073E-2</v>
      </c>
      <c r="N207" s="320">
        <f t="shared" si="49"/>
        <v>6.4802060004831394E-2</v>
      </c>
      <c r="O207" s="320">
        <f t="shared" si="49"/>
        <v>7.7853289146550431E-2</v>
      </c>
      <c r="P207" s="320">
        <f t="shared" si="49"/>
        <v>7.2109325634680047E-2</v>
      </c>
      <c r="Q207" s="320">
        <f t="shared" si="49"/>
        <v>6.072038788341648E-2</v>
      </c>
      <c r="R207" s="320">
        <f t="shared" si="49"/>
        <v>5.0756798772858235E-2</v>
      </c>
      <c r="S207" s="320">
        <f t="shared" si="49"/>
        <v>4.1882684776242747E-2</v>
      </c>
      <c r="T207" s="320">
        <f t="shared" si="49"/>
        <v>5.0831891335516029E-2</v>
      </c>
      <c r="U207" s="320">
        <f t="shared" si="49"/>
        <v>5.1323230584226449E-2</v>
      </c>
      <c r="V207" s="320">
        <f t="shared" si="49"/>
        <v>4.2805588928232871E-2</v>
      </c>
      <c r="W207" s="320">
        <f t="shared" si="49"/>
        <v>4.2702241879455004E-2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1.9489899533805043E-2</v>
      </c>
      <c r="C208" s="320">
        <f t="shared" si="50"/>
        <v>1.7999795037779726E-2</v>
      </c>
      <c r="D208" s="320">
        <f t="shared" si="50"/>
        <v>2.0262673172497192E-2</v>
      </c>
      <c r="E208" s="320">
        <f t="shared" si="50"/>
        <v>3.6165387349107722E-2</v>
      </c>
      <c r="F208" s="320">
        <f t="shared" si="50"/>
        <v>3.1179281214063017E-2</v>
      </c>
      <c r="G208" s="320">
        <f t="shared" si="50"/>
        <v>3.3876814817610644E-2</v>
      </c>
      <c r="H208" s="320">
        <f t="shared" si="50"/>
        <v>3.817185143563627E-2</v>
      </c>
      <c r="I208" s="320">
        <f t="shared" si="50"/>
        <v>3.4526699804429163E-2</v>
      </c>
      <c r="J208" s="320">
        <f t="shared" si="50"/>
        <v>3.8728544066496014E-2</v>
      </c>
      <c r="K208" s="320">
        <f t="shared" si="50"/>
        <v>4.2191384573008223E-2</v>
      </c>
      <c r="L208" s="320">
        <f t="shared" si="50"/>
        <v>3.9734663349689614E-2</v>
      </c>
      <c r="M208" s="320">
        <f t="shared" si="50"/>
        <v>2.979134170174081E-2</v>
      </c>
      <c r="N208" s="320">
        <f t="shared" si="50"/>
        <v>2.1998481034831992E-2</v>
      </c>
      <c r="O208" s="320">
        <f t="shared" si="50"/>
        <v>1.5415741627717307E-2</v>
      </c>
      <c r="P208" s="320">
        <f t="shared" si="50"/>
        <v>1.8951172236485098E-2</v>
      </c>
      <c r="Q208" s="320">
        <f t="shared" si="50"/>
        <v>2.3044530327765645E-2</v>
      </c>
      <c r="R208" s="320">
        <f t="shared" si="50"/>
        <v>2.9162312025655071E-2</v>
      </c>
      <c r="S208" s="320">
        <f t="shared" si="50"/>
        <v>3.5592176548721384E-2</v>
      </c>
      <c r="T208" s="320">
        <f t="shared" si="50"/>
        <v>2.9678411760795619E-2</v>
      </c>
      <c r="U208" s="320">
        <f t="shared" si="50"/>
        <v>2.9435807929609269E-2</v>
      </c>
      <c r="V208" s="320">
        <f t="shared" si="50"/>
        <v>3.530942888999674E-2</v>
      </c>
      <c r="W208" s="320">
        <f t="shared" si="50"/>
        <v>3.6076745470962991E-2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8.1675880793388639E-2</v>
      </c>
      <c r="C209" s="271">
        <f t="shared" si="51"/>
        <v>8.2106695897580878E-2</v>
      </c>
      <c r="D209" s="271">
        <f t="shared" si="51"/>
        <v>8.1827409313115357E-2</v>
      </c>
      <c r="E209" s="271">
        <f t="shared" si="51"/>
        <v>8.1714538584459095E-2</v>
      </c>
      <c r="F209" s="271">
        <f t="shared" si="51"/>
        <v>8.1757642444995574E-2</v>
      </c>
      <c r="G209" s="271">
        <f t="shared" si="51"/>
        <v>8.1463138492553891E-2</v>
      </c>
      <c r="H209" s="271">
        <f t="shared" si="51"/>
        <v>8.1839385990607888E-2</v>
      </c>
      <c r="I209" s="271">
        <f t="shared" si="51"/>
        <v>8.1279409794263874E-2</v>
      </c>
      <c r="J209" s="271">
        <f t="shared" si="51"/>
        <v>8.1453848109424312E-2</v>
      </c>
      <c r="K209" s="271">
        <f t="shared" si="51"/>
        <v>8.0818479342873409E-2</v>
      </c>
      <c r="L209" s="271">
        <f t="shared" si="51"/>
        <v>8.1084538083852853E-2</v>
      </c>
      <c r="M209" s="271">
        <f t="shared" si="51"/>
        <v>7.9699064126889471E-2</v>
      </c>
      <c r="N209" s="271">
        <f t="shared" si="51"/>
        <v>8.0782947979715039E-2</v>
      </c>
      <c r="O209" s="271">
        <f t="shared" si="51"/>
        <v>8.161533319242191E-2</v>
      </c>
      <c r="P209" s="271">
        <f t="shared" si="51"/>
        <v>8.1708241288486139E-2</v>
      </c>
      <c r="Q209" s="271">
        <f t="shared" si="51"/>
        <v>8.0145283548572699E-2</v>
      </c>
      <c r="R209" s="271">
        <f t="shared" si="51"/>
        <v>7.8302731857472094E-2</v>
      </c>
      <c r="S209" s="271">
        <f t="shared" si="51"/>
        <v>7.9005119253769962E-2</v>
      </c>
      <c r="T209" s="271">
        <f t="shared" si="51"/>
        <v>7.9377537331503045E-2</v>
      </c>
      <c r="U209" s="271">
        <f t="shared" si="51"/>
        <v>7.9620214755309227E-2</v>
      </c>
      <c r="V209" s="271">
        <f t="shared" si="51"/>
        <v>7.9776456667730936E-2</v>
      </c>
      <c r="W209" s="271">
        <f t="shared" si="51"/>
        <v>8.1235767260696104E-2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9.9477948136639134E-3</v>
      </c>
      <c r="C210" s="320">
        <f t="shared" si="52"/>
        <v>1.0132550966783024E-2</v>
      </c>
      <c r="D210" s="320">
        <f t="shared" si="52"/>
        <v>9.1451280657144241E-3</v>
      </c>
      <c r="E210" s="320">
        <f t="shared" si="52"/>
        <v>4.9122037636617905E-3</v>
      </c>
      <c r="F210" s="320">
        <f t="shared" si="52"/>
        <v>6.3598609901465344E-3</v>
      </c>
      <c r="G210" s="320">
        <f t="shared" si="52"/>
        <v>5.8664514131869846E-3</v>
      </c>
      <c r="H210" s="320">
        <f t="shared" si="52"/>
        <v>5.1225945445538632E-3</v>
      </c>
      <c r="I210" s="320">
        <f t="shared" si="52"/>
        <v>6.357672600774595E-3</v>
      </c>
      <c r="J210" s="320">
        <f t="shared" si="52"/>
        <v>5.1184294964982009E-3</v>
      </c>
      <c r="K210" s="320">
        <f t="shared" si="52"/>
        <v>5.1842236920367447E-3</v>
      </c>
      <c r="L210" s="320">
        <f t="shared" si="52"/>
        <v>5.4138538571448028E-3</v>
      </c>
      <c r="M210" s="320">
        <f t="shared" si="52"/>
        <v>8.9563245092655636E-3</v>
      </c>
      <c r="N210" s="320">
        <f t="shared" si="52"/>
        <v>1.2396605476072456E-2</v>
      </c>
      <c r="O210" s="320">
        <f t="shared" si="52"/>
        <v>1.8281550860268794E-2</v>
      </c>
      <c r="P210" s="320">
        <f t="shared" si="52"/>
        <v>1.4803720708183452E-2</v>
      </c>
      <c r="Q210" s="320">
        <f t="shared" si="52"/>
        <v>1.0622227919685163E-2</v>
      </c>
      <c r="R210" s="320">
        <f t="shared" si="52"/>
        <v>9.6590088858935115E-3</v>
      </c>
      <c r="S210" s="320">
        <f t="shared" si="52"/>
        <v>6.5026758124519697E-3</v>
      </c>
      <c r="T210" s="320">
        <f t="shared" si="52"/>
        <v>8.5808525010964629E-3</v>
      </c>
      <c r="U210" s="320">
        <f t="shared" si="52"/>
        <v>8.4587875206055766E-3</v>
      </c>
      <c r="V210" s="320">
        <f t="shared" si="52"/>
        <v>6.1295960364529199E-3</v>
      </c>
      <c r="W210" s="320">
        <f t="shared" si="52"/>
        <v>4.9455658117870931E-3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1.5190849515096376E-2</v>
      </c>
      <c r="C211" s="320">
        <f t="shared" si="53"/>
        <v>1.5649088666470985E-2</v>
      </c>
      <c r="D211" s="320">
        <f t="shared" si="53"/>
        <v>1.4987700109207863E-2</v>
      </c>
      <c r="E211" s="320">
        <f t="shared" si="53"/>
        <v>1.2793849088864105E-2</v>
      </c>
      <c r="F211" s="320">
        <f t="shared" si="53"/>
        <v>1.4079135152491519E-2</v>
      </c>
      <c r="G211" s="320">
        <f t="shared" si="53"/>
        <v>1.3435575014886625E-2</v>
      </c>
      <c r="H211" s="320">
        <f t="shared" si="53"/>
        <v>1.3615376771574044E-2</v>
      </c>
      <c r="I211" s="320">
        <f t="shared" si="53"/>
        <v>1.3835887947503671E-2</v>
      </c>
      <c r="J211" s="320">
        <f t="shared" si="53"/>
        <v>1.3110713942082092E-2</v>
      </c>
      <c r="K211" s="320">
        <f t="shared" si="53"/>
        <v>1.2748748572842947E-2</v>
      </c>
      <c r="L211" s="320">
        <f t="shared" si="53"/>
        <v>1.3124440811689606E-2</v>
      </c>
      <c r="M211" s="320">
        <f t="shared" si="53"/>
        <v>1.3825940063494448E-2</v>
      </c>
      <c r="N211" s="320">
        <f t="shared" si="53"/>
        <v>1.6053905156496559E-2</v>
      </c>
      <c r="O211" s="320">
        <f t="shared" si="53"/>
        <v>1.7846224951246388E-2</v>
      </c>
      <c r="P211" s="320">
        <f t="shared" si="53"/>
        <v>1.7567346035130438E-2</v>
      </c>
      <c r="Q211" s="320">
        <f t="shared" si="53"/>
        <v>1.4297323335485213E-2</v>
      </c>
      <c r="R211" s="320">
        <f t="shared" si="53"/>
        <v>1.2927440230718325E-2</v>
      </c>
      <c r="S211" s="320">
        <f t="shared" si="53"/>
        <v>1.1708318770164148E-2</v>
      </c>
      <c r="T211" s="320">
        <f t="shared" si="53"/>
        <v>1.3018442572195376E-2</v>
      </c>
      <c r="U211" s="320">
        <f t="shared" si="53"/>
        <v>1.309977002207164E-2</v>
      </c>
      <c r="V211" s="320">
        <f t="shared" si="53"/>
        <v>1.190057617587658E-2</v>
      </c>
      <c r="W211" s="320">
        <f t="shared" si="53"/>
        <v>1.1994173355898618E-2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5.653723646462834E-2</v>
      </c>
      <c r="C212" s="320">
        <f t="shared" si="54"/>
        <v>5.6325056264326871E-2</v>
      </c>
      <c r="D212" s="320">
        <f t="shared" si="54"/>
        <v>5.7694581138193077E-2</v>
      </c>
      <c r="E212" s="320">
        <f t="shared" si="54"/>
        <v>6.4008485731933198E-2</v>
      </c>
      <c r="F212" s="320">
        <f t="shared" si="54"/>
        <v>6.1318646302357525E-2</v>
      </c>
      <c r="G212" s="320">
        <f t="shared" si="54"/>
        <v>6.2161112064480287E-2</v>
      </c>
      <c r="H212" s="320">
        <f t="shared" si="54"/>
        <v>6.310141467447998E-2</v>
      </c>
      <c r="I212" s="320">
        <f t="shared" si="54"/>
        <v>6.1085849245985611E-2</v>
      </c>
      <c r="J212" s="320">
        <f t="shared" si="54"/>
        <v>6.3224704670844026E-2</v>
      </c>
      <c r="K212" s="320">
        <f t="shared" si="54"/>
        <v>6.2885507077993716E-2</v>
      </c>
      <c r="L212" s="320">
        <f t="shared" si="54"/>
        <v>6.2546243415018452E-2</v>
      </c>
      <c r="M212" s="320">
        <f t="shared" si="54"/>
        <v>5.6916799554129469E-2</v>
      </c>
      <c r="N212" s="320">
        <f t="shared" si="54"/>
        <v>5.2332437347146023E-2</v>
      </c>
      <c r="O212" s="320">
        <f t="shared" si="54"/>
        <v>4.5487557380906735E-2</v>
      </c>
      <c r="P212" s="320">
        <f t="shared" si="54"/>
        <v>4.9337174545172245E-2</v>
      </c>
      <c r="Q212" s="320">
        <f t="shared" si="54"/>
        <v>5.5225732293402323E-2</v>
      </c>
      <c r="R212" s="320">
        <f t="shared" si="54"/>
        <v>5.5716282740860261E-2</v>
      </c>
      <c r="S212" s="320">
        <f t="shared" si="54"/>
        <v>6.0794124671153853E-2</v>
      </c>
      <c r="T212" s="320">
        <f t="shared" si="54"/>
        <v>5.7778242258211203E-2</v>
      </c>
      <c r="U212" s="320">
        <f t="shared" si="54"/>
        <v>5.8061657212632005E-2</v>
      </c>
      <c r="V212" s="320">
        <f t="shared" si="54"/>
        <v>6.1746284455401423E-2</v>
      </c>
      <c r="W212" s="320">
        <f t="shared" si="54"/>
        <v>6.4296028093010382E-2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0.20931128216576081</v>
      </c>
      <c r="C213" s="321">
        <f t="shared" si="55"/>
        <v>0.2074050957375283</v>
      </c>
      <c r="D213" s="321">
        <f t="shared" si="55"/>
        <v>0.21002592531674288</v>
      </c>
      <c r="E213" s="321">
        <f t="shared" si="55"/>
        <v>0.21768414332081637</v>
      </c>
      <c r="F213" s="321">
        <f t="shared" si="55"/>
        <v>0.21355942901554359</v>
      </c>
      <c r="G213" s="321">
        <f t="shared" si="55"/>
        <v>0.21573191224974672</v>
      </c>
      <c r="H213" s="321">
        <f t="shared" si="55"/>
        <v>0.21479039184259088</v>
      </c>
      <c r="I213" s="321">
        <f t="shared" si="55"/>
        <v>0.21434009799522941</v>
      </c>
      <c r="J213" s="321">
        <f t="shared" si="55"/>
        <v>0.21650923028819408</v>
      </c>
      <c r="K213" s="321">
        <f t="shared" si="55"/>
        <v>0.21779651087175964</v>
      </c>
      <c r="L213" s="321">
        <f t="shared" si="55"/>
        <v>0.216696781613369</v>
      </c>
      <c r="M213" s="321">
        <f t="shared" si="55"/>
        <v>0.21523154284898002</v>
      </c>
      <c r="N213" s="321">
        <f t="shared" si="55"/>
        <v>0.20725031401920269</v>
      </c>
      <c r="O213" s="321">
        <f t="shared" si="55"/>
        <v>0.2000392368364137</v>
      </c>
      <c r="P213" s="321">
        <f t="shared" si="55"/>
        <v>0.20144741131892874</v>
      </c>
      <c r="Q213" s="321">
        <f t="shared" si="55"/>
        <v>0.21325915806971055</v>
      </c>
      <c r="R213" s="321">
        <f t="shared" si="55"/>
        <v>0.21869571753810782</v>
      </c>
      <c r="S213" s="321">
        <f t="shared" si="55"/>
        <v>0.22245721497359749</v>
      </c>
      <c r="T213" s="321">
        <f t="shared" si="55"/>
        <v>0.21789869498937009</v>
      </c>
      <c r="U213" s="321">
        <f t="shared" si="55"/>
        <v>0.21752420050336754</v>
      </c>
      <c r="V213" s="321">
        <f t="shared" si="55"/>
        <v>0.22148620134874816</v>
      </c>
      <c r="W213" s="321">
        <f t="shared" si="55"/>
        <v>0.22053867800453028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254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46</v>
      </c>
      <c r="B217" s="322">
        <f t="shared" ref="B217:W217" si="56">SUM(B218:B227)</f>
        <v>0</v>
      </c>
      <c r="C217" s="322">
        <f t="shared" si="56"/>
        <v>0</v>
      </c>
      <c r="D217" s="322">
        <f t="shared" si="56"/>
        <v>0</v>
      </c>
      <c r="E217" s="322">
        <f t="shared" si="56"/>
        <v>0</v>
      </c>
      <c r="F217" s="322">
        <f t="shared" si="56"/>
        <v>0</v>
      </c>
      <c r="G217" s="322">
        <f t="shared" si="56"/>
        <v>0</v>
      </c>
      <c r="H217" s="322">
        <f t="shared" si="56"/>
        <v>0</v>
      </c>
      <c r="I217" s="322">
        <f t="shared" si="56"/>
        <v>0</v>
      </c>
      <c r="J217" s="322">
        <f t="shared" si="56"/>
        <v>0</v>
      </c>
      <c r="K217" s="322">
        <f t="shared" si="56"/>
        <v>0</v>
      </c>
      <c r="L217" s="322">
        <f t="shared" si="56"/>
        <v>0</v>
      </c>
      <c r="M217" s="322">
        <f t="shared" si="56"/>
        <v>0</v>
      </c>
      <c r="N217" s="322">
        <f t="shared" si="56"/>
        <v>0</v>
      </c>
      <c r="O217" s="322">
        <f t="shared" si="56"/>
        <v>0</v>
      </c>
      <c r="P217" s="322">
        <f t="shared" si="56"/>
        <v>0</v>
      </c>
      <c r="Q217" s="322">
        <f t="shared" si="56"/>
        <v>0</v>
      </c>
      <c r="R217" s="322">
        <f t="shared" si="56"/>
        <v>0</v>
      </c>
      <c r="S217" s="322">
        <f t="shared" si="56"/>
        <v>0</v>
      </c>
      <c r="T217" s="322">
        <f t="shared" si="56"/>
        <v>0</v>
      </c>
      <c r="U217" s="322">
        <f t="shared" si="56"/>
        <v>0</v>
      </c>
      <c r="V217" s="322">
        <f t="shared" si="56"/>
        <v>0</v>
      </c>
      <c r="W217" s="322">
        <f t="shared" si="56"/>
        <v>0</v>
      </c>
      <c r="DA217" s="95"/>
    </row>
    <row r="218" spans="1:105" ht="12" customHeight="1" x14ac:dyDescent="0.25">
      <c r="A218" s="55" t="s">
        <v>92</v>
      </c>
      <c r="B218" s="275">
        <f>IF(B$6=0,0,B$6/CHI!B$10*1000)</f>
        <v>0</v>
      </c>
      <c r="C218" s="275">
        <f>IF(C$6=0,0,C$6/CHI!C$10*1000)</f>
        <v>0</v>
      </c>
      <c r="D218" s="275">
        <f>IF(D$6=0,0,D$6/CHI!D$10*1000)</f>
        <v>0</v>
      </c>
      <c r="E218" s="275">
        <f>IF(E$6=0,0,E$6/CHI!E$10*1000)</f>
        <v>0</v>
      </c>
      <c r="F218" s="275">
        <f>IF(F$6=0,0,F$6/CHI!F$10*1000)</f>
        <v>0</v>
      </c>
      <c r="G218" s="275">
        <f>IF(G$6=0,0,G$6/CHI!G$10*1000)</f>
        <v>0</v>
      </c>
      <c r="H218" s="275">
        <f>IF(H$6=0,0,H$6/CHI!H$10*1000)</f>
        <v>0</v>
      </c>
      <c r="I218" s="275">
        <f>IF(I$6=0,0,I$6/CHI!I$10*1000)</f>
        <v>0</v>
      </c>
      <c r="J218" s="275">
        <f>IF(J$6=0,0,J$6/CHI!J$10*1000)</f>
        <v>0</v>
      </c>
      <c r="K218" s="275">
        <f>IF(K$6=0,0,K$6/CHI!K$10*1000)</f>
        <v>0</v>
      </c>
      <c r="L218" s="275">
        <f>IF(L$6=0,0,L$6/CHI!L$10*1000)</f>
        <v>0</v>
      </c>
      <c r="M218" s="275">
        <f>IF(M$6=0,0,M$6/CHI!M$10*1000)</f>
        <v>0</v>
      </c>
      <c r="N218" s="275">
        <f>IF(N$6=0,0,N$6/CHI!N$10*1000)</f>
        <v>0</v>
      </c>
      <c r="O218" s="275">
        <f>IF(O$6=0,0,O$6/CHI!O$10*1000)</f>
        <v>0</v>
      </c>
      <c r="P218" s="275">
        <f>IF(P$6=0,0,P$6/CHI!P$10*1000)</f>
        <v>0</v>
      </c>
      <c r="Q218" s="275">
        <f>IF(Q$6=0,0,Q$6/CHI!Q$10*1000)</f>
        <v>0</v>
      </c>
      <c r="R218" s="275">
        <f>IF(R$6=0,0,R$6/CHI!R$10*1000)</f>
        <v>0</v>
      </c>
      <c r="S218" s="275">
        <f>IF(S$6=0,0,S$6/CHI!S$10*1000)</f>
        <v>0</v>
      </c>
      <c r="T218" s="275">
        <f>IF(T$6=0,0,T$6/CHI!T$10*1000)</f>
        <v>0</v>
      </c>
      <c r="U218" s="275">
        <f>IF(U$6=0,0,U$6/CHI!U$10*1000)</f>
        <v>0</v>
      </c>
      <c r="V218" s="275">
        <f>IF(V$6=0,0,V$6/CHI!V$10*1000)</f>
        <v>0</v>
      </c>
      <c r="W218" s="275">
        <f>IF(W$6=0,0,W$6/CHI!W$10*1000)</f>
        <v>0</v>
      </c>
      <c r="DA218" s="76"/>
    </row>
    <row r="219" spans="1:105" ht="12" customHeight="1" x14ac:dyDescent="0.25">
      <c r="A219" s="202" t="s">
        <v>93</v>
      </c>
      <c r="B219" s="276">
        <f>IF(B$7=0,0,B$7/CHI!B$10*1000)</f>
        <v>0</v>
      </c>
      <c r="C219" s="276">
        <f>IF(C$7=0,0,C$7/CHI!C$10*1000)</f>
        <v>0</v>
      </c>
      <c r="D219" s="276">
        <f>IF(D$7=0,0,D$7/CHI!D$10*1000)</f>
        <v>0</v>
      </c>
      <c r="E219" s="276">
        <f>IF(E$7=0,0,E$7/CHI!E$10*1000)</f>
        <v>0</v>
      </c>
      <c r="F219" s="276">
        <f>IF(F$7=0,0,F$7/CHI!F$10*1000)</f>
        <v>0</v>
      </c>
      <c r="G219" s="276">
        <f>IF(G$7=0,0,G$7/CHI!G$10*1000)</f>
        <v>0</v>
      </c>
      <c r="H219" s="276">
        <f>IF(H$7=0,0,H$7/CHI!H$10*1000)</f>
        <v>0</v>
      </c>
      <c r="I219" s="276">
        <f>IF(I$7=0,0,I$7/CHI!I$10*1000)</f>
        <v>0</v>
      </c>
      <c r="J219" s="276">
        <f>IF(J$7=0,0,J$7/CHI!J$10*1000)</f>
        <v>0</v>
      </c>
      <c r="K219" s="276">
        <f>IF(K$7=0,0,K$7/CHI!K$10*1000)</f>
        <v>0</v>
      </c>
      <c r="L219" s="276">
        <f>IF(L$7=0,0,L$7/CHI!L$10*1000)</f>
        <v>0</v>
      </c>
      <c r="M219" s="276">
        <f>IF(M$7=0,0,M$7/CHI!M$10*1000)</f>
        <v>0</v>
      </c>
      <c r="N219" s="276">
        <f>IF(N$7=0,0,N$7/CHI!N$10*1000)</f>
        <v>0</v>
      </c>
      <c r="O219" s="276">
        <f>IF(O$7=0,0,O$7/CHI!O$10*1000)</f>
        <v>0</v>
      </c>
      <c r="P219" s="276">
        <f>IF(P$7=0,0,P$7/CHI!P$10*1000)</f>
        <v>0</v>
      </c>
      <c r="Q219" s="276">
        <f>IF(Q$7=0,0,Q$7/CHI!Q$10*1000)</f>
        <v>0</v>
      </c>
      <c r="R219" s="276">
        <f>IF(R$7=0,0,R$7/CHI!R$10*1000)</f>
        <v>0</v>
      </c>
      <c r="S219" s="276">
        <f>IF(S$7=0,0,S$7/CHI!S$10*1000)</f>
        <v>0</v>
      </c>
      <c r="T219" s="276">
        <f>IF(T$7=0,0,T$7/CHI!T$10*1000)</f>
        <v>0</v>
      </c>
      <c r="U219" s="276">
        <f>IF(U$7=0,0,U$7/CHI!U$10*1000)</f>
        <v>0</v>
      </c>
      <c r="V219" s="276">
        <f>IF(V$7=0,0,V$7/CHI!V$10*1000)</f>
        <v>0</v>
      </c>
      <c r="W219" s="276">
        <f>IF(W$7=0,0,W$7/CHI!W$10*1000)</f>
        <v>0</v>
      </c>
      <c r="DA219" s="77"/>
    </row>
    <row r="220" spans="1:105" ht="12" customHeight="1" x14ac:dyDescent="0.25">
      <c r="A220" s="202" t="s">
        <v>94</v>
      </c>
      <c r="B220" s="276">
        <f>IF(B$8=0,0,B$8/CHI!B$10*1000)</f>
        <v>0</v>
      </c>
      <c r="C220" s="276">
        <f>IF(C$8=0,0,C$8/CHI!C$10*1000)</f>
        <v>0</v>
      </c>
      <c r="D220" s="276">
        <f>IF(D$8=0,0,D$8/CHI!D$10*1000)</f>
        <v>0</v>
      </c>
      <c r="E220" s="276">
        <f>IF(E$8=0,0,E$8/CHI!E$10*1000)</f>
        <v>0</v>
      </c>
      <c r="F220" s="276">
        <f>IF(F$8=0,0,F$8/CHI!F$10*1000)</f>
        <v>0</v>
      </c>
      <c r="G220" s="276">
        <f>IF(G$8=0,0,G$8/CHI!G$10*1000)</f>
        <v>0</v>
      </c>
      <c r="H220" s="276">
        <f>IF(H$8=0,0,H$8/CHI!H$10*1000)</f>
        <v>0</v>
      </c>
      <c r="I220" s="276">
        <f>IF(I$8=0,0,I$8/CHI!I$10*1000)</f>
        <v>0</v>
      </c>
      <c r="J220" s="276">
        <f>IF(J$8=0,0,J$8/CHI!J$10*1000)</f>
        <v>0</v>
      </c>
      <c r="K220" s="276">
        <f>IF(K$8=0,0,K$8/CHI!K$10*1000)</f>
        <v>0</v>
      </c>
      <c r="L220" s="276">
        <f>IF(L$8=0,0,L$8/CHI!L$10*1000)</f>
        <v>0</v>
      </c>
      <c r="M220" s="276">
        <f>IF(M$8=0,0,M$8/CHI!M$10*1000)</f>
        <v>0</v>
      </c>
      <c r="N220" s="276">
        <f>IF(N$8=0,0,N$8/CHI!N$10*1000)</f>
        <v>0</v>
      </c>
      <c r="O220" s="276">
        <f>IF(O$8=0,0,O$8/CHI!O$10*1000)</f>
        <v>0</v>
      </c>
      <c r="P220" s="276">
        <f>IF(P$8=0,0,P$8/CHI!P$10*1000)</f>
        <v>0</v>
      </c>
      <c r="Q220" s="276">
        <f>IF(Q$8=0,0,Q$8/CHI!Q$10*1000)</f>
        <v>0</v>
      </c>
      <c r="R220" s="276">
        <f>IF(R$8=0,0,R$8/CHI!R$10*1000)</f>
        <v>0</v>
      </c>
      <c r="S220" s="276">
        <f>IF(S$8=0,0,S$8/CHI!S$10*1000)</f>
        <v>0</v>
      </c>
      <c r="T220" s="276">
        <f>IF(T$8=0,0,T$8/CHI!T$10*1000)</f>
        <v>0</v>
      </c>
      <c r="U220" s="276">
        <f>IF(U$8=0,0,U$8/CHI!U$10*1000)</f>
        <v>0</v>
      </c>
      <c r="V220" s="276">
        <f>IF(V$8=0,0,V$8/CHI!V$10*1000)</f>
        <v>0</v>
      </c>
      <c r="W220" s="276">
        <f>IF(W$8=0,0,W$8/CHI!W$10*1000)</f>
        <v>0</v>
      </c>
      <c r="DA220" s="77"/>
    </row>
    <row r="221" spans="1:105" ht="12" customHeight="1" x14ac:dyDescent="0.25">
      <c r="A221" s="202" t="s">
        <v>95</v>
      </c>
      <c r="B221" s="276">
        <f>IF(B$9=0,0,B$9/CHI!B$10*1000)</f>
        <v>0</v>
      </c>
      <c r="C221" s="276">
        <f>IF(C$9=0,0,C$9/CHI!C$10*1000)</f>
        <v>0</v>
      </c>
      <c r="D221" s="276">
        <f>IF(D$9=0,0,D$9/CHI!D$10*1000)</f>
        <v>0</v>
      </c>
      <c r="E221" s="276">
        <f>IF(E$9=0,0,E$9/CHI!E$10*1000)</f>
        <v>0</v>
      </c>
      <c r="F221" s="276">
        <f>IF(F$9=0,0,F$9/CHI!F$10*1000)</f>
        <v>0</v>
      </c>
      <c r="G221" s="276">
        <f>IF(G$9=0,0,G$9/CHI!G$10*1000)</f>
        <v>0</v>
      </c>
      <c r="H221" s="276">
        <f>IF(H$9=0,0,H$9/CHI!H$10*1000)</f>
        <v>0</v>
      </c>
      <c r="I221" s="276">
        <f>IF(I$9=0,0,I$9/CHI!I$10*1000)</f>
        <v>0</v>
      </c>
      <c r="J221" s="276">
        <f>IF(J$9=0,0,J$9/CHI!J$10*1000)</f>
        <v>0</v>
      </c>
      <c r="K221" s="276">
        <f>IF(K$9=0,0,K$9/CHI!K$10*1000)</f>
        <v>0</v>
      </c>
      <c r="L221" s="276">
        <f>IF(L$9=0,0,L$9/CHI!L$10*1000)</f>
        <v>0</v>
      </c>
      <c r="M221" s="276">
        <f>IF(M$9=0,0,M$9/CHI!M$10*1000)</f>
        <v>0</v>
      </c>
      <c r="N221" s="276">
        <f>IF(N$9=0,0,N$9/CHI!N$10*1000)</f>
        <v>0</v>
      </c>
      <c r="O221" s="276">
        <f>IF(O$9=0,0,O$9/CHI!O$10*1000)</f>
        <v>0</v>
      </c>
      <c r="P221" s="276">
        <f>IF(P$9=0,0,P$9/CHI!P$10*1000)</f>
        <v>0</v>
      </c>
      <c r="Q221" s="276">
        <f>IF(Q$9=0,0,Q$9/CHI!Q$10*1000)</f>
        <v>0</v>
      </c>
      <c r="R221" s="276">
        <f>IF(R$9=0,0,R$9/CHI!R$10*1000)</f>
        <v>0</v>
      </c>
      <c r="S221" s="276">
        <f>IF(S$9=0,0,S$9/CHI!S$10*1000)</f>
        <v>0</v>
      </c>
      <c r="T221" s="276">
        <f>IF(T$9=0,0,T$9/CHI!T$10*1000)</f>
        <v>0</v>
      </c>
      <c r="U221" s="276">
        <f>IF(U$9=0,0,U$9/CHI!U$10*1000)</f>
        <v>0</v>
      </c>
      <c r="V221" s="276">
        <f>IF(V$9=0,0,V$9/CHI!V$10*1000)</f>
        <v>0</v>
      </c>
      <c r="W221" s="276">
        <f>IF(W$9=0,0,W$9/CHI!W$10*1000)</f>
        <v>0</v>
      </c>
      <c r="DA221" s="77"/>
    </row>
    <row r="222" spans="1:105" ht="12" customHeight="1" x14ac:dyDescent="0.25">
      <c r="A222" s="56" t="s">
        <v>96</v>
      </c>
      <c r="B222" s="277">
        <f>IF(B$10=0,0,B$10/CHI!B$10*1000)</f>
        <v>0</v>
      </c>
      <c r="C222" s="277">
        <f>IF(C$10=0,0,C$10/CHI!C$10*1000)</f>
        <v>0</v>
      </c>
      <c r="D222" s="277">
        <f>IF(D$10=0,0,D$10/CHI!D$10*1000)</f>
        <v>0</v>
      </c>
      <c r="E222" s="277">
        <f>IF(E$10=0,0,E$10/CHI!E$10*1000)</f>
        <v>0</v>
      </c>
      <c r="F222" s="277">
        <f>IF(F$10=0,0,F$10/CHI!F$10*1000)</f>
        <v>0</v>
      </c>
      <c r="G222" s="277">
        <f>IF(G$10=0,0,G$10/CHI!G$10*1000)</f>
        <v>0</v>
      </c>
      <c r="H222" s="277">
        <f>IF(H$10=0,0,H$10/CHI!H$10*1000)</f>
        <v>0</v>
      </c>
      <c r="I222" s="277">
        <f>IF(I$10=0,0,I$10/CHI!I$10*1000)</f>
        <v>0</v>
      </c>
      <c r="J222" s="277">
        <f>IF(J$10=0,0,J$10/CHI!J$10*1000)</f>
        <v>0</v>
      </c>
      <c r="K222" s="277">
        <f>IF(K$10=0,0,K$10/CHI!K$10*1000)</f>
        <v>0</v>
      </c>
      <c r="L222" s="277">
        <f>IF(L$10=0,0,L$10/CHI!L$10*1000)</f>
        <v>0</v>
      </c>
      <c r="M222" s="277">
        <f>IF(M$10=0,0,M$10/CHI!M$10*1000)</f>
        <v>0</v>
      </c>
      <c r="N222" s="277">
        <f>IF(N$10=0,0,N$10/CHI!N$10*1000)</f>
        <v>0</v>
      </c>
      <c r="O222" s="277">
        <f>IF(O$10=0,0,O$10/CHI!O$10*1000)</f>
        <v>0</v>
      </c>
      <c r="P222" s="277">
        <f>IF(P$10=0,0,P$10/CHI!P$10*1000)</f>
        <v>0</v>
      </c>
      <c r="Q222" s="277">
        <f>IF(Q$10=0,0,Q$10/CHI!Q$10*1000)</f>
        <v>0</v>
      </c>
      <c r="R222" s="277">
        <f>IF(R$10=0,0,R$10/CHI!R$10*1000)</f>
        <v>0</v>
      </c>
      <c r="S222" s="277">
        <f>IF(S$10=0,0,S$10/CHI!S$10*1000)</f>
        <v>0</v>
      </c>
      <c r="T222" s="277">
        <f>IF(T$10=0,0,T$10/CHI!T$10*1000)</f>
        <v>0</v>
      </c>
      <c r="U222" s="277">
        <f>IF(U$10=0,0,U$10/CHI!U$10*1000)</f>
        <v>0</v>
      </c>
      <c r="V222" s="277">
        <f>IF(V$10=0,0,V$10/CHI!V$10*1000)</f>
        <v>0</v>
      </c>
      <c r="W222" s="277">
        <f>IF(W$10=0,0,W$10/CHI!W$10*1000)</f>
        <v>0</v>
      </c>
      <c r="DA222" s="78"/>
    </row>
    <row r="223" spans="1:105" ht="12" customHeight="1" x14ac:dyDescent="0.25">
      <c r="A223" s="134" t="s">
        <v>999</v>
      </c>
      <c r="B223" s="323">
        <f>IF(B$16=0,0,B$16/CHI!B$10*1000)</f>
        <v>0</v>
      </c>
      <c r="C223" s="323">
        <f>IF(C$16=0,0,C$16/CHI!C$10*1000)</f>
        <v>0</v>
      </c>
      <c r="D223" s="323">
        <f>IF(D$16=0,0,D$16/CHI!D$10*1000)</f>
        <v>0</v>
      </c>
      <c r="E223" s="323">
        <f>IF(E$16=0,0,E$16/CHI!E$10*1000)</f>
        <v>0</v>
      </c>
      <c r="F223" s="323">
        <f>IF(F$16=0,0,F$16/CHI!F$10*1000)</f>
        <v>0</v>
      </c>
      <c r="G223" s="323">
        <f>IF(G$16=0,0,G$16/CHI!G$10*1000)</f>
        <v>0</v>
      </c>
      <c r="H223" s="323">
        <f>IF(H$16=0,0,H$16/CHI!H$10*1000)</f>
        <v>0</v>
      </c>
      <c r="I223" s="323">
        <f>IF(I$16=0,0,I$16/CHI!I$10*1000)</f>
        <v>0</v>
      </c>
      <c r="J223" s="323">
        <f>IF(J$16=0,0,J$16/CHI!J$10*1000)</f>
        <v>0</v>
      </c>
      <c r="K223" s="323">
        <f>IF(K$16=0,0,K$16/CHI!K$10*1000)</f>
        <v>0</v>
      </c>
      <c r="L223" s="323">
        <f>IF(L$16=0,0,L$16/CHI!L$10*1000)</f>
        <v>0</v>
      </c>
      <c r="M223" s="323">
        <f>IF(M$16=0,0,M$16/CHI!M$10*1000)</f>
        <v>0</v>
      </c>
      <c r="N223" s="323">
        <f>IF(N$16=0,0,N$16/CHI!N$10*1000)</f>
        <v>0</v>
      </c>
      <c r="O223" s="323">
        <f>IF(O$16=0,0,O$16/CHI!O$10*1000)</f>
        <v>0</v>
      </c>
      <c r="P223" s="323">
        <f>IF(P$16=0,0,P$16/CHI!P$10*1000)</f>
        <v>0</v>
      </c>
      <c r="Q223" s="323">
        <f>IF(Q$16=0,0,Q$16/CHI!Q$10*1000)</f>
        <v>0</v>
      </c>
      <c r="R223" s="323">
        <f>IF(R$16=0,0,R$16/CHI!R$10*1000)</f>
        <v>0</v>
      </c>
      <c r="S223" s="323">
        <f>IF(S$16=0,0,S$16/CHI!S$10*1000)</f>
        <v>0</v>
      </c>
      <c r="T223" s="323">
        <f>IF(T$16=0,0,T$16/CHI!T$10*1000)</f>
        <v>0</v>
      </c>
      <c r="U223" s="323">
        <f>IF(U$16=0,0,U$16/CHI!U$10*1000)</f>
        <v>0</v>
      </c>
      <c r="V223" s="323">
        <f>IF(V$16=0,0,V$16/CHI!V$10*1000)</f>
        <v>0</v>
      </c>
      <c r="W223" s="323">
        <f>IF(W$16=0,0,W$16/CHI!W$10*1000)</f>
        <v>0</v>
      </c>
      <c r="DA223" s="140"/>
    </row>
    <row r="224" spans="1:105" ht="12" customHeight="1" x14ac:dyDescent="0.25">
      <c r="A224" s="203" t="s">
        <v>1000</v>
      </c>
      <c r="B224" s="278">
        <f>IF(B$25=0,0,B$25/CHI!B$10*1000)</f>
        <v>0</v>
      </c>
      <c r="C224" s="278">
        <f>IF(C$25=0,0,C$25/CHI!C$10*1000)</f>
        <v>0</v>
      </c>
      <c r="D224" s="278">
        <f>IF(D$25=0,0,D$25/CHI!D$10*1000)</f>
        <v>0</v>
      </c>
      <c r="E224" s="278">
        <f>IF(E$25=0,0,E$25/CHI!E$10*1000)</f>
        <v>0</v>
      </c>
      <c r="F224" s="278">
        <f>IF(F$25=0,0,F$25/CHI!F$10*1000)</f>
        <v>0</v>
      </c>
      <c r="G224" s="278">
        <f>IF(G$25=0,0,G$25/CHI!G$10*1000)</f>
        <v>0</v>
      </c>
      <c r="H224" s="278">
        <f>IF(H$25=0,0,H$25/CHI!H$10*1000)</f>
        <v>0</v>
      </c>
      <c r="I224" s="278">
        <f>IF(I$25=0,0,I$25/CHI!I$10*1000)</f>
        <v>0</v>
      </c>
      <c r="J224" s="278">
        <f>IF(J$25=0,0,J$25/CHI!J$10*1000)</f>
        <v>0</v>
      </c>
      <c r="K224" s="278">
        <f>IF(K$25=0,0,K$25/CHI!K$10*1000)</f>
        <v>0</v>
      </c>
      <c r="L224" s="278">
        <f>IF(L$25=0,0,L$25/CHI!L$10*1000)</f>
        <v>0</v>
      </c>
      <c r="M224" s="278">
        <f>IF(M$25=0,0,M$25/CHI!M$10*1000)</f>
        <v>0</v>
      </c>
      <c r="N224" s="278">
        <f>IF(N$25=0,0,N$25/CHI!N$10*1000)</f>
        <v>0</v>
      </c>
      <c r="O224" s="278">
        <f>IF(O$25=0,0,O$25/CHI!O$10*1000)</f>
        <v>0</v>
      </c>
      <c r="P224" s="278">
        <f>IF(P$25=0,0,P$25/CHI!P$10*1000)</f>
        <v>0</v>
      </c>
      <c r="Q224" s="278">
        <f>IF(Q$25=0,0,Q$25/CHI!Q$10*1000)</f>
        <v>0</v>
      </c>
      <c r="R224" s="278">
        <f>IF(R$25=0,0,R$25/CHI!R$10*1000)</f>
        <v>0</v>
      </c>
      <c r="S224" s="278">
        <f>IF(S$25=0,0,S$25/CHI!S$10*1000)</f>
        <v>0</v>
      </c>
      <c r="T224" s="278">
        <f>IF(T$25=0,0,T$25/CHI!T$10*1000)</f>
        <v>0</v>
      </c>
      <c r="U224" s="278">
        <f>IF(U$25=0,0,U$25/CHI!U$10*1000)</f>
        <v>0</v>
      </c>
      <c r="V224" s="278">
        <f>IF(V$25=0,0,V$25/CHI!V$10*1000)</f>
        <v>0</v>
      </c>
      <c r="W224" s="278">
        <f>IF(W$25=0,0,W$25/CHI!W$10*1000)</f>
        <v>0</v>
      </c>
      <c r="DA224" s="79"/>
    </row>
    <row r="225" spans="1:105" ht="12" customHeight="1" x14ac:dyDescent="0.25">
      <c r="A225" s="203" t="s">
        <v>1012</v>
      </c>
      <c r="B225" s="278">
        <f>IF(B$36=0,0,B$36/CHI!B$10*1000)</f>
        <v>0</v>
      </c>
      <c r="C225" s="278">
        <f>IF(C$36=0,0,C$36/CHI!C$10*1000)</f>
        <v>0</v>
      </c>
      <c r="D225" s="278">
        <f>IF(D$36=0,0,D$36/CHI!D$10*1000)</f>
        <v>0</v>
      </c>
      <c r="E225" s="278">
        <f>IF(E$36=0,0,E$36/CHI!E$10*1000)</f>
        <v>0</v>
      </c>
      <c r="F225" s="278">
        <f>IF(F$36=0,0,F$36/CHI!F$10*1000)</f>
        <v>0</v>
      </c>
      <c r="G225" s="278">
        <f>IF(G$36=0,0,G$36/CHI!G$10*1000)</f>
        <v>0</v>
      </c>
      <c r="H225" s="278">
        <f>IF(H$36=0,0,H$36/CHI!H$10*1000)</f>
        <v>0</v>
      </c>
      <c r="I225" s="278">
        <f>IF(I$36=0,0,I$36/CHI!I$10*1000)</f>
        <v>0</v>
      </c>
      <c r="J225" s="278">
        <f>IF(J$36=0,0,J$36/CHI!J$10*1000)</f>
        <v>0</v>
      </c>
      <c r="K225" s="278">
        <f>IF(K$36=0,0,K$36/CHI!K$10*1000)</f>
        <v>0</v>
      </c>
      <c r="L225" s="278">
        <f>IF(L$36=0,0,L$36/CHI!L$10*1000)</f>
        <v>0</v>
      </c>
      <c r="M225" s="278">
        <f>IF(M$36=0,0,M$36/CHI!M$10*1000)</f>
        <v>0</v>
      </c>
      <c r="N225" s="278">
        <f>IF(N$36=0,0,N$36/CHI!N$10*1000)</f>
        <v>0</v>
      </c>
      <c r="O225" s="278">
        <f>IF(O$36=0,0,O$36/CHI!O$10*1000)</f>
        <v>0</v>
      </c>
      <c r="P225" s="278">
        <f>IF(P$36=0,0,P$36/CHI!P$10*1000)</f>
        <v>0</v>
      </c>
      <c r="Q225" s="278">
        <f>IF(Q$36=0,0,Q$36/CHI!Q$10*1000)</f>
        <v>0</v>
      </c>
      <c r="R225" s="278">
        <f>IF(R$36=0,0,R$36/CHI!R$10*1000)</f>
        <v>0</v>
      </c>
      <c r="S225" s="278">
        <f>IF(S$36=0,0,S$36/CHI!S$10*1000)</f>
        <v>0</v>
      </c>
      <c r="T225" s="278">
        <f>IF(T$36=0,0,T$36/CHI!T$10*1000)</f>
        <v>0</v>
      </c>
      <c r="U225" s="278">
        <f>IF(U$36=0,0,U$36/CHI!U$10*1000)</f>
        <v>0</v>
      </c>
      <c r="V225" s="278">
        <f>IF(V$36=0,0,V$36/CHI!V$10*1000)</f>
        <v>0</v>
      </c>
      <c r="W225" s="278">
        <f>IF(W$36=0,0,W$36/CHI!W$10*1000)</f>
        <v>0</v>
      </c>
      <c r="DA225" s="79"/>
    </row>
    <row r="226" spans="1:105" ht="12" customHeight="1" x14ac:dyDescent="0.25">
      <c r="A226" s="203" t="s">
        <v>1023</v>
      </c>
      <c r="B226" s="278">
        <f>IF(B$44=0,0,B$44/CHI!B$10*1000)</f>
        <v>0</v>
      </c>
      <c r="C226" s="278">
        <f>IF(C$44=0,0,C$44/CHI!C$10*1000)</f>
        <v>0</v>
      </c>
      <c r="D226" s="278">
        <f>IF(D$44=0,0,D$44/CHI!D$10*1000)</f>
        <v>0</v>
      </c>
      <c r="E226" s="278">
        <f>IF(E$44=0,0,E$44/CHI!E$10*1000)</f>
        <v>0</v>
      </c>
      <c r="F226" s="278">
        <f>IF(F$44=0,0,F$44/CHI!F$10*1000)</f>
        <v>0</v>
      </c>
      <c r="G226" s="278">
        <f>IF(G$44=0,0,G$44/CHI!G$10*1000)</f>
        <v>0</v>
      </c>
      <c r="H226" s="278">
        <f>IF(H$44=0,0,H$44/CHI!H$10*1000)</f>
        <v>0</v>
      </c>
      <c r="I226" s="278">
        <f>IF(I$44=0,0,I$44/CHI!I$10*1000)</f>
        <v>0</v>
      </c>
      <c r="J226" s="278">
        <f>IF(J$44=0,0,J$44/CHI!J$10*1000)</f>
        <v>0</v>
      </c>
      <c r="K226" s="278">
        <f>IF(K$44=0,0,K$44/CHI!K$10*1000)</f>
        <v>0</v>
      </c>
      <c r="L226" s="278">
        <f>IF(L$44=0,0,L$44/CHI!L$10*1000)</f>
        <v>0</v>
      </c>
      <c r="M226" s="278">
        <f>IF(M$44=0,0,M$44/CHI!M$10*1000)</f>
        <v>0</v>
      </c>
      <c r="N226" s="278">
        <f>IF(N$44=0,0,N$44/CHI!N$10*1000)</f>
        <v>0</v>
      </c>
      <c r="O226" s="278">
        <f>IF(O$44=0,0,O$44/CHI!O$10*1000)</f>
        <v>0</v>
      </c>
      <c r="P226" s="278">
        <f>IF(P$44=0,0,P$44/CHI!P$10*1000)</f>
        <v>0</v>
      </c>
      <c r="Q226" s="278">
        <f>IF(Q$44=0,0,Q$44/CHI!Q$10*1000)</f>
        <v>0</v>
      </c>
      <c r="R226" s="278">
        <f>IF(R$44=0,0,R$44/CHI!R$10*1000)</f>
        <v>0</v>
      </c>
      <c r="S226" s="278">
        <f>IF(S$44=0,0,S$44/CHI!S$10*1000)</f>
        <v>0</v>
      </c>
      <c r="T226" s="278">
        <f>IF(T$44=0,0,T$44/CHI!T$10*1000)</f>
        <v>0</v>
      </c>
      <c r="U226" s="278">
        <f>IF(U$44=0,0,U$44/CHI!U$10*1000)</f>
        <v>0</v>
      </c>
      <c r="V226" s="278">
        <f>IF(V$44=0,0,V$44/CHI!V$10*1000)</f>
        <v>0</v>
      </c>
      <c r="W226" s="278">
        <f>IF(W$44=0,0,W$44/CHI!W$10*1000)</f>
        <v>0</v>
      </c>
      <c r="DA226" s="79"/>
    </row>
    <row r="227" spans="1:105" ht="12" customHeight="1" x14ac:dyDescent="0.25">
      <c r="A227" s="41" t="s">
        <v>1040</v>
      </c>
      <c r="B227" s="279">
        <f>IF(B$58=0,0,B$58/CHI!B$10*1000)</f>
        <v>0</v>
      </c>
      <c r="C227" s="279">
        <f>IF(C$58=0,0,C$58/CHI!C$10*1000)</f>
        <v>0</v>
      </c>
      <c r="D227" s="279">
        <f>IF(D$58=0,0,D$58/CHI!D$10*1000)</f>
        <v>0</v>
      </c>
      <c r="E227" s="279">
        <f>IF(E$58=0,0,E$58/CHI!E$10*1000)</f>
        <v>0</v>
      </c>
      <c r="F227" s="279">
        <f>IF(F$58=0,0,F$58/CHI!F$10*1000)</f>
        <v>0</v>
      </c>
      <c r="G227" s="279">
        <f>IF(G$58=0,0,G$58/CHI!G$10*1000)</f>
        <v>0</v>
      </c>
      <c r="H227" s="279">
        <f>IF(H$58=0,0,H$58/CHI!H$10*1000)</f>
        <v>0</v>
      </c>
      <c r="I227" s="279">
        <f>IF(I$58=0,0,I$58/CHI!I$10*1000)</f>
        <v>0</v>
      </c>
      <c r="J227" s="279">
        <f>IF(J$58=0,0,J$58/CHI!J$10*1000)</f>
        <v>0</v>
      </c>
      <c r="K227" s="279">
        <f>IF(K$58=0,0,K$58/CHI!K$10*1000)</f>
        <v>0</v>
      </c>
      <c r="L227" s="279">
        <f>IF(L$58=0,0,L$58/CHI!L$10*1000)</f>
        <v>0</v>
      </c>
      <c r="M227" s="279">
        <f>IF(M$58=0,0,M$58/CHI!M$10*1000)</f>
        <v>0</v>
      </c>
      <c r="N227" s="279">
        <f>IF(N$58=0,0,N$58/CHI!N$10*1000)</f>
        <v>0</v>
      </c>
      <c r="O227" s="279">
        <f>IF(O$58=0,0,O$58/CHI!O$10*1000)</f>
        <v>0</v>
      </c>
      <c r="P227" s="279">
        <f>IF(P$58=0,0,P$58/CHI!P$10*1000)</f>
        <v>0</v>
      </c>
      <c r="Q227" s="279">
        <f>IF(Q$58=0,0,Q$58/CHI!Q$10*1000)</f>
        <v>0</v>
      </c>
      <c r="R227" s="279">
        <f>IF(R$58=0,0,R$58/CHI!R$10*1000)</f>
        <v>0</v>
      </c>
      <c r="S227" s="279">
        <f>IF(S$58=0,0,S$58/CHI!S$10*1000)</f>
        <v>0</v>
      </c>
      <c r="T227" s="279">
        <f>IF(T$58=0,0,T$58/CHI!T$10*1000)</f>
        <v>0</v>
      </c>
      <c r="U227" s="279">
        <f>IF(U$58=0,0,U$58/CHI!U$10*1000)</f>
        <v>0</v>
      </c>
      <c r="V227" s="279">
        <f>IF(V$58=0,0,V$58/CHI!V$10*1000)</f>
        <v>0</v>
      </c>
      <c r="W227" s="279">
        <f>IF(W$58=0,0,W$58/CHI!W$10*1000)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2">
        <f t="shared" ref="B229:W229" si="57">SUM(B230:B238)</f>
        <v>559.22291044406472</v>
      </c>
      <c r="C229" s="322">
        <f t="shared" si="57"/>
        <v>564.52403811992565</v>
      </c>
      <c r="D229" s="322">
        <f t="shared" si="57"/>
        <v>553.08999805424162</v>
      </c>
      <c r="E229" s="322">
        <f t="shared" si="57"/>
        <v>569.25915731157954</v>
      </c>
      <c r="F229" s="322">
        <f t="shared" si="57"/>
        <v>563.62334399105669</v>
      </c>
      <c r="G229" s="322">
        <f t="shared" si="57"/>
        <v>595.2998064467215</v>
      </c>
      <c r="H229" s="322">
        <f t="shared" si="57"/>
        <v>576.34335083736016</v>
      </c>
      <c r="I229" s="322">
        <f t="shared" si="57"/>
        <v>670.82269023165293</v>
      </c>
      <c r="J229" s="322">
        <f t="shared" si="57"/>
        <v>545.7112260099816</v>
      </c>
      <c r="K229" s="322">
        <f t="shared" si="57"/>
        <v>533.2477166420822</v>
      </c>
      <c r="L229" s="322">
        <f t="shared" si="57"/>
        <v>504.016841087545</v>
      </c>
      <c r="M229" s="322">
        <f t="shared" si="57"/>
        <v>460.02087663675502</v>
      </c>
      <c r="N229" s="322">
        <f t="shared" si="57"/>
        <v>411.1234193452139</v>
      </c>
      <c r="O229" s="322">
        <f t="shared" si="57"/>
        <v>400.35418457682806</v>
      </c>
      <c r="P229" s="322">
        <f t="shared" si="57"/>
        <v>503.885564353174</v>
      </c>
      <c r="Q229" s="322">
        <f t="shared" si="57"/>
        <v>491.22658103342076</v>
      </c>
      <c r="R229" s="322">
        <f t="shared" si="57"/>
        <v>472.55305466201304</v>
      </c>
      <c r="S229" s="322">
        <f t="shared" si="57"/>
        <v>450.53549243841474</v>
      </c>
      <c r="T229" s="322">
        <f t="shared" si="57"/>
        <v>460.78569040002458</v>
      </c>
      <c r="U229" s="322">
        <f t="shared" si="57"/>
        <v>463.71383486926049</v>
      </c>
      <c r="V229" s="322">
        <f t="shared" si="57"/>
        <v>445.51933178502014</v>
      </c>
      <c r="W229" s="322">
        <f t="shared" si="57"/>
        <v>416.31483099746379</v>
      </c>
      <c r="DA229" s="95"/>
    </row>
    <row r="230" spans="1:105" ht="12" customHeight="1" x14ac:dyDescent="0.25">
      <c r="A230" s="55" t="s">
        <v>92</v>
      </c>
      <c r="B230" s="275">
        <f>IF(B$62=0,0,B$62/CHI!B$11*1000)</f>
        <v>7.3124702017600614</v>
      </c>
      <c r="C230" s="275">
        <f>IF(C$62=0,0,C$62/CHI!C$11*1000)</f>
        <v>7.2552076194443336</v>
      </c>
      <c r="D230" s="275">
        <f>IF(D$62=0,0,D$62/CHI!D$11*1000)</f>
        <v>7.2832618822434485</v>
      </c>
      <c r="E230" s="275">
        <f>IF(E$62=0,0,E$62/CHI!E$11*1000)</f>
        <v>8.065694293964361</v>
      </c>
      <c r="F230" s="275">
        <f>IF(F$62=0,0,F$62/CHI!F$11*1000)</f>
        <v>7.6757308339039829</v>
      </c>
      <c r="G230" s="275">
        <f>IF(G$62=0,0,G$62/CHI!G$11*1000)</f>
        <v>8.2738642236475091</v>
      </c>
      <c r="H230" s="275">
        <f>IF(H$62=0,0,H$62/CHI!H$11*1000)</f>
        <v>7.9481633854486189</v>
      </c>
      <c r="I230" s="275">
        <f>IF(I$62=0,0,I$62/CHI!I$11*1000)</f>
        <v>9.2002306050660501</v>
      </c>
      <c r="J230" s="275">
        <f>IF(J$62=0,0,J$62/CHI!J$11*1000)</f>
        <v>7.6461252967759155</v>
      </c>
      <c r="K230" s="275">
        <f>IF(K$62=0,0,K$62/CHI!K$11*1000)</f>
        <v>7.554469478375073</v>
      </c>
      <c r="L230" s="275">
        <f>IF(L$62=0,0,L$62/CHI!L$11*1000)</f>
        <v>7.0669041016523089</v>
      </c>
      <c r="M230" s="275">
        <f>IF(M$62=0,0,M$62/CHI!M$11*1000)</f>
        <v>6.3401580485077167</v>
      </c>
      <c r="N230" s="275">
        <f>IF(N$62=0,0,N$62/CHI!N$11*1000)</f>
        <v>5.2612557385976206</v>
      </c>
      <c r="O230" s="275">
        <f>IF(O$62=0,0,O$62/CHI!O$11*1000)</f>
        <v>4.7931879167452109</v>
      </c>
      <c r="P230" s="275">
        <f>IF(P$62=0,0,P$62/CHI!P$11*1000)</f>
        <v>6.1134456725655761</v>
      </c>
      <c r="Q230" s="275">
        <f>IF(Q$62=0,0,Q$62/CHI!Q$11*1000)</f>
        <v>6.6478762686124622</v>
      </c>
      <c r="R230" s="275">
        <f>IF(R$62=0,0,R$62/CHI!R$11*1000)</f>
        <v>6.7138014513705464</v>
      </c>
      <c r="S230" s="275">
        <f>IF(S$62=0,0,S$62/CHI!S$11*1000)</f>
        <v>6.6447299611424606</v>
      </c>
      <c r="T230" s="275">
        <f>IF(T$62=0,0,T$62/CHI!T$11*1000)</f>
        <v>6.5102394528119909</v>
      </c>
      <c r="U230" s="275">
        <f>IF(U$62=0,0,U$62/CHI!U$11*1000)</f>
        <v>6.531089122493082</v>
      </c>
      <c r="V230" s="275">
        <f>IF(V$62=0,0,V$62/CHI!V$11*1000)</f>
        <v>6.5193936145105074</v>
      </c>
      <c r="W230" s="275">
        <f>IF(W$62=0,0,W$62/CHI!W$11*1000)</f>
        <v>6.0536652942822959</v>
      </c>
      <c r="DA230" s="76"/>
    </row>
    <row r="231" spans="1:105" ht="12" customHeight="1" x14ac:dyDescent="0.25">
      <c r="A231" s="202" t="s">
        <v>93</v>
      </c>
      <c r="B231" s="276">
        <f>IF(B$63=0,0,B$63/CHI!B$11*1000)</f>
        <v>58.032280873624401</v>
      </c>
      <c r="C231" s="276">
        <f>IF(C$63=0,0,C$63/CHI!C$11*1000)</f>
        <v>57.577840969076739</v>
      </c>
      <c r="D231" s="276">
        <f>IF(D$63=0,0,D$63/CHI!D$11*1000)</f>
        <v>57.800481583471161</v>
      </c>
      <c r="E231" s="276">
        <f>IF(E$63=0,0,E$63/CHI!E$11*1000)</f>
        <v>64.009920559466764</v>
      </c>
      <c r="F231" s="276">
        <f>IF(F$63=0,0,F$63/CHI!F$11*1000)</f>
        <v>60.915142950769322</v>
      </c>
      <c r="G231" s="276">
        <f>IF(G$63=0,0,G$63/CHI!G$11*1000)</f>
        <v>65.661971849317823</v>
      </c>
      <c r="H231" s="276">
        <f>IF(H$63=0,0,H$63/CHI!H$11*1000)</f>
        <v>63.077186954251339</v>
      </c>
      <c r="I231" s="276">
        <f>IF(I$63=0,0,I$63/CHI!I$11*1000)</f>
        <v>73.013680992067449</v>
      </c>
      <c r="J231" s="276">
        <f>IF(J$63=0,0,J$63/CHI!J$11*1000)</f>
        <v>60.680191313548697</v>
      </c>
      <c r="K231" s="276">
        <f>IF(K$63=0,0,K$63/CHI!K$11*1000)</f>
        <v>59.952804254130754</v>
      </c>
      <c r="L231" s="276">
        <f>IF(L$63=0,0,L$63/CHI!L$11*1000)</f>
        <v>56.083450929529221</v>
      </c>
      <c r="M231" s="276">
        <f>IF(M$63=0,0,M$63/CHI!M$11*1000)</f>
        <v>50.315942834968531</v>
      </c>
      <c r="N231" s="276">
        <f>IF(N$63=0,0,N$63/CHI!N$11*1000)</f>
        <v>41.753697771893322</v>
      </c>
      <c r="O231" s="276">
        <f>IF(O$63=0,0,O$63/CHI!O$11*1000)</f>
        <v>38.039078422182094</v>
      </c>
      <c r="P231" s="276">
        <f>IF(P$63=0,0,P$63/CHI!P$11*1000)</f>
        <v>48.516737379740263</v>
      </c>
      <c r="Q231" s="276">
        <f>IF(Q$63=0,0,Q$63/CHI!Q$11*1000)</f>
        <v>52.758016400581447</v>
      </c>
      <c r="R231" s="276">
        <f>IF(R$63=0,0,R$63/CHI!R$11*1000)</f>
        <v>53.281203315112919</v>
      </c>
      <c r="S231" s="276">
        <f>IF(S$63=0,0,S$63/CHI!S$11*1000)</f>
        <v>52.733047081900374</v>
      </c>
      <c r="T231" s="276">
        <f>IF(T$63=0,0,T$63/CHI!T$11*1000)</f>
        <v>51.665720892674749</v>
      </c>
      <c r="U231" s="276">
        <f>IF(U$63=0,0,U$63/CHI!U$11*1000)</f>
        <v>51.831185346364286</v>
      </c>
      <c r="V231" s="276">
        <f>IF(V$63=0,0,V$63/CHI!V$11*1000)</f>
        <v>51.738368967565073</v>
      </c>
      <c r="W231" s="276">
        <f>IF(W$63=0,0,W$63/CHI!W$11*1000)</f>
        <v>48.042316068261712</v>
      </c>
      <c r="DA231" s="77"/>
    </row>
    <row r="232" spans="1:105" ht="12" customHeight="1" x14ac:dyDescent="0.25">
      <c r="A232" s="202" t="s">
        <v>94</v>
      </c>
      <c r="B232" s="276">
        <f>IF(B$64=0,0,B$64/CHI!B$11*1000)</f>
        <v>64.960293747875696</v>
      </c>
      <c r="C232" s="276">
        <f>IF(C$64=0,0,C$64/CHI!C$11*1000)</f>
        <v>64.451601874219051</v>
      </c>
      <c r="D232" s="276">
        <f>IF(D$64=0,0,D$64/CHI!D$11*1000)</f>
        <v>64.700821782407132</v>
      </c>
      <c r="E232" s="276">
        <f>IF(E$64=0,0,E$64/CHI!E$11*1000)</f>
        <v>71.651556335966831</v>
      </c>
      <c r="F232" s="276">
        <f>IF(F$64=0,0,F$64/CHI!F$11*1000)</f>
        <v>68.1873178204563</v>
      </c>
      <c r="G232" s="276">
        <f>IF(G$64=0,0,G$64/CHI!G$11*1000)</f>
        <v>73.500832901693826</v>
      </c>
      <c r="H232" s="276">
        <f>IF(H$64=0,0,H$64/CHI!H$11*1000)</f>
        <v>70.607471077363002</v>
      </c>
      <c r="I232" s="276">
        <f>IF(I$64=0,0,I$64/CHI!I$11*1000)</f>
        <v>81.730204180447373</v>
      </c>
      <c r="J232" s="276">
        <f>IF(J$64=0,0,J$64/CHI!J$11*1000)</f>
        <v>67.924317174253332</v>
      </c>
      <c r="K232" s="276">
        <f>IF(K$64=0,0,K$64/CHI!K$11*1000)</f>
        <v>67.110093153813892</v>
      </c>
      <c r="L232" s="276">
        <f>IF(L$64=0,0,L$64/CHI!L$11*1000)</f>
        <v>62.778808482652934</v>
      </c>
      <c r="M232" s="276">
        <f>IF(M$64=0,0,M$64/CHI!M$11*1000)</f>
        <v>56.322763426767615</v>
      </c>
      <c r="N232" s="276">
        <f>IF(N$64=0,0,N$64/CHI!N$11*1000)</f>
        <v>46.738339963386885</v>
      </c>
      <c r="O232" s="276">
        <f>IF(O$64=0,0,O$64/CHI!O$11*1000)</f>
        <v>42.580261726822954</v>
      </c>
      <c r="P232" s="276">
        <f>IF(P$64=0,0,P$64/CHI!P$11*1000)</f>
        <v>54.308765129183378</v>
      </c>
      <c r="Q232" s="276">
        <f>IF(Q$64=0,0,Q$64/CHI!Q$11*1000)</f>
        <v>59.056376750041949</v>
      </c>
      <c r="R232" s="276">
        <f>IF(R$64=0,0,R$64/CHI!R$11*1000)</f>
        <v>59.642022792923143</v>
      </c>
      <c r="S232" s="276">
        <f>IF(S$64=0,0,S$64/CHI!S$11*1000)</f>
        <v>59.028426542816042</v>
      </c>
      <c r="T232" s="276">
        <f>IF(T$64=0,0,T$64/CHI!T$11*1000)</f>
        <v>57.833680761103899</v>
      </c>
      <c r="U232" s="276">
        <f>IF(U$64=0,0,U$64/CHI!U$11*1000)</f>
        <v>58.018898701096866</v>
      </c>
      <c r="V232" s="276">
        <f>IF(V$64=0,0,V$64/CHI!V$11*1000)</f>
        <v>57.915001712375343</v>
      </c>
      <c r="W232" s="276">
        <f>IF(W$64=0,0,W$64/CHI!W$11*1000)</f>
        <v>53.777706427199703</v>
      </c>
      <c r="DA232" s="77"/>
    </row>
    <row r="233" spans="1:105" ht="12" customHeight="1" x14ac:dyDescent="0.25">
      <c r="A233" s="202" t="s">
        <v>95</v>
      </c>
      <c r="B233" s="276">
        <f>IF(B$65=0,0,B$65/CHI!B$11*1000)</f>
        <v>104.58055657631679</v>
      </c>
      <c r="C233" s="276">
        <f>IF(C$65=0,0,C$65/CHI!C$11*1000)</f>
        <v>103.76160585729239</v>
      </c>
      <c r="D233" s="276">
        <f>IF(D$65=0,0,D$65/CHI!D$11*1000)</f>
        <v>104.16282874599058</v>
      </c>
      <c r="E233" s="276">
        <f>IF(E$65=0,0,E$65/CHI!E$11*1000)</f>
        <v>115.35292112837423</v>
      </c>
      <c r="F233" s="276">
        <f>IF(F$65=0,0,F$65/CHI!F$11*1000)</f>
        <v>109.77579129778364</v>
      </c>
      <c r="G233" s="276">
        <f>IF(G$65=0,0,G$65/CHI!G$11*1000)</f>
        <v>118.33009936063245</v>
      </c>
      <c r="H233" s="276">
        <f>IF(H$65=0,0,H$65/CHI!H$11*1000)</f>
        <v>113.67203252461101</v>
      </c>
      <c r="I233" s="276">
        <f>IF(I$65=0,0,I$65/CHI!I$11*1000)</f>
        <v>131.57868829013276</v>
      </c>
      <c r="J233" s="276">
        <f>IF(J$65=0,0,J$65/CHI!J$11*1000)</f>
        <v>109.35238259112684</v>
      </c>
      <c r="K233" s="276">
        <f>IF(K$65=0,0,K$65/CHI!K$11*1000)</f>
        <v>108.04155106124097</v>
      </c>
      <c r="L233" s="276">
        <f>IF(L$65=0,0,L$65/CHI!L$11*1000)</f>
        <v>101.06855054867333</v>
      </c>
      <c r="M233" s="276">
        <f>IF(M$65=0,0,M$65/CHI!M$11*1000)</f>
        <v>90.674866249049217</v>
      </c>
      <c r="N233" s="276">
        <f>IF(N$65=0,0,N$65/CHI!N$11*1000)</f>
        <v>75.244758371862432</v>
      </c>
      <c r="O233" s="276">
        <f>IF(O$65=0,0,O$65/CHI!O$11*1000)</f>
        <v>68.550605510493199</v>
      </c>
      <c r="P233" s="276">
        <f>IF(P$65=0,0,P$65/CHI!P$11*1000)</f>
        <v>87.432500016491943</v>
      </c>
      <c r="Q233" s="276">
        <f>IF(Q$65=0,0,Q$65/CHI!Q$11*1000)</f>
        <v>95.075751564039237</v>
      </c>
      <c r="R233" s="276">
        <f>IF(R$65=0,0,R$65/CHI!R$11*1000)</f>
        <v>96.018591960650539</v>
      </c>
      <c r="S233" s="276">
        <f>IF(S$65=0,0,S$65/CHI!S$11*1000)</f>
        <v>95.030754103906872</v>
      </c>
      <c r="T233" s="276">
        <f>IF(T$65=0,0,T$65/CHI!T$11*1000)</f>
        <v>93.107314851867642</v>
      </c>
      <c r="U233" s="276">
        <f>IF(U$65=0,0,U$65/CHI!U$11*1000)</f>
        <v>93.405500006749492</v>
      </c>
      <c r="V233" s="276">
        <f>IF(V$65=0,0,V$65/CHI!V$11*1000)</f>
        <v>93.238234677727576</v>
      </c>
      <c r="W233" s="276">
        <f>IF(W$65=0,0,W$65/CHI!W$11*1000)</f>
        <v>86.577540603227803</v>
      </c>
      <c r="DA233" s="77"/>
    </row>
    <row r="234" spans="1:105" ht="12" customHeight="1" x14ac:dyDescent="0.25">
      <c r="A234" s="56" t="s">
        <v>96</v>
      </c>
      <c r="B234" s="277">
        <f>IF(B$66=0,0,B$66/CHI!B$11*1000)</f>
        <v>18.353027429319621</v>
      </c>
      <c r="C234" s="277">
        <f>IF(C$66=0,0,C$66/CHI!C$11*1000)</f>
        <v>18.307851393657057</v>
      </c>
      <c r="D234" s="277">
        <f>IF(D$66=0,0,D$66/CHI!D$11*1000)</f>
        <v>18.265818883846922</v>
      </c>
      <c r="E234" s="277">
        <f>IF(E$66=0,0,E$66/CHI!E$11*1000)</f>
        <v>20.298896743539007</v>
      </c>
      <c r="F234" s="277">
        <f>IF(F$66=0,0,F$66/CHI!F$11*1000)</f>
        <v>19.339249809224047</v>
      </c>
      <c r="G234" s="277">
        <f>IF(G$66=0,0,G$66/CHI!G$11*1000)</f>
        <v>20.814969582537287</v>
      </c>
      <c r="H234" s="277">
        <f>IF(H$66=0,0,H$66/CHI!H$11*1000)</f>
        <v>20.314797711832181</v>
      </c>
      <c r="I234" s="277">
        <f>IF(I$66=0,0,I$66/CHI!I$11*1000)</f>
        <v>23.361007821786956</v>
      </c>
      <c r="J234" s="277">
        <f>IF(J$66=0,0,J$66/CHI!J$11*1000)</f>
        <v>19.510216101257786</v>
      </c>
      <c r="K234" s="277">
        <f>IF(K$66=0,0,K$66/CHI!K$11*1000)</f>
        <v>19.068460211979566</v>
      </c>
      <c r="L234" s="277">
        <f>IF(L$66=0,0,L$66/CHI!L$11*1000)</f>
        <v>17.792735913280914</v>
      </c>
      <c r="M234" s="277">
        <f>IF(M$66=0,0,M$66/CHI!M$11*1000)</f>
        <v>15.666120507906548</v>
      </c>
      <c r="N234" s="277">
        <f>IF(N$66=0,0,N$66/CHI!N$11*1000)</f>
        <v>13.182627648340549</v>
      </c>
      <c r="O234" s="277">
        <f>IF(O$66=0,0,O$66/CHI!O$11*1000)</f>
        <v>12.317747976100319</v>
      </c>
      <c r="P234" s="277">
        <f>IF(P$66=0,0,P$66/CHI!P$11*1000)</f>
        <v>15.661255496197613</v>
      </c>
      <c r="Q234" s="277">
        <f>IF(Q$66=0,0,Q$66/CHI!Q$11*1000)</f>
        <v>16.285576182870539</v>
      </c>
      <c r="R234" s="277">
        <f>IF(R$66=0,0,R$66/CHI!R$11*1000)</f>
        <v>16.340757124770299</v>
      </c>
      <c r="S234" s="277">
        <f>IF(S$66=0,0,S$66/CHI!S$11*1000)</f>
        <v>16.213407358205789</v>
      </c>
      <c r="T234" s="277">
        <f>IF(T$66=0,0,T$66/CHI!T$11*1000)</f>
        <v>15.93320382824133</v>
      </c>
      <c r="U234" s="277">
        <f>IF(U$66=0,0,U$66/CHI!U$11*1000)</f>
        <v>15.999675809476765</v>
      </c>
      <c r="V234" s="277">
        <f>IF(V$66=0,0,V$66/CHI!V$11*1000)</f>
        <v>15.960675348476297</v>
      </c>
      <c r="W234" s="277">
        <f>IF(W$66=0,0,W$66/CHI!W$11*1000)</f>
        <v>14.910831091870046</v>
      </c>
      <c r="DA234" s="78"/>
    </row>
    <row r="235" spans="1:105" ht="12" customHeight="1" x14ac:dyDescent="0.25">
      <c r="A235" s="203" t="s">
        <v>1053</v>
      </c>
      <c r="B235" s="278">
        <f>IF(B$72=0,0,B$72/CHI!B$11*1000)</f>
        <v>166.95947644071404</v>
      </c>
      <c r="C235" s="278">
        <f>IF(C$72=0,0,C$72/CHI!C$11*1000)</f>
        <v>172.20520208686429</v>
      </c>
      <c r="D235" s="278">
        <f>IF(D$72=0,0,D$72/CHI!D$11*1000)</f>
        <v>163.51563239904416</v>
      </c>
      <c r="E235" s="278">
        <f>IF(E$72=0,0,E$72/CHI!E$11*1000)</f>
        <v>149.1980353148532</v>
      </c>
      <c r="F235" s="278">
        <f>IF(F$72=0,0,F$72/CHI!F$11*1000)</f>
        <v>159.22668211140569</v>
      </c>
      <c r="G235" s="278">
        <f>IF(G$72=0,0,G$72/CHI!G$11*1000)</f>
        <v>162.15902269570157</v>
      </c>
      <c r="H235" s="278">
        <f>IF(H$72=0,0,H$72/CHI!H$11*1000)</f>
        <v>158.54626235391243</v>
      </c>
      <c r="I235" s="278">
        <f>IF(I$72=0,0,I$72/CHI!I$11*1000)</f>
        <v>186.87883361879676</v>
      </c>
      <c r="J235" s="278">
        <f>IF(J$72=0,0,J$72/CHI!J$11*1000)</f>
        <v>145.71657337541924</v>
      </c>
      <c r="K235" s="278">
        <f>IF(K$72=0,0,K$72/CHI!K$11*1000)</f>
        <v>139.17831197969346</v>
      </c>
      <c r="L235" s="278">
        <f>IF(L$72=0,0,L$72/CHI!L$11*1000)</f>
        <v>134.702291753466</v>
      </c>
      <c r="M235" s="278">
        <f>IF(M$72=0,0,M$72/CHI!M$11*1000)</f>
        <v>128.15957283532316</v>
      </c>
      <c r="N235" s="278">
        <f>IF(N$72=0,0,N$72/CHI!N$11*1000)</f>
        <v>128.19809517242942</v>
      </c>
      <c r="O235" s="278">
        <f>IF(O$72=0,0,O$72/CHI!O$11*1000)</f>
        <v>134.48155618122394</v>
      </c>
      <c r="P235" s="278">
        <f>IF(P$72=0,0,P$72/CHI!P$11*1000)</f>
        <v>167.66898348625659</v>
      </c>
      <c r="Q235" s="278">
        <f>IF(Q$72=0,0,Q$72/CHI!Q$11*1000)</f>
        <v>140.23424522263701</v>
      </c>
      <c r="R235" s="278">
        <f>IF(R$72=0,0,R$72/CHI!R$11*1000)</f>
        <v>124.90561505725167</v>
      </c>
      <c r="S235" s="278">
        <f>IF(S$72=0,0,S$72/CHI!S$11*1000)</f>
        <v>110.10028243582312</v>
      </c>
      <c r="T235" s="278">
        <f>IF(T$72=0,0,T$72/CHI!T$11*1000)</f>
        <v>122.41427718188919</v>
      </c>
      <c r="U235" s="278">
        <f>IF(U$72=0,0,U$72/CHI!U$11*1000)</f>
        <v>123.78404058499096</v>
      </c>
      <c r="V235" s="278">
        <f>IF(V$72=0,0,V$72/CHI!V$11*1000)</f>
        <v>110.27291203647511</v>
      </c>
      <c r="W235" s="278">
        <f>IF(W$72=0,0,W$72/CHI!W$11*1000)</f>
        <v>103.64089850815952</v>
      </c>
      <c r="DA235" s="79"/>
    </row>
    <row r="236" spans="1:105" ht="12" customHeight="1" x14ac:dyDescent="0.25">
      <c r="A236" s="203" t="s">
        <v>1012</v>
      </c>
      <c r="B236" s="278">
        <f>IF(B$85=0,0,B$85/CHI!B$11*1000)</f>
        <v>95.240175907142287</v>
      </c>
      <c r="C236" s="278">
        <f>IF(C$85=0,0,C$85/CHI!C$11*1000)</f>
        <v>97.202561131153416</v>
      </c>
      <c r="D236" s="278">
        <f>IF(D$85=0,0,D$85/CHI!D$11*1000)</f>
        <v>93.773637612681625</v>
      </c>
      <c r="E236" s="278">
        <f>IF(E$85=0,0,E$85/CHI!E$11*1000)</f>
        <v>93.22671742679637</v>
      </c>
      <c r="F236" s="278">
        <f>IF(F$85=0,0,F$85/CHI!F$11*1000)</f>
        <v>92.944203195294818</v>
      </c>
      <c r="G236" s="278">
        <f>IF(G$85=0,0,G$85/CHI!G$11*1000)</f>
        <v>97.771174887753276</v>
      </c>
      <c r="H236" s="278">
        <f>IF(H$85=0,0,H$85/CHI!H$11*1000)</f>
        <v>95.089829162735697</v>
      </c>
      <c r="I236" s="278">
        <f>IF(I$85=0,0,I$85/CHI!I$11*1000)</f>
        <v>110.72020145998192</v>
      </c>
      <c r="J236" s="278">
        <f>IF(J$85=0,0,J$85/CHI!J$11*1000)</f>
        <v>89.864144577694162</v>
      </c>
      <c r="K236" s="278">
        <f>IF(K$85=0,0,K$85/CHI!K$11*1000)</f>
        <v>88.175479777323915</v>
      </c>
      <c r="L236" s="278">
        <f>IF(L$85=0,0,L$85/CHI!L$11*1000)</f>
        <v>83.04251906785413</v>
      </c>
      <c r="M236" s="278">
        <f>IF(M$85=0,0,M$85/CHI!M$11*1000)</f>
        <v>75.584280126409155</v>
      </c>
      <c r="N236" s="278">
        <f>IF(N$85=0,0,N$85/CHI!N$11*1000)</f>
        <v>69.309224296133777</v>
      </c>
      <c r="O236" s="278">
        <f>IF(O$85=0,0,O$85/CHI!O$11*1000)</f>
        <v>70.294463619873383</v>
      </c>
      <c r="P236" s="278">
        <f>IF(P$85=0,0,P$85/CHI!P$11*1000)</f>
        <v>86.921813290499188</v>
      </c>
      <c r="Q236" s="278">
        <f>IF(Q$85=0,0,Q$85/CHI!Q$11*1000)</f>
        <v>82.131886257230775</v>
      </c>
      <c r="R236" s="278">
        <f>IF(R$85=0,0,R$85/CHI!R$11*1000)</f>
        <v>77.170843781635455</v>
      </c>
      <c r="S236" s="278">
        <f>IF(S$85=0,0,S$85/CHI!S$11*1000)</f>
        <v>72.789047897056406</v>
      </c>
      <c r="T236" s="278">
        <f>IF(T$85=0,0,T$85/CHI!T$11*1000)</f>
        <v>75.660322111910006</v>
      </c>
      <c r="U236" s="278">
        <f>IF(U$85=0,0,U$85/CHI!U$11*1000)</f>
        <v>76.268211046822614</v>
      </c>
      <c r="V236" s="278">
        <f>IF(V$85=0,0,V$85/CHI!V$11*1000)</f>
        <v>72.321838038438429</v>
      </c>
      <c r="W236" s="278">
        <f>IF(W$85=0,0,W$85/CHI!W$11*1000)</f>
        <v>68.017148847801636</v>
      </c>
      <c r="DA236" s="79"/>
    </row>
    <row r="237" spans="1:105" ht="12" customHeight="1" x14ac:dyDescent="0.25">
      <c r="A237" s="203" t="s">
        <v>1023</v>
      </c>
      <c r="B237" s="278">
        <f>IF(B$93=0,0,B$93/CHI!B$11*1000)</f>
        <v>23.949028369737793</v>
      </c>
      <c r="C237" s="278">
        <f>IF(C$93=0,0,C$93/CHI!C$11*1000)</f>
        <v>24.0818951600743</v>
      </c>
      <c r="D237" s="278">
        <f>IF(D$93=0,0,D$93/CHI!D$11*1000)</f>
        <v>23.83114393258597</v>
      </c>
      <c r="E237" s="278">
        <f>IF(E$93=0,0,E$93/CHI!E$11*1000)</f>
        <v>25.576640134134685</v>
      </c>
      <c r="F237" s="278">
        <f>IF(F$93=0,0,F$93/CHI!F$11*1000)</f>
        <v>24.738254505986244</v>
      </c>
      <c r="G237" s="278">
        <f>IF(G$93=0,0,G$93/CHI!G$11*1000)</f>
        <v>26.344419677562946</v>
      </c>
      <c r="H237" s="278">
        <f>IF(H$93=0,0,H$93/CHI!H$11*1000)</f>
        <v>25.527643327860947</v>
      </c>
      <c r="I237" s="278">
        <f>IF(I$93=0,0,I$93/CHI!I$11*1000)</f>
        <v>29.383556617061984</v>
      </c>
      <c r="J237" s="278">
        <f>IF(J$93=0,0,J$93/CHI!J$11*1000)</f>
        <v>24.276611260591643</v>
      </c>
      <c r="K237" s="278">
        <f>IF(K$93=0,0,K$93/CHI!K$11*1000)</f>
        <v>23.674505400024941</v>
      </c>
      <c r="L237" s="278">
        <f>IF(L$93=0,0,L$93/CHI!L$11*1000)</f>
        <v>22.31209508582436</v>
      </c>
      <c r="M237" s="278">
        <f>IF(M$93=0,0,M$93/CHI!M$11*1000)</f>
        <v>19.759038296455735</v>
      </c>
      <c r="N237" s="278">
        <f>IF(N$93=0,0,N$93/CHI!N$11*1000)</f>
        <v>17.163886116929469</v>
      </c>
      <c r="O237" s="278">
        <f>IF(O$93=0,0,O$93/CHI!O$11*1000)</f>
        <v>16.295416559951093</v>
      </c>
      <c r="P237" s="278">
        <f>IF(P$93=0,0,P$93/CHI!P$11*1000)</f>
        <v>20.678903182203413</v>
      </c>
      <c r="Q237" s="278">
        <f>IF(Q$93=0,0,Q$93/CHI!Q$11*1000)</f>
        <v>21.004010291324377</v>
      </c>
      <c r="R237" s="278">
        <f>IF(R$93=0,0,R$93/CHI!R$11*1000)</f>
        <v>20.2685502865899</v>
      </c>
      <c r="S237" s="278">
        <f>IF(S$93=0,0,S$93/CHI!S$11*1000)</f>
        <v>19.971489546587332</v>
      </c>
      <c r="T237" s="278">
        <f>IF(T$93=0,0,T$93/CHI!T$11*1000)</f>
        <v>20.001438976905725</v>
      </c>
      <c r="U237" s="278">
        <f>IF(U$93=0,0,U$93/CHI!U$11*1000)</f>
        <v>20.159185681375739</v>
      </c>
      <c r="V237" s="278">
        <f>IF(V$93=0,0,V$93/CHI!V$11*1000)</f>
        <v>19.868583725404914</v>
      </c>
      <c r="W237" s="278">
        <f>IF(W$93=0,0,W$93/CHI!W$11*1000)</f>
        <v>18.873722028546155</v>
      </c>
      <c r="DA237" s="79"/>
    </row>
    <row r="238" spans="1:105" ht="12" customHeight="1" x14ac:dyDescent="0.25">
      <c r="A238" s="41" t="s">
        <v>1040</v>
      </c>
      <c r="B238" s="279">
        <f>IF(B$107=0,0,B$107/CHI!B$11*1000)</f>
        <v>19.835600897574039</v>
      </c>
      <c r="C238" s="279">
        <f>IF(C$107=0,0,C$107/CHI!C$11*1000)</f>
        <v>19.680272028144142</v>
      </c>
      <c r="D238" s="279">
        <f>IF(D$107=0,0,D$107/CHI!D$11*1000)</f>
        <v>19.756371231970618</v>
      </c>
      <c r="E238" s="279">
        <f>IF(E$107=0,0,E$107/CHI!E$11*1000)</f>
        <v>21.878775374484164</v>
      </c>
      <c r="F238" s="279">
        <f>IF(F$107=0,0,F$107/CHI!F$11*1000)</f>
        <v>20.820971466232621</v>
      </c>
      <c r="G238" s="279">
        <f>IF(G$107=0,0,G$107/CHI!G$11*1000)</f>
        <v>22.443451267874764</v>
      </c>
      <c r="H238" s="279">
        <f>IF(H$107=0,0,H$107/CHI!H$11*1000)</f>
        <v>21.559964339344976</v>
      </c>
      <c r="I238" s="279">
        <f>IF(I$107=0,0,I$107/CHI!I$11*1000)</f>
        <v>24.956286646311622</v>
      </c>
      <c r="J238" s="279">
        <f>IF(J$107=0,0,J$107/CHI!J$11*1000)</f>
        <v>20.740664319314021</v>
      </c>
      <c r="K238" s="279">
        <f>IF(K$107=0,0,K$107/CHI!K$11*1000)</f>
        <v>20.492041325499692</v>
      </c>
      <c r="L238" s="279">
        <f>IF(L$107=0,0,L$107/CHI!L$11*1000)</f>
        <v>19.169485204611799</v>
      </c>
      <c r="M238" s="279">
        <f>IF(M$107=0,0,M$107/CHI!M$11*1000)</f>
        <v>17.198134311367333</v>
      </c>
      <c r="N238" s="279">
        <f>IF(N$107=0,0,N$107/CHI!N$11*1000)</f>
        <v>14.271534265640463</v>
      </c>
      <c r="O238" s="279">
        <f>IF(O$107=0,0,O$107/CHI!O$11*1000)</f>
        <v>13.001866663435875</v>
      </c>
      <c r="P238" s="279">
        <f>IF(P$107=0,0,P$107/CHI!P$11*1000)</f>
        <v>16.583160700036018</v>
      </c>
      <c r="Q238" s="279">
        <f>IF(Q$107=0,0,Q$107/CHI!Q$11*1000)</f>
        <v>18.032842096082874</v>
      </c>
      <c r="R238" s="279">
        <f>IF(R$107=0,0,R$107/CHI!R$11*1000)</f>
        <v>18.211668891708555</v>
      </c>
      <c r="S238" s="279">
        <f>IF(S$107=0,0,S$107/CHI!S$11*1000)</f>
        <v>18.024307510976342</v>
      </c>
      <c r="T238" s="279">
        <f>IF(T$107=0,0,T$107/CHI!T$11*1000)</f>
        <v>17.659492342620101</v>
      </c>
      <c r="U238" s="279">
        <f>IF(U$107=0,0,U$107/CHI!U$11*1000)</f>
        <v>17.716048569890717</v>
      </c>
      <c r="V238" s="279">
        <f>IF(V$107=0,0,V$107/CHI!V$11*1000)</f>
        <v>17.684323664046868</v>
      </c>
      <c r="W238" s="279">
        <f>IF(W$107=0,0,W$107/CHI!W$11*1000)</f>
        <v>16.421002128114893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 t="shared" ref="B240:W240" si="58">SUM(B241:B249)</f>
        <v>386.62324672676061</v>
      </c>
      <c r="C240" s="322">
        <f t="shared" si="58"/>
        <v>390.2882238853806</v>
      </c>
      <c r="D240" s="322">
        <f t="shared" si="58"/>
        <v>382.38320853132734</v>
      </c>
      <c r="E240" s="322">
        <f t="shared" si="58"/>
        <v>393.56188653640061</v>
      </c>
      <c r="F240" s="322">
        <f t="shared" si="58"/>
        <v>389.66552177159468</v>
      </c>
      <c r="G240" s="322">
        <f t="shared" si="58"/>
        <v>411.5652982841529</v>
      </c>
      <c r="H240" s="322">
        <f t="shared" si="58"/>
        <v>398.45960057891557</v>
      </c>
      <c r="I240" s="322">
        <f t="shared" si="58"/>
        <v>463.7786500366982</v>
      </c>
      <c r="J240" s="322">
        <f t="shared" si="58"/>
        <v>377.28183526616033</v>
      </c>
      <c r="K240" s="322">
        <f t="shared" si="58"/>
        <v>368.66508804884683</v>
      </c>
      <c r="L240" s="322">
        <f t="shared" si="58"/>
        <v>348.45608766546314</v>
      </c>
      <c r="M240" s="322">
        <f t="shared" si="58"/>
        <v>318.03912458837385</v>
      </c>
      <c r="N240" s="322">
        <f t="shared" si="58"/>
        <v>284.23347510286385</v>
      </c>
      <c r="O240" s="322">
        <f t="shared" si="58"/>
        <v>276.78807822595536</v>
      </c>
      <c r="P240" s="322">
        <f t="shared" si="58"/>
        <v>348.3653284417004</v>
      </c>
      <c r="Q240" s="322">
        <f t="shared" si="58"/>
        <v>339.61343873915513</v>
      </c>
      <c r="R240" s="322">
        <f t="shared" si="58"/>
        <v>326.70334643299657</v>
      </c>
      <c r="S240" s="322">
        <f t="shared" si="58"/>
        <v>311.48132810557053</v>
      </c>
      <c r="T240" s="322">
        <f t="shared" si="58"/>
        <v>318.56788472100476</v>
      </c>
      <c r="U240" s="322">
        <f t="shared" si="58"/>
        <v>320.59228089726616</v>
      </c>
      <c r="V240" s="322">
        <f t="shared" si="58"/>
        <v>308.01336518470521</v>
      </c>
      <c r="W240" s="322">
        <f t="shared" si="58"/>
        <v>287.82259920812294</v>
      </c>
      <c r="DA240" s="95"/>
    </row>
    <row r="241" spans="1:105" ht="12" customHeight="1" x14ac:dyDescent="0.25">
      <c r="A241" s="55" t="s">
        <v>92</v>
      </c>
      <c r="B241" s="275">
        <f>IF(B$111=0,0,B$111/CHI!B$12*1000)</f>
        <v>4.7789120210629363</v>
      </c>
      <c r="C241" s="275">
        <f>IF(C$111=0,0,C$111/CHI!C$12*1000)</f>
        <v>4.7802796470661528</v>
      </c>
      <c r="D241" s="275">
        <f>IF(D$111=0,0,D$111/CHI!D$12*1000)</f>
        <v>4.7426399300509638</v>
      </c>
      <c r="E241" s="275">
        <f>IF(E$111=0,0,E$111/CHI!E$12*1000)</f>
        <v>5.0592747211113531</v>
      </c>
      <c r="F241" s="275">
        <f>IF(F$111=0,0,F$111/CHI!F$12*1000)</f>
        <v>4.9142717125102218</v>
      </c>
      <c r="G241" s="275">
        <f>IF(G$111=0,0,G$111/CHI!G$12*1000)</f>
        <v>5.2432622027431606</v>
      </c>
      <c r="H241" s="275">
        <f>IF(H$111=0,0,H$111/CHI!H$12*1000)</f>
        <v>5.0541436256230501</v>
      </c>
      <c r="I241" s="275">
        <f>IF(I$111=0,0,I$111/CHI!I$12*1000)</f>
        <v>5.8703312839143917</v>
      </c>
      <c r="J241" s="275">
        <f>IF(J$111=0,0,J$111/CHI!J$12*1000)</f>
        <v>4.8238161344319446</v>
      </c>
      <c r="K241" s="275">
        <f>IF(K$111=0,0,K$111/CHI!K$12*1000)</f>
        <v>4.7416704224261137</v>
      </c>
      <c r="L241" s="275">
        <f>IF(L$111=0,0,L$111/CHI!L$12*1000)</f>
        <v>4.4591178569112975</v>
      </c>
      <c r="M241" s="275">
        <f>IF(M$111=0,0,M$111/CHI!M$12*1000)</f>
        <v>4.0423592007438014</v>
      </c>
      <c r="N241" s="275">
        <f>IF(N$111=0,0,N$111/CHI!N$12*1000)</f>
        <v>3.478715048018528</v>
      </c>
      <c r="O241" s="275">
        <f>IF(O$111=0,0,O$111/CHI!O$12*1000)</f>
        <v>3.2697233071986291</v>
      </c>
      <c r="P241" s="275">
        <f>IF(P$111=0,0,P$111/CHI!P$12*1000)</f>
        <v>4.1442414420131763</v>
      </c>
      <c r="Q241" s="275">
        <f>IF(Q$111=0,0,Q$111/CHI!Q$12*1000)</f>
        <v>4.2770171457887471</v>
      </c>
      <c r="R241" s="275">
        <f>IF(R$111=0,0,R$111/CHI!R$12*1000)</f>
        <v>4.219318361205401</v>
      </c>
      <c r="S241" s="275">
        <f>IF(S$111=0,0,S$111/CHI!S$12*1000)</f>
        <v>4.0919182377856202</v>
      </c>
      <c r="T241" s="275">
        <f>IF(T$111=0,0,T$111/CHI!T$12*1000)</f>
        <v>4.0992561299205397</v>
      </c>
      <c r="U241" s="275">
        <f>IF(U$111=0,0,U$111/CHI!U$12*1000)</f>
        <v>4.1182155694827323</v>
      </c>
      <c r="V241" s="275">
        <f>IF(V$111=0,0,V$111/CHI!V$12*1000)</f>
        <v>4.0286976023140539</v>
      </c>
      <c r="W241" s="275">
        <f>IF(W$111=0,0,W$111/CHI!W$12*1000)</f>
        <v>3.7485049737014631</v>
      </c>
      <c r="DA241" s="76"/>
    </row>
    <row r="242" spans="1:105" ht="12" customHeight="1" x14ac:dyDescent="0.25">
      <c r="A242" s="202" t="s">
        <v>93</v>
      </c>
      <c r="B242" s="276">
        <f>IF(B$112=0,0,B$112/CHI!B$12*1000)</f>
        <v>38.136310629970602</v>
      </c>
      <c r="C242" s="276">
        <f>IF(C$112=0,0,C$112/CHI!C$12*1000)</f>
        <v>38.147224455095326</v>
      </c>
      <c r="D242" s="276">
        <f>IF(D$112=0,0,D$112/CHI!D$12*1000)</f>
        <v>37.846854845069295</v>
      </c>
      <c r="E242" s="276">
        <f>IF(E$112=0,0,E$112/CHI!E$12*1000)</f>
        <v>40.373639748183926</v>
      </c>
      <c r="F242" s="276">
        <f>IF(F$112=0,0,F$112/CHI!F$12*1000)</f>
        <v>39.216497755629916</v>
      </c>
      <c r="G242" s="276">
        <f>IF(G$112=0,0,G$112/CHI!G$12*1000)</f>
        <v>41.84188267055017</v>
      </c>
      <c r="H242" s="276">
        <f>IF(H$112=0,0,H$112/CHI!H$12*1000)</f>
        <v>40.33269296980599</v>
      </c>
      <c r="I242" s="276">
        <f>IF(I$112=0,0,I$112/CHI!I$12*1000)</f>
        <v>46.845971710188351</v>
      </c>
      <c r="J242" s="276">
        <f>IF(J$112=0,0,J$112/CHI!J$12*1000)</f>
        <v>38.494651023862801</v>
      </c>
      <c r="K242" s="276">
        <f>IF(K$112=0,0,K$112/CHI!K$12*1000)</f>
        <v>37.839118053980329</v>
      </c>
      <c r="L242" s="276">
        <f>IF(L$112=0,0,L$112/CHI!L$12*1000)</f>
        <v>35.584313537748322</v>
      </c>
      <c r="M242" s="276">
        <f>IF(M$112=0,0,M$112/CHI!M$12*1000)</f>
        <v>32.258527773272654</v>
      </c>
      <c r="N242" s="276">
        <f>IF(N$112=0,0,N$112/CHI!N$12*1000)</f>
        <v>27.760577528874435</v>
      </c>
      <c r="O242" s="276">
        <f>IF(O$112=0,0,O$112/CHI!O$12*1000)</f>
        <v>26.092797517047966</v>
      </c>
      <c r="P242" s="276">
        <f>IF(P$112=0,0,P$112/CHI!P$12*1000)</f>
        <v>33.071560694490202</v>
      </c>
      <c r="Q242" s="276">
        <f>IF(Q$112=0,0,Q$112/CHI!Q$12*1000)</f>
        <v>34.131127278051622</v>
      </c>
      <c r="R242" s="276">
        <f>IF(R$112=0,0,R$112/CHI!R$12*1000)</f>
        <v>33.670683821017036</v>
      </c>
      <c r="S242" s="276">
        <f>IF(S$112=0,0,S$112/CHI!S$12*1000)</f>
        <v>32.654015035398196</v>
      </c>
      <c r="T242" s="276">
        <f>IF(T$112=0,0,T$112/CHI!T$12*1000)</f>
        <v>32.712572324712816</v>
      </c>
      <c r="U242" s="276">
        <f>IF(U$112=0,0,U$112/CHI!U$12*1000)</f>
        <v>32.863871003852999</v>
      </c>
      <c r="V242" s="276">
        <f>IF(V$112=0,0,V$112/CHI!V$12*1000)</f>
        <v>32.149506523431164</v>
      </c>
      <c r="W242" s="276">
        <f>IF(W$112=0,0,W$112/CHI!W$12*1000)</f>
        <v>29.91353459636877</v>
      </c>
      <c r="DA242" s="77"/>
    </row>
    <row r="243" spans="1:105" ht="12" customHeight="1" x14ac:dyDescent="0.25">
      <c r="A243" s="202" t="s">
        <v>94</v>
      </c>
      <c r="B243" s="276">
        <f>IF(B$113=0,0,B$113/CHI!B$12*1000)</f>
        <v>46.758606995678768</v>
      </c>
      <c r="C243" s="276">
        <f>IF(C$113=0,0,C$113/CHI!C$12*1000)</f>
        <v>46.771988344094389</v>
      </c>
      <c r="D243" s="276">
        <f>IF(D$113=0,0,D$113/CHI!D$12*1000)</f>
        <v>46.40370771294139</v>
      </c>
      <c r="E243" s="276">
        <f>IF(E$113=0,0,E$113/CHI!E$12*1000)</f>
        <v>49.501777250756085</v>
      </c>
      <c r="F243" s="276">
        <f>IF(F$113=0,0,F$113/CHI!F$12*1000)</f>
        <v>48.083015268428724</v>
      </c>
      <c r="G243" s="276">
        <f>IF(G$113=0,0,G$113/CHI!G$12*1000)</f>
        <v>51.301977444404535</v>
      </c>
      <c r="H243" s="276">
        <f>IF(H$113=0,0,H$113/CHI!H$12*1000)</f>
        <v>49.451572753092698</v>
      </c>
      <c r="I243" s="276">
        <f>IF(I$113=0,0,I$113/CHI!I$12*1000)</f>
        <v>57.437448571806733</v>
      </c>
      <c r="J243" s="276">
        <f>IF(J$113=0,0,J$113/CHI!J$12*1000)</f>
        <v>47.197965113228669</v>
      </c>
      <c r="K243" s="276">
        <f>IF(K$113=0,0,K$113/CHI!K$12*1000)</f>
        <v>46.394221699009776</v>
      </c>
      <c r="L243" s="276">
        <f>IF(L$113=0,0,L$113/CHI!L$12*1000)</f>
        <v>43.629625006646009</v>
      </c>
      <c r="M243" s="276">
        <f>IF(M$113=0,0,M$113/CHI!M$12*1000)</f>
        <v>39.551907289748414</v>
      </c>
      <c r="N243" s="276">
        <f>IF(N$113=0,0,N$113/CHI!N$12*1000)</f>
        <v>34.037008646179871</v>
      </c>
      <c r="O243" s="276">
        <f>IF(O$113=0,0,O$113/CHI!O$12*1000)</f>
        <v>31.992157719594509</v>
      </c>
      <c r="P243" s="276">
        <f>IF(P$113=0,0,P$113/CHI!P$12*1000)</f>
        <v>40.548760058403069</v>
      </c>
      <c r="Q243" s="276">
        <f>IF(Q$113=0,0,Q$113/CHI!Q$12*1000)</f>
        <v>41.847885659387835</v>
      </c>
      <c r="R243" s="276">
        <f>IF(R$113=0,0,R$113/CHI!R$12*1000)</f>
        <v>41.28333984214531</v>
      </c>
      <c r="S243" s="276">
        <f>IF(S$113=0,0,S$113/CHI!S$12*1000)</f>
        <v>40.036810867363826</v>
      </c>
      <c r="T243" s="276">
        <f>IF(T$113=0,0,T$113/CHI!T$12*1000)</f>
        <v>40.108607463116385</v>
      </c>
      <c r="U243" s="276">
        <f>IF(U$113=0,0,U$113/CHI!U$12*1000)</f>
        <v>40.294113490312476</v>
      </c>
      <c r="V243" s="276">
        <f>IF(V$113=0,0,V$113/CHI!V$12*1000)</f>
        <v>39.418237260023268</v>
      </c>
      <c r="W243" s="276">
        <f>IF(W$113=0,0,W$113/CHI!W$12*1000)</f>
        <v>36.676731045504532</v>
      </c>
      <c r="DA243" s="77"/>
    </row>
    <row r="244" spans="1:105" ht="12" customHeight="1" x14ac:dyDescent="0.25">
      <c r="A244" s="202" t="s">
        <v>95</v>
      </c>
      <c r="B244" s="276">
        <f>IF(B$114=0,0,B$114/CHI!B$12*1000)</f>
        <v>86.584300002945611</v>
      </c>
      <c r="C244" s="276">
        <f>IF(C$114=0,0,C$114/CHI!C$12*1000)</f>
        <v>86.609078642860368</v>
      </c>
      <c r="D244" s="276">
        <f>IF(D$114=0,0,D$114/CHI!D$12*1000)</f>
        <v>85.927122470471133</v>
      </c>
      <c r="E244" s="276">
        <f>IF(E$114=0,0,E$114/CHI!E$12*1000)</f>
        <v>91.663909760069515</v>
      </c>
      <c r="F244" s="276">
        <f>IF(F$114=0,0,F$114/CHI!F$12*1000)</f>
        <v>89.036746099655943</v>
      </c>
      <c r="G244" s="276">
        <f>IF(G$114=0,0,G$114/CHI!G$12*1000)</f>
        <v>94.997393874483365</v>
      </c>
      <c r="H244" s="276">
        <f>IF(H$114=0,0,H$114/CHI!H$12*1000)</f>
        <v>91.570944602070128</v>
      </c>
      <c r="I244" s="276">
        <f>IF(I$114=0,0,I$114/CHI!I$12*1000)</f>
        <v>106.35862781379849</v>
      </c>
      <c r="J244" s="276">
        <f>IF(J$114=0,0,J$114/CHI!J$12*1000)</f>
        <v>87.39787246591878</v>
      </c>
      <c r="K244" s="276">
        <f>IF(K$114=0,0,K$114/CHI!K$12*1000)</f>
        <v>85.909556937003387</v>
      </c>
      <c r="L244" s="276">
        <f>IF(L$114=0,0,L$114/CHI!L$12*1000)</f>
        <v>80.790271210187456</v>
      </c>
      <c r="M244" s="276">
        <f>IF(M$114=0,0,M$114/CHI!M$12*1000)</f>
        <v>73.239440319100026</v>
      </c>
      <c r="N244" s="276">
        <f>IF(N$114=0,0,N$114/CHI!N$12*1000)</f>
        <v>63.027338861828127</v>
      </c>
      <c r="O244" s="276">
        <f>IF(O$114=0,0,O$114/CHI!O$12*1000)</f>
        <v>59.240827725918315</v>
      </c>
      <c r="P244" s="276">
        <f>IF(P$114=0,0,P$114/CHI!P$12*1000)</f>
        <v>75.085342169596501</v>
      </c>
      <c r="Q244" s="276">
        <f>IF(Q$114=0,0,Q$114/CHI!Q$12*1000)</f>
        <v>77.490971592807668</v>
      </c>
      <c r="R244" s="276">
        <f>IF(R$114=0,0,R$114/CHI!R$12*1000)</f>
        <v>76.445585351723693</v>
      </c>
      <c r="S244" s="276">
        <f>IF(S$114=0,0,S$114/CHI!S$12*1000)</f>
        <v>74.137350661908897</v>
      </c>
      <c r="T244" s="276">
        <f>IF(T$114=0,0,T$114/CHI!T$12*1000)</f>
        <v>74.270298548624254</v>
      </c>
      <c r="U244" s="276">
        <f>IF(U$114=0,0,U$114/CHI!U$12*1000)</f>
        <v>74.613805563548439</v>
      </c>
      <c r="V244" s="276">
        <f>IF(V$114=0,0,V$114/CHI!V$12*1000)</f>
        <v>72.991919558778989</v>
      </c>
      <c r="W244" s="276">
        <f>IF(W$114=0,0,W$114/CHI!W$12*1000)</f>
        <v>67.915391154933062</v>
      </c>
      <c r="DA244" s="77"/>
    </row>
    <row r="245" spans="1:105" ht="12" customHeight="1" x14ac:dyDescent="0.25">
      <c r="A245" s="56" t="s">
        <v>96</v>
      </c>
      <c r="B245" s="277">
        <f>IF(B$115=0,0,B$115/CHI!B$12*1000)</f>
        <v>11.994237376005017</v>
      </c>
      <c r="C245" s="277">
        <f>IF(C$115=0,0,C$115/CHI!C$12*1000)</f>
        <v>12.062597514654369</v>
      </c>
      <c r="D245" s="277">
        <f>IF(D$115=0,0,D$115/CHI!D$12*1000)</f>
        <v>11.894148994533699</v>
      </c>
      <c r="E245" s="277">
        <f>IF(E$115=0,0,E$115/CHI!E$12*1000)</f>
        <v>12.732654055322472</v>
      </c>
      <c r="F245" s="277">
        <f>IF(F$115=0,0,F$115/CHI!F$12*1000)</f>
        <v>12.381665060328965</v>
      </c>
      <c r="G245" s="277">
        <f>IF(G$115=0,0,G$115/CHI!G$12*1000)</f>
        <v>13.19073413743466</v>
      </c>
      <c r="H245" s="277">
        <f>IF(H$115=0,0,H$115/CHI!H$12*1000)</f>
        <v>12.917940960933489</v>
      </c>
      <c r="I245" s="277">
        <f>IF(I$115=0,0,I$115/CHI!I$12*1000)</f>
        <v>14.905806270170178</v>
      </c>
      <c r="J245" s="277">
        <f>IF(J$115=0,0,J$115/CHI!J$12*1000)</f>
        <v>12.308678129455391</v>
      </c>
      <c r="K245" s="277">
        <f>IF(K$115=0,0,K$115/CHI!K$12*1000)</f>
        <v>11.968590785517463</v>
      </c>
      <c r="L245" s="277">
        <f>IF(L$115=0,0,L$115/CHI!L$12*1000)</f>
        <v>11.226968031965741</v>
      </c>
      <c r="M245" s="277">
        <f>IF(M$115=0,0,M$115/CHI!M$12*1000)</f>
        <v>9.9884081580589008</v>
      </c>
      <c r="N245" s="277">
        <f>IF(N$115=0,0,N$115/CHI!N$12*1000)</f>
        <v>8.7162851325168536</v>
      </c>
      <c r="O245" s="277">
        <f>IF(O$115=0,0,O$115/CHI!O$12*1000)</f>
        <v>8.4026807104618886</v>
      </c>
      <c r="P245" s="277">
        <f>IF(P$115=0,0,P$115/CHI!P$12*1000)</f>
        <v>10.61660273723527</v>
      </c>
      <c r="Q245" s="277">
        <f>IF(Q$115=0,0,Q$115/CHI!Q$12*1000)</f>
        <v>10.477584983350527</v>
      </c>
      <c r="R245" s="277">
        <f>IF(R$115=0,0,R$115/CHI!R$12*1000)</f>
        <v>10.269421440585898</v>
      </c>
      <c r="S245" s="277">
        <f>IF(S$115=0,0,S$115/CHI!S$12*1000)</f>
        <v>9.9844444625531512</v>
      </c>
      <c r="T245" s="277">
        <f>IF(T$115=0,0,T$115/CHI!T$12*1000)</f>
        <v>10.032547026205057</v>
      </c>
      <c r="U245" s="277">
        <f>IF(U$115=0,0,U$115/CHI!U$12*1000)</f>
        <v>10.088687015208214</v>
      </c>
      <c r="V245" s="277">
        <f>IF(V$115=0,0,V$115/CHI!V$12*1000)</f>
        <v>9.862993141663134</v>
      </c>
      <c r="W245" s="277">
        <f>IF(W$115=0,0,W$115/CHI!W$12*1000)</f>
        <v>9.2329723882634784</v>
      </c>
      <c r="DA245" s="78"/>
    </row>
    <row r="246" spans="1:105" ht="12" customHeight="1" x14ac:dyDescent="0.25">
      <c r="A246" s="203" t="s">
        <v>1053</v>
      </c>
      <c r="B246" s="278">
        <f>IF(B$121=0,0,B$121/CHI!B$12*1000)</f>
        <v>52.359414521087373</v>
      </c>
      <c r="C246" s="278">
        <f>IF(C$121=0,0,C$121/CHI!C$12*1000)</f>
        <v>54.444720116337173</v>
      </c>
      <c r="D246" s="278">
        <f>IF(D$121=0,0,D$121/CHI!D$12*1000)</f>
        <v>51.09494918527416</v>
      </c>
      <c r="E246" s="278">
        <f>IF(E$121=0,0,E$121/CHI!E$12*1000)</f>
        <v>44.91659344014748</v>
      </c>
      <c r="F246" s="278">
        <f>IF(F$121=0,0,F$121/CHI!F$12*1000)</f>
        <v>48.92239886150562</v>
      </c>
      <c r="G246" s="278">
        <f>IF(G$121=0,0,G$121/CHI!G$12*1000)</f>
        <v>49.318322881507186</v>
      </c>
      <c r="H246" s="278">
        <f>IF(H$121=0,0,H$121/CHI!H$12*1000)</f>
        <v>48.384246597454442</v>
      </c>
      <c r="I246" s="278">
        <f>IF(I$121=0,0,I$121/CHI!I$12*1000)</f>
        <v>57.224803856965295</v>
      </c>
      <c r="J246" s="278">
        <f>IF(J$121=0,0,J$121/CHI!J$12*1000)</f>
        <v>44.120797640207414</v>
      </c>
      <c r="K246" s="278">
        <f>IF(K$121=0,0,K$121/CHI!K$12*1000)</f>
        <v>41.927390313612989</v>
      </c>
      <c r="L246" s="278">
        <f>IF(L$121=0,0,L$121/CHI!L$12*1000)</f>
        <v>40.792444902642991</v>
      </c>
      <c r="M246" s="278">
        <f>IF(M$121=0,0,M$121/CHI!M$12*1000)</f>
        <v>39.214619178544361</v>
      </c>
      <c r="N246" s="278">
        <f>IF(N$121=0,0,N$121/CHI!N$12*1000)</f>
        <v>40.673235461767732</v>
      </c>
      <c r="O246" s="278">
        <f>IF(O$121=0,0,O$121/CHI!O$12*1000)</f>
        <v>44.015508297887799</v>
      </c>
      <c r="P246" s="278">
        <f>IF(P$121=0,0,P$121/CHI!P$12*1000)</f>
        <v>54.534889170302911</v>
      </c>
      <c r="Q246" s="278">
        <f>IF(Q$121=0,0,Q$121/CHI!Q$12*1000)</f>
        <v>43.297068801038236</v>
      </c>
      <c r="R246" s="278">
        <f>IF(R$121=0,0,R$121/CHI!R$12*1000)</f>
        <v>37.674769371548543</v>
      </c>
      <c r="S246" s="278">
        <f>IF(S$121=0,0,S$121/CHI!S$12*1000)</f>
        <v>32.544927901320328</v>
      </c>
      <c r="T246" s="278">
        <f>IF(T$121=0,0,T$121/CHI!T$12*1000)</f>
        <v>36.993945764496161</v>
      </c>
      <c r="U246" s="278">
        <f>IF(U$121=0,0,U$121/CHI!U$12*1000)</f>
        <v>37.460658050976932</v>
      </c>
      <c r="V246" s="278">
        <f>IF(V$121=0,0,V$121/CHI!V$12*1000)</f>
        <v>32.708616488693785</v>
      </c>
      <c r="W246" s="278">
        <f>IF(W$121=0,0,W$121/CHI!W$12*1000)</f>
        <v>30.803586936343606</v>
      </c>
      <c r="DA246" s="79"/>
    </row>
    <row r="247" spans="1:105" ht="12" customHeight="1" x14ac:dyDescent="0.25">
      <c r="A247" s="203" t="s">
        <v>1012</v>
      </c>
      <c r="B247" s="278">
        <f>IF(B$134=0,0,B$134/CHI!B$12*1000)</f>
        <v>33.509063480934998</v>
      </c>
      <c r="C247" s="278">
        <f>IF(C$134=0,0,C$134/CHI!C$12*1000)</f>
        <v>34.479292214131696</v>
      </c>
      <c r="D247" s="278">
        <f>IF(D$134=0,0,D$134/CHI!D$12*1000)</f>
        <v>32.873970876654347</v>
      </c>
      <c r="E247" s="278">
        <f>IF(E$134=0,0,E$134/CHI!E$12*1000)</f>
        <v>31.482127483657827</v>
      </c>
      <c r="F247" s="278">
        <f>IF(F$134=0,0,F$134/CHI!F$12*1000)</f>
        <v>32.036046274804974</v>
      </c>
      <c r="G247" s="278">
        <f>IF(G$134=0,0,G$134/CHI!G$12*1000)</f>
        <v>33.356555365700892</v>
      </c>
      <c r="H247" s="278">
        <f>IF(H$134=0,0,H$134/CHI!H$12*1000)</f>
        <v>32.553076274706882</v>
      </c>
      <c r="I247" s="278">
        <f>IF(I$134=0,0,I$134/CHI!I$12*1000)</f>
        <v>38.033644282730364</v>
      </c>
      <c r="J247" s="278">
        <f>IF(J$134=0,0,J$134/CHI!J$12*1000)</f>
        <v>30.521997699647066</v>
      </c>
      <c r="K247" s="278">
        <f>IF(K$134=0,0,K$134/CHI!K$12*1000)</f>
        <v>29.795618177113518</v>
      </c>
      <c r="L247" s="278">
        <f>IF(L$134=0,0,L$134/CHI!L$12*1000)</f>
        <v>28.2096334778089</v>
      </c>
      <c r="M247" s="278">
        <f>IF(M$134=0,0,M$134/CHI!M$12*1000)</f>
        <v>25.944390611982453</v>
      </c>
      <c r="N247" s="278">
        <f>IF(N$134=0,0,N$134/CHI!N$12*1000)</f>
        <v>24.671619420512265</v>
      </c>
      <c r="O247" s="278">
        <f>IF(O$134=0,0,O$134/CHI!O$12*1000)</f>
        <v>25.815755786007053</v>
      </c>
      <c r="P247" s="278">
        <f>IF(P$134=0,0,P$134/CHI!P$12*1000)</f>
        <v>31.722320248953203</v>
      </c>
      <c r="Q247" s="278">
        <f>IF(Q$134=0,0,Q$134/CHI!Q$12*1000)</f>
        <v>28.447691919403631</v>
      </c>
      <c r="R247" s="278">
        <f>IF(R$134=0,0,R$134/CHI!R$12*1000)</f>
        <v>26.109840941823734</v>
      </c>
      <c r="S247" s="278">
        <f>IF(S$134=0,0,S$134/CHI!S$12*1000)</f>
        <v>24.131972700294728</v>
      </c>
      <c r="T247" s="278">
        <f>IF(T$134=0,0,T$134/CHI!T$12*1000)</f>
        <v>25.647996955638963</v>
      </c>
      <c r="U247" s="278">
        <f>IF(U$134=0,0,U$134/CHI!U$12*1000)</f>
        <v>25.890724360220762</v>
      </c>
      <c r="V247" s="278">
        <f>IF(V$134=0,0,V$134/CHI!V$12*1000)</f>
        <v>24.060469509656109</v>
      </c>
      <c r="W247" s="278">
        <f>IF(W$134=0,0,W$134/CHI!W$12*1000)</f>
        <v>22.674372902181148</v>
      </c>
      <c r="DA247" s="79"/>
    </row>
    <row r="248" spans="1:105" ht="12" customHeight="1" x14ac:dyDescent="0.25">
      <c r="A248" s="203" t="s">
        <v>1023</v>
      </c>
      <c r="B248" s="278">
        <f>IF(B$142=0,0,B$142/CHI!B$12*1000)</f>
        <v>31.577794211607781</v>
      </c>
      <c r="C248" s="278">
        <f>IF(C$142=0,0,C$142/CHI!C$12*1000)</f>
        <v>32.045276510963916</v>
      </c>
      <c r="D248" s="278">
        <f>IF(D$142=0,0,D$142/CHI!D$12*1000)</f>
        <v>31.289427318955273</v>
      </c>
      <c r="E248" s="278">
        <f>IF(E$142=0,0,E$142/CHI!E$12*1000)</f>
        <v>32.159727962751226</v>
      </c>
      <c r="F248" s="278">
        <f>IF(F$142=0,0,F$142/CHI!F$12*1000)</f>
        <v>31.858134402144682</v>
      </c>
      <c r="G248" s="278">
        <f>IF(G$142=0,0,G$142/CHI!G$12*1000)</f>
        <v>33.527400892851205</v>
      </c>
      <c r="H248" s="278">
        <f>IF(H$142=0,0,H$142/CHI!H$12*1000)</f>
        <v>32.609689053441315</v>
      </c>
      <c r="I248" s="278">
        <f>IF(I$142=0,0,I$142/CHI!I$12*1000)</f>
        <v>37.695654950163295</v>
      </c>
      <c r="J248" s="278">
        <f>IF(J$142=0,0,J$142/CHI!J$12*1000)</f>
        <v>30.731057304214666</v>
      </c>
      <c r="K248" s="278">
        <f>IF(K$142=0,0,K$142/CHI!K$12*1000)</f>
        <v>29.794951802914333</v>
      </c>
      <c r="L248" s="278">
        <f>IF(L$142=0,0,L$142/CHI!L$12*1000)</f>
        <v>28.254400910860618</v>
      </c>
      <c r="M248" s="278">
        <f>IF(M$142=0,0,M$142/CHI!M$12*1000)</f>
        <v>25.347420585428601</v>
      </c>
      <c r="N248" s="278">
        <f>IF(N$142=0,0,N$142/CHI!N$12*1000)</f>
        <v>22.961218033328276</v>
      </c>
      <c r="O248" s="278">
        <f>IF(O$142=0,0,O$142/CHI!O$12*1000)</f>
        <v>22.590151228101487</v>
      </c>
      <c r="P248" s="278">
        <f>IF(P$142=0,0,P$142/CHI!P$12*1000)</f>
        <v>28.464318312857181</v>
      </c>
      <c r="Q248" s="278">
        <f>IF(Q$142=0,0,Q$142/CHI!Q$12*1000)</f>
        <v>27.218415344655401</v>
      </c>
      <c r="R248" s="278">
        <f>IF(R$142=0,0,R$142/CHI!R$12*1000)</f>
        <v>25.581764532681746</v>
      </c>
      <c r="S248" s="278">
        <f>IF(S$142=0,0,S$142/CHI!S$12*1000)</f>
        <v>24.608619472303246</v>
      </c>
      <c r="T248" s="278">
        <f>IF(T$142=0,0,T$142/CHI!T$12*1000)</f>
        <v>25.28713416205952</v>
      </c>
      <c r="U248" s="278">
        <f>IF(U$142=0,0,U$142/CHI!U$12*1000)</f>
        <v>25.525626253934753</v>
      </c>
      <c r="V248" s="278">
        <f>IF(V$142=0,0,V$142/CHI!V$12*1000)</f>
        <v>24.572214880739615</v>
      </c>
      <c r="W248" s="278">
        <f>IF(W$142=0,0,W$142/CHI!W$12*1000)</f>
        <v>23.381489681639692</v>
      </c>
      <c r="DA248" s="79"/>
    </row>
    <row r="249" spans="1:105" ht="12" customHeight="1" x14ac:dyDescent="0.25">
      <c r="A249" s="41" t="s">
        <v>1040</v>
      </c>
      <c r="B249" s="279">
        <f>IF(B$156=0,0,B$156/CHI!B$12*1000)</f>
        <v>80.924607487467554</v>
      </c>
      <c r="C249" s="279">
        <f>IF(C$156=0,0,C$156/CHI!C$12*1000)</f>
        <v>80.947766440177261</v>
      </c>
      <c r="D249" s="279">
        <f>IF(D$156=0,0,D$156/CHI!D$12*1000)</f>
        <v>80.310387197377082</v>
      </c>
      <c r="E249" s="279">
        <f>IF(E$156=0,0,E$156/CHI!E$12*1000)</f>
        <v>85.672182114400712</v>
      </c>
      <c r="F249" s="279">
        <f>IF(F$156=0,0,F$156/CHI!F$12*1000)</f>
        <v>83.216746336585643</v>
      </c>
      <c r="G249" s="279">
        <f>IF(G$156=0,0,G$156/CHI!G$12*1000)</f>
        <v>88.787768814477701</v>
      </c>
      <c r="H249" s="279">
        <f>IF(H$156=0,0,H$156/CHI!H$12*1000)</f>
        <v>85.585293741787524</v>
      </c>
      <c r="I249" s="279">
        <f>IF(I$156=0,0,I$156/CHI!I$12*1000)</f>
        <v>99.406361296961123</v>
      </c>
      <c r="J249" s="279">
        <f>IF(J$156=0,0,J$156/CHI!J$12*1000)</f>
        <v>81.684999755193601</v>
      </c>
      <c r="K249" s="279">
        <f>IF(K$156=0,0,K$156/CHI!K$12*1000)</f>
        <v>80.293969857268891</v>
      </c>
      <c r="L249" s="279">
        <f>IF(L$156=0,0,L$156/CHI!L$12*1000)</f>
        <v>75.509312730691832</v>
      </c>
      <c r="M249" s="279">
        <f>IF(M$156=0,0,M$156/CHI!M$12*1000)</f>
        <v>68.452051471494684</v>
      </c>
      <c r="N249" s="279">
        <f>IF(N$156=0,0,N$156/CHI!N$12*1000)</f>
        <v>58.907476969837752</v>
      </c>
      <c r="O249" s="279">
        <f>IF(O$156=0,0,O$156/CHI!O$12*1000)</f>
        <v>55.368475933737685</v>
      </c>
      <c r="P249" s="279">
        <f>IF(P$156=0,0,P$156/CHI!P$12*1000)</f>
        <v>70.177293607848924</v>
      </c>
      <c r="Q249" s="279">
        <f>IF(Q$156=0,0,Q$156/CHI!Q$12*1000)</f>
        <v>72.425676014671424</v>
      </c>
      <c r="R249" s="279">
        <f>IF(R$156=0,0,R$156/CHI!R$12*1000)</f>
        <v>71.448622770265217</v>
      </c>
      <c r="S249" s="279">
        <f>IF(S$156=0,0,S$156/CHI!S$12*1000)</f>
        <v>69.291268766642546</v>
      </c>
      <c r="T249" s="279">
        <f>IF(T$156=0,0,T$156/CHI!T$12*1000)</f>
        <v>69.415526346231033</v>
      </c>
      <c r="U249" s="279">
        <f>IF(U$156=0,0,U$156/CHI!U$12*1000)</f>
        <v>69.736579589728862</v>
      </c>
      <c r="V249" s="279">
        <f>IF(V$156=0,0,V$156/CHI!V$12*1000)</f>
        <v>68.220710219405106</v>
      </c>
      <c r="W249" s="279">
        <f>IF(W$156=0,0,W$156/CHI!W$12*1000)</f>
        <v>63.476015529187208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useful energy demand"</f>
        <v>LU: Chemical industry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0</v>
      </c>
      <c r="C5" s="225">
        <f t="shared" si="0"/>
        <v>0</v>
      </c>
      <c r="D5" s="225">
        <f t="shared" si="0"/>
        <v>0</v>
      </c>
      <c r="E5" s="225">
        <f t="shared" si="0"/>
        <v>0</v>
      </c>
      <c r="F5" s="225">
        <f t="shared" si="0"/>
        <v>0</v>
      </c>
      <c r="G5" s="225">
        <f t="shared" si="0"/>
        <v>0</v>
      </c>
      <c r="H5" s="225">
        <f t="shared" si="0"/>
        <v>0</v>
      </c>
      <c r="I5" s="225">
        <f t="shared" si="0"/>
        <v>0</v>
      </c>
      <c r="J5" s="225">
        <f t="shared" si="0"/>
        <v>0</v>
      </c>
      <c r="K5" s="225">
        <f t="shared" si="0"/>
        <v>0</v>
      </c>
      <c r="L5" s="225">
        <f t="shared" si="0"/>
        <v>0</v>
      </c>
      <c r="M5" s="225">
        <f t="shared" si="0"/>
        <v>0</v>
      </c>
      <c r="N5" s="225">
        <f t="shared" si="0"/>
        <v>0</v>
      </c>
      <c r="O5" s="225">
        <f t="shared" si="0"/>
        <v>0</v>
      </c>
      <c r="P5" s="225">
        <f t="shared" si="0"/>
        <v>0</v>
      </c>
      <c r="Q5" s="225">
        <f t="shared" si="0"/>
        <v>0</v>
      </c>
      <c r="R5" s="225">
        <f t="shared" si="0"/>
        <v>0</v>
      </c>
      <c r="S5" s="225">
        <f t="shared" si="0"/>
        <v>0</v>
      </c>
      <c r="T5" s="225">
        <f t="shared" si="0"/>
        <v>0</v>
      </c>
      <c r="U5" s="225">
        <f t="shared" si="0"/>
        <v>0</v>
      </c>
      <c r="V5" s="225">
        <f t="shared" si="0"/>
        <v>0</v>
      </c>
      <c r="W5" s="225">
        <f t="shared" si="0"/>
        <v>0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1136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1137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1138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1139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1140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1141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1142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1143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1144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1145</v>
      </c>
    </row>
    <row r="16" spans="1:105" ht="12" customHeight="1" x14ac:dyDescent="0.25">
      <c r="A16" s="134" t="s">
        <v>999</v>
      </c>
      <c r="B16" s="316">
        <f>CHI_fec!B16</f>
        <v>0</v>
      </c>
      <c r="C16" s="316">
        <f>CHI_fec!C16</f>
        <v>0</v>
      </c>
      <c r="D16" s="316">
        <f>CHI_fec!D16</f>
        <v>0</v>
      </c>
      <c r="E16" s="316">
        <f>CHI_fec!E16</f>
        <v>0</v>
      </c>
      <c r="F16" s="316">
        <f>CHI_fec!F16</f>
        <v>0</v>
      </c>
      <c r="G16" s="316">
        <f>CHI_fec!G16</f>
        <v>0</v>
      </c>
      <c r="H16" s="316">
        <f>CHI_fec!H16</f>
        <v>0</v>
      </c>
      <c r="I16" s="316">
        <f>CHI_fec!I16</f>
        <v>0</v>
      </c>
      <c r="J16" s="316">
        <f>CHI_fec!J16</f>
        <v>0</v>
      </c>
      <c r="K16" s="316">
        <f>CHI_fec!K16</f>
        <v>0</v>
      </c>
      <c r="L16" s="316">
        <f>CHI_fec!L16</f>
        <v>0</v>
      </c>
      <c r="M16" s="316">
        <f>CHI_fec!M16</f>
        <v>0</v>
      </c>
      <c r="N16" s="316">
        <f>CHI_fec!N16</f>
        <v>0</v>
      </c>
      <c r="O16" s="316">
        <f>CHI_fec!O16</f>
        <v>0</v>
      </c>
      <c r="P16" s="316">
        <f>CHI_fec!P16</f>
        <v>0</v>
      </c>
      <c r="Q16" s="316">
        <f>CHI_fec!Q16</f>
        <v>0</v>
      </c>
      <c r="R16" s="316">
        <f>CHI_fec!R16</f>
        <v>0</v>
      </c>
      <c r="S16" s="316">
        <f>CHI_fec!S16</f>
        <v>0</v>
      </c>
      <c r="T16" s="316">
        <f>CHI_fec!T16</f>
        <v>0</v>
      </c>
      <c r="U16" s="316">
        <f>CHI_fec!U16</f>
        <v>0</v>
      </c>
      <c r="V16" s="316">
        <f>CHI_fec!V16</f>
        <v>0</v>
      </c>
      <c r="W16" s="316">
        <f>CHI_fec!W16</f>
        <v>0</v>
      </c>
      <c r="DA16" s="136"/>
    </row>
    <row r="17" spans="1:105" ht="12" customHeight="1" x14ac:dyDescent="0.25">
      <c r="A17" s="135" t="s">
        <v>30</v>
      </c>
      <c r="B17" s="317">
        <f>CHI_fec!B17</f>
        <v>0</v>
      </c>
      <c r="C17" s="317">
        <f>CHI_fec!C17</f>
        <v>0</v>
      </c>
      <c r="D17" s="317">
        <f>CHI_fec!D17</f>
        <v>0</v>
      </c>
      <c r="E17" s="317">
        <f>CHI_fec!E17</f>
        <v>0</v>
      </c>
      <c r="F17" s="317">
        <f>CHI_fec!F17</f>
        <v>0</v>
      </c>
      <c r="G17" s="317">
        <f>CHI_fec!G17</f>
        <v>0</v>
      </c>
      <c r="H17" s="317">
        <f>CHI_fec!H17</f>
        <v>0</v>
      </c>
      <c r="I17" s="317">
        <f>CHI_fec!I17</f>
        <v>0</v>
      </c>
      <c r="J17" s="317">
        <f>CHI_fec!J17</f>
        <v>0</v>
      </c>
      <c r="K17" s="317">
        <f>CHI_fec!K17</f>
        <v>0</v>
      </c>
      <c r="L17" s="317">
        <f>CHI_fec!L17</f>
        <v>0</v>
      </c>
      <c r="M17" s="317">
        <f>CHI_fec!M17</f>
        <v>0</v>
      </c>
      <c r="N17" s="317">
        <f>CHI_fec!N17</f>
        <v>0</v>
      </c>
      <c r="O17" s="317">
        <f>CHI_fec!O17</f>
        <v>0</v>
      </c>
      <c r="P17" s="317">
        <f>CHI_fec!P17</f>
        <v>0</v>
      </c>
      <c r="Q17" s="317">
        <f>CHI_fec!Q17</f>
        <v>0</v>
      </c>
      <c r="R17" s="317">
        <f>CHI_fec!R17</f>
        <v>0</v>
      </c>
      <c r="S17" s="317">
        <f>CHI_fec!S17</f>
        <v>0</v>
      </c>
      <c r="T17" s="317">
        <f>CHI_fec!T17</f>
        <v>0</v>
      </c>
      <c r="U17" s="317">
        <f>CHI_fec!U17</f>
        <v>0</v>
      </c>
      <c r="V17" s="317">
        <f>CHI_fec!V17</f>
        <v>0</v>
      </c>
      <c r="W17" s="317">
        <f>CHI_fec!W17</f>
        <v>0</v>
      </c>
      <c r="DA17" s="137"/>
    </row>
    <row r="18" spans="1:105" ht="12" customHeight="1" x14ac:dyDescent="0.25">
      <c r="A18" s="135" t="s">
        <v>32</v>
      </c>
      <c r="B18" s="317">
        <f>CHI_fec!B18</f>
        <v>0</v>
      </c>
      <c r="C18" s="317">
        <f>CHI_fec!C18</f>
        <v>0</v>
      </c>
      <c r="D18" s="317">
        <f>CHI_fec!D18</f>
        <v>0</v>
      </c>
      <c r="E18" s="317">
        <f>CHI_fec!E18</f>
        <v>0</v>
      </c>
      <c r="F18" s="317">
        <f>CHI_fec!F18</f>
        <v>0</v>
      </c>
      <c r="G18" s="317">
        <f>CHI_fec!G18</f>
        <v>0</v>
      </c>
      <c r="H18" s="317">
        <f>CHI_fec!H18</f>
        <v>0</v>
      </c>
      <c r="I18" s="317">
        <f>CHI_fec!I18</f>
        <v>0</v>
      </c>
      <c r="J18" s="317">
        <f>CHI_fec!J18</f>
        <v>0</v>
      </c>
      <c r="K18" s="317">
        <f>CHI_fec!K18</f>
        <v>0</v>
      </c>
      <c r="L18" s="317">
        <f>CHI_fec!L18</f>
        <v>0</v>
      </c>
      <c r="M18" s="317">
        <f>CHI_fec!M18</f>
        <v>0</v>
      </c>
      <c r="N18" s="317">
        <f>CHI_fec!N18</f>
        <v>0</v>
      </c>
      <c r="O18" s="317">
        <f>CHI_fec!O18</f>
        <v>0</v>
      </c>
      <c r="P18" s="317">
        <f>CHI_fec!P18</f>
        <v>0</v>
      </c>
      <c r="Q18" s="317">
        <f>CHI_fec!Q18</f>
        <v>0</v>
      </c>
      <c r="R18" s="317">
        <f>CHI_fec!R18</f>
        <v>0</v>
      </c>
      <c r="S18" s="317">
        <f>CHI_fec!S18</f>
        <v>0</v>
      </c>
      <c r="T18" s="317">
        <f>CHI_fec!T18</f>
        <v>0</v>
      </c>
      <c r="U18" s="317">
        <f>CHI_fec!U18</f>
        <v>0</v>
      </c>
      <c r="V18" s="317">
        <f>CHI_fec!V18</f>
        <v>0</v>
      </c>
      <c r="W18" s="317">
        <f>CHI_fec!W18</f>
        <v>0</v>
      </c>
      <c r="DA18" s="137"/>
    </row>
    <row r="19" spans="1:105" ht="12" customHeight="1" x14ac:dyDescent="0.25">
      <c r="A19" s="135" t="s">
        <v>33</v>
      </c>
      <c r="B19" s="317">
        <f>CHI_fec!B19</f>
        <v>0</v>
      </c>
      <c r="C19" s="317">
        <f>CHI_fec!C19</f>
        <v>0</v>
      </c>
      <c r="D19" s="317">
        <f>CHI_fec!D19</f>
        <v>0</v>
      </c>
      <c r="E19" s="317">
        <f>CHI_fec!E19</f>
        <v>0</v>
      </c>
      <c r="F19" s="317">
        <f>CHI_fec!F19</f>
        <v>0</v>
      </c>
      <c r="G19" s="317">
        <f>CHI_fec!G19</f>
        <v>0</v>
      </c>
      <c r="H19" s="317">
        <f>CHI_fec!H19</f>
        <v>0</v>
      </c>
      <c r="I19" s="317">
        <f>CHI_fec!I19</f>
        <v>0</v>
      </c>
      <c r="J19" s="317">
        <f>CHI_fec!J19</f>
        <v>0</v>
      </c>
      <c r="K19" s="317">
        <f>CHI_fec!K19</f>
        <v>0</v>
      </c>
      <c r="L19" s="317">
        <f>CHI_fec!L19</f>
        <v>0</v>
      </c>
      <c r="M19" s="317">
        <f>CHI_fec!M19</f>
        <v>0</v>
      </c>
      <c r="N19" s="317">
        <f>CHI_fec!N19</f>
        <v>0</v>
      </c>
      <c r="O19" s="317">
        <f>CHI_fec!O19</f>
        <v>0</v>
      </c>
      <c r="P19" s="317">
        <f>CHI_fec!P19</f>
        <v>0</v>
      </c>
      <c r="Q19" s="317">
        <f>CHI_fec!Q19</f>
        <v>0</v>
      </c>
      <c r="R19" s="317">
        <f>CHI_fec!R19</f>
        <v>0</v>
      </c>
      <c r="S19" s="317">
        <f>CHI_fec!S19</f>
        <v>0</v>
      </c>
      <c r="T19" s="317">
        <f>CHI_fec!T19</f>
        <v>0</v>
      </c>
      <c r="U19" s="317">
        <f>CHI_fec!U19</f>
        <v>0</v>
      </c>
      <c r="V19" s="317">
        <f>CHI_fec!V19</f>
        <v>0</v>
      </c>
      <c r="W19" s="317">
        <f>CHI_fec!W19</f>
        <v>0</v>
      </c>
      <c r="DA19" s="137"/>
    </row>
    <row r="20" spans="1:105" ht="12" customHeight="1" x14ac:dyDescent="0.25">
      <c r="A20" s="135" t="s">
        <v>83</v>
      </c>
      <c r="B20" s="317">
        <f>CHI_fec!B20</f>
        <v>0</v>
      </c>
      <c r="C20" s="317">
        <f>CHI_fec!C20</f>
        <v>0</v>
      </c>
      <c r="D20" s="317">
        <f>CHI_fec!D20</f>
        <v>0</v>
      </c>
      <c r="E20" s="317">
        <f>CHI_fec!E20</f>
        <v>0</v>
      </c>
      <c r="F20" s="317">
        <f>CHI_fec!F20</f>
        <v>0</v>
      </c>
      <c r="G20" s="317">
        <f>CHI_fec!G20</f>
        <v>0</v>
      </c>
      <c r="H20" s="317">
        <f>CHI_fec!H20</f>
        <v>0</v>
      </c>
      <c r="I20" s="317">
        <f>CHI_fec!I20</f>
        <v>0</v>
      </c>
      <c r="J20" s="317">
        <f>CHI_fec!J20</f>
        <v>0</v>
      </c>
      <c r="K20" s="317">
        <f>CHI_fec!K20</f>
        <v>0</v>
      </c>
      <c r="L20" s="317">
        <f>CHI_fec!L20</f>
        <v>0</v>
      </c>
      <c r="M20" s="317">
        <f>CHI_fec!M20</f>
        <v>0</v>
      </c>
      <c r="N20" s="317">
        <f>CHI_fec!N20</f>
        <v>0</v>
      </c>
      <c r="O20" s="317">
        <f>CHI_fec!O20</f>
        <v>0</v>
      </c>
      <c r="P20" s="317">
        <f>CHI_fec!P20</f>
        <v>0</v>
      </c>
      <c r="Q20" s="317">
        <f>CHI_fec!Q20</f>
        <v>0</v>
      </c>
      <c r="R20" s="317">
        <f>CHI_fec!R20</f>
        <v>0</v>
      </c>
      <c r="S20" s="317">
        <f>CHI_fec!S20</f>
        <v>0</v>
      </c>
      <c r="T20" s="317">
        <f>CHI_fec!T20</f>
        <v>0</v>
      </c>
      <c r="U20" s="317">
        <f>CHI_fec!U20</f>
        <v>0</v>
      </c>
      <c r="V20" s="317">
        <f>CHI_fec!V20</f>
        <v>0</v>
      </c>
      <c r="W20" s="317">
        <f>CHI_fec!W20</f>
        <v>0</v>
      </c>
      <c r="DA20" s="137"/>
    </row>
    <row r="21" spans="1:105" ht="12" customHeight="1" x14ac:dyDescent="0.25">
      <c r="A21" s="135" t="s">
        <v>70</v>
      </c>
      <c r="B21" s="317">
        <f>CHI_fec!B21</f>
        <v>0</v>
      </c>
      <c r="C21" s="317">
        <f>CHI_fec!C21</f>
        <v>0</v>
      </c>
      <c r="D21" s="317">
        <f>CHI_fec!D21</f>
        <v>0</v>
      </c>
      <c r="E21" s="317">
        <f>CHI_fec!E21</f>
        <v>0</v>
      </c>
      <c r="F21" s="317">
        <f>CHI_fec!F21</f>
        <v>0</v>
      </c>
      <c r="G21" s="317">
        <f>CHI_fec!G21</f>
        <v>0</v>
      </c>
      <c r="H21" s="317">
        <f>CHI_fec!H21</f>
        <v>0</v>
      </c>
      <c r="I21" s="317">
        <f>CHI_fec!I21</f>
        <v>0</v>
      </c>
      <c r="J21" s="317">
        <f>CHI_fec!J21</f>
        <v>0</v>
      </c>
      <c r="K21" s="317">
        <f>CHI_fec!K21</f>
        <v>0</v>
      </c>
      <c r="L21" s="317">
        <f>CHI_fec!L21</f>
        <v>0</v>
      </c>
      <c r="M21" s="317">
        <f>CHI_fec!M21</f>
        <v>0</v>
      </c>
      <c r="N21" s="317">
        <f>CHI_fec!N21</f>
        <v>0</v>
      </c>
      <c r="O21" s="317">
        <f>CHI_fec!O21</f>
        <v>0</v>
      </c>
      <c r="P21" s="317">
        <f>CHI_fec!P21</f>
        <v>0</v>
      </c>
      <c r="Q21" s="317">
        <f>CHI_fec!Q21</f>
        <v>0</v>
      </c>
      <c r="R21" s="317">
        <f>CHI_fec!R21</f>
        <v>0</v>
      </c>
      <c r="S21" s="317">
        <f>CHI_fec!S21</f>
        <v>0</v>
      </c>
      <c r="T21" s="317">
        <f>CHI_fec!T21</f>
        <v>0</v>
      </c>
      <c r="U21" s="317">
        <f>CHI_fec!U21</f>
        <v>0</v>
      </c>
      <c r="V21" s="317">
        <f>CHI_fec!V21</f>
        <v>0</v>
      </c>
      <c r="W21" s="317">
        <f>CHI_fec!W21</f>
        <v>0</v>
      </c>
      <c r="DA21" s="137"/>
    </row>
    <row r="22" spans="1:105" ht="12" customHeight="1" x14ac:dyDescent="0.25">
      <c r="A22" s="135" t="s">
        <v>34</v>
      </c>
      <c r="B22" s="317">
        <f>CHI_fec!B22</f>
        <v>0</v>
      </c>
      <c r="C22" s="317">
        <f>CHI_fec!C22</f>
        <v>0</v>
      </c>
      <c r="D22" s="317">
        <f>CHI_fec!D22</f>
        <v>0</v>
      </c>
      <c r="E22" s="317">
        <f>CHI_fec!E22</f>
        <v>0</v>
      </c>
      <c r="F22" s="317">
        <f>CHI_fec!F22</f>
        <v>0</v>
      </c>
      <c r="G22" s="317">
        <f>CHI_fec!G22</f>
        <v>0</v>
      </c>
      <c r="H22" s="317">
        <f>CHI_fec!H22</f>
        <v>0</v>
      </c>
      <c r="I22" s="317">
        <f>CHI_fec!I22</f>
        <v>0</v>
      </c>
      <c r="J22" s="317">
        <f>CHI_fec!J22</f>
        <v>0</v>
      </c>
      <c r="K22" s="317">
        <f>CHI_fec!K22</f>
        <v>0</v>
      </c>
      <c r="L22" s="317">
        <f>CHI_fec!L22</f>
        <v>0</v>
      </c>
      <c r="M22" s="317">
        <f>CHI_fec!M22</f>
        <v>0</v>
      </c>
      <c r="N22" s="317">
        <f>CHI_fec!N22</f>
        <v>0</v>
      </c>
      <c r="O22" s="317">
        <f>CHI_fec!O22</f>
        <v>0</v>
      </c>
      <c r="P22" s="317">
        <f>CHI_fec!P22</f>
        <v>0</v>
      </c>
      <c r="Q22" s="317">
        <f>CHI_fec!Q22</f>
        <v>0</v>
      </c>
      <c r="R22" s="317">
        <f>CHI_fec!R22</f>
        <v>0</v>
      </c>
      <c r="S22" s="317">
        <f>CHI_fec!S22</f>
        <v>0</v>
      </c>
      <c r="T22" s="317">
        <f>CHI_fec!T22</f>
        <v>0</v>
      </c>
      <c r="U22" s="317">
        <f>CHI_fec!U22</f>
        <v>0</v>
      </c>
      <c r="V22" s="317">
        <f>CHI_fec!V22</f>
        <v>0</v>
      </c>
      <c r="W22" s="317">
        <f>CHI_fec!W22</f>
        <v>0</v>
      </c>
      <c r="DA22" s="137"/>
    </row>
    <row r="23" spans="1:105" ht="12" customHeight="1" x14ac:dyDescent="0.25">
      <c r="A23" s="135" t="s">
        <v>84</v>
      </c>
      <c r="B23" s="317">
        <f>CHI_fec!B23</f>
        <v>0</v>
      </c>
      <c r="C23" s="317">
        <f>CHI_fec!C23</f>
        <v>0</v>
      </c>
      <c r="D23" s="317">
        <f>CHI_fec!D23</f>
        <v>0</v>
      </c>
      <c r="E23" s="317">
        <f>CHI_fec!E23</f>
        <v>0</v>
      </c>
      <c r="F23" s="317">
        <f>CHI_fec!F23</f>
        <v>0</v>
      </c>
      <c r="G23" s="317">
        <f>CHI_fec!G23</f>
        <v>0</v>
      </c>
      <c r="H23" s="317">
        <f>CHI_fec!H23</f>
        <v>0</v>
      </c>
      <c r="I23" s="317">
        <f>CHI_fec!I23</f>
        <v>0</v>
      </c>
      <c r="J23" s="317">
        <f>CHI_fec!J23</f>
        <v>0</v>
      </c>
      <c r="K23" s="317">
        <f>CHI_fec!K23</f>
        <v>0</v>
      </c>
      <c r="L23" s="317">
        <f>CHI_fec!L23</f>
        <v>0</v>
      </c>
      <c r="M23" s="317">
        <f>CHI_fec!M23</f>
        <v>0</v>
      </c>
      <c r="N23" s="317">
        <f>CHI_fec!N23</f>
        <v>0</v>
      </c>
      <c r="O23" s="317">
        <f>CHI_fec!O23</f>
        <v>0</v>
      </c>
      <c r="P23" s="317">
        <f>CHI_fec!P23</f>
        <v>0</v>
      </c>
      <c r="Q23" s="317">
        <f>CHI_fec!Q23</f>
        <v>0</v>
      </c>
      <c r="R23" s="317">
        <f>CHI_fec!R23</f>
        <v>0</v>
      </c>
      <c r="S23" s="317">
        <f>CHI_fec!S23</f>
        <v>0</v>
      </c>
      <c r="T23" s="317">
        <f>CHI_fec!T23</f>
        <v>0</v>
      </c>
      <c r="U23" s="317">
        <f>CHI_fec!U23</f>
        <v>0</v>
      </c>
      <c r="V23" s="317">
        <f>CHI_fec!V23</f>
        <v>0</v>
      </c>
      <c r="W23" s="317">
        <f>CHI_fec!W23</f>
        <v>0</v>
      </c>
      <c r="DA23" s="137"/>
    </row>
    <row r="24" spans="1:105" ht="12" customHeight="1" x14ac:dyDescent="0.25">
      <c r="A24" s="135" t="s">
        <v>72</v>
      </c>
      <c r="B24" s="317">
        <f>CHI_fec!B24</f>
        <v>0</v>
      </c>
      <c r="C24" s="317">
        <f>CHI_fec!C24</f>
        <v>0</v>
      </c>
      <c r="D24" s="317">
        <f>CHI_fec!D24</f>
        <v>0</v>
      </c>
      <c r="E24" s="317">
        <f>CHI_fec!E24</f>
        <v>0</v>
      </c>
      <c r="F24" s="317">
        <f>CHI_fec!F24</f>
        <v>0</v>
      </c>
      <c r="G24" s="317">
        <f>CHI_fec!G24</f>
        <v>0</v>
      </c>
      <c r="H24" s="317">
        <f>CHI_fec!H24</f>
        <v>0</v>
      </c>
      <c r="I24" s="317">
        <f>CHI_fec!I24</f>
        <v>0</v>
      </c>
      <c r="J24" s="317">
        <f>CHI_fec!J24</f>
        <v>0</v>
      </c>
      <c r="K24" s="317">
        <f>CHI_fec!K24</f>
        <v>0</v>
      </c>
      <c r="L24" s="317">
        <f>CHI_fec!L24</f>
        <v>0</v>
      </c>
      <c r="M24" s="317">
        <f>CHI_fec!M24</f>
        <v>0</v>
      </c>
      <c r="N24" s="317">
        <f>CHI_fec!N24</f>
        <v>0</v>
      </c>
      <c r="O24" s="317">
        <f>CHI_fec!O24</f>
        <v>0</v>
      </c>
      <c r="P24" s="317">
        <f>CHI_fec!P24</f>
        <v>0</v>
      </c>
      <c r="Q24" s="317">
        <f>CHI_fec!Q24</f>
        <v>0</v>
      </c>
      <c r="R24" s="317">
        <f>CHI_fec!R24</f>
        <v>0</v>
      </c>
      <c r="S24" s="317">
        <f>CHI_fec!S24</f>
        <v>0</v>
      </c>
      <c r="T24" s="317">
        <f>CHI_fec!T24</f>
        <v>0</v>
      </c>
      <c r="U24" s="317">
        <f>CHI_fec!U24</f>
        <v>0</v>
      </c>
      <c r="V24" s="317">
        <f>CHI_fec!V24</f>
        <v>0</v>
      </c>
      <c r="W24" s="317">
        <f>CHI_fec!W24</f>
        <v>0</v>
      </c>
      <c r="DA24" s="137"/>
    </row>
    <row r="25" spans="1:105" ht="12" customHeight="1" x14ac:dyDescent="0.25">
      <c r="A25" s="57" t="s">
        <v>1000</v>
      </c>
      <c r="B25" s="296">
        <v>0</v>
      </c>
      <c r="C25" s="296">
        <v>0</v>
      </c>
      <c r="D25" s="296">
        <v>0</v>
      </c>
      <c r="E25" s="296">
        <v>0</v>
      </c>
      <c r="F25" s="296">
        <v>0</v>
      </c>
      <c r="G25" s="296">
        <v>0</v>
      </c>
      <c r="H25" s="296">
        <v>0</v>
      </c>
      <c r="I25" s="296">
        <v>0</v>
      </c>
      <c r="J25" s="296">
        <v>0</v>
      </c>
      <c r="K25" s="296">
        <v>0</v>
      </c>
      <c r="L25" s="296">
        <v>0</v>
      </c>
      <c r="M25" s="296">
        <v>0</v>
      </c>
      <c r="N25" s="296">
        <v>0</v>
      </c>
      <c r="O25" s="296">
        <v>0</v>
      </c>
      <c r="P25" s="296">
        <v>0</v>
      </c>
      <c r="Q25" s="296">
        <v>0</v>
      </c>
      <c r="R25" s="296">
        <v>0</v>
      </c>
      <c r="S25" s="296">
        <v>0</v>
      </c>
      <c r="T25" s="296">
        <v>0</v>
      </c>
      <c r="U25" s="296">
        <v>0</v>
      </c>
      <c r="V25" s="296">
        <v>0</v>
      </c>
      <c r="W25" s="296">
        <v>0</v>
      </c>
      <c r="DA25" s="70" t="s">
        <v>1146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1147</v>
      </c>
    </row>
    <row r="27" spans="1:105" ht="12" customHeight="1" x14ac:dyDescent="0.25">
      <c r="A27" s="46" t="s">
        <v>32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1148</v>
      </c>
    </row>
    <row r="28" spans="1:105" ht="12" customHeight="1" x14ac:dyDescent="0.25">
      <c r="A28" s="46" t="s">
        <v>33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1149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1150</v>
      </c>
    </row>
    <row r="30" spans="1:105" ht="12" customHeight="1" x14ac:dyDescent="0.25">
      <c r="A30" s="46" t="s">
        <v>70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1151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0</v>
      </c>
      <c r="T31" s="231">
        <v>0</v>
      </c>
      <c r="U31" s="231">
        <v>0</v>
      </c>
      <c r="V31" s="231">
        <v>0</v>
      </c>
      <c r="W31" s="231">
        <v>0</v>
      </c>
      <c r="DA31" s="73" t="s">
        <v>1152</v>
      </c>
    </row>
    <row r="32" spans="1:105" ht="12" customHeight="1" x14ac:dyDescent="0.25">
      <c r="A32" s="46" t="s">
        <v>162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1153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1154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0</v>
      </c>
      <c r="R34" s="231">
        <v>0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1155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1156</v>
      </c>
    </row>
    <row r="36" spans="1:105" ht="12" customHeight="1" x14ac:dyDescent="0.25">
      <c r="A36" s="57" t="s">
        <v>1012</v>
      </c>
      <c r="B36" s="263">
        <v>0</v>
      </c>
      <c r="C36" s="263">
        <v>0</v>
      </c>
      <c r="D36" s="263">
        <v>0</v>
      </c>
      <c r="E36" s="263">
        <v>0</v>
      </c>
      <c r="F36" s="263">
        <v>0</v>
      </c>
      <c r="G36" s="263">
        <v>0</v>
      </c>
      <c r="H36" s="263">
        <v>0</v>
      </c>
      <c r="I36" s="263">
        <v>0</v>
      </c>
      <c r="J36" s="263">
        <v>0</v>
      </c>
      <c r="K36" s="263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3">
        <v>0</v>
      </c>
      <c r="R36" s="263">
        <v>0</v>
      </c>
      <c r="S36" s="263">
        <v>0</v>
      </c>
      <c r="T36" s="263">
        <v>0</v>
      </c>
      <c r="U36" s="263">
        <v>0</v>
      </c>
      <c r="V36" s="263">
        <v>0</v>
      </c>
      <c r="W36" s="263">
        <v>0</v>
      </c>
      <c r="DA36" s="70" t="s">
        <v>1157</v>
      </c>
    </row>
    <row r="37" spans="1:105" ht="12" customHeight="1" x14ac:dyDescent="0.25">
      <c r="A37" s="60" t="s">
        <v>1014</v>
      </c>
      <c r="B37" s="264">
        <v>0</v>
      </c>
      <c r="C37" s="264">
        <v>0</v>
      </c>
      <c r="D37" s="264">
        <v>0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>
        <v>0</v>
      </c>
      <c r="K37" s="264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DA37" s="72" t="s">
        <v>1158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1159</v>
      </c>
    </row>
    <row r="39" spans="1:105" ht="12" customHeight="1" x14ac:dyDescent="0.25">
      <c r="A39" s="59" t="s">
        <v>33</v>
      </c>
      <c r="B39" s="297">
        <v>0</v>
      </c>
      <c r="C39" s="297">
        <v>0</v>
      </c>
      <c r="D39" s="297">
        <v>0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DA39" s="122" t="s">
        <v>1160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DA40" s="122" t="s">
        <v>1161</v>
      </c>
    </row>
    <row r="41" spans="1:105" ht="12" customHeight="1" x14ac:dyDescent="0.25">
      <c r="A41" s="59" t="s">
        <v>70</v>
      </c>
      <c r="B41" s="297">
        <v>0</v>
      </c>
      <c r="C41" s="297">
        <v>0</v>
      </c>
      <c r="D41" s="297">
        <v>0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1162</v>
      </c>
    </row>
    <row r="42" spans="1:105" ht="12" customHeight="1" x14ac:dyDescent="0.25">
      <c r="A42" s="59" t="s">
        <v>162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1163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1164</v>
      </c>
    </row>
    <row r="44" spans="1:105" ht="12" customHeight="1" x14ac:dyDescent="0.25">
      <c r="A44" s="57" t="s">
        <v>1023</v>
      </c>
      <c r="B44" s="263">
        <f t="shared" ref="B44:W44" si="1">B45+B46+B57</f>
        <v>0</v>
      </c>
      <c r="C44" s="263">
        <f t="shared" si="1"/>
        <v>0</v>
      </c>
      <c r="D44" s="263">
        <f t="shared" si="1"/>
        <v>0</v>
      </c>
      <c r="E44" s="263">
        <f t="shared" si="1"/>
        <v>0</v>
      </c>
      <c r="F44" s="263">
        <f t="shared" si="1"/>
        <v>0</v>
      </c>
      <c r="G44" s="263">
        <f t="shared" si="1"/>
        <v>0</v>
      </c>
      <c r="H44" s="263">
        <f t="shared" si="1"/>
        <v>0</v>
      </c>
      <c r="I44" s="263">
        <f t="shared" si="1"/>
        <v>0</v>
      </c>
      <c r="J44" s="263">
        <f t="shared" si="1"/>
        <v>0</v>
      </c>
      <c r="K44" s="263">
        <f t="shared" si="1"/>
        <v>0</v>
      </c>
      <c r="L44" s="263">
        <f t="shared" si="1"/>
        <v>0</v>
      </c>
      <c r="M44" s="263">
        <f t="shared" si="1"/>
        <v>0</v>
      </c>
      <c r="N44" s="263">
        <f t="shared" si="1"/>
        <v>0</v>
      </c>
      <c r="O44" s="263">
        <f t="shared" si="1"/>
        <v>0</v>
      </c>
      <c r="P44" s="263">
        <f t="shared" si="1"/>
        <v>0</v>
      </c>
      <c r="Q44" s="263">
        <f t="shared" si="1"/>
        <v>0</v>
      </c>
      <c r="R44" s="263">
        <f t="shared" si="1"/>
        <v>0</v>
      </c>
      <c r="S44" s="263">
        <f t="shared" si="1"/>
        <v>0</v>
      </c>
      <c r="T44" s="263">
        <f t="shared" si="1"/>
        <v>0</v>
      </c>
      <c r="U44" s="263">
        <f t="shared" si="1"/>
        <v>0</v>
      </c>
      <c r="V44" s="263">
        <f t="shared" si="1"/>
        <v>0</v>
      </c>
      <c r="W44" s="263">
        <f t="shared" si="1"/>
        <v>0</v>
      </c>
      <c r="DA44" s="70"/>
    </row>
    <row r="45" spans="1:105" ht="12" customHeight="1" x14ac:dyDescent="0.25">
      <c r="A45" s="60" t="s">
        <v>1024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  <c r="R45" s="264">
        <v>0</v>
      </c>
      <c r="S45" s="264">
        <v>0</v>
      </c>
      <c r="T45" s="264">
        <v>0</v>
      </c>
      <c r="U45" s="264">
        <v>0</v>
      </c>
      <c r="V45" s="264">
        <v>0</v>
      </c>
      <c r="W45" s="264">
        <v>0</v>
      </c>
      <c r="DA45" s="72" t="s">
        <v>1165</v>
      </c>
    </row>
    <row r="46" spans="1:105" ht="12" customHeight="1" x14ac:dyDescent="0.25">
      <c r="A46" s="60" t="s">
        <v>1026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  <c r="R46" s="264">
        <v>0</v>
      </c>
      <c r="S46" s="264">
        <v>0</v>
      </c>
      <c r="T46" s="264">
        <v>0</v>
      </c>
      <c r="U46" s="264">
        <v>0</v>
      </c>
      <c r="V46" s="264">
        <v>0</v>
      </c>
      <c r="W46" s="264">
        <v>0</v>
      </c>
      <c r="DA46" s="72" t="s">
        <v>1166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1167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1168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1169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1170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1171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1172</v>
      </c>
    </row>
    <row r="53" spans="1:105" ht="12" customHeight="1" x14ac:dyDescent="0.25">
      <c r="A53" s="64" t="s">
        <v>162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1173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1174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1175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1176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1177</v>
      </c>
    </row>
    <row r="58" spans="1:105" ht="12" customHeight="1" x14ac:dyDescent="0.25">
      <c r="A58" s="132" t="s">
        <v>1040</v>
      </c>
      <c r="B58" s="318">
        <v>0</v>
      </c>
      <c r="C58" s="318">
        <v>0</v>
      </c>
      <c r="D58" s="318">
        <v>0</v>
      </c>
      <c r="E58" s="318">
        <v>0</v>
      </c>
      <c r="F58" s="318">
        <v>0</v>
      </c>
      <c r="G58" s="318">
        <v>0</v>
      </c>
      <c r="H58" s="318">
        <v>0</v>
      </c>
      <c r="I58" s="318">
        <v>0</v>
      </c>
      <c r="J58" s="318">
        <v>0</v>
      </c>
      <c r="K58" s="318">
        <v>0</v>
      </c>
      <c r="L58" s="318">
        <v>0</v>
      </c>
      <c r="M58" s="318">
        <v>0</v>
      </c>
      <c r="N58" s="318">
        <v>0</v>
      </c>
      <c r="O58" s="318">
        <v>0</v>
      </c>
      <c r="P58" s="318">
        <v>0</v>
      </c>
      <c r="Q58" s="318">
        <v>0</v>
      </c>
      <c r="R58" s="318">
        <v>0</v>
      </c>
      <c r="S58" s="318">
        <v>0</v>
      </c>
      <c r="T58" s="318">
        <v>0</v>
      </c>
      <c r="U58" s="318">
        <v>0</v>
      </c>
      <c r="V58" s="318">
        <v>0</v>
      </c>
      <c r="W58" s="318">
        <v>0</v>
      </c>
      <c r="DA58" s="139" t="s">
        <v>1178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19.167061662444802</v>
      </c>
      <c r="C61" s="225">
        <v>18.530783976800929</v>
      </c>
      <c r="D61" s="225">
        <v>18.711276507412901</v>
      </c>
      <c r="E61" s="225">
        <v>28.963142087291629</v>
      </c>
      <c r="F61" s="225">
        <v>30.935457738124871</v>
      </c>
      <c r="G61" s="225">
        <v>33.468105652204812</v>
      </c>
      <c r="H61" s="225">
        <v>29.246731089646708</v>
      </c>
      <c r="I61" s="225">
        <v>27.563699824106369</v>
      </c>
      <c r="J61" s="225">
        <v>24.649774492813059</v>
      </c>
      <c r="K61" s="225">
        <v>18.973251331465679</v>
      </c>
      <c r="L61" s="225">
        <v>22.116551965047861</v>
      </c>
      <c r="M61" s="225">
        <v>27.6961740964183</v>
      </c>
      <c r="N61" s="225">
        <v>31.236066707398791</v>
      </c>
      <c r="O61" s="225">
        <v>36.589194433011613</v>
      </c>
      <c r="P61" s="225">
        <v>29.946268254619049</v>
      </c>
      <c r="Q61" s="225">
        <v>26.597509890304231</v>
      </c>
      <c r="R61" s="225">
        <v>25.75959739417317</v>
      </c>
      <c r="S61" s="225">
        <v>21.630411696439559</v>
      </c>
      <c r="T61" s="225">
        <v>13.016562607068391</v>
      </c>
      <c r="U61" s="225">
        <v>13.945660011232951</v>
      </c>
      <c r="V61" s="225">
        <v>13.13155743133108</v>
      </c>
      <c r="W61" s="225">
        <v>6.0371522979801426</v>
      </c>
      <c r="DA61" s="89" t="s">
        <v>1179</v>
      </c>
    </row>
    <row r="62" spans="1:105" ht="12" customHeight="1" x14ac:dyDescent="0.25">
      <c r="A62" s="55" t="s">
        <v>92</v>
      </c>
      <c r="B62" s="261">
        <v>0.2103336961125078</v>
      </c>
      <c r="C62" s="261">
        <v>0.1999646433421797</v>
      </c>
      <c r="D62" s="261">
        <v>0.20689386314826641</v>
      </c>
      <c r="E62" s="261">
        <v>0.34072668648701437</v>
      </c>
      <c r="F62" s="261">
        <v>0.34793668821015861</v>
      </c>
      <c r="G62" s="261">
        <v>0.3848007729606544</v>
      </c>
      <c r="H62" s="261">
        <v>0.33066084300602872</v>
      </c>
      <c r="I62" s="261">
        <v>0.31082746547626289</v>
      </c>
      <c r="J62" s="261">
        <v>0.2841541750636678</v>
      </c>
      <c r="K62" s="261">
        <v>0.22094705679389481</v>
      </c>
      <c r="L62" s="261">
        <v>0.25489023219584189</v>
      </c>
      <c r="M62" s="261">
        <v>0.31275644956969051</v>
      </c>
      <c r="N62" s="261">
        <v>0.32424411809982501</v>
      </c>
      <c r="O62" s="261">
        <v>0.35509226294724378</v>
      </c>
      <c r="P62" s="261">
        <v>0.29635082681755648</v>
      </c>
      <c r="Q62" s="261">
        <v>0.3019354364809167</v>
      </c>
      <c r="R62" s="261">
        <v>0.30586106139248131</v>
      </c>
      <c r="S62" s="261">
        <v>0.26764798127541289</v>
      </c>
      <c r="T62" s="261">
        <v>0.15398343036330681</v>
      </c>
      <c r="U62" s="261">
        <v>0.16452365050864401</v>
      </c>
      <c r="V62" s="261">
        <v>0.16133813230127139</v>
      </c>
      <c r="W62" s="261">
        <v>7.3853469526663731E-2</v>
      </c>
      <c r="DA62" s="67" t="s">
        <v>1180</v>
      </c>
    </row>
    <row r="63" spans="1:105" ht="12" customHeight="1" x14ac:dyDescent="0.25">
      <c r="A63" s="202" t="s">
        <v>93</v>
      </c>
      <c r="B63" s="226">
        <v>0.44401429579608109</v>
      </c>
      <c r="C63" s="226">
        <v>0.42212523213684261</v>
      </c>
      <c r="D63" s="226">
        <v>0.43675281064414051</v>
      </c>
      <c r="E63" s="226">
        <v>0.7192738137332968</v>
      </c>
      <c r="F63" s="226">
        <v>0.73449412268502112</v>
      </c>
      <c r="G63" s="226">
        <v>0.81231418163507718</v>
      </c>
      <c r="H63" s="226">
        <v>0.69802482468680205</v>
      </c>
      <c r="I63" s="226">
        <v>0.65615657761132484</v>
      </c>
      <c r="J63" s="226">
        <v>0.59984927888550543</v>
      </c>
      <c r="K63" s="226">
        <v>0.46641909329678749</v>
      </c>
      <c r="L63" s="226">
        <v>0.53807311451037743</v>
      </c>
      <c r="M63" s="226">
        <v>0.66968266612405536</v>
      </c>
      <c r="N63" s="226">
        <v>0.69872624846915476</v>
      </c>
      <c r="O63" s="226">
        <v>0.76451972109156585</v>
      </c>
      <c r="P63" s="226">
        <v>0.62852497473748625</v>
      </c>
      <c r="Q63" s="226">
        <v>0.63738551018114475</v>
      </c>
      <c r="R63" s="226">
        <v>0.64567250181816505</v>
      </c>
      <c r="S63" s="226">
        <v>0.56500471452599688</v>
      </c>
      <c r="T63" s="226">
        <v>0.32505892142197179</v>
      </c>
      <c r="U63" s="226">
        <v>0.34730931929861181</v>
      </c>
      <c r="V63" s="226">
        <v>0.34058469243313999</v>
      </c>
      <c r="W63" s="226">
        <v>0.15590462617287171</v>
      </c>
      <c r="DA63" s="174" t="s">
        <v>1181</v>
      </c>
    </row>
    <row r="64" spans="1:105" ht="12" customHeight="1" x14ac:dyDescent="0.25">
      <c r="A64" s="202" t="s">
        <v>94</v>
      </c>
      <c r="B64" s="226">
        <v>2.6432686513513128</v>
      </c>
      <c r="C64" s="226">
        <v>2.512960514145588</v>
      </c>
      <c r="D64" s="226">
        <v>2.600040187209264</v>
      </c>
      <c r="E64" s="226">
        <v>4.2819205182805451</v>
      </c>
      <c r="F64" s="226">
        <v>4.372528784493781</v>
      </c>
      <c r="G64" s="226">
        <v>4.8358006300549521</v>
      </c>
      <c r="H64" s="226">
        <v>4.1554228195548646</v>
      </c>
      <c r="I64" s="226">
        <v>3.906176283960288</v>
      </c>
      <c r="J64" s="226">
        <v>3.5709723975687839</v>
      </c>
      <c r="K64" s="226">
        <v>2.7766470119901538</v>
      </c>
      <c r="L64" s="226">
        <v>3.2032117190511369</v>
      </c>
      <c r="M64" s="226">
        <v>3.923242525310318</v>
      </c>
      <c r="N64" s="226">
        <v>4.0609186881430848</v>
      </c>
      <c r="O64" s="226">
        <v>4.441160370423308</v>
      </c>
      <c r="P64" s="226">
        <v>3.7020339848669699</v>
      </c>
      <c r="Q64" s="226">
        <v>3.794429940294398</v>
      </c>
      <c r="R64" s="226">
        <v>3.8437633635997712</v>
      </c>
      <c r="S64" s="226">
        <v>3.363538660606896</v>
      </c>
      <c r="T64" s="226">
        <v>1.935113497407241</v>
      </c>
      <c r="U64" s="226">
        <v>2.0675726991587702</v>
      </c>
      <c r="V64" s="226">
        <v>2.0275402147234041</v>
      </c>
      <c r="W64" s="226">
        <v>0.92811833957854872</v>
      </c>
      <c r="DA64" s="174" t="s">
        <v>1182</v>
      </c>
    </row>
    <row r="65" spans="1:105" ht="12" customHeight="1" x14ac:dyDescent="0.25">
      <c r="A65" s="202" t="s">
        <v>95</v>
      </c>
      <c r="B65" s="226">
        <v>3.128225873019495</v>
      </c>
      <c r="C65" s="226">
        <v>2.974010263469733</v>
      </c>
      <c r="D65" s="226">
        <v>3.0770663361669239</v>
      </c>
      <c r="E65" s="226">
        <v>5.067519165957818</v>
      </c>
      <c r="F65" s="226">
        <v>5.1747512184140723</v>
      </c>
      <c r="G65" s="226">
        <v>5.7230189749983573</v>
      </c>
      <c r="H65" s="226">
        <v>4.9178130913108848</v>
      </c>
      <c r="I65" s="226">
        <v>4.6228376029098737</v>
      </c>
      <c r="J65" s="226">
        <v>4.2261342751529636</v>
      </c>
      <c r="K65" s="226">
        <v>3.2860749960884079</v>
      </c>
      <c r="L65" s="226">
        <v>3.790901000990698</v>
      </c>
      <c r="M65" s="226">
        <v>4.7181333184913106</v>
      </c>
      <c r="N65" s="226">
        <v>4.9227548511701542</v>
      </c>
      <c r="O65" s="226">
        <v>5.3862913752908792</v>
      </c>
      <c r="P65" s="226">
        <v>4.4281639272166924</v>
      </c>
      <c r="Q65" s="226">
        <v>4.4905892961430771</v>
      </c>
      <c r="R65" s="226">
        <v>4.548973861446191</v>
      </c>
      <c r="S65" s="226">
        <v>3.9806429276996651</v>
      </c>
      <c r="T65" s="226">
        <v>2.2901463711317689</v>
      </c>
      <c r="U65" s="226">
        <v>2.4469076983721201</v>
      </c>
      <c r="V65" s="226">
        <v>2.399530503659832</v>
      </c>
      <c r="W65" s="226">
        <v>1.098399060424383</v>
      </c>
      <c r="DA65" s="174" t="s">
        <v>1183</v>
      </c>
    </row>
    <row r="66" spans="1:105" ht="12" customHeight="1" x14ac:dyDescent="0.25">
      <c r="A66" s="56" t="s">
        <v>96</v>
      </c>
      <c r="B66" s="262">
        <v>0.88500949053855715</v>
      </c>
      <c r="C66" s="262">
        <v>0.84048172232278895</v>
      </c>
      <c r="D66" s="262">
        <v>0.87197791343871311</v>
      </c>
      <c r="E66" s="262">
        <v>1.480647647229056</v>
      </c>
      <c r="F66" s="262">
        <v>1.503118159853829</v>
      </c>
      <c r="G66" s="262">
        <v>1.6666240301899251</v>
      </c>
      <c r="H66" s="262">
        <v>1.46284786818549</v>
      </c>
      <c r="I66" s="262">
        <v>1.361474356787995</v>
      </c>
      <c r="J66" s="262">
        <v>1.257042462754191</v>
      </c>
      <c r="K66" s="262">
        <v>0.96658206405854541</v>
      </c>
      <c r="L66" s="262">
        <v>1.109351676124789</v>
      </c>
      <c r="M66" s="262">
        <v>1.3404219613793</v>
      </c>
      <c r="N66" s="262">
        <v>1.391696760574995</v>
      </c>
      <c r="O66" s="262">
        <v>1.523667807081255</v>
      </c>
      <c r="P66" s="262">
        <v>1.265706909727202</v>
      </c>
      <c r="Q66" s="262">
        <v>1.2448974289255199</v>
      </c>
      <c r="R66" s="262">
        <v>1.2743506754765099</v>
      </c>
      <c r="S66" s="262">
        <v>1.126898218710997</v>
      </c>
      <c r="T66" s="262">
        <v>0.6443942678865433</v>
      </c>
      <c r="U66" s="262">
        <v>0.68857403241332471</v>
      </c>
      <c r="V66" s="262">
        <v>0.6806194992163116</v>
      </c>
      <c r="W66" s="262">
        <v>0.31315774597042562</v>
      </c>
      <c r="DA66" s="68" t="s">
        <v>1184</v>
      </c>
    </row>
    <row r="67" spans="1:105" ht="12" customHeight="1" x14ac:dyDescent="0.25">
      <c r="A67" s="37" t="s">
        <v>160</v>
      </c>
      <c r="B67" s="228">
        <v>5.404853648555201E-2</v>
      </c>
      <c r="C67" s="228">
        <v>6.6314382889532064E-2</v>
      </c>
      <c r="D67" s="228">
        <v>5.31920014084842E-2</v>
      </c>
      <c r="E67" s="228">
        <v>2.8410114532114009E-2</v>
      </c>
      <c r="F67" s="228">
        <v>3.9743822416997629E-2</v>
      </c>
      <c r="G67" s="228">
        <v>3.209779277360357E-2</v>
      </c>
      <c r="H67" s="228">
        <v>1.516535547138625E-2</v>
      </c>
      <c r="I67" s="228">
        <v>1.256368312363613E-2</v>
      </c>
      <c r="J67" s="228">
        <v>7.5122489141925784E-3</v>
      </c>
      <c r="K67" s="228">
        <v>5.9427215358654204E-3</v>
      </c>
      <c r="L67" s="228">
        <v>1.274649108099021E-2</v>
      </c>
      <c r="M67" s="228">
        <v>1.402847833574144E-2</v>
      </c>
      <c r="N67" s="228">
        <v>4.7151497654279777E-2</v>
      </c>
      <c r="O67" s="228">
        <v>8.1354709047080989E-2</v>
      </c>
      <c r="P67" s="228">
        <v>5.6705150668697531E-2</v>
      </c>
      <c r="Q67" s="228">
        <v>5.3137358287034399E-2</v>
      </c>
      <c r="R67" s="228">
        <v>5.5709250761214343E-4</v>
      </c>
      <c r="S67" s="228">
        <v>7.9848454927468702E-3</v>
      </c>
      <c r="T67" s="228">
        <v>9.3432718868641466E-3</v>
      </c>
      <c r="U67" s="228">
        <v>1.2553072426062691E-2</v>
      </c>
      <c r="V67" s="228">
        <v>9.868913070868653E-3</v>
      </c>
      <c r="W67" s="228">
        <v>8.6004803677578595E-3</v>
      </c>
      <c r="DA67" s="69" t="s">
        <v>1185</v>
      </c>
    </row>
    <row r="68" spans="1:105" ht="12" customHeight="1" x14ac:dyDescent="0.25">
      <c r="A68" s="37" t="s">
        <v>162</v>
      </c>
      <c r="B68" s="228">
        <v>0.1028216302418764</v>
      </c>
      <c r="C68" s="228">
        <v>9.7669965550014989E-2</v>
      </c>
      <c r="D68" s="228">
        <v>9.2405278510076891E-2</v>
      </c>
      <c r="E68" s="228">
        <v>8.4255264322769322E-2</v>
      </c>
      <c r="F68" s="228">
        <v>0.1124510487142622</v>
      </c>
      <c r="G68" s="228">
        <v>0.1150849128941261</v>
      </c>
      <c r="H68" s="228">
        <v>8.8550359825213892E-2</v>
      </c>
      <c r="I68" s="228">
        <v>0.1039867738747484</v>
      </c>
      <c r="J68" s="228">
        <v>7.6231797022466935E-2</v>
      </c>
      <c r="K68" s="228">
        <v>5.9613956879084912E-2</v>
      </c>
      <c r="L68" s="228">
        <v>7.1230446714532256E-2</v>
      </c>
      <c r="M68" s="228">
        <v>0.1487268793271844</v>
      </c>
      <c r="N68" s="228">
        <v>0.21478164300134331</v>
      </c>
      <c r="O68" s="228">
        <v>0.35175910501110319</v>
      </c>
      <c r="P68" s="228">
        <v>0.23463675438068521</v>
      </c>
      <c r="Q68" s="228">
        <v>0.15936654632215741</v>
      </c>
      <c r="R68" s="228">
        <v>0.1555797436897027</v>
      </c>
      <c r="S68" s="228">
        <v>8.8458060458686358E-2</v>
      </c>
      <c r="T68" s="228">
        <v>6.7631375051792841E-2</v>
      </c>
      <c r="U68" s="228">
        <v>7.0767481397655776E-2</v>
      </c>
      <c r="V68" s="228">
        <v>4.9495819075928343E-2</v>
      </c>
      <c r="W68" s="228">
        <v>1.770776290795615E-2</v>
      </c>
      <c r="DA68" s="69" t="s">
        <v>1186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1187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1188</v>
      </c>
    </row>
    <row r="71" spans="1:105" ht="12" customHeight="1" x14ac:dyDescent="0.25">
      <c r="A71" s="37" t="s">
        <v>38</v>
      </c>
      <c r="B71" s="228">
        <v>0.72813932381112878</v>
      </c>
      <c r="C71" s="228">
        <v>0.67649737388324194</v>
      </c>
      <c r="D71" s="228">
        <v>0.72638063352015203</v>
      </c>
      <c r="E71" s="228">
        <v>1.3679822683741729</v>
      </c>
      <c r="F71" s="228">
        <v>1.3509232887225699</v>
      </c>
      <c r="G71" s="228">
        <v>1.5194413245221949</v>
      </c>
      <c r="H71" s="228">
        <v>1.35913215288889</v>
      </c>
      <c r="I71" s="228">
        <v>1.244923899789611</v>
      </c>
      <c r="J71" s="228">
        <v>1.173298416817532</v>
      </c>
      <c r="K71" s="228">
        <v>0.90102538564359502</v>
      </c>
      <c r="L71" s="228">
        <v>1.025374738329266</v>
      </c>
      <c r="M71" s="228">
        <v>1.1776666037163741</v>
      </c>
      <c r="N71" s="228">
        <v>1.1297636199193719</v>
      </c>
      <c r="O71" s="228">
        <v>1.090553993023071</v>
      </c>
      <c r="P71" s="228">
        <v>0.97436500467781928</v>
      </c>
      <c r="Q71" s="228">
        <v>1.032393524316328</v>
      </c>
      <c r="R71" s="228">
        <v>1.118213839279196</v>
      </c>
      <c r="S71" s="228">
        <v>1.0304553127595639</v>
      </c>
      <c r="T71" s="228">
        <v>0.56741962094788634</v>
      </c>
      <c r="U71" s="228">
        <v>0.60525347858960621</v>
      </c>
      <c r="V71" s="228">
        <v>0.62125476706951466</v>
      </c>
      <c r="W71" s="228">
        <v>0.28684950269471149</v>
      </c>
      <c r="DA71" s="69" t="s">
        <v>1189</v>
      </c>
    </row>
    <row r="72" spans="1:105" ht="12" customHeight="1" x14ac:dyDescent="0.25">
      <c r="A72" s="57" t="s">
        <v>1053</v>
      </c>
      <c r="B72" s="263">
        <f t="shared" ref="B72:W72" si="2">B73+B84</f>
        <v>7.0375962833305774</v>
      </c>
      <c r="C72" s="263">
        <f t="shared" si="2"/>
        <v>6.9353838467366771</v>
      </c>
      <c r="D72" s="263">
        <f t="shared" si="2"/>
        <v>6.7995940861978506</v>
      </c>
      <c r="E72" s="263">
        <f t="shared" si="2"/>
        <v>9.5046346605939362</v>
      </c>
      <c r="F72" s="263">
        <f t="shared" si="2"/>
        <v>10.941920888696442</v>
      </c>
      <c r="G72" s="263">
        <f t="shared" si="2"/>
        <v>11.432503307384193</v>
      </c>
      <c r="H72" s="263">
        <f t="shared" si="2"/>
        <v>10.14418533684756</v>
      </c>
      <c r="I72" s="263">
        <f t="shared" si="2"/>
        <v>9.6596821240949193</v>
      </c>
      <c r="J72" s="263">
        <f t="shared" si="2"/>
        <v>8.3000608161885605</v>
      </c>
      <c r="K72" s="263">
        <f t="shared" si="2"/>
        <v>6.2728359028778629</v>
      </c>
      <c r="L72" s="263">
        <f t="shared" si="2"/>
        <v>7.472043024061489</v>
      </c>
      <c r="M72" s="263">
        <f t="shared" si="2"/>
        <v>9.7107805185449649</v>
      </c>
      <c r="N72" s="263">
        <f t="shared" si="2"/>
        <v>12.190512877562629</v>
      </c>
      <c r="O72" s="263">
        <f t="shared" si="2"/>
        <v>15.312781903067892</v>
      </c>
      <c r="P72" s="263">
        <f t="shared" si="2"/>
        <v>12.429699724783877</v>
      </c>
      <c r="Q72" s="263">
        <f t="shared" si="2"/>
        <v>9.4063099104751711</v>
      </c>
      <c r="R72" s="263">
        <f t="shared" si="2"/>
        <v>8.5358736661621837</v>
      </c>
      <c r="S72" s="263">
        <f t="shared" si="2"/>
        <v>6.6177351095453627</v>
      </c>
      <c r="T72" s="263">
        <f t="shared" si="2"/>
        <v>4.3108981509606616</v>
      </c>
      <c r="U72" s="263">
        <f t="shared" si="2"/>
        <v>4.6344336262808223</v>
      </c>
      <c r="V72" s="263">
        <f t="shared" si="2"/>
        <v>4.052269745363577</v>
      </c>
      <c r="W72" s="263">
        <f t="shared" si="2"/>
        <v>1.8602675957088137</v>
      </c>
      <c r="DA72" s="70"/>
    </row>
    <row r="73" spans="1:105" ht="12" customHeight="1" x14ac:dyDescent="0.25">
      <c r="A73" s="60" t="s">
        <v>1054</v>
      </c>
      <c r="B73" s="264">
        <v>7.025920887097632</v>
      </c>
      <c r="C73" s="264">
        <v>6.9242840254205973</v>
      </c>
      <c r="D73" s="264">
        <v>6.7881096313764573</v>
      </c>
      <c r="E73" s="264">
        <v>9.4857212903380042</v>
      </c>
      <c r="F73" s="264">
        <v>10.922607299034331</v>
      </c>
      <c r="G73" s="264">
        <v>11.41114343220444</v>
      </c>
      <c r="H73" s="264">
        <v>10.125830710688421</v>
      </c>
      <c r="I73" s="264">
        <v>9.6424284272950676</v>
      </c>
      <c r="J73" s="264">
        <v>8.284287724922482</v>
      </c>
      <c r="K73" s="264">
        <v>6.2605713704598527</v>
      </c>
      <c r="L73" s="264">
        <v>7.4578943426481121</v>
      </c>
      <c r="M73" s="264">
        <v>9.693171152019243</v>
      </c>
      <c r="N73" s="264">
        <v>12.172139807401431</v>
      </c>
      <c r="O73" s="264">
        <v>15.29267878756878</v>
      </c>
      <c r="P73" s="264">
        <v>12.41317260349107</v>
      </c>
      <c r="Q73" s="264">
        <v>9.3895498005981679</v>
      </c>
      <c r="R73" s="264">
        <v>8.518895649087467</v>
      </c>
      <c r="S73" s="264">
        <v>6.6028782592636706</v>
      </c>
      <c r="T73" s="264">
        <v>4.302350697100306</v>
      </c>
      <c r="U73" s="264">
        <v>4.6253010961875392</v>
      </c>
      <c r="V73" s="264">
        <v>4.0433140399444456</v>
      </c>
      <c r="W73" s="264">
        <v>1.8561680694044771</v>
      </c>
      <c r="DA73" s="72" t="s">
        <v>1190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1191</v>
      </c>
    </row>
    <row r="75" spans="1:105" ht="12" customHeight="1" x14ac:dyDescent="0.25">
      <c r="A75" s="64" t="s">
        <v>32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1192</v>
      </c>
    </row>
    <row r="76" spans="1:105" ht="12" customHeight="1" x14ac:dyDescent="0.25">
      <c r="A76" s="64" t="s">
        <v>33</v>
      </c>
      <c r="B76" s="231">
        <v>1.336107728625028</v>
      </c>
      <c r="C76" s="231">
        <v>1.32794030122326</v>
      </c>
      <c r="D76" s="231">
        <v>1.3405921322090639</v>
      </c>
      <c r="E76" s="231">
        <v>0.90293453263261791</v>
      </c>
      <c r="F76" s="231">
        <v>0.86906904786312456</v>
      </c>
      <c r="G76" s="231">
        <v>0.88879639827580303</v>
      </c>
      <c r="H76" s="231">
        <v>0.85482504490364131</v>
      </c>
      <c r="I76" s="231">
        <v>0.85600062345354466</v>
      </c>
      <c r="J76" s="231">
        <v>0.87993301276110425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1193</v>
      </c>
    </row>
    <row r="77" spans="1:105" ht="12" customHeight="1" x14ac:dyDescent="0.25">
      <c r="A77" s="64" t="s">
        <v>160</v>
      </c>
      <c r="B77" s="231">
        <v>2.0192313305180329</v>
      </c>
      <c r="C77" s="231">
        <v>2.3246921726447871</v>
      </c>
      <c r="D77" s="231">
        <v>2.0479664296967348</v>
      </c>
      <c r="E77" s="231">
        <v>1.604762186224187</v>
      </c>
      <c r="F77" s="231">
        <v>1.784240065407344</v>
      </c>
      <c r="G77" s="231">
        <v>1.6137504846230271</v>
      </c>
      <c r="H77" s="231">
        <v>0.73728125093871799</v>
      </c>
      <c r="I77" s="231">
        <v>0.59675068505254725</v>
      </c>
      <c r="J77" s="231">
        <v>0.39755834397542927</v>
      </c>
      <c r="K77" s="231">
        <v>0.3479725901059757</v>
      </c>
      <c r="L77" s="231">
        <v>0.68820901430055037</v>
      </c>
      <c r="M77" s="231">
        <v>0.66278726591864179</v>
      </c>
      <c r="N77" s="231">
        <v>1.562007688086712</v>
      </c>
      <c r="O77" s="231">
        <v>2.1629769654713491</v>
      </c>
      <c r="P77" s="231">
        <v>1.585917717003509</v>
      </c>
      <c r="Q77" s="231">
        <v>2.4288778637556141</v>
      </c>
      <c r="R77" s="231">
        <v>3.1603539666998283E-2</v>
      </c>
      <c r="S77" s="231">
        <v>0.56848217630062547</v>
      </c>
      <c r="T77" s="231">
        <v>0.54144681586434729</v>
      </c>
      <c r="U77" s="231">
        <v>0.72134802133722942</v>
      </c>
      <c r="V77" s="231">
        <v>0.69457738932515378</v>
      </c>
      <c r="W77" s="231">
        <v>0.61948030521818942</v>
      </c>
      <c r="DA77" s="73" t="s">
        <v>1194</v>
      </c>
    </row>
    <row r="78" spans="1:105" ht="12" customHeight="1" x14ac:dyDescent="0.25">
      <c r="A78" s="64" t="s">
        <v>70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1195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1196</v>
      </c>
    </row>
    <row r="80" spans="1:105" ht="12" customHeight="1" x14ac:dyDescent="0.25">
      <c r="A80" s="64" t="s">
        <v>162</v>
      </c>
      <c r="B80" s="231">
        <v>3.6705818279545701</v>
      </c>
      <c r="C80" s="231">
        <v>3.2716515515525488</v>
      </c>
      <c r="D80" s="231">
        <v>3.3995510694706592</v>
      </c>
      <c r="E80" s="231">
        <v>4.5476080918669517</v>
      </c>
      <c r="F80" s="231">
        <v>4.8238683974007079</v>
      </c>
      <c r="G80" s="231">
        <v>5.5287620328146367</v>
      </c>
      <c r="H80" s="231">
        <v>4.1135730415718159</v>
      </c>
      <c r="I80" s="231">
        <v>4.7195690461711726</v>
      </c>
      <c r="J80" s="231">
        <v>3.8549198098493411</v>
      </c>
      <c r="K80" s="231">
        <v>3.3354611900929521</v>
      </c>
      <c r="L80" s="231">
        <v>3.6748842616312571</v>
      </c>
      <c r="M80" s="231">
        <v>6.7143092891199192</v>
      </c>
      <c r="N80" s="231">
        <v>6.7988134228468438</v>
      </c>
      <c r="O80" s="231">
        <v>8.9364048024650735</v>
      </c>
      <c r="P80" s="231">
        <v>6.2705043311463484</v>
      </c>
      <c r="Q80" s="231">
        <v>6.9606719368425543</v>
      </c>
      <c r="R80" s="231">
        <v>8.4335368859675128</v>
      </c>
      <c r="S80" s="231">
        <v>6.0177762500019636</v>
      </c>
      <c r="T80" s="231">
        <v>3.7450129344179901</v>
      </c>
      <c r="U80" s="231">
        <v>3.8857677288923478</v>
      </c>
      <c r="V80" s="231">
        <v>3.3286499115466071</v>
      </c>
      <c r="W80" s="231">
        <v>1.218756039253861</v>
      </c>
      <c r="DA80" s="73" t="s">
        <v>1197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1198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0</v>
      </c>
      <c r="R82" s="231">
        <v>0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1199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2.430416479614248</v>
      </c>
      <c r="F83" s="231">
        <v>3.4454297883631511</v>
      </c>
      <c r="G83" s="231">
        <v>3.3798345164909689</v>
      </c>
      <c r="H83" s="231">
        <v>4.4201513732742397</v>
      </c>
      <c r="I83" s="231">
        <v>3.4701080726178031</v>
      </c>
      <c r="J83" s="231">
        <v>3.151876558336606</v>
      </c>
      <c r="K83" s="231">
        <v>2.577137590260925</v>
      </c>
      <c r="L83" s="231">
        <v>3.0948010667163048</v>
      </c>
      <c r="M83" s="231">
        <v>2.3160745969806809</v>
      </c>
      <c r="N83" s="231">
        <v>3.8113186964678758</v>
      </c>
      <c r="O83" s="231">
        <v>4.1932970196323582</v>
      </c>
      <c r="P83" s="231">
        <v>4.556750555341214</v>
      </c>
      <c r="Q83" s="231">
        <v>0</v>
      </c>
      <c r="R83" s="231">
        <v>5.3755223452957163E-2</v>
      </c>
      <c r="S83" s="231">
        <v>1.6619832961082579E-2</v>
      </c>
      <c r="T83" s="231">
        <v>1.5890946817969352E-2</v>
      </c>
      <c r="U83" s="231">
        <v>1.818534595796183E-2</v>
      </c>
      <c r="V83" s="231">
        <v>2.0086739072684968E-2</v>
      </c>
      <c r="W83" s="231">
        <v>1.7931724932426691E-2</v>
      </c>
      <c r="DA83" s="73" t="s">
        <v>1200</v>
      </c>
    </row>
    <row r="84" spans="1:105" ht="12" customHeight="1" x14ac:dyDescent="0.25">
      <c r="A84" s="60" t="s">
        <v>1066</v>
      </c>
      <c r="B84" s="264">
        <v>1.167539623294531E-2</v>
      </c>
      <c r="C84" s="264">
        <v>1.1099821316080149E-2</v>
      </c>
      <c r="D84" s="264">
        <v>1.1484454821393351E-2</v>
      </c>
      <c r="E84" s="264">
        <v>1.8913370255931441E-2</v>
      </c>
      <c r="F84" s="264">
        <v>1.9313589662112069E-2</v>
      </c>
      <c r="G84" s="264">
        <v>2.1359875179753018E-2</v>
      </c>
      <c r="H84" s="264">
        <v>1.8354626159139392E-2</v>
      </c>
      <c r="I84" s="264">
        <v>1.7253696799852381E-2</v>
      </c>
      <c r="J84" s="264">
        <v>1.577309126607767E-2</v>
      </c>
      <c r="K84" s="264">
        <v>1.2264532418010369E-2</v>
      </c>
      <c r="L84" s="264">
        <v>1.4148681413376831E-2</v>
      </c>
      <c r="M84" s="264">
        <v>1.7609366525722071E-2</v>
      </c>
      <c r="N84" s="264">
        <v>1.8373070161199032E-2</v>
      </c>
      <c r="O84" s="264">
        <v>2.0103115499110591E-2</v>
      </c>
      <c r="P84" s="264">
        <v>1.6527121292806941E-2</v>
      </c>
      <c r="Q84" s="264">
        <v>1.6760109877003979E-2</v>
      </c>
      <c r="R84" s="264">
        <v>1.697801707471671E-2</v>
      </c>
      <c r="S84" s="264">
        <v>1.4856850281691741E-2</v>
      </c>
      <c r="T84" s="264">
        <v>8.5474538603557571E-3</v>
      </c>
      <c r="U84" s="264">
        <v>9.1325300932835456E-3</v>
      </c>
      <c r="V84" s="264">
        <v>8.9557054191312761E-3</v>
      </c>
      <c r="W84" s="264">
        <v>4.0995263043365274E-3</v>
      </c>
      <c r="DA84" s="72" t="s">
        <v>1201</v>
      </c>
    </row>
    <row r="85" spans="1:105" ht="12" customHeight="1" x14ac:dyDescent="0.25">
      <c r="A85" s="57" t="s">
        <v>1012</v>
      </c>
      <c r="B85" s="263">
        <v>2.768901506884526</v>
      </c>
      <c r="C85" s="263">
        <v>2.684914658622132</v>
      </c>
      <c r="D85" s="263">
        <v>2.6973814120126121</v>
      </c>
      <c r="E85" s="263">
        <v>4.2322022374907373</v>
      </c>
      <c r="F85" s="263">
        <v>4.4469546572961782</v>
      </c>
      <c r="G85" s="263">
        <v>4.853317805380474</v>
      </c>
      <c r="H85" s="263">
        <v>4.2811252325300879</v>
      </c>
      <c r="I85" s="263">
        <v>4.0109046596023816</v>
      </c>
      <c r="J85" s="263">
        <v>3.6295598246563112</v>
      </c>
      <c r="K85" s="263">
        <v>2.8360076440815352</v>
      </c>
      <c r="L85" s="263">
        <v>3.2634516224126462</v>
      </c>
      <c r="M85" s="263">
        <v>4.0151459768464646</v>
      </c>
      <c r="N85" s="263">
        <v>4.4858485695529602</v>
      </c>
      <c r="O85" s="263">
        <v>5.3437522724923188</v>
      </c>
      <c r="P85" s="263">
        <v>4.3030243949535478</v>
      </c>
      <c r="Q85" s="263">
        <v>3.8429351271998442</v>
      </c>
      <c r="R85" s="263">
        <v>3.7474224028403031</v>
      </c>
      <c r="S85" s="263">
        <v>3.1804568670263369</v>
      </c>
      <c r="T85" s="263">
        <v>1.898178355821627</v>
      </c>
      <c r="U85" s="263">
        <v>2.0330307236577898</v>
      </c>
      <c r="V85" s="263">
        <v>1.931652910414748</v>
      </c>
      <c r="W85" s="263">
        <v>0.89110377412469188</v>
      </c>
      <c r="DA85" s="70" t="s">
        <v>1202</v>
      </c>
    </row>
    <row r="86" spans="1:105" ht="12" customHeight="1" x14ac:dyDescent="0.25">
      <c r="A86" s="60" t="s">
        <v>1014</v>
      </c>
      <c r="B86" s="264">
        <v>2.0196203367990542</v>
      </c>
      <c r="C86" s="264">
        <v>2.020987624220584</v>
      </c>
      <c r="D86" s="264">
        <v>1.933738290366064</v>
      </c>
      <c r="E86" s="264">
        <v>2.0665362372622051</v>
      </c>
      <c r="F86" s="264">
        <v>2.5035350679090009</v>
      </c>
      <c r="G86" s="264">
        <v>2.5415558330909831</v>
      </c>
      <c r="H86" s="264">
        <v>2.03295006795621</v>
      </c>
      <c r="I86" s="264">
        <v>2.0953699154713612</v>
      </c>
      <c r="J86" s="264">
        <v>1.6849709406763009</v>
      </c>
      <c r="K86" s="264">
        <v>1.198512265303461</v>
      </c>
      <c r="L86" s="264">
        <v>1.475362043087266</v>
      </c>
      <c r="M86" s="264">
        <v>2.3352433664625578</v>
      </c>
      <c r="N86" s="264">
        <v>3.141736569108045</v>
      </c>
      <c r="O86" s="264">
        <v>4.276004117799836</v>
      </c>
      <c r="P86" s="264">
        <v>3.231436423282473</v>
      </c>
      <c r="Q86" s="264">
        <v>2.5947090244616322</v>
      </c>
      <c r="R86" s="264">
        <v>2.187062191099225</v>
      </c>
      <c r="S86" s="264">
        <v>1.5421659407586501</v>
      </c>
      <c r="T86" s="264">
        <v>1.0958003423054119</v>
      </c>
      <c r="U86" s="264">
        <v>1.181273708320747</v>
      </c>
      <c r="V86" s="264">
        <v>0.94764170000090464</v>
      </c>
      <c r="W86" s="264">
        <v>0.42890106067010803</v>
      </c>
      <c r="DA86" s="72" t="s">
        <v>1203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1204</v>
      </c>
    </row>
    <row r="88" spans="1:105" ht="12" customHeight="1" x14ac:dyDescent="0.25">
      <c r="A88" s="59" t="s">
        <v>33</v>
      </c>
      <c r="B88" s="297">
        <v>0.38565106201720267</v>
      </c>
      <c r="C88" s="297">
        <v>0.38958293848613101</v>
      </c>
      <c r="D88" s="297">
        <v>0.38359347609800848</v>
      </c>
      <c r="E88" s="297">
        <v>0.26518834675861241</v>
      </c>
      <c r="F88" s="297">
        <v>0.29183096884246662</v>
      </c>
      <c r="G88" s="297">
        <v>0.28185458974965921</v>
      </c>
      <c r="H88" s="297">
        <v>0.30478245434550971</v>
      </c>
      <c r="I88" s="297">
        <v>0.2905830103592203</v>
      </c>
      <c r="J88" s="297">
        <v>0.28877718790154677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DA88" s="122" t="s">
        <v>1205</v>
      </c>
    </row>
    <row r="89" spans="1:105" ht="12" customHeight="1" x14ac:dyDescent="0.25">
      <c r="A89" s="59" t="s">
        <v>160</v>
      </c>
      <c r="B89" s="297">
        <v>0.57194961053783666</v>
      </c>
      <c r="C89" s="297">
        <v>0.66927633324616265</v>
      </c>
      <c r="D89" s="297">
        <v>0.57506378229937105</v>
      </c>
      <c r="E89" s="297">
        <v>0.46251677863448037</v>
      </c>
      <c r="F89" s="297">
        <v>0.58796167503630148</v>
      </c>
      <c r="G89" s="297">
        <v>0.50220131771154264</v>
      </c>
      <c r="H89" s="297">
        <v>0.25796723640368052</v>
      </c>
      <c r="I89" s="297">
        <v>0.19879602707101671</v>
      </c>
      <c r="J89" s="297">
        <v>0.12803620146555991</v>
      </c>
      <c r="K89" s="297">
        <v>0.1110636479284917</v>
      </c>
      <c r="L89" s="297">
        <v>0.22858135471362601</v>
      </c>
      <c r="M89" s="297">
        <v>0.2057859919736264</v>
      </c>
      <c r="N89" s="297">
        <v>0.57688183217686406</v>
      </c>
      <c r="O89" s="297">
        <v>0.81912060529458486</v>
      </c>
      <c r="P89" s="297">
        <v>0.6413161235278575</v>
      </c>
      <c r="Q89" s="297">
        <v>0.66068043433020895</v>
      </c>
      <c r="R89" s="297">
        <v>7.994122880429666E-3</v>
      </c>
      <c r="S89" s="297">
        <v>0.1305484974103448</v>
      </c>
      <c r="T89" s="297">
        <v>0.13586799130638591</v>
      </c>
      <c r="U89" s="297">
        <v>0.18166529022641731</v>
      </c>
      <c r="V89" s="297">
        <v>0.16074709491157221</v>
      </c>
      <c r="W89" s="297">
        <v>0.14250975573593111</v>
      </c>
      <c r="DA89" s="122" t="s">
        <v>1206</v>
      </c>
    </row>
    <row r="90" spans="1:105" ht="12" customHeight="1" x14ac:dyDescent="0.25">
      <c r="A90" s="59" t="s">
        <v>70</v>
      </c>
      <c r="B90" s="297">
        <v>0</v>
      </c>
      <c r="C90" s="297">
        <v>0</v>
      </c>
      <c r="D90" s="297">
        <v>0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1207</v>
      </c>
    </row>
    <row r="91" spans="1:105" ht="12" customHeight="1" x14ac:dyDescent="0.25">
      <c r="A91" s="59" t="s">
        <v>162</v>
      </c>
      <c r="B91" s="297">
        <v>1.0620196642440141</v>
      </c>
      <c r="C91" s="297">
        <v>0.96212835248828987</v>
      </c>
      <c r="D91" s="297">
        <v>0.97508103196868434</v>
      </c>
      <c r="E91" s="297">
        <v>1.3388311118691121</v>
      </c>
      <c r="F91" s="297">
        <v>1.6237424240302329</v>
      </c>
      <c r="G91" s="297">
        <v>1.757499925629781</v>
      </c>
      <c r="H91" s="297">
        <v>1.47020037720702</v>
      </c>
      <c r="I91" s="297">
        <v>1.6059908780411241</v>
      </c>
      <c r="J91" s="297">
        <v>1.2681575513091941</v>
      </c>
      <c r="K91" s="297">
        <v>1.08744861737497</v>
      </c>
      <c r="L91" s="297">
        <v>1.2467806883736401</v>
      </c>
      <c r="M91" s="297">
        <v>2.1294573744889318</v>
      </c>
      <c r="N91" s="297">
        <v>2.5648547369311809</v>
      </c>
      <c r="O91" s="297">
        <v>3.4568835125052511</v>
      </c>
      <c r="P91" s="297">
        <v>2.590120299754616</v>
      </c>
      <c r="Q91" s="297">
        <v>1.9340285901314229</v>
      </c>
      <c r="R91" s="297">
        <v>2.1790680682187951</v>
      </c>
      <c r="S91" s="297">
        <v>1.4116174433483051</v>
      </c>
      <c r="T91" s="297">
        <v>0.95993235099902596</v>
      </c>
      <c r="U91" s="297">
        <v>0.9996084180943301</v>
      </c>
      <c r="V91" s="297">
        <v>0.78689460508933251</v>
      </c>
      <c r="W91" s="297">
        <v>0.28639130493417692</v>
      </c>
      <c r="DA91" s="122" t="s">
        <v>1208</v>
      </c>
    </row>
    <row r="92" spans="1:105" ht="12" customHeight="1" x14ac:dyDescent="0.25">
      <c r="A92" s="60" t="s">
        <v>1021</v>
      </c>
      <c r="B92" s="264">
        <v>0.74928117008547235</v>
      </c>
      <c r="C92" s="264">
        <v>0.66392703440154877</v>
      </c>
      <c r="D92" s="264">
        <v>0.76364312164654768</v>
      </c>
      <c r="E92" s="264">
        <v>2.1656660002285331</v>
      </c>
      <c r="F92" s="264">
        <v>1.9434195893871771</v>
      </c>
      <c r="G92" s="264">
        <v>2.3117619722894909</v>
      </c>
      <c r="H92" s="264">
        <v>2.248175164573877</v>
      </c>
      <c r="I92" s="264">
        <v>1.91553474413102</v>
      </c>
      <c r="J92" s="264">
        <v>1.9445888839800101</v>
      </c>
      <c r="K92" s="264">
        <v>1.6374953787780739</v>
      </c>
      <c r="L92" s="264">
        <v>1.7880895793253799</v>
      </c>
      <c r="M92" s="264">
        <v>1.6799026103839081</v>
      </c>
      <c r="N92" s="264">
        <v>1.344112000444915</v>
      </c>
      <c r="O92" s="264">
        <v>1.067748154692483</v>
      </c>
      <c r="P92" s="264">
        <v>1.071587971671075</v>
      </c>
      <c r="Q92" s="264">
        <v>1.248226102738212</v>
      </c>
      <c r="R92" s="264">
        <v>1.560360211741078</v>
      </c>
      <c r="S92" s="264">
        <v>1.638290926267687</v>
      </c>
      <c r="T92" s="264">
        <v>0.80237801351621496</v>
      </c>
      <c r="U92" s="264">
        <v>0.85175701533704262</v>
      </c>
      <c r="V92" s="264">
        <v>0.98401121041384287</v>
      </c>
      <c r="W92" s="264">
        <v>0.46220271345458391</v>
      </c>
      <c r="DA92" s="72" t="s">
        <v>1209</v>
      </c>
    </row>
    <row r="93" spans="1:105" ht="12" customHeight="1" x14ac:dyDescent="0.25">
      <c r="A93" s="57" t="s">
        <v>1023</v>
      </c>
      <c r="B93" s="263">
        <f t="shared" ref="B93:W93" si="3">B94+B95+B106</f>
        <v>1.2291397518807436</v>
      </c>
      <c r="C93" s="263">
        <f t="shared" si="3"/>
        <v>1.1808236332309994</v>
      </c>
      <c r="D93" s="263">
        <f t="shared" si="3"/>
        <v>1.2144175606770278</v>
      </c>
      <c r="E93" s="263">
        <f t="shared" si="3"/>
        <v>2.006944766229287</v>
      </c>
      <c r="F93" s="263">
        <f t="shared" si="3"/>
        <v>2.056352341219533</v>
      </c>
      <c r="G93" s="263">
        <f t="shared" si="3"/>
        <v>2.2585076978770902</v>
      </c>
      <c r="H93" s="263">
        <f t="shared" si="3"/>
        <v>1.9666482265143859</v>
      </c>
      <c r="I93" s="263">
        <f t="shared" si="3"/>
        <v>1.8230136045026433</v>
      </c>
      <c r="J93" s="263">
        <f t="shared" si="3"/>
        <v>1.6734342744180331</v>
      </c>
      <c r="K93" s="263">
        <f t="shared" si="3"/>
        <v>1.2857596827339743</v>
      </c>
      <c r="L93" s="263">
        <f t="shared" si="3"/>
        <v>1.4902296273470488</v>
      </c>
      <c r="M93" s="263">
        <f t="shared" si="3"/>
        <v>1.7858853430905255</v>
      </c>
      <c r="N93" s="263">
        <f t="shared" si="3"/>
        <v>1.8964480474078627</v>
      </c>
      <c r="O93" s="263">
        <f t="shared" si="3"/>
        <v>2.0766930017762202</v>
      </c>
      <c r="P93" s="263">
        <f t="shared" si="3"/>
        <v>1.7366985031851669</v>
      </c>
      <c r="Q93" s="263">
        <f t="shared" si="3"/>
        <v>1.7010904485338889</v>
      </c>
      <c r="R93" s="263">
        <f t="shared" si="3"/>
        <v>1.6644280799473872</v>
      </c>
      <c r="S93" s="263">
        <f t="shared" si="3"/>
        <v>1.4843156281086567</v>
      </c>
      <c r="T93" s="263">
        <f t="shared" si="3"/>
        <v>0.85805605755063064</v>
      </c>
      <c r="U93" s="263">
        <f t="shared" si="3"/>
        <v>0.92145428322690348</v>
      </c>
      <c r="V93" s="263">
        <f t="shared" si="3"/>
        <v>0.90859537566178472</v>
      </c>
      <c r="W93" s="263">
        <f t="shared" si="3"/>
        <v>0.42822410617648338</v>
      </c>
      <c r="DA93" s="70"/>
    </row>
    <row r="94" spans="1:105" ht="12" customHeight="1" x14ac:dyDescent="0.25">
      <c r="A94" s="60" t="s">
        <v>1024</v>
      </c>
      <c r="B94" s="264">
        <v>0.1114345698954043</v>
      </c>
      <c r="C94" s="264">
        <v>0.1089004048347125</v>
      </c>
      <c r="D94" s="264">
        <v>0.1004248982828669</v>
      </c>
      <c r="E94" s="264">
        <v>8.5710224986747408E-2</v>
      </c>
      <c r="F94" s="264">
        <v>0.11550638830012019</v>
      </c>
      <c r="G94" s="264">
        <v>0.1166470950256428</v>
      </c>
      <c r="H94" s="264">
        <v>8.7909297148501583E-2</v>
      </c>
      <c r="I94" s="264">
        <v>0.1027758384466458</v>
      </c>
      <c r="J94" s="264">
        <v>7.48843833313554E-2</v>
      </c>
      <c r="K94" s="264">
        <v>5.8627036520330938E-2</v>
      </c>
      <c r="L94" s="264">
        <v>7.0987873491489578E-2</v>
      </c>
      <c r="M94" s="264">
        <v>0.14715728512061291</v>
      </c>
      <c r="N94" s="264">
        <v>0.2207005666591563</v>
      </c>
      <c r="O94" s="264">
        <v>0.36895665299550168</v>
      </c>
      <c r="P94" s="264">
        <v>0.243904907437834</v>
      </c>
      <c r="Q94" s="264">
        <v>0.1676482093223424</v>
      </c>
      <c r="R94" s="264">
        <v>0.1505890469904321</v>
      </c>
      <c r="S94" s="264">
        <v>8.7214056345664426E-2</v>
      </c>
      <c r="T94" s="264">
        <v>6.7596888353013404E-2</v>
      </c>
      <c r="U94" s="264">
        <v>7.1319087649925478E-2</v>
      </c>
      <c r="V94" s="264">
        <v>4.977360661183898E-2</v>
      </c>
      <c r="W94" s="264">
        <v>1.8462011962517899E-2</v>
      </c>
      <c r="DA94" s="72" t="s">
        <v>1210</v>
      </c>
    </row>
    <row r="95" spans="1:105" ht="12" customHeight="1" x14ac:dyDescent="0.25">
      <c r="A95" s="60" t="s">
        <v>1026</v>
      </c>
      <c r="B95" s="264">
        <v>0.1204671764456665</v>
      </c>
      <c r="C95" s="264">
        <v>0.1187245001551441</v>
      </c>
      <c r="D95" s="264">
        <v>0.1163896397121775</v>
      </c>
      <c r="E95" s="264">
        <v>0.16264317215641369</v>
      </c>
      <c r="F95" s="264">
        <v>0.18728017036967359</v>
      </c>
      <c r="G95" s="264">
        <v>0.19565666214924429</v>
      </c>
      <c r="H95" s="264">
        <v>0.17361855541578039</v>
      </c>
      <c r="I95" s="264">
        <v>0.16533008916294731</v>
      </c>
      <c r="J95" s="264">
        <v>0.14204326623113561</v>
      </c>
      <c r="K95" s="264">
        <v>0.1073444133595173</v>
      </c>
      <c r="L95" s="264">
        <v>0.12787383862218021</v>
      </c>
      <c r="M95" s="264">
        <v>0.16620012924323149</v>
      </c>
      <c r="N95" s="264">
        <v>0.20870478581566931</v>
      </c>
      <c r="O95" s="264">
        <v>0.26220987446813943</v>
      </c>
      <c r="P95" s="264">
        <v>0.21283755941820809</v>
      </c>
      <c r="Q95" s="264">
        <v>0.16099420570636341</v>
      </c>
      <c r="R95" s="264">
        <v>0.14606587830577991</v>
      </c>
      <c r="S95" s="264">
        <v>0.1132136431778923</v>
      </c>
      <c r="T95" s="264">
        <v>7.3768556305623637E-2</v>
      </c>
      <c r="U95" s="264">
        <v>7.930589772110766E-2</v>
      </c>
      <c r="V95" s="264">
        <v>6.9327086612903904E-2</v>
      </c>
      <c r="W95" s="264">
        <v>3.1826052402666893E-2</v>
      </c>
      <c r="DA95" s="72" t="s">
        <v>1211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1212</v>
      </c>
    </row>
    <row r="97" spans="1:105" ht="12" customHeight="1" x14ac:dyDescent="0.25">
      <c r="A97" s="64" t="s">
        <v>32</v>
      </c>
      <c r="B97" s="231">
        <v>0</v>
      </c>
      <c r="C97" s="231">
        <v>0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1213</v>
      </c>
    </row>
    <row r="98" spans="1:105" ht="12" customHeight="1" x14ac:dyDescent="0.25">
      <c r="A98" s="64" t="s">
        <v>33</v>
      </c>
      <c r="B98" s="231">
        <v>2.2909043253002019E-2</v>
      </c>
      <c r="C98" s="231">
        <v>2.2769003686128619E-2</v>
      </c>
      <c r="D98" s="231">
        <v>2.2985933307201702E-2</v>
      </c>
      <c r="E98" s="231">
        <v>1.548181020103585E-2</v>
      </c>
      <c r="F98" s="231">
        <v>1.4901149047188179E-2</v>
      </c>
      <c r="G98" s="231">
        <v>1.52393962664721E-2</v>
      </c>
      <c r="H98" s="231">
        <v>1.465691987845902E-2</v>
      </c>
      <c r="I98" s="231">
        <v>1.467707647157653E-2</v>
      </c>
      <c r="J98" s="231">
        <v>1.508742372879864E-2</v>
      </c>
      <c r="K98" s="231">
        <v>0</v>
      </c>
      <c r="L98" s="231">
        <v>0</v>
      </c>
      <c r="M98" s="231">
        <v>0</v>
      </c>
      <c r="N98" s="231">
        <v>0</v>
      </c>
      <c r="O98" s="231">
        <v>0</v>
      </c>
      <c r="P98" s="231">
        <v>0</v>
      </c>
      <c r="Q98" s="231">
        <v>0</v>
      </c>
      <c r="R98" s="231">
        <v>0</v>
      </c>
      <c r="S98" s="231">
        <v>0</v>
      </c>
      <c r="T98" s="231">
        <v>0</v>
      </c>
      <c r="U98" s="231">
        <v>0</v>
      </c>
      <c r="V98" s="231">
        <v>0</v>
      </c>
      <c r="W98" s="231">
        <v>0</v>
      </c>
      <c r="DA98" s="73" t="s">
        <v>1214</v>
      </c>
    </row>
    <row r="99" spans="1:105" ht="12" customHeight="1" x14ac:dyDescent="0.25">
      <c r="A99" s="64" t="s">
        <v>160</v>
      </c>
      <c r="B99" s="231">
        <v>3.4621952180651359E-2</v>
      </c>
      <c r="C99" s="231">
        <v>3.9859415818094421E-2</v>
      </c>
      <c r="D99" s="231">
        <v>3.5114647205057532E-2</v>
      </c>
      <c r="E99" s="231">
        <v>2.7515420760887959E-2</v>
      </c>
      <c r="F99" s="231">
        <v>3.0592767301945181E-2</v>
      </c>
      <c r="G99" s="231">
        <v>2.766953506797442E-2</v>
      </c>
      <c r="H99" s="231">
        <v>1.264150165852586E-2</v>
      </c>
      <c r="I99" s="231">
        <v>1.0231949836257611E-2</v>
      </c>
      <c r="J99" s="231">
        <v>6.8165770638102382E-3</v>
      </c>
      <c r="K99" s="231">
        <v>5.9663745271502418E-3</v>
      </c>
      <c r="L99" s="231">
        <v>1.180010394217388E-2</v>
      </c>
      <c r="M99" s="231">
        <v>1.1364219978051159E-2</v>
      </c>
      <c r="N99" s="231">
        <v>2.6782347651506461E-2</v>
      </c>
      <c r="O99" s="231">
        <v>3.7086629914358217E-2</v>
      </c>
      <c r="P99" s="231">
        <v>2.7192311515123281E-2</v>
      </c>
      <c r="Q99" s="231">
        <v>4.1645794605423218E-2</v>
      </c>
      <c r="R99" s="231">
        <v>5.4187760587560919E-4</v>
      </c>
      <c r="S99" s="231">
        <v>9.7472550202474632E-3</v>
      </c>
      <c r="T99" s="231">
        <v>9.2837038945964168E-3</v>
      </c>
      <c r="U99" s="231">
        <v>1.2368308832617921E-2</v>
      </c>
      <c r="V99" s="231">
        <v>1.190929676829436E-2</v>
      </c>
      <c r="W99" s="231">
        <v>1.062167428761967E-2</v>
      </c>
      <c r="DA99" s="73" t="s">
        <v>1215</v>
      </c>
    </row>
    <row r="100" spans="1:105" ht="12" customHeight="1" x14ac:dyDescent="0.25">
      <c r="A100" s="64" t="s">
        <v>70</v>
      </c>
      <c r="B100" s="231">
        <v>0</v>
      </c>
      <c r="C100" s="231">
        <v>0</v>
      </c>
      <c r="D100" s="231">
        <v>0</v>
      </c>
      <c r="E100" s="231">
        <v>0</v>
      </c>
      <c r="F100" s="231">
        <v>0</v>
      </c>
      <c r="G100" s="231">
        <v>0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>
        <v>0</v>
      </c>
      <c r="O100" s="231">
        <v>0</v>
      </c>
      <c r="P100" s="231">
        <v>0</v>
      </c>
      <c r="Q100" s="231">
        <v>0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1216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0</v>
      </c>
      <c r="P101" s="231">
        <v>0</v>
      </c>
      <c r="Q101" s="231">
        <v>0</v>
      </c>
      <c r="R101" s="231">
        <v>0</v>
      </c>
      <c r="S101" s="231">
        <v>0</v>
      </c>
      <c r="T101" s="231">
        <v>0</v>
      </c>
      <c r="U101" s="231">
        <v>0</v>
      </c>
      <c r="V101" s="231">
        <v>0</v>
      </c>
      <c r="W101" s="231">
        <v>0</v>
      </c>
      <c r="DA101" s="73" t="s">
        <v>1217</v>
      </c>
    </row>
    <row r="102" spans="1:105" ht="12" customHeight="1" x14ac:dyDescent="0.25">
      <c r="A102" s="64" t="s">
        <v>162</v>
      </c>
      <c r="B102" s="231">
        <v>6.2936181012013093E-2</v>
      </c>
      <c r="C102" s="231">
        <v>5.609608065092106E-2</v>
      </c>
      <c r="D102" s="231">
        <v>5.8289059199918253E-2</v>
      </c>
      <c r="E102" s="231">
        <v>7.7973765320176427E-2</v>
      </c>
      <c r="F102" s="231">
        <v>8.2710553494490288E-2</v>
      </c>
      <c r="G102" s="231">
        <v>9.4796733700244856E-2</v>
      </c>
      <c r="H102" s="231">
        <v>7.0531754823939918E-2</v>
      </c>
      <c r="I102" s="231">
        <v>8.0922225878844845E-2</v>
      </c>
      <c r="J102" s="231">
        <v>6.6096859383916698E-2</v>
      </c>
      <c r="K102" s="231">
        <v>5.719016740602486E-2</v>
      </c>
      <c r="L102" s="231">
        <v>6.3009950991095381E-2</v>
      </c>
      <c r="M102" s="231">
        <v>0.1151242513032793</v>
      </c>
      <c r="N102" s="231">
        <v>0.1165731680433986</v>
      </c>
      <c r="O102" s="231">
        <v>0.1532245340401456</v>
      </c>
      <c r="P102" s="231">
        <v>0.10751472494526911</v>
      </c>
      <c r="Q102" s="231">
        <v>0.1193484111009402</v>
      </c>
      <c r="R102" s="231">
        <v>0.14460230800044971</v>
      </c>
      <c r="S102" s="231">
        <v>0.1031814227585187</v>
      </c>
      <c r="T102" s="231">
        <v>6.4212384570160333E-2</v>
      </c>
      <c r="U102" s="231">
        <v>6.6625781039319903E-2</v>
      </c>
      <c r="V102" s="231">
        <v>5.707338050966658E-2</v>
      </c>
      <c r="W102" s="231">
        <v>2.0896918878582329E-2</v>
      </c>
      <c r="DA102" s="73" t="s">
        <v>1218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1219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1220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4.1672175874313468E-2</v>
      </c>
      <c r="F105" s="231">
        <v>5.9075700526049962E-2</v>
      </c>
      <c r="G105" s="231">
        <v>5.7950997114552871E-2</v>
      </c>
      <c r="H105" s="231">
        <v>7.5788379054855623E-2</v>
      </c>
      <c r="I105" s="231">
        <v>5.9498836976268343E-2</v>
      </c>
      <c r="J105" s="231">
        <v>5.4042406054609977E-2</v>
      </c>
      <c r="K105" s="231">
        <v>4.4187871426342243E-2</v>
      </c>
      <c r="L105" s="231">
        <v>5.3063783688910911E-2</v>
      </c>
      <c r="M105" s="231">
        <v>3.9711657961901042E-2</v>
      </c>
      <c r="N105" s="231">
        <v>6.534927012076433E-2</v>
      </c>
      <c r="O105" s="231">
        <v>7.1898710513635639E-2</v>
      </c>
      <c r="P105" s="231">
        <v>7.8130522957815723E-2</v>
      </c>
      <c r="Q105" s="231">
        <v>0</v>
      </c>
      <c r="R105" s="231">
        <v>9.2169269945462106E-4</v>
      </c>
      <c r="S105" s="231">
        <v>2.8496539912610861E-4</v>
      </c>
      <c r="T105" s="231">
        <v>2.7246784086688158E-4</v>
      </c>
      <c r="U105" s="231">
        <v>3.1180784916982679E-4</v>
      </c>
      <c r="V105" s="231">
        <v>3.4440933494296811E-4</v>
      </c>
      <c r="W105" s="231">
        <v>3.0745923646489589E-4</v>
      </c>
      <c r="DA105" s="73" t="s">
        <v>1221</v>
      </c>
    </row>
    <row r="106" spans="1:105" ht="12" customHeight="1" x14ac:dyDescent="0.25">
      <c r="A106" s="60" t="s">
        <v>1038</v>
      </c>
      <c r="B106" s="264">
        <v>0.99723800553967279</v>
      </c>
      <c r="C106" s="264">
        <v>0.95319872824114282</v>
      </c>
      <c r="D106" s="264">
        <v>0.99760302268198331</v>
      </c>
      <c r="E106" s="264">
        <v>1.7585913690861259</v>
      </c>
      <c r="F106" s="264">
        <v>1.753565782549739</v>
      </c>
      <c r="G106" s="264">
        <v>1.9462039407022029</v>
      </c>
      <c r="H106" s="264">
        <v>1.705120373950104</v>
      </c>
      <c r="I106" s="264">
        <v>1.5549076768930501</v>
      </c>
      <c r="J106" s="264">
        <v>1.4565066248555421</v>
      </c>
      <c r="K106" s="264">
        <v>1.119788232854126</v>
      </c>
      <c r="L106" s="264">
        <v>1.291367915233379</v>
      </c>
      <c r="M106" s="264">
        <v>1.472527928726681</v>
      </c>
      <c r="N106" s="264">
        <v>1.4670426949330371</v>
      </c>
      <c r="O106" s="264">
        <v>1.4455264743125791</v>
      </c>
      <c r="P106" s="264">
        <v>1.2799560363291249</v>
      </c>
      <c r="Q106" s="264">
        <v>1.372448033505183</v>
      </c>
      <c r="R106" s="264">
        <v>1.3677731546511751</v>
      </c>
      <c r="S106" s="264">
        <v>1.2838879285850999</v>
      </c>
      <c r="T106" s="264">
        <v>0.71669061289199365</v>
      </c>
      <c r="U106" s="264">
        <v>0.7708292978558704</v>
      </c>
      <c r="V106" s="264">
        <v>0.78949468243704179</v>
      </c>
      <c r="W106" s="264">
        <v>0.37793604181129858</v>
      </c>
      <c r="DA106" s="72" t="s">
        <v>1222</v>
      </c>
    </row>
    <row r="107" spans="1:105" ht="12" customHeight="1" x14ac:dyDescent="0.25">
      <c r="A107" s="132" t="s">
        <v>1040</v>
      </c>
      <c r="B107" s="318">
        <v>0.82057211353099901</v>
      </c>
      <c r="C107" s="318">
        <v>0.78011946279399402</v>
      </c>
      <c r="D107" s="318">
        <v>0.80715233791810159</v>
      </c>
      <c r="E107" s="318">
        <v>1.329272591289937</v>
      </c>
      <c r="F107" s="318">
        <v>1.3574008772558619</v>
      </c>
      <c r="G107" s="318">
        <v>1.5012182517240971</v>
      </c>
      <c r="H107" s="318">
        <v>1.2900028470106071</v>
      </c>
      <c r="I107" s="318">
        <v>1.212627149160687</v>
      </c>
      <c r="J107" s="318">
        <v>1.1085669881250459</v>
      </c>
      <c r="K107" s="318">
        <v>0.8619778795445151</v>
      </c>
      <c r="L107" s="318">
        <v>0.99439994835383505</v>
      </c>
      <c r="M107" s="318">
        <v>1.220125337061668</v>
      </c>
      <c r="N107" s="318">
        <v>1.264916546418128</v>
      </c>
      <c r="O107" s="318">
        <v>1.3852357188409259</v>
      </c>
      <c r="P107" s="318">
        <v>1.156065008330545</v>
      </c>
      <c r="Q107" s="318">
        <v>1.1779367920702699</v>
      </c>
      <c r="R107" s="318">
        <v>1.1932517814901751</v>
      </c>
      <c r="S107" s="318">
        <v>1.0441715889402401</v>
      </c>
      <c r="T107" s="318">
        <v>0.60073355452463917</v>
      </c>
      <c r="U107" s="318">
        <v>0.64185397831596069</v>
      </c>
      <c r="V107" s="318">
        <v>0.62942635755700704</v>
      </c>
      <c r="W107" s="318">
        <v>0.28812358029726032</v>
      </c>
      <c r="DA107" s="139" t="s">
        <v>1223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3.157325763955205</v>
      </c>
      <c r="C110" s="225">
        <v>3.0780581370018192</v>
      </c>
      <c r="D110" s="225">
        <v>3.1625238965684548</v>
      </c>
      <c r="E110" s="225">
        <v>4.842426718095453</v>
      </c>
      <c r="F110" s="225">
        <v>5.0170470264069857</v>
      </c>
      <c r="G110" s="225">
        <v>5.4572628514619366</v>
      </c>
      <c r="H110" s="225">
        <v>4.7043471275876767</v>
      </c>
      <c r="I110" s="225">
        <v>5.4398337171550519</v>
      </c>
      <c r="J110" s="225">
        <v>3.958466830099205</v>
      </c>
      <c r="K110" s="225">
        <v>3.0567887621525109</v>
      </c>
      <c r="L110" s="225">
        <v>3.1502961668681491</v>
      </c>
      <c r="M110" s="225">
        <v>3.5907969155075659</v>
      </c>
      <c r="N110" s="225">
        <v>3.3763281121780002</v>
      </c>
      <c r="O110" s="225">
        <v>3.8416845644438231</v>
      </c>
      <c r="P110" s="225">
        <v>5.2072356299748934</v>
      </c>
      <c r="Q110" s="225">
        <v>5.0220126995568899</v>
      </c>
      <c r="R110" s="225">
        <v>4.4296282070370827</v>
      </c>
      <c r="S110" s="225">
        <v>3.495121091490764</v>
      </c>
      <c r="T110" s="225">
        <v>3.2443698568799202</v>
      </c>
      <c r="U110" s="225">
        <v>3.6545028107483781</v>
      </c>
      <c r="V110" s="225">
        <v>2.8247725559221388</v>
      </c>
      <c r="W110" s="225">
        <v>1.839723140745235</v>
      </c>
      <c r="DA110" s="89" t="s">
        <v>1224</v>
      </c>
    </row>
    <row r="111" spans="1:105" ht="12" customHeight="1" x14ac:dyDescent="0.25">
      <c r="A111" s="55" t="s">
        <v>92</v>
      </c>
      <c r="B111" s="261">
        <v>3.1362383118864523E-2</v>
      </c>
      <c r="C111" s="261">
        <v>3.031335997605886E-2</v>
      </c>
      <c r="D111" s="261">
        <v>3.1509770763019487E-2</v>
      </c>
      <c r="E111" s="261">
        <v>4.9554172169634612E-2</v>
      </c>
      <c r="F111" s="261">
        <v>5.0318908838870767E-2</v>
      </c>
      <c r="G111" s="261">
        <v>5.530551100136908E-2</v>
      </c>
      <c r="H111" s="261">
        <v>4.7240290080527401E-2</v>
      </c>
      <c r="I111" s="261">
        <v>5.4642264427494897E-2</v>
      </c>
      <c r="J111" s="261">
        <v>4.0130718871630187E-2</v>
      </c>
      <c r="K111" s="261">
        <v>3.1168473087126121E-2</v>
      </c>
      <c r="L111" s="261">
        <v>3.1965960080657579E-2</v>
      </c>
      <c r="M111" s="261">
        <v>3.6404778958124551E-2</v>
      </c>
      <c r="N111" s="261">
        <v>3.2941135879695542E-2</v>
      </c>
      <c r="O111" s="261">
        <v>3.6174354661330843E-2</v>
      </c>
      <c r="P111" s="261">
        <v>4.9028960578122338E-2</v>
      </c>
      <c r="Q111" s="261">
        <v>5.0903091848440891E-2</v>
      </c>
      <c r="R111" s="261">
        <v>4.5869535902833429E-2</v>
      </c>
      <c r="S111" s="261">
        <v>3.6779056455702813E-2</v>
      </c>
      <c r="T111" s="261">
        <v>3.3470848072998188E-2</v>
      </c>
      <c r="U111" s="261">
        <v>3.7640235227669079E-2</v>
      </c>
      <c r="V111" s="261">
        <v>2.9593664386464311E-2</v>
      </c>
      <c r="W111" s="261">
        <v>1.9185951524733989E-2</v>
      </c>
      <c r="DA111" s="67" t="s">
        <v>1225</v>
      </c>
    </row>
    <row r="112" spans="1:105" ht="12" customHeight="1" x14ac:dyDescent="0.25">
      <c r="A112" s="202" t="s">
        <v>93</v>
      </c>
      <c r="B112" s="226">
        <v>6.7447630182963042E-2</v>
      </c>
      <c r="C112" s="226">
        <v>6.5191611412923664E-2</v>
      </c>
      <c r="D112" s="226">
        <v>6.7764600589160423E-2</v>
      </c>
      <c r="E112" s="226">
        <v>0.10657071134718681</v>
      </c>
      <c r="F112" s="226">
        <v>0.1082153464458176</v>
      </c>
      <c r="G112" s="226">
        <v>0.1189394836152104</v>
      </c>
      <c r="H112" s="226">
        <v>0.1015944994680834</v>
      </c>
      <c r="I112" s="226">
        <v>0.11751311210940869</v>
      </c>
      <c r="J112" s="226">
        <v>8.6304726116366817E-2</v>
      </c>
      <c r="K112" s="226">
        <v>6.7030609191290044E-2</v>
      </c>
      <c r="L112" s="226">
        <v>6.8745676812636686E-2</v>
      </c>
      <c r="M112" s="226">
        <v>7.8291756680415131E-2</v>
      </c>
      <c r="N112" s="226">
        <v>7.0842880217352577E-2</v>
      </c>
      <c r="O112" s="226">
        <v>7.8343367914351453E-2</v>
      </c>
      <c r="P112" s="226">
        <v>0.1068530732382891</v>
      </c>
      <c r="Q112" s="226">
        <v>0.1096586718794569</v>
      </c>
      <c r="R112" s="226">
        <v>9.8646569124319392E-2</v>
      </c>
      <c r="S112" s="226">
        <v>7.9096674155811883E-2</v>
      </c>
      <c r="T112" s="226">
        <v>7.1982074008266797E-2</v>
      </c>
      <c r="U112" s="226">
        <v>8.0948716684367789E-2</v>
      </c>
      <c r="V112" s="226">
        <v>6.3643841213595731E-2</v>
      </c>
      <c r="W112" s="226">
        <v>4.1261117123785898E-2</v>
      </c>
      <c r="DA112" s="174" t="s">
        <v>1226</v>
      </c>
    </row>
    <row r="113" spans="1:105" ht="12" customHeight="1" x14ac:dyDescent="0.25">
      <c r="A113" s="202" t="s">
        <v>94</v>
      </c>
      <c r="B113" s="226">
        <v>0.43384753355920858</v>
      </c>
      <c r="C113" s="226">
        <v>0.41933600548342881</v>
      </c>
      <c r="D113" s="226">
        <v>0.43588640176802401</v>
      </c>
      <c r="E113" s="226">
        <v>0.68550133106539002</v>
      </c>
      <c r="F113" s="226">
        <v>0.69608021840672962</v>
      </c>
      <c r="G113" s="226">
        <v>0.76506174448660202</v>
      </c>
      <c r="H113" s="226">
        <v>0.65349253780815286</v>
      </c>
      <c r="I113" s="226">
        <v>0.75588680745690207</v>
      </c>
      <c r="J113" s="226">
        <v>0.55514318973873633</v>
      </c>
      <c r="K113" s="226">
        <v>0.43116510382536938</v>
      </c>
      <c r="L113" s="226">
        <v>0.44219703860780851</v>
      </c>
      <c r="M113" s="226">
        <v>0.50360087436245626</v>
      </c>
      <c r="N113" s="226">
        <v>0.45568700885642638</v>
      </c>
      <c r="O113" s="226">
        <v>0.49958022121080581</v>
      </c>
      <c r="P113" s="226">
        <v>0.67611829066459006</v>
      </c>
      <c r="Q113" s="226">
        <v>0.70106177946448378</v>
      </c>
      <c r="R113" s="226">
        <v>0.63453038442667764</v>
      </c>
      <c r="S113" s="226">
        <v>0.5087783944691272</v>
      </c>
      <c r="T113" s="226">
        <v>0.46301471503518171</v>
      </c>
      <c r="U113" s="226">
        <v>0.520691401358785</v>
      </c>
      <c r="V113" s="226">
        <v>0.40938018818231231</v>
      </c>
      <c r="W113" s="226">
        <v>0.26540641750484878</v>
      </c>
      <c r="DA113" s="174" t="s">
        <v>1227</v>
      </c>
    </row>
    <row r="114" spans="1:105" ht="12" customHeight="1" x14ac:dyDescent="0.25">
      <c r="A114" s="202" t="s">
        <v>95</v>
      </c>
      <c r="B114" s="226">
        <v>0.6050565573085821</v>
      </c>
      <c r="C114" s="226">
        <v>0.58481835254852255</v>
      </c>
      <c r="D114" s="226">
        <v>0.60790002300518597</v>
      </c>
      <c r="E114" s="226">
        <v>0.95602036042984906</v>
      </c>
      <c r="F114" s="226">
        <v>0.97077398851295671</v>
      </c>
      <c r="G114" s="226">
        <v>1.0669776579112149</v>
      </c>
      <c r="H114" s="226">
        <v>0.91137995394201798</v>
      </c>
      <c r="I114" s="226">
        <v>1.054182020312054</v>
      </c>
      <c r="J114" s="226">
        <v>0.77421905442452943</v>
      </c>
      <c r="K114" s="226">
        <v>0.60131556174116729</v>
      </c>
      <c r="L114" s="226">
        <v>0.61670102313852782</v>
      </c>
      <c r="M114" s="226">
        <v>0.70233662226814375</v>
      </c>
      <c r="N114" s="226">
        <v>0.63551453324393958</v>
      </c>
      <c r="O114" s="226">
        <v>0.70279961430269333</v>
      </c>
      <c r="P114" s="226">
        <v>0.95855336141568093</v>
      </c>
      <c r="Q114" s="226">
        <v>0.98372171574347178</v>
      </c>
      <c r="R114" s="226">
        <v>0.8849347759551135</v>
      </c>
      <c r="S114" s="226">
        <v>0.70955734440856499</v>
      </c>
      <c r="T114" s="226">
        <v>0.64573396825400731</v>
      </c>
      <c r="U114" s="226">
        <v>0.726171574934935</v>
      </c>
      <c r="V114" s="226">
        <v>0.57093367630756664</v>
      </c>
      <c r="W114" s="226">
        <v>0.37014361230930531</v>
      </c>
      <c r="DA114" s="174" t="s">
        <v>1228</v>
      </c>
    </row>
    <row r="115" spans="1:105" ht="12" customHeight="1" x14ac:dyDescent="0.25">
      <c r="A115" s="56" t="s">
        <v>96</v>
      </c>
      <c r="B115" s="262">
        <v>0.13188909253373521</v>
      </c>
      <c r="C115" s="262">
        <v>0.127341478323822</v>
      </c>
      <c r="D115" s="262">
        <v>0.13272840313734999</v>
      </c>
      <c r="E115" s="262">
        <v>0.2152219422701683</v>
      </c>
      <c r="F115" s="262">
        <v>0.21726254433475911</v>
      </c>
      <c r="G115" s="262">
        <v>0.2394037026504087</v>
      </c>
      <c r="H115" s="262">
        <v>0.20887655699175151</v>
      </c>
      <c r="I115" s="262">
        <v>0.23921010256657479</v>
      </c>
      <c r="J115" s="262">
        <v>0.17743267342216501</v>
      </c>
      <c r="K115" s="262">
        <v>0.13627832543809371</v>
      </c>
      <c r="L115" s="262">
        <v>0.1390479382401742</v>
      </c>
      <c r="M115" s="262">
        <v>0.15373746821742301</v>
      </c>
      <c r="N115" s="262">
        <v>0.13842832949545669</v>
      </c>
      <c r="O115" s="262">
        <v>0.15317752455606259</v>
      </c>
      <c r="P115" s="262">
        <v>0.21110029470233871</v>
      </c>
      <c r="Q115" s="262">
        <v>0.21011912112927791</v>
      </c>
      <c r="R115" s="262">
        <v>0.19100725275877539</v>
      </c>
      <c r="S115" s="262">
        <v>0.1547683147810254</v>
      </c>
      <c r="T115" s="262">
        <v>0.1399926209857979</v>
      </c>
      <c r="U115" s="262">
        <v>0.15744735965706519</v>
      </c>
      <c r="V115" s="262">
        <v>0.1247747924803307</v>
      </c>
      <c r="W115" s="262">
        <v>8.1308574783044194E-2</v>
      </c>
      <c r="DA115" s="68" t="s">
        <v>1229</v>
      </c>
    </row>
    <row r="116" spans="1:105" ht="12" customHeight="1" x14ac:dyDescent="0.25">
      <c r="A116" s="37" t="s">
        <v>160</v>
      </c>
      <c r="B116" s="228">
        <v>8.0546169346930544E-3</v>
      </c>
      <c r="C116" s="228">
        <v>1.004729945577784E-2</v>
      </c>
      <c r="D116" s="228">
        <v>8.0966378824731487E-3</v>
      </c>
      <c r="E116" s="228">
        <v>4.1295983154144723E-3</v>
      </c>
      <c r="F116" s="228">
        <v>5.7446208891158857E-3</v>
      </c>
      <c r="G116" s="228">
        <v>4.6107162129604834E-3</v>
      </c>
      <c r="H116" s="228">
        <v>2.1654249257979001E-3</v>
      </c>
      <c r="I116" s="228">
        <v>2.2074304327767301E-3</v>
      </c>
      <c r="J116" s="228">
        <v>1.060360686096084E-3</v>
      </c>
      <c r="K116" s="228">
        <v>8.3786381887961787E-4</v>
      </c>
      <c r="L116" s="228">
        <v>1.5976658644441331E-3</v>
      </c>
      <c r="M116" s="228">
        <v>1.6089729983688129E-3</v>
      </c>
      <c r="N116" s="228">
        <v>4.6900325116760004E-3</v>
      </c>
      <c r="O116" s="228">
        <v>8.1787597564867455E-3</v>
      </c>
      <c r="P116" s="228">
        <v>9.4575402293431178E-3</v>
      </c>
      <c r="Q116" s="228">
        <v>8.9687509693388741E-3</v>
      </c>
      <c r="R116" s="228">
        <v>8.3500335864540522E-5</v>
      </c>
      <c r="S116" s="228">
        <v>1.096639483655295E-3</v>
      </c>
      <c r="T116" s="228">
        <v>2.0297963299936231E-3</v>
      </c>
      <c r="U116" s="228">
        <v>2.8703494701076589E-3</v>
      </c>
      <c r="V116" s="228">
        <v>1.809221719098447E-3</v>
      </c>
      <c r="W116" s="228">
        <v>2.233036896420835E-3</v>
      </c>
      <c r="DA116" s="69" t="s">
        <v>1230</v>
      </c>
    </row>
    <row r="117" spans="1:105" ht="12" customHeight="1" x14ac:dyDescent="0.25">
      <c r="A117" s="37" t="s">
        <v>162</v>
      </c>
      <c r="B117" s="228">
        <v>1.532305771906242E-2</v>
      </c>
      <c r="C117" s="228">
        <v>1.479798723832217E-2</v>
      </c>
      <c r="D117" s="228">
        <v>1.406549967502888E-2</v>
      </c>
      <c r="E117" s="228">
        <v>1.2247060715605589E-2</v>
      </c>
      <c r="F117" s="228">
        <v>1.6253812647136379E-2</v>
      </c>
      <c r="G117" s="228">
        <v>1.6531475465953651E-2</v>
      </c>
      <c r="H117" s="228">
        <v>1.264389461332972E-2</v>
      </c>
      <c r="I117" s="228">
        <v>1.8270404227686238E-2</v>
      </c>
      <c r="J117" s="228">
        <v>1.0760186665322771E-2</v>
      </c>
      <c r="K117" s="228">
        <v>8.4049668603496316E-3</v>
      </c>
      <c r="L117" s="228">
        <v>8.9281397132609346E-3</v>
      </c>
      <c r="M117" s="228">
        <v>1.7057982144750478E-2</v>
      </c>
      <c r="N117" s="228">
        <v>2.1363751708871861E-2</v>
      </c>
      <c r="O117" s="228">
        <v>3.5363081568857639E-2</v>
      </c>
      <c r="P117" s="228">
        <v>3.9133773875374138E-2</v>
      </c>
      <c r="Q117" s="228">
        <v>2.689856840617148E-2</v>
      </c>
      <c r="R117" s="228">
        <v>2.3319216601013441E-2</v>
      </c>
      <c r="S117" s="228">
        <v>1.2148838926774441E-2</v>
      </c>
      <c r="T117" s="228">
        <v>1.469270278493689E-2</v>
      </c>
      <c r="U117" s="228">
        <v>1.6181488948385399E-2</v>
      </c>
      <c r="V117" s="228">
        <v>9.0738372335115482E-3</v>
      </c>
      <c r="W117" s="228">
        <v>4.59766039054944E-3</v>
      </c>
      <c r="DA117" s="69" t="s">
        <v>1231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1232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1233</v>
      </c>
    </row>
    <row r="120" spans="1:105" ht="12" customHeight="1" x14ac:dyDescent="0.25">
      <c r="A120" s="37" t="s">
        <v>38</v>
      </c>
      <c r="B120" s="228">
        <v>0.1085114178799797</v>
      </c>
      <c r="C120" s="228">
        <v>0.102496191629722</v>
      </c>
      <c r="D120" s="228">
        <v>0.1105662655798479</v>
      </c>
      <c r="E120" s="228">
        <v>0.1988452832391483</v>
      </c>
      <c r="F120" s="228">
        <v>0.19526411079850681</v>
      </c>
      <c r="G120" s="228">
        <v>0.21826151097149449</v>
      </c>
      <c r="H120" s="228">
        <v>0.19406723745262389</v>
      </c>
      <c r="I120" s="228">
        <v>0.21873226790611189</v>
      </c>
      <c r="J120" s="228">
        <v>0.1656121260707461</v>
      </c>
      <c r="K120" s="228">
        <v>0.1270354947588645</v>
      </c>
      <c r="L120" s="228">
        <v>0.12852213266246909</v>
      </c>
      <c r="M120" s="228">
        <v>0.13507051307430379</v>
      </c>
      <c r="N120" s="228">
        <v>0.1123745452749088</v>
      </c>
      <c r="O120" s="228">
        <v>0.10963568323071821</v>
      </c>
      <c r="P120" s="228">
        <v>0.16250898059762151</v>
      </c>
      <c r="Q120" s="228">
        <v>0.17425180175376759</v>
      </c>
      <c r="R120" s="228">
        <v>0.16760453582189741</v>
      </c>
      <c r="S120" s="228">
        <v>0.14152283637059559</v>
      </c>
      <c r="T120" s="228">
        <v>0.1232701218708674</v>
      </c>
      <c r="U120" s="228">
        <v>0.13839552123857221</v>
      </c>
      <c r="V120" s="228">
        <v>0.11389173352772081</v>
      </c>
      <c r="W120" s="228">
        <v>7.4477877496073916E-2</v>
      </c>
      <c r="DA120" s="69" t="s">
        <v>1234</v>
      </c>
    </row>
    <row r="121" spans="1:105" ht="12" customHeight="1" x14ac:dyDescent="0.25">
      <c r="A121" s="57" t="s">
        <v>1053</v>
      </c>
      <c r="B121" s="263">
        <f t="shared" ref="B121:W121" si="4">B122+B133</f>
        <v>0.51753629396885448</v>
      </c>
      <c r="C121" s="263">
        <f t="shared" si="4"/>
        <v>0.51851038083055689</v>
      </c>
      <c r="D121" s="263">
        <f t="shared" si="4"/>
        <v>0.51074261048175162</v>
      </c>
      <c r="E121" s="263">
        <f t="shared" si="4"/>
        <v>0.68179125799175255</v>
      </c>
      <c r="F121" s="263">
        <f t="shared" si="4"/>
        <v>0.78040503554755858</v>
      </c>
      <c r="G121" s="263">
        <f t="shared" si="4"/>
        <v>0.81038173867607388</v>
      </c>
      <c r="H121" s="263">
        <f t="shared" si="4"/>
        <v>0.71471865288328562</v>
      </c>
      <c r="I121" s="263">
        <f t="shared" si="4"/>
        <v>0.83746328743755638</v>
      </c>
      <c r="J121" s="263">
        <f t="shared" si="4"/>
        <v>0.57811615169229558</v>
      </c>
      <c r="K121" s="263">
        <f t="shared" si="4"/>
        <v>0.43642318828523163</v>
      </c>
      <c r="L121" s="263">
        <f t="shared" si="4"/>
        <v>0.46214619814066266</v>
      </c>
      <c r="M121" s="263">
        <f t="shared" si="4"/>
        <v>0.55182638257039818</v>
      </c>
      <c r="N121" s="263">
        <f t="shared" si="4"/>
        <v>0.60310183622484437</v>
      </c>
      <c r="O121" s="263">
        <f t="shared" si="4"/>
        <v>0.76310225667485343</v>
      </c>
      <c r="P121" s="263">
        <f t="shared" si="4"/>
        <v>1.0210848089578026</v>
      </c>
      <c r="Q121" s="263">
        <f t="shared" si="4"/>
        <v>0.78348039087927934</v>
      </c>
      <c r="R121" s="263">
        <f t="shared" si="4"/>
        <v>0.63142379056975118</v>
      </c>
      <c r="S121" s="263">
        <f t="shared" si="4"/>
        <v>0.44860461301444782</v>
      </c>
      <c r="T121" s="263">
        <f t="shared" si="4"/>
        <v>0.46220275810946398</v>
      </c>
      <c r="U121" s="263">
        <f t="shared" si="4"/>
        <v>0.5229865961494623</v>
      </c>
      <c r="V121" s="263">
        <f t="shared" si="4"/>
        <v>0.36666666973155781</v>
      </c>
      <c r="W121" s="263">
        <f t="shared" si="4"/>
        <v>0.23839522325016438</v>
      </c>
      <c r="DA121" s="70"/>
    </row>
    <row r="122" spans="1:105" ht="12" customHeight="1" x14ac:dyDescent="0.25">
      <c r="A122" s="60" t="s">
        <v>1054</v>
      </c>
      <c r="B122" s="264">
        <v>0.51633479796228143</v>
      </c>
      <c r="C122" s="264">
        <v>0.51734907300458555</v>
      </c>
      <c r="D122" s="264">
        <v>0.50953546803991889</v>
      </c>
      <c r="E122" s="264">
        <v>0.67989283274309731</v>
      </c>
      <c r="F122" s="264">
        <v>0.77847731316128832</v>
      </c>
      <c r="G122" s="264">
        <v>0.80826297906658295</v>
      </c>
      <c r="H122" s="264">
        <v>0.71290887268686398</v>
      </c>
      <c r="I122" s="264">
        <v>0.83536993687006533</v>
      </c>
      <c r="J122" s="264">
        <v>0.57657873987373487</v>
      </c>
      <c r="K122" s="264">
        <v>0.43522912099119881</v>
      </c>
      <c r="L122" s="264">
        <v>0.46092157904084419</v>
      </c>
      <c r="M122" s="264">
        <v>0.55043171187931628</v>
      </c>
      <c r="N122" s="264">
        <v>0.60183985804348517</v>
      </c>
      <c r="O122" s="264">
        <v>0.76170666659355279</v>
      </c>
      <c r="P122" s="264">
        <v>1.019181353781726</v>
      </c>
      <c r="Q122" s="264">
        <v>0.78152695743778011</v>
      </c>
      <c r="R122" s="264">
        <v>0.62966652410177459</v>
      </c>
      <c r="S122" s="264">
        <v>0.44719560371532752</v>
      </c>
      <c r="T122" s="264">
        <v>0.46092048660146329</v>
      </c>
      <c r="U122" s="264">
        <v>0.52154459500621009</v>
      </c>
      <c r="V122" s="264">
        <v>0.36553293351497501</v>
      </c>
      <c r="W122" s="264">
        <v>0.23766020754514269</v>
      </c>
      <c r="DA122" s="72" t="s">
        <v>1235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1236</v>
      </c>
    </row>
    <row r="124" spans="1:105" ht="12" customHeight="1" x14ac:dyDescent="0.25">
      <c r="A124" s="64" t="s">
        <v>32</v>
      </c>
      <c r="B124" s="231">
        <v>0</v>
      </c>
      <c r="C124" s="231">
        <v>0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1237</v>
      </c>
    </row>
    <row r="125" spans="1:105" ht="12" customHeight="1" x14ac:dyDescent="0.25">
      <c r="A125" s="64" t="s">
        <v>33</v>
      </c>
      <c r="B125" s="231">
        <v>9.8190532629300914E-2</v>
      </c>
      <c r="C125" s="231">
        <v>9.9217288216532001E-2</v>
      </c>
      <c r="D125" s="231">
        <v>0.1006287871925938</v>
      </c>
      <c r="E125" s="231">
        <v>6.4722945860224521E-2</v>
      </c>
      <c r="F125" s="231">
        <v>6.1945991654436088E-2</v>
      </c>
      <c r="G125" s="231">
        <v>6.2959706839639765E-2</v>
      </c>
      <c r="H125" s="231">
        <v>6.0191471737930109E-2</v>
      </c>
      <c r="I125" s="231">
        <v>7.4167103740275256E-2</v>
      </c>
      <c r="J125" s="231">
        <v>6.1249203725836643E-2</v>
      </c>
      <c r="K125" s="231">
        <v>0</v>
      </c>
      <c r="L125" s="231">
        <v>0</v>
      </c>
      <c r="M125" s="231">
        <v>0</v>
      </c>
      <c r="N125" s="231">
        <v>0</v>
      </c>
      <c r="O125" s="231">
        <v>0</v>
      </c>
      <c r="P125" s="231">
        <v>0</v>
      </c>
      <c r="Q125" s="231">
        <v>0</v>
      </c>
      <c r="R125" s="231">
        <v>0</v>
      </c>
      <c r="S125" s="231">
        <v>0</v>
      </c>
      <c r="T125" s="231">
        <v>0</v>
      </c>
      <c r="U125" s="231">
        <v>0</v>
      </c>
      <c r="V125" s="231">
        <v>0</v>
      </c>
      <c r="W125" s="231">
        <v>0</v>
      </c>
      <c r="DA125" s="73" t="s">
        <v>1238</v>
      </c>
    </row>
    <row r="126" spans="1:105" ht="12" customHeight="1" x14ac:dyDescent="0.25">
      <c r="A126" s="64" t="s">
        <v>160</v>
      </c>
      <c r="B126" s="231">
        <v>0.14839327368413191</v>
      </c>
      <c r="C126" s="231">
        <v>0.17368977588491449</v>
      </c>
      <c r="D126" s="231">
        <v>0.15372638185779711</v>
      </c>
      <c r="E126" s="231">
        <v>0.115030417315741</v>
      </c>
      <c r="F126" s="231">
        <v>0.1271780653942256</v>
      </c>
      <c r="G126" s="231">
        <v>0.11431330912376669</v>
      </c>
      <c r="H126" s="231">
        <v>5.1914767639717488E-2</v>
      </c>
      <c r="I126" s="231">
        <v>5.1704716974162998E-2</v>
      </c>
      <c r="J126" s="231">
        <v>2.767271104723083E-2</v>
      </c>
      <c r="K126" s="231">
        <v>2.4193587945333151E-2</v>
      </c>
      <c r="L126" s="231">
        <v>4.2538566845532089E-2</v>
      </c>
      <c r="M126" s="231">
        <v>3.7486900490886883E-2</v>
      </c>
      <c r="N126" s="231">
        <v>7.6617983267507753E-2</v>
      </c>
      <c r="O126" s="231">
        <v>0.107231859509458</v>
      </c>
      <c r="P126" s="231">
        <v>0.13043781853585629</v>
      </c>
      <c r="Q126" s="231">
        <v>0.20216448787863839</v>
      </c>
      <c r="R126" s="231">
        <v>2.3359514894218431E-3</v>
      </c>
      <c r="S126" s="231">
        <v>3.8501832616894563E-2</v>
      </c>
      <c r="T126" s="231">
        <v>5.8006474073305878E-2</v>
      </c>
      <c r="U126" s="231">
        <v>8.1338615149479876E-2</v>
      </c>
      <c r="V126" s="231">
        <v>6.2792864926132688E-2</v>
      </c>
      <c r="W126" s="231">
        <v>7.9317292540476356E-2</v>
      </c>
      <c r="DA126" s="73" t="s">
        <v>1239</v>
      </c>
    </row>
    <row r="127" spans="1:105" ht="12" customHeight="1" x14ac:dyDescent="0.25">
      <c r="A127" s="64" t="s">
        <v>70</v>
      </c>
      <c r="B127" s="231">
        <v>0</v>
      </c>
      <c r="C127" s="231">
        <v>0</v>
      </c>
      <c r="D127" s="231">
        <v>0</v>
      </c>
      <c r="E127" s="231">
        <v>0</v>
      </c>
      <c r="F127" s="231">
        <v>0</v>
      </c>
      <c r="G127" s="231">
        <v>0</v>
      </c>
      <c r="H127" s="231">
        <v>0</v>
      </c>
      <c r="I127" s="231">
        <v>0</v>
      </c>
      <c r="J127" s="231">
        <v>0</v>
      </c>
      <c r="K127" s="231">
        <v>0</v>
      </c>
      <c r="L127" s="231">
        <v>0</v>
      </c>
      <c r="M127" s="231">
        <v>0</v>
      </c>
      <c r="N127" s="231">
        <v>0</v>
      </c>
      <c r="O127" s="231">
        <v>0</v>
      </c>
      <c r="P127" s="231">
        <v>0</v>
      </c>
      <c r="Q127" s="231">
        <v>0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1240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0</v>
      </c>
      <c r="P128" s="231">
        <v>0</v>
      </c>
      <c r="Q128" s="231">
        <v>0</v>
      </c>
      <c r="R128" s="231">
        <v>0</v>
      </c>
      <c r="S128" s="231">
        <v>0</v>
      </c>
      <c r="T128" s="231">
        <v>0</v>
      </c>
      <c r="U128" s="231">
        <v>0</v>
      </c>
      <c r="V128" s="231">
        <v>0</v>
      </c>
      <c r="W128" s="231">
        <v>0</v>
      </c>
      <c r="DA128" s="73" t="s">
        <v>1241</v>
      </c>
    </row>
    <row r="129" spans="1:105" ht="12" customHeight="1" x14ac:dyDescent="0.25">
      <c r="A129" s="64" t="s">
        <v>162</v>
      </c>
      <c r="B129" s="231">
        <v>0.26975099164884869</v>
      </c>
      <c r="C129" s="231">
        <v>0.24444200890313911</v>
      </c>
      <c r="D129" s="231">
        <v>0.25518029898952788</v>
      </c>
      <c r="E129" s="231">
        <v>0.32597556266372341</v>
      </c>
      <c r="F129" s="231">
        <v>0.34383840066818849</v>
      </c>
      <c r="G129" s="231">
        <v>0.39164114238919823</v>
      </c>
      <c r="H129" s="231">
        <v>0.28965227089432272</v>
      </c>
      <c r="I129" s="231">
        <v>0.40892115901100851</v>
      </c>
      <c r="J129" s="231">
        <v>0.26832811743173929</v>
      </c>
      <c r="K129" s="231">
        <v>0.23190554640002831</v>
      </c>
      <c r="L129" s="231">
        <v>0.22714655949671431</v>
      </c>
      <c r="M129" s="231">
        <v>0.37975781540916359</v>
      </c>
      <c r="N129" s="231">
        <v>0.33348835415057759</v>
      </c>
      <c r="O129" s="231">
        <v>0.44303167328865101</v>
      </c>
      <c r="P129" s="231">
        <v>0.51573350704458976</v>
      </c>
      <c r="Q129" s="231">
        <v>0.57936246955914161</v>
      </c>
      <c r="R129" s="231">
        <v>0.62335843571477378</v>
      </c>
      <c r="S129" s="231">
        <v>0.40756847542916369</v>
      </c>
      <c r="T129" s="231">
        <v>0.4012120661153501</v>
      </c>
      <c r="U129" s="231">
        <v>0.43815600308257302</v>
      </c>
      <c r="V129" s="231">
        <v>0.30092465936043128</v>
      </c>
      <c r="W129" s="231">
        <v>0.15604762328468669</v>
      </c>
      <c r="DA129" s="73" t="s">
        <v>1242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1243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0</v>
      </c>
      <c r="R131" s="231">
        <v>0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1244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0.17416390690340849</v>
      </c>
      <c r="F132" s="231">
        <v>0.2455148554444381</v>
      </c>
      <c r="G132" s="231">
        <v>0.2393488207139782</v>
      </c>
      <c r="H132" s="231">
        <v>0.31115036241489369</v>
      </c>
      <c r="I132" s="231">
        <v>0.30057695714461857</v>
      </c>
      <c r="J132" s="231">
        <v>0.21932870766892809</v>
      </c>
      <c r="K132" s="231">
        <v>0.17912998664583729</v>
      </c>
      <c r="L132" s="231">
        <v>0.19123645269859779</v>
      </c>
      <c r="M132" s="231">
        <v>0.13318699597926581</v>
      </c>
      <c r="N132" s="231">
        <v>0.19173352062539989</v>
      </c>
      <c r="O132" s="231">
        <v>0.21144313379544391</v>
      </c>
      <c r="P132" s="231">
        <v>0.37301002820127999</v>
      </c>
      <c r="Q132" s="231">
        <v>0</v>
      </c>
      <c r="R132" s="231">
        <v>3.9721368975789064E-3</v>
      </c>
      <c r="S132" s="231">
        <v>1.125295669269209E-3</v>
      </c>
      <c r="T132" s="231">
        <v>1.7019464128072801E-3</v>
      </c>
      <c r="U132" s="231">
        <v>2.049976774157226E-3</v>
      </c>
      <c r="V132" s="231">
        <v>1.8154092284109881E-3</v>
      </c>
      <c r="W132" s="231">
        <v>2.2952917199796741E-3</v>
      </c>
      <c r="DA132" s="73" t="s">
        <v>1245</v>
      </c>
    </row>
    <row r="133" spans="1:105" ht="12" customHeight="1" x14ac:dyDescent="0.25">
      <c r="A133" s="60" t="s">
        <v>1066</v>
      </c>
      <c r="B133" s="264">
        <v>1.2014960065730919E-3</v>
      </c>
      <c r="C133" s="264">
        <v>1.1613078259712921E-3</v>
      </c>
      <c r="D133" s="264">
        <v>1.207142441832787E-3</v>
      </c>
      <c r="E133" s="264">
        <v>1.898425248655244E-3</v>
      </c>
      <c r="F133" s="264">
        <v>1.92772238627023E-3</v>
      </c>
      <c r="G133" s="264">
        <v>2.1187596094908918E-3</v>
      </c>
      <c r="H133" s="264">
        <v>1.8097801964216001E-3</v>
      </c>
      <c r="I133" s="264">
        <v>2.0933505674910259E-3</v>
      </c>
      <c r="J133" s="264">
        <v>1.537411818560706E-3</v>
      </c>
      <c r="K133" s="264">
        <v>1.1940672940328129E-3</v>
      </c>
      <c r="L133" s="264">
        <v>1.2246190998184421E-3</v>
      </c>
      <c r="M133" s="264">
        <v>1.3946706910819211E-3</v>
      </c>
      <c r="N133" s="264">
        <v>1.261978181359221E-3</v>
      </c>
      <c r="O133" s="264">
        <v>1.3955900813006829E-3</v>
      </c>
      <c r="P133" s="264">
        <v>1.903455176076677E-3</v>
      </c>
      <c r="Q133" s="264">
        <v>1.953433441499283E-3</v>
      </c>
      <c r="R133" s="264">
        <v>1.7572664679765819E-3</v>
      </c>
      <c r="S133" s="264">
        <v>1.409009299120287E-3</v>
      </c>
      <c r="T133" s="264">
        <v>1.282271508000697E-3</v>
      </c>
      <c r="U133" s="264">
        <v>1.4420011432522029E-3</v>
      </c>
      <c r="V133" s="264">
        <v>1.1337362165827829E-3</v>
      </c>
      <c r="W133" s="264">
        <v>7.3501570502169814E-4</v>
      </c>
      <c r="DA133" s="72" t="s">
        <v>1246</v>
      </c>
    </row>
    <row r="134" spans="1:105" ht="12" customHeight="1" x14ac:dyDescent="0.25">
      <c r="A134" s="57" t="s">
        <v>1012</v>
      </c>
      <c r="B134" s="263">
        <v>0.215799919544787</v>
      </c>
      <c r="C134" s="263">
        <v>0.21274282334611319</v>
      </c>
      <c r="D134" s="263">
        <v>0.2147254708486763</v>
      </c>
      <c r="E134" s="263">
        <v>0.3217244422157815</v>
      </c>
      <c r="F134" s="263">
        <v>0.33615320734135012</v>
      </c>
      <c r="G134" s="263">
        <v>0.36459841217388289</v>
      </c>
      <c r="H134" s="263">
        <v>0.3196916460866811</v>
      </c>
      <c r="I134" s="263">
        <v>0.36854897597765612</v>
      </c>
      <c r="J134" s="263">
        <v>0.26792943336540548</v>
      </c>
      <c r="K134" s="263">
        <v>0.20911167079959261</v>
      </c>
      <c r="L134" s="263">
        <v>0.21392192968321541</v>
      </c>
      <c r="M134" s="263">
        <v>0.24083652269863121</v>
      </c>
      <c r="N134" s="263">
        <v>0.23334999137339529</v>
      </c>
      <c r="O134" s="263">
        <v>0.28095314020153489</v>
      </c>
      <c r="P134" s="263">
        <v>0.3753291674343282</v>
      </c>
      <c r="Q134" s="263">
        <v>0.33921720967227509</v>
      </c>
      <c r="R134" s="263">
        <v>0.29374898328841142</v>
      </c>
      <c r="S134" s="263">
        <v>0.22843870529150251</v>
      </c>
      <c r="T134" s="263">
        <v>0.2156618427059423</v>
      </c>
      <c r="U134" s="263">
        <v>0.2431148582258679</v>
      </c>
      <c r="V134" s="263">
        <v>0.18519718474185609</v>
      </c>
      <c r="W134" s="263">
        <v>0.12099969952074779</v>
      </c>
      <c r="DA134" s="70" t="s">
        <v>1247</v>
      </c>
    </row>
    <row r="135" spans="1:105" ht="12" customHeight="1" x14ac:dyDescent="0.25">
      <c r="A135" s="60" t="s">
        <v>1014</v>
      </c>
      <c r="B135" s="264">
        <v>0.15740318140916351</v>
      </c>
      <c r="C135" s="264">
        <v>0.1601356720011676</v>
      </c>
      <c r="D135" s="264">
        <v>0.15393554024202871</v>
      </c>
      <c r="E135" s="264">
        <v>0.15709438749459989</v>
      </c>
      <c r="F135" s="264">
        <v>0.1892466660051004</v>
      </c>
      <c r="G135" s="264">
        <v>0.1909306701837957</v>
      </c>
      <c r="H135" s="264">
        <v>0.1518098907031642</v>
      </c>
      <c r="I135" s="264">
        <v>0.19253672230591351</v>
      </c>
      <c r="J135" s="264">
        <v>0.1243823855184215</v>
      </c>
      <c r="K135" s="264">
        <v>8.8371730165973397E-2</v>
      </c>
      <c r="L135" s="264">
        <v>9.671119163251736E-2</v>
      </c>
      <c r="M135" s="264">
        <v>0.1400725889611644</v>
      </c>
      <c r="N135" s="264">
        <v>0.1634304390644874</v>
      </c>
      <c r="O135" s="264">
        <v>0.22481520907971411</v>
      </c>
      <c r="P135" s="264">
        <v>0.281860438390721</v>
      </c>
      <c r="Q135" s="264">
        <v>0.22903586088654121</v>
      </c>
      <c r="R135" s="264">
        <v>0.1714371175603234</v>
      </c>
      <c r="S135" s="264">
        <v>0.1107672279740559</v>
      </c>
      <c r="T135" s="264">
        <v>0.12449953416368779</v>
      </c>
      <c r="U135" s="264">
        <v>0.14125964097957441</v>
      </c>
      <c r="V135" s="264">
        <v>9.0855129323658967E-2</v>
      </c>
      <c r="W135" s="264">
        <v>5.8238895370171767E-2</v>
      </c>
      <c r="DA135" s="72" t="s">
        <v>1248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1249</v>
      </c>
    </row>
    <row r="137" spans="1:105" ht="12" customHeight="1" x14ac:dyDescent="0.25">
      <c r="A137" s="59" t="s">
        <v>33</v>
      </c>
      <c r="B137" s="297">
        <v>3.0056492781974829E-2</v>
      </c>
      <c r="C137" s="297">
        <v>3.0869127998112329E-2</v>
      </c>
      <c r="D137" s="297">
        <v>3.053601889699693E-2</v>
      </c>
      <c r="E137" s="297">
        <v>2.015914366928373E-2</v>
      </c>
      <c r="F137" s="297">
        <v>2.2060021686296009E-2</v>
      </c>
      <c r="G137" s="297">
        <v>2.117391442462745E-2</v>
      </c>
      <c r="H137" s="297">
        <v>2.275953148664869E-2</v>
      </c>
      <c r="I137" s="297">
        <v>2.67007271409468E-2</v>
      </c>
      <c r="J137" s="297">
        <v>2.1317160223593541E-2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DA137" s="122" t="s">
        <v>1250</v>
      </c>
    </row>
    <row r="138" spans="1:105" ht="12" customHeight="1" x14ac:dyDescent="0.25">
      <c r="A138" s="59" t="s">
        <v>160</v>
      </c>
      <c r="B138" s="297">
        <v>4.457604563790097E-2</v>
      </c>
      <c r="C138" s="297">
        <v>5.3031010232031897E-2</v>
      </c>
      <c r="D138" s="297">
        <v>4.5778042687007213E-2</v>
      </c>
      <c r="E138" s="297">
        <v>3.5159698018080353E-2</v>
      </c>
      <c r="F138" s="297">
        <v>4.4445068162088458E-2</v>
      </c>
      <c r="G138" s="297">
        <v>3.772714056068411E-2</v>
      </c>
      <c r="H138" s="297">
        <v>1.9263620184636818E-2</v>
      </c>
      <c r="I138" s="297">
        <v>1.826671996055693E-2</v>
      </c>
      <c r="J138" s="297">
        <v>9.4514675514887625E-3</v>
      </c>
      <c r="K138" s="297">
        <v>8.1892251002539627E-3</v>
      </c>
      <c r="L138" s="297">
        <v>1.4983695224442159E-2</v>
      </c>
      <c r="M138" s="297">
        <v>1.2343457252316919E-2</v>
      </c>
      <c r="N138" s="297">
        <v>3.0008897642158899E-2</v>
      </c>
      <c r="O138" s="297">
        <v>4.3066088120503623E-2</v>
      </c>
      <c r="P138" s="297">
        <v>5.5938480615683343E-2</v>
      </c>
      <c r="Q138" s="297">
        <v>5.8318489904319863E-2</v>
      </c>
      <c r="R138" s="297">
        <v>6.2663484816363594E-4</v>
      </c>
      <c r="S138" s="297">
        <v>9.3767439625909773E-3</v>
      </c>
      <c r="T138" s="297">
        <v>1.543666393625427E-2</v>
      </c>
      <c r="U138" s="297">
        <v>2.1723986147388279E-2</v>
      </c>
      <c r="V138" s="297">
        <v>1.5411624558711831E-2</v>
      </c>
      <c r="W138" s="297">
        <v>1.9350874862763101E-2</v>
      </c>
      <c r="DA138" s="122" t="s">
        <v>1251</v>
      </c>
    </row>
    <row r="139" spans="1:105" ht="12" customHeight="1" x14ac:dyDescent="0.25">
      <c r="A139" s="59" t="s">
        <v>70</v>
      </c>
      <c r="B139" s="297">
        <v>0</v>
      </c>
      <c r="C139" s="297">
        <v>0</v>
      </c>
      <c r="D139" s="297">
        <v>0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1252</v>
      </c>
    </row>
    <row r="140" spans="1:105" ht="12" customHeight="1" x14ac:dyDescent="0.25">
      <c r="A140" s="59" t="s">
        <v>162</v>
      </c>
      <c r="B140" s="297">
        <v>8.2770642989287727E-2</v>
      </c>
      <c r="C140" s="297">
        <v>7.6235533771023337E-2</v>
      </c>
      <c r="D140" s="297">
        <v>7.7621478658024531E-2</v>
      </c>
      <c r="E140" s="297">
        <v>0.1017755458072358</v>
      </c>
      <c r="F140" s="297">
        <v>0.1227415761567159</v>
      </c>
      <c r="G140" s="297">
        <v>0.13202961519848411</v>
      </c>
      <c r="H140" s="297">
        <v>0.1097867390318787</v>
      </c>
      <c r="I140" s="297">
        <v>0.14756927520440979</v>
      </c>
      <c r="J140" s="297">
        <v>9.3613757743339188E-2</v>
      </c>
      <c r="K140" s="297">
        <v>8.0182505065719431E-2</v>
      </c>
      <c r="L140" s="297">
        <v>8.1727496408075195E-2</v>
      </c>
      <c r="M140" s="297">
        <v>0.12772913170884739</v>
      </c>
      <c r="N140" s="297">
        <v>0.13342154142232851</v>
      </c>
      <c r="O140" s="297">
        <v>0.18174912095921039</v>
      </c>
      <c r="P140" s="297">
        <v>0.22592195777503771</v>
      </c>
      <c r="Q140" s="297">
        <v>0.17071737098222131</v>
      </c>
      <c r="R140" s="297">
        <v>0.17081048271215979</v>
      </c>
      <c r="S140" s="297">
        <v>0.1013904840114649</v>
      </c>
      <c r="T140" s="297">
        <v>0.10906287022743361</v>
      </c>
      <c r="U140" s="297">
        <v>0.1195356548321861</v>
      </c>
      <c r="V140" s="297">
        <v>7.5443504764947128E-2</v>
      </c>
      <c r="W140" s="297">
        <v>3.8888020507408659E-2</v>
      </c>
      <c r="DA140" s="122" t="s">
        <v>1253</v>
      </c>
    </row>
    <row r="141" spans="1:105" ht="12" customHeight="1" x14ac:dyDescent="0.25">
      <c r="A141" s="60" t="s">
        <v>1021</v>
      </c>
      <c r="B141" s="264">
        <v>5.8396738135623433E-2</v>
      </c>
      <c r="C141" s="264">
        <v>5.2607151344945632E-2</v>
      </c>
      <c r="D141" s="264">
        <v>6.0789930606647682E-2</v>
      </c>
      <c r="E141" s="264">
        <v>0.16463005472118161</v>
      </c>
      <c r="F141" s="264">
        <v>0.14690654133624981</v>
      </c>
      <c r="G141" s="264">
        <v>0.17366774199008719</v>
      </c>
      <c r="H141" s="264">
        <v>0.16788175538351691</v>
      </c>
      <c r="I141" s="264">
        <v>0.17601225367174261</v>
      </c>
      <c r="J141" s="264">
        <v>0.14354704784698399</v>
      </c>
      <c r="K141" s="264">
        <v>0.1207399406336192</v>
      </c>
      <c r="L141" s="264">
        <v>0.117210738050698</v>
      </c>
      <c r="M141" s="264">
        <v>0.1007639337374668</v>
      </c>
      <c r="N141" s="264">
        <v>6.9919552308907965E-2</v>
      </c>
      <c r="O141" s="264">
        <v>5.6137931121820819E-2</v>
      </c>
      <c r="P141" s="264">
        <v>9.3468729043607202E-2</v>
      </c>
      <c r="Q141" s="264">
        <v>0.11018134878573391</v>
      </c>
      <c r="R141" s="264">
        <v>0.122311865728088</v>
      </c>
      <c r="S141" s="264">
        <v>0.11767147731744659</v>
      </c>
      <c r="T141" s="264">
        <v>9.1162308542254461E-2</v>
      </c>
      <c r="U141" s="264">
        <v>0.1018552172462935</v>
      </c>
      <c r="V141" s="264">
        <v>9.4342055418197138E-2</v>
      </c>
      <c r="W141" s="264">
        <v>6.2760804150576041E-2</v>
      </c>
      <c r="DA141" s="72" t="s">
        <v>1254</v>
      </c>
    </row>
    <row r="142" spans="1:105" ht="12" customHeight="1" x14ac:dyDescent="0.25">
      <c r="A142" s="57" t="s">
        <v>1023</v>
      </c>
      <c r="B142" s="263">
        <f t="shared" ref="B142:W142" si="5">B143+B144+B155</f>
        <v>0.37314596394571081</v>
      </c>
      <c r="C142" s="263">
        <f t="shared" si="5"/>
        <v>0.36469501637966539</v>
      </c>
      <c r="D142" s="263">
        <f t="shared" si="5"/>
        <v>0.3763547838649694</v>
      </c>
      <c r="E142" s="263">
        <f t="shared" si="5"/>
        <v>0.59164265812804551</v>
      </c>
      <c r="F142" s="263">
        <f t="shared" si="5"/>
        <v>0.60438826052408856</v>
      </c>
      <c r="G142" s="263">
        <f t="shared" si="5"/>
        <v>0.65892827984436819</v>
      </c>
      <c r="H142" s="263">
        <f t="shared" si="5"/>
        <v>0.5705922034779487</v>
      </c>
      <c r="I142" s="263">
        <f t="shared" si="5"/>
        <v>0.6512423703786705</v>
      </c>
      <c r="J142" s="263">
        <f t="shared" si="5"/>
        <v>0.47953029114434387</v>
      </c>
      <c r="K142" s="263">
        <f t="shared" si="5"/>
        <v>0.36788576006717577</v>
      </c>
      <c r="L142" s="263">
        <f t="shared" si="5"/>
        <v>0.37929484431366478</v>
      </c>
      <c r="M142" s="263">
        <f t="shared" si="5"/>
        <v>0.41691548872799666</v>
      </c>
      <c r="N142" s="263">
        <f t="shared" si="5"/>
        <v>0.38589510334530253</v>
      </c>
      <c r="O142" s="263">
        <f t="shared" si="5"/>
        <v>0.42873962748586608</v>
      </c>
      <c r="P142" s="263">
        <f t="shared" si="5"/>
        <v>0.59367841200687888</v>
      </c>
      <c r="Q142" s="263">
        <f t="shared" si="5"/>
        <v>0.58437924118015427</v>
      </c>
      <c r="R142" s="263">
        <f t="shared" si="5"/>
        <v>0.50685176448152913</v>
      </c>
      <c r="S142" s="263">
        <f t="shared" si="5"/>
        <v>0.41292767453657481</v>
      </c>
      <c r="T142" s="263">
        <f t="shared" si="5"/>
        <v>0.37854854756110334</v>
      </c>
      <c r="U142" s="263">
        <f t="shared" si="5"/>
        <v>0.42787969683982247</v>
      </c>
      <c r="V142" s="263">
        <f t="shared" si="5"/>
        <v>0.33740112594038124</v>
      </c>
      <c r="W142" s="263">
        <f t="shared" si="5"/>
        <v>0.22509839620599523</v>
      </c>
      <c r="DA142" s="70"/>
    </row>
    <row r="143" spans="1:105" ht="12" customHeight="1" x14ac:dyDescent="0.25">
      <c r="A143" s="60" t="s">
        <v>1024</v>
      </c>
      <c r="B143" s="264">
        <v>3.296590171785109E-2</v>
      </c>
      <c r="C143" s="264">
        <v>3.2753308392294303E-2</v>
      </c>
      <c r="D143" s="264">
        <v>3.034477009447864E-2</v>
      </c>
      <c r="E143" s="264">
        <v>2.473156088179353E-2</v>
      </c>
      <c r="F143" s="264">
        <v>3.3142236345226068E-2</v>
      </c>
      <c r="G143" s="264">
        <v>3.3262218905122397E-2</v>
      </c>
      <c r="H143" s="264">
        <v>2.491778366995186E-2</v>
      </c>
      <c r="I143" s="264">
        <v>3.5846366936149933E-2</v>
      </c>
      <c r="J143" s="264">
        <v>2.098258406880486E-2</v>
      </c>
      <c r="K143" s="264">
        <v>1.6408544702165961E-2</v>
      </c>
      <c r="L143" s="264">
        <v>1.7662962328035939E-2</v>
      </c>
      <c r="M143" s="264">
        <v>3.3504568051683552E-2</v>
      </c>
      <c r="N143" s="264">
        <v>4.3578058356861453E-2</v>
      </c>
      <c r="O143" s="264">
        <v>7.3631588058796882E-2</v>
      </c>
      <c r="P143" s="264">
        <v>8.075330268598184E-2</v>
      </c>
      <c r="Q143" s="264">
        <v>5.6171366707477591E-2</v>
      </c>
      <c r="R143" s="264">
        <v>4.4806225038711657E-2</v>
      </c>
      <c r="S143" s="264">
        <v>2.377759435031283E-2</v>
      </c>
      <c r="T143" s="264">
        <v>2.915172423548049E-2</v>
      </c>
      <c r="U143" s="264">
        <v>3.2372376787622392E-2</v>
      </c>
      <c r="V143" s="264">
        <v>1.8113636422660648E-2</v>
      </c>
      <c r="W143" s="264">
        <v>9.5156023388277833E-3</v>
      </c>
      <c r="DA143" s="72" t="s">
        <v>1255</v>
      </c>
    </row>
    <row r="144" spans="1:105" ht="12" customHeight="1" x14ac:dyDescent="0.25">
      <c r="A144" s="60" t="s">
        <v>1026</v>
      </c>
      <c r="B144" s="264">
        <v>4.5165237736824827E-2</v>
      </c>
      <c r="C144" s="264">
        <v>4.5253959189643783E-2</v>
      </c>
      <c r="D144" s="264">
        <v>4.457048147866334E-2</v>
      </c>
      <c r="E144" s="264">
        <v>5.9472112953829009E-2</v>
      </c>
      <c r="F144" s="264">
        <v>6.8095571052762344E-2</v>
      </c>
      <c r="G144" s="264">
        <v>7.0701005912220602E-2</v>
      </c>
      <c r="H144" s="264">
        <v>6.2360117595533712E-2</v>
      </c>
      <c r="I144" s="264">
        <v>7.3072126739923957E-2</v>
      </c>
      <c r="J144" s="264">
        <v>5.0434942527926338E-2</v>
      </c>
      <c r="K144" s="264">
        <v>3.8070699083490311E-2</v>
      </c>
      <c r="L144" s="264">
        <v>4.031808969213261E-2</v>
      </c>
      <c r="M144" s="264">
        <v>4.814778942466872E-2</v>
      </c>
      <c r="N144" s="264">
        <v>5.2644602640197408E-2</v>
      </c>
      <c r="O144" s="264">
        <v>6.6628596054715869E-2</v>
      </c>
      <c r="P144" s="264">
        <v>8.9150621500147784E-2</v>
      </c>
      <c r="Q144" s="264">
        <v>6.8362331901157786E-2</v>
      </c>
      <c r="R144" s="264">
        <v>5.5078678346320332E-2</v>
      </c>
      <c r="S144" s="264">
        <v>3.9117440537372282E-2</v>
      </c>
      <c r="T144" s="264">
        <v>4.0317994133428153E-2</v>
      </c>
      <c r="U144" s="264">
        <v>4.5620953142755757E-2</v>
      </c>
      <c r="V144" s="264">
        <v>3.19741801404771E-2</v>
      </c>
      <c r="W144" s="264">
        <v>2.078879792088625E-2</v>
      </c>
      <c r="DA144" s="72" t="s">
        <v>1256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1257</v>
      </c>
    </row>
    <row r="146" spans="1:105" ht="12" customHeight="1" x14ac:dyDescent="0.25">
      <c r="A146" s="64" t="s">
        <v>32</v>
      </c>
      <c r="B146" s="231">
        <v>0</v>
      </c>
      <c r="C146" s="231">
        <v>0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1258</v>
      </c>
    </row>
    <row r="147" spans="1:105" ht="12" customHeight="1" x14ac:dyDescent="0.25">
      <c r="A147" s="64" t="s">
        <v>33</v>
      </c>
      <c r="B147" s="231">
        <v>8.588998392534828E-3</v>
      </c>
      <c r="C147" s="231">
        <v>8.6788115532551984E-3</v>
      </c>
      <c r="D147" s="231">
        <v>8.8022792859563641E-3</v>
      </c>
      <c r="E147" s="231">
        <v>5.6614956968641626E-3</v>
      </c>
      <c r="F147" s="231">
        <v>5.4185878057367628E-3</v>
      </c>
      <c r="G147" s="231">
        <v>5.5072602863013922E-3</v>
      </c>
      <c r="H147" s="231">
        <v>5.2651150794054734E-3</v>
      </c>
      <c r="I147" s="231">
        <v>6.4876023965481141E-3</v>
      </c>
      <c r="J147" s="231">
        <v>5.3576378318602336E-3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1259</v>
      </c>
    </row>
    <row r="148" spans="1:105" ht="12" customHeight="1" x14ac:dyDescent="0.25">
      <c r="A148" s="64" t="s">
        <v>160</v>
      </c>
      <c r="B148" s="231">
        <v>1.298037147784707E-2</v>
      </c>
      <c r="C148" s="231">
        <v>1.5193126729512131E-2</v>
      </c>
      <c r="D148" s="231">
        <v>1.344687325051548E-2</v>
      </c>
      <c r="E148" s="231">
        <v>1.00620298409776E-2</v>
      </c>
      <c r="F148" s="231">
        <v>1.1124618331184531E-2</v>
      </c>
      <c r="G148" s="231">
        <v>9.9993023972698245E-3</v>
      </c>
      <c r="H148" s="231">
        <v>4.5411288019970818E-3</v>
      </c>
      <c r="I148" s="231">
        <v>4.5227550873375511E-3</v>
      </c>
      <c r="J148" s="231">
        <v>2.4206088340417088E-3</v>
      </c>
      <c r="K148" s="231">
        <v>2.1162802808761569E-3</v>
      </c>
      <c r="L148" s="231">
        <v>3.7209664972117991E-3</v>
      </c>
      <c r="M148" s="231">
        <v>3.279083221524968E-3</v>
      </c>
      <c r="N148" s="231">
        <v>6.7019876306028932E-3</v>
      </c>
      <c r="O148" s="231">
        <v>9.3798683467006348E-3</v>
      </c>
      <c r="P148" s="231">
        <v>1.1409757985118649E-2</v>
      </c>
      <c r="Q148" s="231">
        <v>1.7683888812098151E-2</v>
      </c>
      <c r="R148" s="231">
        <v>2.0433215963324379E-4</v>
      </c>
      <c r="S148" s="231">
        <v>3.3678621512790428E-3</v>
      </c>
      <c r="T148" s="231">
        <v>5.0739872697621469E-3</v>
      </c>
      <c r="U148" s="231">
        <v>7.1149144022610014E-3</v>
      </c>
      <c r="V148" s="231">
        <v>5.492666161098613E-3</v>
      </c>
      <c r="W148" s="231">
        <v>6.9381037039723068E-3</v>
      </c>
      <c r="DA148" s="73" t="s">
        <v>1260</v>
      </c>
    </row>
    <row r="149" spans="1:105" ht="12" customHeight="1" x14ac:dyDescent="0.25">
      <c r="A149" s="64" t="s">
        <v>70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1261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1262</v>
      </c>
    </row>
    <row r="151" spans="1:105" ht="12" customHeight="1" x14ac:dyDescent="0.25">
      <c r="A151" s="64" t="s">
        <v>162</v>
      </c>
      <c r="B151" s="231">
        <v>2.3595867866442931E-2</v>
      </c>
      <c r="C151" s="231">
        <v>2.1382020906876451E-2</v>
      </c>
      <c r="D151" s="231">
        <v>2.2321328942191489E-2</v>
      </c>
      <c r="E151" s="231">
        <v>2.8513987130454482E-2</v>
      </c>
      <c r="F151" s="231">
        <v>3.0076499144577901E-2</v>
      </c>
      <c r="G151" s="231">
        <v>3.4257937627558403E-2</v>
      </c>
      <c r="H151" s="231">
        <v>2.5336687993105091E-2</v>
      </c>
      <c r="I151" s="231">
        <v>3.5769468637864933E-2</v>
      </c>
      <c r="J151" s="231">
        <v>2.3471405109838181E-2</v>
      </c>
      <c r="K151" s="231">
        <v>2.028542173988954E-2</v>
      </c>
      <c r="L151" s="231">
        <v>1.9869139948069822E-2</v>
      </c>
      <c r="M151" s="231">
        <v>3.3218470037390493E-2</v>
      </c>
      <c r="N151" s="231">
        <v>2.9171151851697521E-2</v>
      </c>
      <c r="O151" s="231">
        <v>3.8753209986995572E-2</v>
      </c>
      <c r="P151" s="231">
        <v>4.5112641151520652E-2</v>
      </c>
      <c r="Q151" s="231">
        <v>5.0678443089059631E-2</v>
      </c>
      <c r="R151" s="231">
        <v>5.4526892348575877E-2</v>
      </c>
      <c r="S151" s="231">
        <v>3.5651145650923449E-2</v>
      </c>
      <c r="T151" s="231">
        <v>3.5095132887607947E-2</v>
      </c>
      <c r="U151" s="231">
        <v>3.8326721582857548E-2</v>
      </c>
      <c r="V151" s="231">
        <v>2.6322715095951691E-2</v>
      </c>
      <c r="W151" s="231">
        <v>1.364991868015491E-2</v>
      </c>
      <c r="DA151" s="73" t="s">
        <v>1263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1264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1265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1.523460028553276E-2</v>
      </c>
      <c r="F154" s="231">
        <v>2.147586577126314E-2</v>
      </c>
      <c r="G154" s="231">
        <v>2.0936505601090991E-2</v>
      </c>
      <c r="H154" s="231">
        <v>2.721718572102606E-2</v>
      </c>
      <c r="I154" s="231">
        <v>2.6292300618173361E-2</v>
      </c>
      <c r="J154" s="231">
        <v>1.918529075218621E-2</v>
      </c>
      <c r="K154" s="231">
        <v>1.5668997062724611E-2</v>
      </c>
      <c r="L154" s="231">
        <v>1.6727983246850989E-2</v>
      </c>
      <c r="M154" s="231">
        <v>1.165023616575326E-2</v>
      </c>
      <c r="N154" s="231">
        <v>1.6771463157896991E-2</v>
      </c>
      <c r="O154" s="231">
        <v>1.8495517721019671E-2</v>
      </c>
      <c r="P154" s="231">
        <v>3.2628222363508493E-2</v>
      </c>
      <c r="Q154" s="231">
        <v>0</v>
      </c>
      <c r="R154" s="231">
        <v>3.4745383811119889E-4</v>
      </c>
      <c r="S154" s="231">
        <v>9.8432735169780205E-5</v>
      </c>
      <c r="T154" s="231">
        <v>1.4887397605805439E-4</v>
      </c>
      <c r="U154" s="231">
        <v>1.793171576372119E-4</v>
      </c>
      <c r="V154" s="231">
        <v>1.5879888342679101E-4</v>
      </c>
      <c r="W154" s="231">
        <v>2.007755367590399E-4</v>
      </c>
      <c r="DA154" s="73" t="s">
        <v>1266</v>
      </c>
    </row>
    <row r="155" spans="1:105" ht="12" customHeight="1" x14ac:dyDescent="0.25">
      <c r="A155" s="60" t="s">
        <v>1038</v>
      </c>
      <c r="B155" s="264">
        <v>0.29501482449103489</v>
      </c>
      <c r="C155" s="264">
        <v>0.28668774879772729</v>
      </c>
      <c r="D155" s="264">
        <v>0.30143953229182741</v>
      </c>
      <c r="E155" s="264">
        <v>0.50743898429242296</v>
      </c>
      <c r="F155" s="264">
        <v>0.50315045312610018</v>
      </c>
      <c r="G155" s="264">
        <v>0.5549650550270252</v>
      </c>
      <c r="H155" s="264">
        <v>0.48331430221246308</v>
      </c>
      <c r="I155" s="264">
        <v>0.54232387670259663</v>
      </c>
      <c r="J155" s="264">
        <v>0.40811276454761269</v>
      </c>
      <c r="K155" s="264">
        <v>0.3134065162815195</v>
      </c>
      <c r="L155" s="264">
        <v>0.32131379229349621</v>
      </c>
      <c r="M155" s="264">
        <v>0.33526313125164442</v>
      </c>
      <c r="N155" s="264">
        <v>0.28967244234824369</v>
      </c>
      <c r="O155" s="264">
        <v>0.28847944337235332</v>
      </c>
      <c r="P155" s="264">
        <v>0.42377448782074928</v>
      </c>
      <c r="Q155" s="264">
        <v>0.45984554257151888</v>
      </c>
      <c r="R155" s="264">
        <v>0.4069668610964971</v>
      </c>
      <c r="S155" s="264">
        <v>0.3500326396488897</v>
      </c>
      <c r="T155" s="264">
        <v>0.3090788291921947</v>
      </c>
      <c r="U155" s="264">
        <v>0.3498863669094443</v>
      </c>
      <c r="V155" s="264">
        <v>0.28731330937724348</v>
      </c>
      <c r="W155" s="264">
        <v>0.19479399594628119</v>
      </c>
      <c r="DA155" s="72" t="s">
        <v>1267</v>
      </c>
    </row>
    <row r="156" spans="1:105" ht="12" customHeight="1" x14ac:dyDescent="0.25">
      <c r="A156" s="132" t="s">
        <v>1040</v>
      </c>
      <c r="B156" s="318">
        <v>0.7812403897924991</v>
      </c>
      <c r="C156" s="318">
        <v>0.75510910870072845</v>
      </c>
      <c r="D156" s="318">
        <v>0.78491183211031723</v>
      </c>
      <c r="E156" s="318">
        <v>1.234399842477645</v>
      </c>
      <c r="F156" s="318">
        <v>1.253449516454854</v>
      </c>
      <c r="G156" s="318">
        <v>1.3776663211028091</v>
      </c>
      <c r="H156" s="318">
        <v>1.1767607868492269</v>
      </c>
      <c r="I156" s="318">
        <v>1.361144776488735</v>
      </c>
      <c r="J156" s="318">
        <v>0.99966059132373286</v>
      </c>
      <c r="K156" s="318">
        <v>0.77641006971746407</v>
      </c>
      <c r="L156" s="318">
        <v>0.79627555785080117</v>
      </c>
      <c r="M156" s="318">
        <v>0.90684702102397763</v>
      </c>
      <c r="N156" s="318">
        <v>0.82056729354158653</v>
      </c>
      <c r="O156" s="318">
        <v>0.89881445743632393</v>
      </c>
      <c r="P156" s="318">
        <v>1.2154892609768619</v>
      </c>
      <c r="Q156" s="318">
        <v>1.25947147776005</v>
      </c>
      <c r="R156" s="318">
        <v>1.1426151505296711</v>
      </c>
      <c r="S156" s="318">
        <v>0.916170314378006</v>
      </c>
      <c r="T156" s="318">
        <v>0.8337624821471582</v>
      </c>
      <c r="U156" s="318">
        <v>0.93762237167040252</v>
      </c>
      <c r="V156" s="318">
        <v>0.73718141293807482</v>
      </c>
      <c r="W156" s="318">
        <v>0.47792414852260889</v>
      </c>
      <c r="DA156" s="139" t="s">
        <v>1268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342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0</v>
      </c>
      <c r="C160" s="234">
        <f t="shared" si="6"/>
        <v>0</v>
      </c>
      <c r="D160" s="234">
        <f t="shared" si="6"/>
        <v>0</v>
      </c>
      <c r="E160" s="234">
        <f t="shared" si="6"/>
        <v>0</v>
      </c>
      <c r="F160" s="234">
        <f t="shared" si="6"/>
        <v>0</v>
      </c>
      <c r="G160" s="234">
        <f t="shared" si="6"/>
        <v>0</v>
      </c>
      <c r="H160" s="234">
        <f t="shared" si="6"/>
        <v>0</v>
      </c>
      <c r="I160" s="234">
        <f t="shared" si="6"/>
        <v>0</v>
      </c>
      <c r="J160" s="234">
        <f t="shared" si="6"/>
        <v>0</v>
      </c>
      <c r="K160" s="234">
        <f t="shared" si="6"/>
        <v>0</v>
      </c>
      <c r="L160" s="234">
        <f t="shared" si="6"/>
        <v>0</v>
      </c>
      <c r="M160" s="234">
        <f t="shared" si="6"/>
        <v>0</v>
      </c>
      <c r="N160" s="234">
        <f t="shared" si="6"/>
        <v>0</v>
      </c>
      <c r="O160" s="234">
        <f t="shared" si="6"/>
        <v>0</v>
      </c>
      <c r="P160" s="234">
        <f t="shared" si="6"/>
        <v>0</v>
      </c>
      <c r="Q160" s="234">
        <f t="shared" si="6"/>
        <v>0</v>
      </c>
      <c r="R160" s="234">
        <f t="shared" si="6"/>
        <v>0</v>
      </c>
      <c r="S160" s="234">
        <f t="shared" si="6"/>
        <v>0</v>
      </c>
      <c r="T160" s="234">
        <f t="shared" si="6"/>
        <v>0</v>
      </c>
      <c r="U160" s="234">
        <f t="shared" si="6"/>
        <v>0</v>
      </c>
      <c r="V160" s="234">
        <f t="shared" si="6"/>
        <v>0</v>
      </c>
      <c r="W160" s="234">
        <f t="shared" si="6"/>
        <v>0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0</v>
      </c>
      <c r="C161" s="268">
        <f t="shared" si="7"/>
        <v>0</v>
      </c>
      <c r="D161" s="268">
        <f t="shared" si="7"/>
        <v>0</v>
      </c>
      <c r="E161" s="268">
        <f t="shared" si="7"/>
        <v>0</v>
      </c>
      <c r="F161" s="268">
        <f t="shared" si="7"/>
        <v>0</v>
      </c>
      <c r="G161" s="268">
        <f t="shared" si="7"/>
        <v>0</v>
      </c>
      <c r="H161" s="268">
        <f t="shared" si="7"/>
        <v>0</v>
      </c>
      <c r="I161" s="268">
        <f t="shared" si="7"/>
        <v>0</v>
      </c>
      <c r="J161" s="268">
        <f t="shared" si="7"/>
        <v>0</v>
      </c>
      <c r="K161" s="268">
        <f t="shared" si="7"/>
        <v>0</v>
      </c>
      <c r="L161" s="268">
        <f t="shared" si="7"/>
        <v>0</v>
      </c>
      <c r="M161" s="268">
        <f t="shared" si="7"/>
        <v>0</v>
      </c>
      <c r="N161" s="268">
        <f t="shared" si="7"/>
        <v>0</v>
      </c>
      <c r="O161" s="268">
        <f t="shared" si="7"/>
        <v>0</v>
      </c>
      <c r="P161" s="268">
        <f t="shared" si="7"/>
        <v>0</v>
      </c>
      <c r="Q161" s="268">
        <f t="shared" si="7"/>
        <v>0</v>
      </c>
      <c r="R161" s="268">
        <f t="shared" si="7"/>
        <v>0</v>
      </c>
      <c r="S161" s="268">
        <f t="shared" si="7"/>
        <v>0</v>
      </c>
      <c r="T161" s="268">
        <f t="shared" si="7"/>
        <v>0</v>
      </c>
      <c r="U161" s="268">
        <f t="shared" si="7"/>
        <v>0</v>
      </c>
      <c r="V161" s="268">
        <f t="shared" si="7"/>
        <v>0</v>
      </c>
      <c r="W161" s="268">
        <f t="shared" si="7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0</v>
      </c>
      <c r="C162" s="269">
        <f t="shared" si="8"/>
        <v>0</v>
      </c>
      <c r="D162" s="269">
        <f t="shared" si="8"/>
        <v>0</v>
      </c>
      <c r="E162" s="269">
        <f t="shared" si="8"/>
        <v>0</v>
      </c>
      <c r="F162" s="269">
        <f t="shared" si="8"/>
        <v>0</v>
      </c>
      <c r="G162" s="269">
        <f t="shared" si="8"/>
        <v>0</v>
      </c>
      <c r="H162" s="269">
        <f t="shared" si="8"/>
        <v>0</v>
      </c>
      <c r="I162" s="269">
        <f t="shared" si="8"/>
        <v>0</v>
      </c>
      <c r="J162" s="269">
        <f t="shared" si="8"/>
        <v>0</v>
      </c>
      <c r="K162" s="269">
        <f t="shared" si="8"/>
        <v>0</v>
      </c>
      <c r="L162" s="269">
        <f t="shared" si="8"/>
        <v>0</v>
      </c>
      <c r="M162" s="269">
        <f t="shared" si="8"/>
        <v>0</v>
      </c>
      <c r="N162" s="269">
        <f t="shared" si="8"/>
        <v>0</v>
      </c>
      <c r="O162" s="269">
        <f t="shared" si="8"/>
        <v>0</v>
      </c>
      <c r="P162" s="269">
        <f t="shared" si="8"/>
        <v>0</v>
      </c>
      <c r="Q162" s="269">
        <f t="shared" si="8"/>
        <v>0</v>
      </c>
      <c r="R162" s="269">
        <f t="shared" si="8"/>
        <v>0</v>
      </c>
      <c r="S162" s="269">
        <f t="shared" si="8"/>
        <v>0</v>
      </c>
      <c r="T162" s="269">
        <f t="shared" si="8"/>
        <v>0</v>
      </c>
      <c r="U162" s="269">
        <f t="shared" si="8"/>
        <v>0</v>
      </c>
      <c r="V162" s="269">
        <f t="shared" si="8"/>
        <v>0</v>
      </c>
      <c r="W162" s="269">
        <f t="shared" si="8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0</v>
      </c>
      <c r="C163" s="269">
        <f t="shared" si="9"/>
        <v>0</v>
      </c>
      <c r="D163" s="269">
        <f t="shared" si="9"/>
        <v>0</v>
      </c>
      <c r="E163" s="269">
        <f t="shared" si="9"/>
        <v>0</v>
      </c>
      <c r="F163" s="269">
        <f t="shared" si="9"/>
        <v>0</v>
      </c>
      <c r="G163" s="269">
        <f t="shared" si="9"/>
        <v>0</v>
      </c>
      <c r="H163" s="269">
        <f t="shared" si="9"/>
        <v>0</v>
      </c>
      <c r="I163" s="269">
        <f t="shared" si="9"/>
        <v>0</v>
      </c>
      <c r="J163" s="269">
        <f t="shared" si="9"/>
        <v>0</v>
      </c>
      <c r="K163" s="269">
        <f t="shared" si="9"/>
        <v>0</v>
      </c>
      <c r="L163" s="269">
        <f t="shared" si="9"/>
        <v>0</v>
      </c>
      <c r="M163" s="269">
        <f t="shared" si="9"/>
        <v>0</v>
      </c>
      <c r="N163" s="269">
        <f t="shared" si="9"/>
        <v>0</v>
      </c>
      <c r="O163" s="269">
        <f t="shared" si="9"/>
        <v>0</v>
      </c>
      <c r="P163" s="269">
        <f t="shared" si="9"/>
        <v>0</v>
      </c>
      <c r="Q163" s="269">
        <f t="shared" si="9"/>
        <v>0</v>
      </c>
      <c r="R163" s="269">
        <f t="shared" si="9"/>
        <v>0</v>
      </c>
      <c r="S163" s="269">
        <f t="shared" si="9"/>
        <v>0</v>
      </c>
      <c r="T163" s="269">
        <f t="shared" si="9"/>
        <v>0</v>
      </c>
      <c r="U163" s="269">
        <f t="shared" si="9"/>
        <v>0</v>
      </c>
      <c r="V163" s="269">
        <f t="shared" si="9"/>
        <v>0</v>
      </c>
      <c r="W163" s="269">
        <f t="shared" si="9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0</v>
      </c>
      <c r="C164" s="269">
        <f t="shared" si="10"/>
        <v>0</v>
      </c>
      <c r="D164" s="269">
        <f t="shared" si="10"/>
        <v>0</v>
      </c>
      <c r="E164" s="269">
        <f t="shared" si="10"/>
        <v>0</v>
      </c>
      <c r="F164" s="269">
        <f t="shared" si="10"/>
        <v>0</v>
      </c>
      <c r="G164" s="269">
        <f t="shared" si="10"/>
        <v>0</v>
      </c>
      <c r="H164" s="269">
        <f t="shared" si="10"/>
        <v>0</v>
      </c>
      <c r="I164" s="269">
        <f t="shared" si="10"/>
        <v>0</v>
      </c>
      <c r="J164" s="269">
        <f t="shared" si="10"/>
        <v>0</v>
      </c>
      <c r="K164" s="269">
        <f t="shared" si="10"/>
        <v>0</v>
      </c>
      <c r="L164" s="269">
        <f t="shared" si="10"/>
        <v>0</v>
      </c>
      <c r="M164" s="269">
        <f t="shared" si="10"/>
        <v>0</v>
      </c>
      <c r="N164" s="269">
        <f t="shared" si="10"/>
        <v>0</v>
      </c>
      <c r="O164" s="269">
        <f t="shared" si="10"/>
        <v>0</v>
      </c>
      <c r="P164" s="269">
        <f t="shared" si="10"/>
        <v>0</v>
      </c>
      <c r="Q164" s="269">
        <f t="shared" si="10"/>
        <v>0</v>
      </c>
      <c r="R164" s="269">
        <f t="shared" si="10"/>
        <v>0</v>
      </c>
      <c r="S164" s="269">
        <f t="shared" si="10"/>
        <v>0</v>
      </c>
      <c r="T164" s="269">
        <f t="shared" si="10"/>
        <v>0</v>
      </c>
      <c r="U164" s="269">
        <f t="shared" si="10"/>
        <v>0</v>
      </c>
      <c r="V164" s="269">
        <f t="shared" si="10"/>
        <v>0</v>
      </c>
      <c r="W164" s="269">
        <f t="shared" si="10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0</v>
      </c>
      <c r="C165" s="270">
        <f t="shared" si="11"/>
        <v>0</v>
      </c>
      <c r="D165" s="270">
        <f t="shared" si="11"/>
        <v>0</v>
      </c>
      <c r="E165" s="270">
        <f t="shared" si="11"/>
        <v>0</v>
      </c>
      <c r="F165" s="270">
        <f t="shared" si="11"/>
        <v>0</v>
      </c>
      <c r="G165" s="270">
        <f t="shared" si="11"/>
        <v>0</v>
      </c>
      <c r="H165" s="270">
        <f t="shared" si="11"/>
        <v>0</v>
      </c>
      <c r="I165" s="270">
        <f t="shared" si="11"/>
        <v>0</v>
      </c>
      <c r="J165" s="270">
        <f t="shared" si="11"/>
        <v>0</v>
      </c>
      <c r="K165" s="270">
        <f t="shared" si="11"/>
        <v>0</v>
      </c>
      <c r="L165" s="270">
        <f t="shared" si="11"/>
        <v>0</v>
      </c>
      <c r="M165" s="270">
        <f t="shared" si="11"/>
        <v>0</v>
      </c>
      <c r="N165" s="270">
        <f t="shared" si="11"/>
        <v>0</v>
      </c>
      <c r="O165" s="270">
        <f t="shared" si="11"/>
        <v>0</v>
      </c>
      <c r="P165" s="270">
        <f t="shared" si="11"/>
        <v>0</v>
      </c>
      <c r="Q165" s="270">
        <f t="shared" si="11"/>
        <v>0</v>
      </c>
      <c r="R165" s="270">
        <f t="shared" si="11"/>
        <v>0</v>
      </c>
      <c r="S165" s="270">
        <f t="shared" si="11"/>
        <v>0</v>
      </c>
      <c r="T165" s="270">
        <f t="shared" si="11"/>
        <v>0</v>
      </c>
      <c r="U165" s="270">
        <f t="shared" si="11"/>
        <v>0</v>
      </c>
      <c r="V165" s="270">
        <f t="shared" si="11"/>
        <v>0</v>
      </c>
      <c r="W165" s="270">
        <f t="shared" si="11"/>
        <v>0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</v>
      </c>
      <c r="C166" s="319">
        <f t="shared" si="12"/>
        <v>0</v>
      </c>
      <c r="D166" s="319">
        <f t="shared" si="12"/>
        <v>0</v>
      </c>
      <c r="E166" s="319">
        <f t="shared" si="12"/>
        <v>0</v>
      </c>
      <c r="F166" s="319">
        <f t="shared" si="12"/>
        <v>0</v>
      </c>
      <c r="G166" s="319">
        <f t="shared" si="12"/>
        <v>0</v>
      </c>
      <c r="H166" s="319">
        <f t="shared" si="12"/>
        <v>0</v>
      </c>
      <c r="I166" s="319">
        <f t="shared" si="12"/>
        <v>0</v>
      </c>
      <c r="J166" s="319">
        <f t="shared" si="12"/>
        <v>0</v>
      </c>
      <c r="K166" s="319">
        <f t="shared" si="12"/>
        <v>0</v>
      </c>
      <c r="L166" s="319">
        <f t="shared" si="12"/>
        <v>0</v>
      </c>
      <c r="M166" s="319">
        <f t="shared" si="12"/>
        <v>0</v>
      </c>
      <c r="N166" s="319">
        <f t="shared" si="12"/>
        <v>0</v>
      </c>
      <c r="O166" s="319">
        <f t="shared" si="12"/>
        <v>0</v>
      </c>
      <c r="P166" s="319">
        <f t="shared" si="12"/>
        <v>0</v>
      </c>
      <c r="Q166" s="319">
        <f t="shared" si="12"/>
        <v>0</v>
      </c>
      <c r="R166" s="319">
        <f t="shared" si="12"/>
        <v>0</v>
      </c>
      <c r="S166" s="319">
        <f t="shared" si="12"/>
        <v>0</v>
      </c>
      <c r="T166" s="319">
        <f t="shared" si="12"/>
        <v>0</v>
      </c>
      <c r="U166" s="319">
        <f t="shared" si="12"/>
        <v>0</v>
      </c>
      <c r="V166" s="319">
        <f t="shared" si="12"/>
        <v>0</v>
      </c>
      <c r="W166" s="319">
        <f t="shared" si="12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0</v>
      </c>
      <c r="C167" s="271">
        <f t="shared" si="13"/>
        <v>0</v>
      </c>
      <c r="D167" s="271">
        <f t="shared" si="13"/>
        <v>0</v>
      </c>
      <c r="E167" s="271">
        <f t="shared" si="13"/>
        <v>0</v>
      </c>
      <c r="F167" s="271">
        <f t="shared" si="13"/>
        <v>0</v>
      </c>
      <c r="G167" s="271">
        <f t="shared" si="13"/>
        <v>0</v>
      </c>
      <c r="H167" s="271">
        <f t="shared" si="13"/>
        <v>0</v>
      </c>
      <c r="I167" s="271">
        <f t="shared" si="13"/>
        <v>0</v>
      </c>
      <c r="J167" s="271">
        <f t="shared" si="13"/>
        <v>0</v>
      </c>
      <c r="K167" s="271">
        <f t="shared" si="13"/>
        <v>0</v>
      </c>
      <c r="L167" s="271">
        <f t="shared" si="13"/>
        <v>0</v>
      </c>
      <c r="M167" s="271">
        <f t="shared" si="13"/>
        <v>0</v>
      </c>
      <c r="N167" s="271">
        <f t="shared" si="13"/>
        <v>0</v>
      </c>
      <c r="O167" s="271">
        <f t="shared" si="13"/>
        <v>0</v>
      </c>
      <c r="P167" s="271">
        <f t="shared" si="13"/>
        <v>0</v>
      </c>
      <c r="Q167" s="271">
        <f t="shared" si="13"/>
        <v>0</v>
      </c>
      <c r="R167" s="271">
        <f t="shared" si="13"/>
        <v>0</v>
      </c>
      <c r="S167" s="271">
        <f t="shared" si="13"/>
        <v>0</v>
      </c>
      <c r="T167" s="271">
        <f t="shared" si="13"/>
        <v>0</v>
      </c>
      <c r="U167" s="271">
        <f t="shared" si="13"/>
        <v>0</v>
      </c>
      <c r="V167" s="271">
        <f t="shared" si="13"/>
        <v>0</v>
      </c>
      <c r="W167" s="271">
        <f t="shared" si="13"/>
        <v>0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0</v>
      </c>
      <c r="C168" s="271">
        <f t="shared" si="14"/>
        <v>0</v>
      </c>
      <c r="D168" s="271">
        <f t="shared" si="14"/>
        <v>0</v>
      </c>
      <c r="E168" s="271">
        <f t="shared" si="14"/>
        <v>0</v>
      </c>
      <c r="F168" s="271">
        <f t="shared" si="14"/>
        <v>0</v>
      </c>
      <c r="G168" s="271">
        <f t="shared" si="14"/>
        <v>0</v>
      </c>
      <c r="H168" s="271">
        <f t="shared" si="14"/>
        <v>0</v>
      </c>
      <c r="I168" s="271">
        <f t="shared" si="14"/>
        <v>0</v>
      </c>
      <c r="J168" s="271">
        <f t="shared" si="14"/>
        <v>0</v>
      </c>
      <c r="K168" s="271">
        <f t="shared" si="14"/>
        <v>0</v>
      </c>
      <c r="L168" s="271">
        <f t="shared" si="14"/>
        <v>0</v>
      </c>
      <c r="M168" s="271">
        <f t="shared" si="14"/>
        <v>0</v>
      </c>
      <c r="N168" s="271">
        <f t="shared" si="14"/>
        <v>0</v>
      </c>
      <c r="O168" s="271">
        <f t="shared" si="14"/>
        <v>0</v>
      </c>
      <c r="P168" s="271">
        <f t="shared" si="14"/>
        <v>0</v>
      </c>
      <c r="Q168" s="271">
        <f t="shared" si="14"/>
        <v>0</v>
      </c>
      <c r="R168" s="271">
        <f t="shared" si="14"/>
        <v>0</v>
      </c>
      <c r="S168" s="271">
        <f t="shared" si="14"/>
        <v>0</v>
      </c>
      <c r="T168" s="271">
        <f t="shared" si="14"/>
        <v>0</v>
      </c>
      <c r="U168" s="271">
        <f t="shared" si="14"/>
        <v>0</v>
      </c>
      <c r="V168" s="271">
        <f t="shared" si="14"/>
        <v>0</v>
      </c>
      <c r="W168" s="271">
        <f t="shared" si="14"/>
        <v>0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0</v>
      </c>
      <c r="C169" s="320">
        <f t="shared" si="15"/>
        <v>0</v>
      </c>
      <c r="D169" s="320">
        <f t="shared" si="15"/>
        <v>0</v>
      </c>
      <c r="E169" s="320">
        <f t="shared" si="15"/>
        <v>0</v>
      </c>
      <c r="F169" s="320">
        <f t="shared" si="15"/>
        <v>0</v>
      </c>
      <c r="G169" s="320">
        <f t="shared" si="15"/>
        <v>0</v>
      </c>
      <c r="H169" s="320">
        <f t="shared" si="15"/>
        <v>0</v>
      </c>
      <c r="I169" s="320">
        <f t="shared" si="15"/>
        <v>0</v>
      </c>
      <c r="J169" s="320">
        <f t="shared" si="15"/>
        <v>0</v>
      </c>
      <c r="K169" s="320">
        <f t="shared" si="15"/>
        <v>0</v>
      </c>
      <c r="L169" s="320">
        <f t="shared" si="15"/>
        <v>0</v>
      </c>
      <c r="M169" s="320">
        <f t="shared" si="15"/>
        <v>0</v>
      </c>
      <c r="N169" s="320">
        <f t="shared" si="15"/>
        <v>0</v>
      </c>
      <c r="O169" s="320">
        <f t="shared" si="15"/>
        <v>0</v>
      </c>
      <c r="P169" s="320">
        <f t="shared" si="15"/>
        <v>0</v>
      </c>
      <c r="Q169" s="320">
        <f t="shared" si="15"/>
        <v>0</v>
      </c>
      <c r="R169" s="320">
        <f t="shared" si="15"/>
        <v>0</v>
      </c>
      <c r="S169" s="320">
        <f t="shared" si="15"/>
        <v>0</v>
      </c>
      <c r="T169" s="320">
        <f t="shared" si="15"/>
        <v>0</v>
      </c>
      <c r="U169" s="320">
        <f t="shared" si="15"/>
        <v>0</v>
      </c>
      <c r="V169" s="320">
        <f t="shared" si="15"/>
        <v>0</v>
      </c>
      <c r="W169" s="320">
        <f t="shared" si="15"/>
        <v>0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0</v>
      </c>
      <c r="C170" s="320">
        <f t="shared" si="16"/>
        <v>0</v>
      </c>
      <c r="D170" s="320">
        <f t="shared" si="16"/>
        <v>0</v>
      </c>
      <c r="E170" s="320">
        <f t="shared" si="16"/>
        <v>0</v>
      </c>
      <c r="F170" s="320">
        <f t="shared" si="16"/>
        <v>0</v>
      </c>
      <c r="G170" s="320">
        <f t="shared" si="16"/>
        <v>0</v>
      </c>
      <c r="H170" s="320">
        <f t="shared" si="16"/>
        <v>0</v>
      </c>
      <c r="I170" s="320">
        <f t="shared" si="16"/>
        <v>0</v>
      </c>
      <c r="J170" s="320">
        <f t="shared" si="16"/>
        <v>0</v>
      </c>
      <c r="K170" s="320">
        <f t="shared" si="16"/>
        <v>0</v>
      </c>
      <c r="L170" s="320">
        <f t="shared" si="16"/>
        <v>0</v>
      </c>
      <c r="M170" s="320">
        <f t="shared" si="16"/>
        <v>0</v>
      </c>
      <c r="N170" s="320">
        <f t="shared" si="16"/>
        <v>0</v>
      </c>
      <c r="O170" s="320">
        <f t="shared" si="16"/>
        <v>0</v>
      </c>
      <c r="P170" s="320">
        <f t="shared" si="16"/>
        <v>0</v>
      </c>
      <c r="Q170" s="320">
        <f t="shared" si="16"/>
        <v>0</v>
      </c>
      <c r="R170" s="320">
        <f t="shared" si="16"/>
        <v>0</v>
      </c>
      <c r="S170" s="320">
        <f t="shared" si="16"/>
        <v>0</v>
      </c>
      <c r="T170" s="320">
        <f t="shared" si="16"/>
        <v>0</v>
      </c>
      <c r="U170" s="320">
        <f t="shared" si="16"/>
        <v>0</v>
      </c>
      <c r="V170" s="320">
        <f t="shared" si="16"/>
        <v>0</v>
      </c>
      <c r="W170" s="320">
        <f t="shared" si="16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0</v>
      </c>
      <c r="C171" s="271">
        <f t="shared" si="17"/>
        <v>0</v>
      </c>
      <c r="D171" s="271">
        <f t="shared" si="17"/>
        <v>0</v>
      </c>
      <c r="E171" s="271">
        <f t="shared" si="17"/>
        <v>0</v>
      </c>
      <c r="F171" s="271">
        <f t="shared" si="17"/>
        <v>0</v>
      </c>
      <c r="G171" s="271">
        <f t="shared" si="17"/>
        <v>0</v>
      </c>
      <c r="H171" s="271">
        <f t="shared" si="17"/>
        <v>0</v>
      </c>
      <c r="I171" s="271">
        <f t="shared" si="17"/>
        <v>0</v>
      </c>
      <c r="J171" s="271">
        <f t="shared" si="17"/>
        <v>0</v>
      </c>
      <c r="K171" s="271">
        <f t="shared" si="17"/>
        <v>0</v>
      </c>
      <c r="L171" s="271">
        <f t="shared" si="17"/>
        <v>0</v>
      </c>
      <c r="M171" s="271">
        <f t="shared" si="17"/>
        <v>0</v>
      </c>
      <c r="N171" s="271">
        <f t="shared" si="17"/>
        <v>0</v>
      </c>
      <c r="O171" s="271">
        <f t="shared" si="17"/>
        <v>0</v>
      </c>
      <c r="P171" s="271">
        <f t="shared" si="17"/>
        <v>0</v>
      </c>
      <c r="Q171" s="271">
        <f t="shared" si="17"/>
        <v>0</v>
      </c>
      <c r="R171" s="271">
        <f t="shared" si="17"/>
        <v>0</v>
      </c>
      <c r="S171" s="271">
        <f t="shared" si="17"/>
        <v>0</v>
      </c>
      <c r="T171" s="271">
        <f t="shared" si="17"/>
        <v>0</v>
      </c>
      <c r="U171" s="271">
        <f t="shared" si="17"/>
        <v>0</v>
      </c>
      <c r="V171" s="271">
        <f t="shared" si="17"/>
        <v>0</v>
      </c>
      <c r="W171" s="271">
        <f t="shared" si="17"/>
        <v>0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0</v>
      </c>
      <c r="C172" s="320">
        <f t="shared" si="18"/>
        <v>0</v>
      </c>
      <c r="D172" s="320">
        <f t="shared" si="18"/>
        <v>0</v>
      </c>
      <c r="E172" s="320">
        <f t="shared" si="18"/>
        <v>0</v>
      </c>
      <c r="F172" s="320">
        <f t="shared" si="18"/>
        <v>0</v>
      </c>
      <c r="G172" s="320">
        <f t="shared" si="18"/>
        <v>0</v>
      </c>
      <c r="H172" s="320">
        <f t="shared" si="18"/>
        <v>0</v>
      </c>
      <c r="I172" s="320">
        <f t="shared" si="18"/>
        <v>0</v>
      </c>
      <c r="J172" s="320">
        <f t="shared" si="18"/>
        <v>0</v>
      </c>
      <c r="K172" s="320">
        <f t="shared" si="18"/>
        <v>0</v>
      </c>
      <c r="L172" s="320">
        <f t="shared" si="18"/>
        <v>0</v>
      </c>
      <c r="M172" s="320">
        <f t="shared" si="18"/>
        <v>0</v>
      </c>
      <c r="N172" s="320">
        <f t="shared" si="18"/>
        <v>0</v>
      </c>
      <c r="O172" s="320">
        <f t="shared" si="18"/>
        <v>0</v>
      </c>
      <c r="P172" s="320">
        <f t="shared" si="18"/>
        <v>0</v>
      </c>
      <c r="Q172" s="320">
        <f t="shared" si="18"/>
        <v>0</v>
      </c>
      <c r="R172" s="320">
        <f t="shared" si="18"/>
        <v>0</v>
      </c>
      <c r="S172" s="320">
        <f t="shared" si="18"/>
        <v>0</v>
      </c>
      <c r="T172" s="320">
        <f t="shared" si="18"/>
        <v>0</v>
      </c>
      <c r="U172" s="320">
        <f t="shared" si="18"/>
        <v>0</v>
      </c>
      <c r="V172" s="320">
        <f t="shared" si="18"/>
        <v>0</v>
      </c>
      <c r="W172" s="320">
        <f t="shared" si="18"/>
        <v>0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0</v>
      </c>
      <c r="C173" s="320">
        <f t="shared" si="19"/>
        <v>0</v>
      </c>
      <c r="D173" s="320">
        <f t="shared" si="19"/>
        <v>0</v>
      </c>
      <c r="E173" s="320">
        <f t="shared" si="19"/>
        <v>0</v>
      </c>
      <c r="F173" s="320">
        <f t="shared" si="19"/>
        <v>0</v>
      </c>
      <c r="G173" s="320">
        <f t="shared" si="19"/>
        <v>0</v>
      </c>
      <c r="H173" s="320">
        <f t="shared" si="19"/>
        <v>0</v>
      </c>
      <c r="I173" s="320">
        <f t="shared" si="19"/>
        <v>0</v>
      </c>
      <c r="J173" s="320">
        <f t="shared" si="19"/>
        <v>0</v>
      </c>
      <c r="K173" s="320">
        <f t="shared" si="19"/>
        <v>0</v>
      </c>
      <c r="L173" s="320">
        <f t="shared" si="19"/>
        <v>0</v>
      </c>
      <c r="M173" s="320">
        <f t="shared" si="19"/>
        <v>0</v>
      </c>
      <c r="N173" s="320">
        <f t="shared" si="19"/>
        <v>0</v>
      </c>
      <c r="O173" s="320">
        <f t="shared" si="19"/>
        <v>0</v>
      </c>
      <c r="P173" s="320">
        <f t="shared" si="19"/>
        <v>0</v>
      </c>
      <c r="Q173" s="320">
        <f t="shared" si="19"/>
        <v>0</v>
      </c>
      <c r="R173" s="320">
        <f t="shared" si="19"/>
        <v>0</v>
      </c>
      <c r="S173" s="320">
        <f t="shared" si="19"/>
        <v>0</v>
      </c>
      <c r="T173" s="320">
        <f t="shared" si="19"/>
        <v>0</v>
      </c>
      <c r="U173" s="320">
        <f t="shared" si="19"/>
        <v>0</v>
      </c>
      <c r="V173" s="320">
        <f t="shared" si="19"/>
        <v>0</v>
      </c>
      <c r="W173" s="320">
        <f t="shared" si="19"/>
        <v>0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0</v>
      </c>
      <c r="C174" s="320">
        <f t="shared" si="20"/>
        <v>0</v>
      </c>
      <c r="D174" s="320">
        <f t="shared" si="20"/>
        <v>0</v>
      </c>
      <c r="E174" s="320">
        <f t="shared" si="20"/>
        <v>0</v>
      </c>
      <c r="F174" s="320">
        <f t="shared" si="20"/>
        <v>0</v>
      </c>
      <c r="G174" s="320">
        <f t="shared" si="20"/>
        <v>0</v>
      </c>
      <c r="H174" s="320">
        <f t="shared" si="20"/>
        <v>0</v>
      </c>
      <c r="I174" s="320">
        <f t="shared" si="20"/>
        <v>0</v>
      </c>
      <c r="J174" s="320">
        <f t="shared" si="20"/>
        <v>0</v>
      </c>
      <c r="K174" s="320">
        <f t="shared" si="20"/>
        <v>0</v>
      </c>
      <c r="L174" s="320">
        <f t="shared" si="20"/>
        <v>0</v>
      </c>
      <c r="M174" s="320">
        <f t="shared" si="20"/>
        <v>0</v>
      </c>
      <c r="N174" s="320">
        <f t="shared" si="20"/>
        <v>0</v>
      </c>
      <c r="O174" s="320">
        <f t="shared" si="20"/>
        <v>0</v>
      </c>
      <c r="P174" s="320">
        <f t="shared" si="20"/>
        <v>0</v>
      </c>
      <c r="Q174" s="320">
        <f t="shared" si="20"/>
        <v>0</v>
      </c>
      <c r="R174" s="320">
        <f t="shared" si="20"/>
        <v>0</v>
      </c>
      <c r="S174" s="320">
        <f t="shared" si="20"/>
        <v>0</v>
      </c>
      <c r="T174" s="320">
        <f t="shared" si="20"/>
        <v>0</v>
      </c>
      <c r="U174" s="320">
        <f t="shared" si="20"/>
        <v>0</v>
      </c>
      <c r="V174" s="320">
        <f t="shared" si="20"/>
        <v>0</v>
      </c>
      <c r="W174" s="320">
        <f t="shared" si="20"/>
        <v>0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0</v>
      </c>
      <c r="C175" s="321">
        <f t="shared" si="21"/>
        <v>0</v>
      </c>
      <c r="D175" s="321">
        <f t="shared" si="21"/>
        <v>0</v>
      </c>
      <c r="E175" s="321">
        <f t="shared" si="21"/>
        <v>0</v>
      </c>
      <c r="F175" s="321">
        <f t="shared" si="21"/>
        <v>0</v>
      </c>
      <c r="G175" s="321">
        <f t="shared" si="21"/>
        <v>0</v>
      </c>
      <c r="H175" s="321">
        <f t="shared" si="21"/>
        <v>0</v>
      </c>
      <c r="I175" s="321">
        <f t="shared" si="21"/>
        <v>0</v>
      </c>
      <c r="J175" s="321">
        <f t="shared" si="21"/>
        <v>0</v>
      </c>
      <c r="K175" s="321">
        <f t="shared" si="21"/>
        <v>0</v>
      </c>
      <c r="L175" s="321">
        <f t="shared" si="21"/>
        <v>0</v>
      </c>
      <c r="M175" s="321">
        <f t="shared" si="21"/>
        <v>0</v>
      </c>
      <c r="N175" s="321">
        <f t="shared" si="21"/>
        <v>0</v>
      </c>
      <c r="O175" s="321">
        <f t="shared" si="21"/>
        <v>0</v>
      </c>
      <c r="P175" s="321">
        <f t="shared" si="21"/>
        <v>0</v>
      </c>
      <c r="Q175" s="321">
        <f t="shared" si="21"/>
        <v>0</v>
      </c>
      <c r="R175" s="321">
        <f t="shared" si="21"/>
        <v>0</v>
      </c>
      <c r="S175" s="321">
        <f t="shared" si="21"/>
        <v>0</v>
      </c>
      <c r="T175" s="321">
        <f t="shared" si="21"/>
        <v>0</v>
      </c>
      <c r="U175" s="321">
        <f t="shared" si="21"/>
        <v>0</v>
      </c>
      <c r="V175" s="321">
        <f t="shared" si="21"/>
        <v>0</v>
      </c>
      <c r="W175" s="321">
        <f t="shared" si="21"/>
        <v>0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0.99999999999999989</v>
      </c>
      <c r="C178" s="234">
        <f t="shared" si="22"/>
        <v>1.0000000000000002</v>
      </c>
      <c r="D178" s="234">
        <f t="shared" si="22"/>
        <v>0.99999999999999967</v>
      </c>
      <c r="E178" s="234">
        <f t="shared" si="22"/>
        <v>1</v>
      </c>
      <c r="F178" s="234">
        <f t="shared" si="22"/>
        <v>1.0000000000000002</v>
      </c>
      <c r="G178" s="234">
        <f t="shared" si="22"/>
        <v>1.0000000000000004</v>
      </c>
      <c r="H178" s="234">
        <f t="shared" si="22"/>
        <v>1</v>
      </c>
      <c r="I178" s="234">
        <f t="shared" si="22"/>
        <v>1.0000000000000002</v>
      </c>
      <c r="J178" s="234">
        <f t="shared" si="22"/>
        <v>1</v>
      </c>
      <c r="K178" s="234">
        <f t="shared" si="22"/>
        <v>0.99999999999999989</v>
      </c>
      <c r="L178" s="234">
        <f t="shared" si="22"/>
        <v>1</v>
      </c>
      <c r="M178" s="234">
        <f t="shared" si="22"/>
        <v>1</v>
      </c>
      <c r="N178" s="234">
        <f t="shared" si="22"/>
        <v>1</v>
      </c>
      <c r="O178" s="234">
        <f t="shared" si="22"/>
        <v>0.99999999999999978</v>
      </c>
      <c r="P178" s="234">
        <f t="shared" si="22"/>
        <v>0.99999999999999967</v>
      </c>
      <c r="Q178" s="234">
        <f t="shared" si="22"/>
        <v>0.99999999999999989</v>
      </c>
      <c r="R178" s="234">
        <f t="shared" si="22"/>
        <v>0.99999999999999967</v>
      </c>
      <c r="S178" s="234">
        <f t="shared" si="22"/>
        <v>1.0000000000000002</v>
      </c>
      <c r="T178" s="234">
        <f t="shared" si="22"/>
        <v>0.99999999999999989</v>
      </c>
      <c r="U178" s="234">
        <f t="shared" si="22"/>
        <v>0.99999999999999967</v>
      </c>
      <c r="V178" s="234">
        <f t="shared" si="22"/>
        <v>0.99999999999999956</v>
      </c>
      <c r="W178" s="234">
        <f t="shared" si="22"/>
        <v>1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1.097370581974114E-2</v>
      </c>
      <c r="C179" s="268">
        <f t="shared" si="23"/>
        <v>1.0790943523626391E-2</v>
      </c>
      <c r="D179" s="268">
        <f t="shared" si="23"/>
        <v>1.1057175231540225E-2</v>
      </c>
      <c r="E179" s="268">
        <f t="shared" si="23"/>
        <v>1.1764147876639307E-2</v>
      </c>
      <c r="F179" s="268">
        <f t="shared" si="23"/>
        <v>1.1247180861376467E-2</v>
      </c>
      <c r="G179" s="268">
        <f t="shared" si="23"/>
        <v>1.1497536698355215E-2</v>
      </c>
      <c r="H179" s="268">
        <f t="shared" si="23"/>
        <v>1.130590772666153E-2</v>
      </c>
      <c r="I179" s="268">
        <f t="shared" si="23"/>
        <v>1.1276696069822335E-2</v>
      </c>
      <c r="J179" s="268">
        <f t="shared" si="23"/>
        <v>1.1527658200139575E-2</v>
      </c>
      <c r="K179" s="268">
        <f t="shared" si="23"/>
        <v>1.1645186844042438E-2</v>
      </c>
      <c r="L179" s="268">
        <f t="shared" si="23"/>
        <v>1.1524863034647557E-2</v>
      </c>
      <c r="M179" s="268">
        <f t="shared" si="23"/>
        <v>1.1292406253690343E-2</v>
      </c>
      <c r="N179" s="268">
        <f t="shared" si="23"/>
        <v>1.0380440057871381E-2</v>
      </c>
      <c r="O179" s="268">
        <f t="shared" si="23"/>
        <v>9.704839596765524E-3</v>
      </c>
      <c r="P179" s="268">
        <f t="shared" si="23"/>
        <v>9.8960853585436642E-3</v>
      </c>
      <c r="Q179" s="268">
        <f t="shared" si="23"/>
        <v>1.1352018956894279E-2</v>
      </c>
      <c r="R179" s="268">
        <f t="shared" si="23"/>
        <v>1.1873673983028446E-2</v>
      </c>
      <c r="S179" s="268">
        <f t="shared" si="23"/>
        <v>1.2373688722691704E-2</v>
      </c>
      <c r="T179" s="268">
        <f t="shared" si="23"/>
        <v>1.1829807531497533E-2</v>
      </c>
      <c r="U179" s="268">
        <f t="shared" si="23"/>
        <v>1.1797480390037007E-2</v>
      </c>
      <c r="V179" s="268">
        <f t="shared" si="23"/>
        <v>1.2286290727124921E-2</v>
      </c>
      <c r="W179" s="268">
        <f t="shared" si="23"/>
        <v>1.223316323349553E-2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2.316548585358107E-2</v>
      </c>
      <c r="C180" s="269">
        <f t="shared" si="24"/>
        <v>2.277967476526141E-2</v>
      </c>
      <c r="D180" s="269">
        <f t="shared" si="24"/>
        <v>2.3341689727641557E-2</v>
      </c>
      <c r="E180" s="269">
        <f t="shared" si="24"/>
        <v>2.4834108521978968E-2</v>
      </c>
      <c r="F180" s="269">
        <f t="shared" si="24"/>
        <v>2.3742791488739805E-2</v>
      </c>
      <c r="G180" s="269">
        <f t="shared" si="24"/>
        <v>2.4271292497893844E-2</v>
      </c>
      <c r="H180" s="269">
        <f t="shared" si="24"/>
        <v>2.386676386318954E-2</v>
      </c>
      <c r="I180" s="269">
        <f t="shared" si="24"/>
        <v>2.3805098074586865E-2</v>
      </c>
      <c r="J180" s="269">
        <f t="shared" si="24"/>
        <v>2.4334878968584429E-2</v>
      </c>
      <c r="K180" s="269">
        <f t="shared" si="24"/>
        <v>2.4582981859480629E-2</v>
      </c>
      <c r="L180" s="269">
        <f t="shared" si="24"/>
        <v>2.4328978376047371E-2</v>
      </c>
      <c r="M180" s="269">
        <f t="shared" si="24"/>
        <v>2.4179609204964501E-2</v>
      </c>
      <c r="N180" s="269">
        <f t="shared" si="24"/>
        <v>2.23692136085639E-2</v>
      </c>
      <c r="O180" s="269">
        <f t="shared" si="24"/>
        <v>2.0894685792857973E-2</v>
      </c>
      <c r="P180" s="269">
        <f t="shared" si="24"/>
        <v>2.0988423979690349E-2</v>
      </c>
      <c r="Q180" s="269">
        <f t="shared" si="24"/>
        <v>2.3964104640242852E-2</v>
      </c>
      <c r="R180" s="269">
        <f t="shared" si="24"/>
        <v>2.5065318061384623E-2</v>
      </c>
      <c r="S180" s="269">
        <f t="shared" si="24"/>
        <v>2.6120848851850498E-2</v>
      </c>
      <c r="T180" s="269">
        <f t="shared" si="24"/>
        <v>2.4972716010711989E-2</v>
      </c>
      <c r="U180" s="269">
        <f t="shared" si="24"/>
        <v>2.4904473436098477E-2</v>
      </c>
      <c r="V180" s="269">
        <f t="shared" si="24"/>
        <v>2.5936351740009609E-2</v>
      </c>
      <c r="W180" s="269">
        <f t="shared" si="24"/>
        <v>2.5824199635485906E-2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0.1379068267167122</v>
      </c>
      <c r="C181" s="269">
        <f t="shared" si="25"/>
        <v>0.1356100485166529</v>
      </c>
      <c r="D181" s="269">
        <f t="shared" si="25"/>
        <v>0.138955788835636</v>
      </c>
      <c r="E181" s="269">
        <f t="shared" si="25"/>
        <v>0.1478403311828296</v>
      </c>
      <c r="F181" s="269">
        <f t="shared" si="25"/>
        <v>0.14134359418593878</v>
      </c>
      <c r="G181" s="269">
        <f t="shared" si="25"/>
        <v>0.1444898220505163</v>
      </c>
      <c r="H181" s="269">
        <f t="shared" si="25"/>
        <v>0.14208161612378886</v>
      </c>
      <c r="I181" s="269">
        <f t="shared" si="25"/>
        <v>0.14171451252505898</v>
      </c>
      <c r="J181" s="269">
        <f t="shared" si="25"/>
        <v>0.14486835969270001</v>
      </c>
      <c r="K181" s="269">
        <f t="shared" si="25"/>
        <v>0.14634534500606641</v>
      </c>
      <c r="L181" s="269">
        <f t="shared" si="25"/>
        <v>0.14483323278028909</v>
      </c>
      <c r="M181" s="269">
        <f t="shared" si="25"/>
        <v>0.14165286915269917</v>
      </c>
      <c r="N181" s="269">
        <f t="shared" si="25"/>
        <v>0.13000736380106356</v>
      </c>
      <c r="O181" s="269">
        <f t="shared" si="25"/>
        <v>0.12137901474038441</v>
      </c>
      <c r="P181" s="269">
        <f t="shared" si="25"/>
        <v>0.12362254800465668</v>
      </c>
      <c r="Q181" s="269">
        <f t="shared" si="25"/>
        <v>0.14266109707050459</v>
      </c>
      <c r="R181" s="269">
        <f t="shared" si="25"/>
        <v>0.14921674841351487</v>
      </c>
      <c r="S181" s="269">
        <f t="shared" si="25"/>
        <v>0.15550044575252103</v>
      </c>
      <c r="T181" s="269">
        <f t="shared" si="25"/>
        <v>0.14866547765509269</v>
      </c>
      <c r="U181" s="269">
        <f t="shared" si="25"/>
        <v>0.14825922168569874</v>
      </c>
      <c r="V181" s="269">
        <f t="shared" si="25"/>
        <v>0.1544021130262751</v>
      </c>
      <c r="W181" s="269">
        <f t="shared" si="25"/>
        <v>0.15373445852758599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0.16320842120254769</v>
      </c>
      <c r="C182" s="269">
        <f t="shared" si="26"/>
        <v>0.16049025595425201</v>
      </c>
      <c r="D182" s="269">
        <f t="shared" si="26"/>
        <v>0.16444983510066102</v>
      </c>
      <c r="E182" s="269">
        <f t="shared" si="26"/>
        <v>0.17496441341498409</v>
      </c>
      <c r="F182" s="269">
        <f t="shared" si="26"/>
        <v>0.1672757281375768</v>
      </c>
      <c r="G182" s="269">
        <f t="shared" si="26"/>
        <v>0.17099919052697674</v>
      </c>
      <c r="H182" s="269">
        <f t="shared" si="26"/>
        <v>0.16814915404517744</v>
      </c>
      <c r="I182" s="269">
        <f t="shared" si="26"/>
        <v>0.16771469840441672</v>
      </c>
      <c r="J182" s="269">
        <f t="shared" si="26"/>
        <v>0.17144717800096484</v>
      </c>
      <c r="K182" s="269">
        <f t="shared" si="26"/>
        <v>0.17319514397823346</v>
      </c>
      <c r="L182" s="269">
        <f t="shared" si="26"/>
        <v>0.17140560639749317</v>
      </c>
      <c r="M182" s="269">
        <f t="shared" si="26"/>
        <v>0.17035325175477811</v>
      </c>
      <c r="N182" s="269">
        <f t="shared" si="26"/>
        <v>0.15759842291552401</v>
      </c>
      <c r="O182" s="269">
        <f t="shared" si="26"/>
        <v>0.14720989239465854</v>
      </c>
      <c r="P182" s="269">
        <f t="shared" si="26"/>
        <v>0.14787030856619912</v>
      </c>
      <c r="Q182" s="269">
        <f t="shared" si="26"/>
        <v>0.16883495164259951</v>
      </c>
      <c r="R182" s="269">
        <f t="shared" si="26"/>
        <v>0.17659336020815181</v>
      </c>
      <c r="S182" s="269">
        <f t="shared" si="26"/>
        <v>0.18402991970582291</v>
      </c>
      <c r="T182" s="269">
        <f t="shared" si="26"/>
        <v>0.17594094848728722</v>
      </c>
      <c r="U182" s="269">
        <f t="shared" si="26"/>
        <v>0.17546015723896788</v>
      </c>
      <c r="V182" s="269">
        <f t="shared" si="26"/>
        <v>0.18273007723628434</v>
      </c>
      <c r="W182" s="269">
        <f t="shared" si="26"/>
        <v>0.18193992899464798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4.617345663746731E-2</v>
      </c>
      <c r="C183" s="270">
        <f t="shared" si="27"/>
        <v>4.535597216906772E-2</v>
      </c>
      <c r="D183" s="270">
        <f t="shared" si="27"/>
        <v>4.660173308289571E-2</v>
      </c>
      <c r="E183" s="270">
        <f t="shared" si="27"/>
        <v>5.1121789299191076E-2</v>
      </c>
      <c r="F183" s="270">
        <f t="shared" si="27"/>
        <v>4.8588844961598404E-2</v>
      </c>
      <c r="G183" s="270">
        <f t="shared" si="27"/>
        <v>4.9797381647745914E-2</v>
      </c>
      <c r="H183" s="270">
        <f t="shared" si="27"/>
        <v>5.0017482764196354E-2</v>
      </c>
      <c r="I183" s="270">
        <f t="shared" si="27"/>
        <v>4.9393744870102348E-2</v>
      </c>
      <c r="J183" s="270">
        <f t="shared" si="27"/>
        <v>5.0996103965198422E-2</v>
      </c>
      <c r="K183" s="270">
        <f t="shared" si="27"/>
        <v>5.0944461082194352E-2</v>
      </c>
      <c r="L183" s="270">
        <f t="shared" si="27"/>
        <v>5.0159341197396651E-2</v>
      </c>
      <c r="M183" s="270">
        <f t="shared" si="27"/>
        <v>4.8397369135278687E-2</v>
      </c>
      <c r="N183" s="270">
        <f t="shared" si="27"/>
        <v>4.4554161495798959E-2</v>
      </c>
      <c r="O183" s="270">
        <f t="shared" si="27"/>
        <v>4.1642562256209908E-2</v>
      </c>
      <c r="P183" s="270">
        <f t="shared" si="27"/>
        <v>4.226593106578392E-2</v>
      </c>
      <c r="Q183" s="270">
        <f t="shared" si="27"/>
        <v>4.6805036789527833E-2</v>
      </c>
      <c r="R183" s="270">
        <f t="shared" si="27"/>
        <v>4.9470908103741114E-2</v>
      </c>
      <c r="S183" s="270">
        <f t="shared" si="27"/>
        <v>5.2097862700250332E-2</v>
      </c>
      <c r="T183" s="270">
        <f t="shared" si="27"/>
        <v>4.9505717241863652E-2</v>
      </c>
      <c r="U183" s="270">
        <f t="shared" si="27"/>
        <v>4.9375506921772942E-2</v>
      </c>
      <c r="V183" s="270">
        <f t="shared" si="27"/>
        <v>5.1830828351890366E-2</v>
      </c>
      <c r="W183" s="270">
        <f t="shared" si="27"/>
        <v>5.1871765116013255E-2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0.36717136967946273</v>
      </c>
      <c r="C184" s="271">
        <f t="shared" si="28"/>
        <v>0.37426284043995262</v>
      </c>
      <c r="D184" s="271">
        <f t="shared" si="28"/>
        <v>0.36339552159918304</v>
      </c>
      <c r="E184" s="271">
        <f t="shared" si="28"/>
        <v>0.32816310578279262</v>
      </c>
      <c r="F184" s="271">
        <f t="shared" si="28"/>
        <v>0.3537015996764003</v>
      </c>
      <c r="G184" s="271">
        <f t="shared" si="28"/>
        <v>0.34159397685034626</v>
      </c>
      <c r="H184" s="271">
        <f t="shared" si="28"/>
        <v>0.34684851807040357</v>
      </c>
      <c r="I184" s="271">
        <f t="shared" si="28"/>
        <v>0.35044940213892684</v>
      </c>
      <c r="J184" s="271">
        <f t="shared" si="28"/>
        <v>0.3367195435645281</v>
      </c>
      <c r="K184" s="271">
        <f t="shared" si="28"/>
        <v>0.33061470558158085</v>
      </c>
      <c r="L184" s="271">
        <f t="shared" si="28"/>
        <v>0.33784846009766872</v>
      </c>
      <c r="M184" s="271">
        <f t="shared" si="28"/>
        <v>0.35061812092670136</v>
      </c>
      <c r="N184" s="271">
        <f t="shared" si="28"/>
        <v>0.39027042014464325</v>
      </c>
      <c r="O184" s="271">
        <f t="shared" si="28"/>
        <v>0.41850557631441998</v>
      </c>
      <c r="P184" s="271">
        <f t="shared" si="28"/>
        <v>0.41506673282627338</v>
      </c>
      <c r="Q184" s="271">
        <f t="shared" si="28"/>
        <v>0.35365377996923375</v>
      </c>
      <c r="R184" s="271">
        <f t="shared" si="28"/>
        <v>0.33136673432997837</v>
      </c>
      <c r="S184" s="271">
        <f t="shared" si="28"/>
        <v>0.30594586928896339</v>
      </c>
      <c r="T184" s="271">
        <f t="shared" si="28"/>
        <v>0.33118560414864923</v>
      </c>
      <c r="U184" s="271">
        <f t="shared" si="28"/>
        <v>0.33232085269165307</v>
      </c>
      <c r="V184" s="271">
        <f t="shared" si="28"/>
        <v>0.30859018563137935</v>
      </c>
      <c r="W184" s="271">
        <f t="shared" si="28"/>
        <v>0.30813660214124561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0.36656223112507375</v>
      </c>
      <c r="C185" s="320">
        <f t="shared" si="29"/>
        <v>0.37366384682317011</v>
      </c>
      <c r="D185" s="320">
        <f t="shared" si="29"/>
        <v>0.36278174974792299</v>
      </c>
      <c r="E185" s="320">
        <f t="shared" si="29"/>
        <v>0.32751009064379533</v>
      </c>
      <c r="F185" s="320">
        <f t="shared" si="29"/>
        <v>0.35307728081790446</v>
      </c>
      <c r="G185" s="320">
        <f t="shared" si="29"/>
        <v>0.34095576100981673</v>
      </c>
      <c r="H185" s="320">
        <f t="shared" si="29"/>
        <v>0.3462209393470625</v>
      </c>
      <c r="I185" s="320">
        <f t="shared" si="29"/>
        <v>0.34982344492309753</v>
      </c>
      <c r="J185" s="320">
        <f t="shared" si="29"/>
        <v>0.33607965571197684</v>
      </c>
      <c r="K185" s="320">
        <f t="shared" si="29"/>
        <v>0.32996829384098109</v>
      </c>
      <c r="L185" s="320">
        <f t="shared" si="29"/>
        <v>0.33720872740173413</v>
      </c>
      <c r="M185" s="320">
        <f t="shared" si="29"/>
        <v>0.34998231590668599</v>
      </c>
      <c r="N185" s="320">
        <f t="shared" si="29"/>
        <v>0.38968221964125377</v>
      </c>
      <c r="O185" s="320">
        <f t="shared" si="29"/>
        <v>0.41795614865385977</v>
      </c>
      <c r="P185" s="320">
        <f t="shared" si="29"/>
        <v>0.41451484031157726</v>
      </c>
      <c r="Q185" s="320">
        <f t="shared" si="29"/>
        <v>0.35302364166131972</v>
      </c>
      <c r="R185" s="320">
        <f t="shared" si="29"/>
        <v>0.33070763951514415</v>
      </c>
      <c r="S185" s="320">
        <f t="shared" si="29"/>
        <v>0.30525901919613152</v>
      </c>
      <c r="T185" s="320">
        <f t="shared" si="29"/>
        <v>0.3305289443131475</v>
      </c>
      <c r="U185" s="320">
        <f t="shared" si="29"/>
        <v>0.33166598730084856</v>
      </c>
      <c r="V185" s="320">
        <f t="shared" si="29"/>
        <v>0.30790818690685917</v>
      </c>
      <c r="W185" s="320">
        <f t="shared" si="29"/>
        <v>0.30745755246649942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6.0913855438894052E-4</v>
      </c>
      <c r="C186" s="320">
        <f t="shared" si="30"/>
        <v>5.9899361678255193E-4</v>
      </c>
      <c r="D186" s="320">
        <f t="shared" si="30"/>
        <v>6.137718512600421E-4</v>
      </c>
      <c r="E186" s="320">
        <f t="shared" si="30"/>
        <v>6.5301513899730516E-4</v>
      </c>
      <c r="F186" s="320">
        <f t="shared" si="30"/>
        <v>6.2431885849582869E-4</v>
      </c>
      <c r="G186" s="320">
        <f t="shared" si="30"/>
        <v>6.3821584052953034E-4</v>
      </c>
      <c r="H186" s="320">
        <f t="shared" si="30"/>
        <v>6.2757872334104705E-4</v>
      </c>
      <c r="I186" s="320">
        <f t="shared" si="30"/>
        <v>6.2595721582930702E-4</v>
      </c>
      <c r="J186" s="320">
        <f t="shared" si="30"/>
        <v>6.3988785255120716E-4</v>
      </c>
      <c r="K186" s="320">
        <f t="shared" si="30"/>
        <v>6.4641174059980875E-4</v>
      </c>
      <c r="L186" s="320">
        <f t="shared" si="30"/>
        <v>6.3973269593455874E-4</v>
      </c>
      <c r="M186" s="320">
        <f t="shared" si="30"/>
        <v>6.3580502001535778E-4</v>
      </c>
      <c r="N186" s="320">
        <f t="shared" si="30"/>
        <v>5.8820050338946996E-4</v>
      </c>
      <c r="O186" s="320">
        <f t="shared" si="30"/>
        <v>5.4942766056016517E-4</v>
      </c>
      <c r="P186" s="320">
        <f t="shared" si="30"/>
        <v>5.5189251469614151E-4</v>
      </c>
      <c r="Q186" s="320">
        <f t="shared" si="30"/>
        <v>6.3013830791406732E-4</v>
      </c>
      <c r="R186" s="320">
        <f t="shared" si="30"/>
        <v>6.5909481483422347E-4</v>
      </c>
      <c r="S186" s="320">
        <f t="shared" si="30"/>
        <v>6.8685009283190061E-4</v>
      </c>
      <c r="T186" s="320">
        <f t="shared" si="30"/>
        <v>6.5665983550174979E-4</v>
      </c>
      <c r="U186" s="320">
        <f t="shared" si="30"/>
        <v>6.5486539080455671E-4</v>
      </c>
      <c r="V186" s="320">
        <f t="shared" si="30"/>
        <v>6.8199872452017916E-4</v>
      </c>
      <c r="W186" s="320">
        <f t="shared" si="30"/>
        <v>6.7904967474617314E-4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0.14446144931592747</v>
      </c>
      <c r="C187" s="271">
        <f t="shared" si="31"/>
        <v>0.14488942626407128</v>
      </c>
      <c r="D187" s="271">
        <f t="shared" si="31"/>
        <v>0.14415806484095206</v>
      </c>
      <c r="E187" s="271">
        <f t="shared" si="31"/>
        <v>0.14612372596644932</v>
      </c>
      <c r="F187" s="271">
        <f t="shared" si="31"/>
        <v>0.14374943777915236</v>
      </c>
      <c r="G187" s="271">
        <f t="shared" si="31"/>
        <v>0.14501322111909692</v>
      </c>
      <c r="H187" s="271">
        <f t="shared" si="31"/>
        <v>0.14637961485020795</v>
      </c>
      <c r="I187" s="271">
        <f t="shared" si="31"/>
        <v>0.14551401608627906</v>
      </c>
      <c r="J187" s="271">
        <f t="shared" si="31"/>
        <v>0.14724515332643523</v>
      </c>
      <c r="K187" s="271">
        <f t="shared" si="31"/>
        <v>0.14947399338869424</v>
      </c>
      <c r="L187" s="271">
        <f t="shared" si="31"/>
        <v>0.14755698029105432</v>
      </c>
      <c r="M187" s="271">
        <f t="shared" si="31"/>
        <v>0.14497114160492325</v>
      </c>
      <c r="N187" s="271">
        <f t="shared" si="31"/>
        <v>0.14361118547907348</v>
      </c>
      <c r="O187" s="271">
        <f t="shared" si="31"/>
        <v>0.14604727858318364</v>
      </c>
      <c r="P187" s="271">
        <f t="shared" si="31"/>
        <v>0.14369150634619823</v>
      </c>
      <c r="Q187" s="271">
        <f t="shared" si="31"/>
        <v>0.14448477105748667</v>
      </c>
      <c r="R187" s="271">
        <f t="shared" si="31"/>
        <v>0.14547674583174858</v>
      </c>
      <c r="S187" s="271">
        <f t="shared" si="31"/>
        <v>0.14703635379949107</v>
      </c>
      <c r="T187" s="271">
        <f t="shared" si="31"/>
        <v>0.14582792808839243</v>
      </c>
      <c r="U187" s="271">
        <f t="shared" si="31"/>
        <v>0.14578232382119055</v>
      </c>
      <c r="V187" s="271">
        <f t="shared" si="31"/>
        <v>0.14710006185602509</v>
      </c>
      <c r="W187" s="271">
        <f t="shared" si="31"/>
        <v>0.14760332854661121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0.10536932433186773</v>
      </c>
      <c r="C188" s="320">
        <f t="shared" si="32"/>
        <v>0.10906109675395817</v>
      </c>
      <c r="D188" s="320">
        <f t="shared" si="32"/>
        <v>0.10334614474859422</v>
      </c>
      <c r="E188" s="320">
        <f t="shared" si="32"/>
        <v>7.1350554129586463E-2</v>
      </c>
      <c r="F188" s="320">
        <f t="shared" si="32"/>
        <v>8.0927687868786347E-2</v>
      </c>
      <c r="G188" s="320">
        <f t="shared" si="32"/>
        <v>7.5939638158861567E-2</v>
      </c>
      <c r="H188" s="320">
        <f t="shared" si="32"/>
        <v>6.951033473535341E-2</v>
      </c>
      <c r="I188" s="320">
        <f t="shared" si="32"/>
        <v>7.6019182070718047E-2</v>
      </c>
      <c r="J188" s="320">
        <f t="shared" si="32"/>
        <v>6.835644444404855E-2</v>
      </c>
      <c r="K188" s="320">
        <f t="shared" si="32"/>
        <v>6.316852311526705E-2</v>
      </c>
      <c r="L188" s="320">
        <f t="shared" si="32"/>
        <v>6.6708501642519624E-2</v>
      </c>
      <c r="M188" s="320">
        <f t="shared" si="32"/>
        <v>8.4316460401097568E-2</v>
      </c>
      <c r="N188" s="320">
        <f t="shared" si="32"/>
        <v>0.10058041553496463</v>
      </c>
      <c r="O188" s="320">
        <f t="shared" si="32"/>
        <v>0.11686521619459123</v>
      </c>
      <c r="P188" s="320">
        <f t="shared" si="32"/>
        <v>0.10790781662032435</v>
      </c>
      <c r="Q188" s="320">
        <f t="shared" si="32"/>
        <v>9.7554584439030478E-2</v>
      </c>
      <c r="R188" s="320">
        <f t="shared" si="32"/>
        <v>8.4902809528922957E-2</v>
      </c>
      <c r="S188" s="320">
        <f t="shared" si="32"/>
        <v>7.1296189938562099E-2</v>
      </c>
      <c r="T188" s="320">
        <f t="shared" si="32"/>
        <v>8.4185078302497385E-2</v>
      </c>
      <c r="U188" s="320">
        <f t="shared" si="32"/>
        <v>8.4705471621225145E-2</v>
      </c>
      <c r="V188" s="320">
        <f t="shared" si="32"/>
        <v>7.2165217641274634E-2</v>
      </c>
      <c r="W188" s="320">
        <f t="shared" si="32"/>
        <v>7.1043604583837641E-2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3.9092124984059756E-2</v>
      </c>
      <c r="C189" s="320">
        <f t="shared" si="33"/>
        <v>3.5828329510113159E-2</v>
      </c>
      <c r="D189" s="320">
        <f t="shared" si="33"/>
        <v>4.0811920092357831E-2</v>
      </c>
      <c r="E189" s="320">
        <f t="shared" si="33"/>
        <v>7.4773171836862898E-2</v>
      </c>
      <c r="F189" s="320">
        <f t="shared" si="33"/>
        <v>6.2821749910365987E-2</v>
      </c>
      <c r="G189" s="320">
        <f t="shared" si="33"/>
        <v>6.9073582960235358E-2</v>
      </c>
      <c r="H189" s="320">
        <f t="shared" si="33"/>
        <v>7.6869280114854513E-2</v>
      </c>
      <c r="I189" s="320">
        <f t="shared" si="33"/>
        <v>6.9494834015561002E-2</v>
      </c>
      <c r="J189" s="320">
        <f t="shared" si="33"/>
        <v>7.8888708882386679E-2</v>
      </c>
      <c r="K189" s="320">
        <f t="shared" si="33"/>
        <v>8.6305470273427179E-2</v>
      </c>
      <c r="L189" s="320">
        <f t="shared" si="33"/>
        <v>8.0848478648534686E-2</v>
      </c>
      <c r="M189" s="320">
        <f t="shared" si="33"/>
        <v>6.0654681203825729E-2</v>
      </c>
      <c r="N189" s="320">
        <f t="shared" si="33"/>
        <v>4.303076994410885E-2</v>
      </c>
      <c r="O189" s="320">
        <f t="shared" si="33"/>
        <v>2.918206238859241E-2</v>
      </c>
      <c r="P189" s="320">
        <f t="shared" si="33"/>
        <v>3.5783689725873889E-2</v>
      </c>
      <c r="Q189" s="320">
        <f t="shared" si="33"/>
        <v>4.6930186618456195E-2</v>
      </c>
      <c r="R189" s="320">
        <f t="shared" si="33"/>
        <v>6.05739363028256E-2</v>
      </c>
      <c r="S189" s="320">
        <f t="shared" si="33"/>
        <v>7.574016386092898E-2</v>
      </c>
      <c r="T189" s="320">
        <f t="shared" si="33"/>
        <v>6.1642849785895029E-2</v>
      </c>
      <c r="U189" s="320">
        <f t="shared" si="33"/>
        <v>6.1076852199965392E-2</v>
      </c>
      <c r="V189" s="320">
        <f t="shared" si="33"/>
        <v>7.493484421475044E-2</v>
      </c>
      <c r="W189" s="320">
        <f t="shared" si="33"/>
        <v>7.6559723962773579E-2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6.4127708958597054E-2</v>
      </c>
      <c r="C190" s="271">
        <f t="shared" si="34"/>
        <v>6.3722270720402166E-2</v>
      </c>
      <c r="D190" s="271">
        <f t="shared" si="34"/>
        <v>6.4902977634685069E-2</v>
      </c>
      <c r="E190" s="271">
        <f t="shared" si="34"/>
        <v>6.9293060821252847E-2</v>
      </c>
      <c r="F190" s="271">
        <f t="shared" si="34"/>
        <v>6.6472342469504939E-2</v>
      </c>
      <c r="G190" s="271">
        <f t="shared" si="34"/>
        <v>6.7482388198099402E-2</v>
      </c>
      <c r="H190" s="271">
        <f t="shared" si="34"/>
        <v>6.7243351760791339E-2</v>
      </c>
      <c r="I190" s="271">
        <f t="shared" si="34"/>
        <v>6.6138204092191261E-2</v>
      </c>
      <c r="J190" s="271">
        <f t="shared" si="34"/>
        <v>6.7888421247259009E-2</v>
      </c>
      <c r="K190" s="271">
        <f t="shared" si="34"/>
        <v>6.7766966255363978E-2</v>
      </c>
      <c r="L190" s="271">
        <f t="shared" si="34"/>
        <v>6.7380739533999229E-2</v>
      </c>
      <c r="M190" s="271">
        <f t="shared" si="34"/>
        <v>6.4481301167206267E-2</v>
      </c>
      <c r="N190" s="271">
        <f t="shared" si="34"/>
        <v>6.0713407522550104E-2</v>
      </c>
      <c r="O190" s="271">
        <f t="shared" si="34"/>
        <v>5.6757002551075027E-2</v>
      </c>
      <c r="P190" s="271">
        <f t="shared" si="34"/>
        <v>5.7993820412574802E-2</v>
      </c>
      <c r="Q190" s="271">
        <f t="shared" si="34"/>
        <v>6.3956755935035817E-2</v>
      </c>
      <c r="R190" s="271">
        <f t="shared" si="34"/>
        <v>6.4613901159956841E-2</v>
      </c>
      <c r="S190" s="271">
        <f t="shared" si="34"/>
        <v>6.8621700268098926E-2</v>
      </c>
      <c r="T190" s="271">
        <f t="shared" si="34"/>
        <v>6.5920326544942065E-2</v>
      </c>
      <c r="U190" s="271">
        <f t="shared" si="34"/>
        <v>6.6074626979625947E-2</v>
      </c>
      <c r="V190" s="271">
        <f t="shared" si="34"/>
        <v>6.9191745184309414E-2</v>
      </c>
      <c r="W190" s="271">
        <f t="shared" si="34"/>
        <v>7.0931473158256222E-2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5.813857745016018E-3</v>
      </c>
      <c r="C191" s="320">
        <f t="shared" si="35"/>
        <v>5.8767294989271451E-3</v>
      </c>
      <c r="D191" s="320">
        <f t="shared" si="35"/>
        <v>5.3670789506574433E-3</v>
      </c>
      <c r="E191" s="320">
        <f t="shared" si="35"/>
        <v>2.9592861412766095E-3</v>
      </c>
      <c r="F191" s="320">
        <f t="shared" si="35"/>
        <v>3.7337863004292993E-3</v>
      </c>
      <c r="G191" s="320">
        <f t="shared" si="35"/>
        <v>3.4853211065430686E-3</v>
      </c>
      <c r="H191" s="320">
        <f t="shared" si="35"/>
        <v>3.0057819753955793E-3</v>
      </c>
      <c r="I191" s="320">
        <f t="shared" si="35"/>
        <v>3.7286662930772884E-3</v>
      </c>
      <c r="J191" s="320">
        <f t="shared" si="35"/>
        <v>3.0379338096252705E-3</v>
      </c>
      <c r="K191" s="320">
        <f t="shared" si="35"/>
        <v>3.0899836562594046E-3</v>
      </c>
      <c r="L191" s="320">
        <f t="shared" si="35"/>
        <v>3.2097170301987423E-3</v>
      </c>
      <c r="M191" s="320">
        <f t="shared" si="35"/>
        <v>5.3132712340815133E-3</v>
      </c>
      <c r="N191" s="320">
        <f t="shared" si="35"/>
        <v>7.0655684253254471E-3</v>
      </c>
      <c r="O191" s="320">
        <f t="shared" si="35"/>
        <v>1.0083759938224289E-2</v>
      </c>
      <c r="P191" s="320">
        <f t="shared" si="35"/>
        <v>8.1447513047043178E-3</v>
      </c>
      <c r="Q191" s="320">
        <f t="shared" si="35"/>
        <v>6.3031543183467839E-3</v>
      </c>
      <c r="R191" s="320">
        <f t="shared" si="35"/>
        <v>5.8459394642749888E-3</v>
      </c>
      <c r="S191" s="320">
        <f t="shared" si="35"/>
        <v>4.0320109283920914E-3</v>
      </c>
      <c r="T191" s="320">
        <f t="shared" si="35"/>
        <v>5.1931443341505712E-3</v>
      </c>
      <c r="U191" s="320">
        <f t="shared" si="35"/>
        <v>5.1140704414476892E-3</v>
      </c>
      <c r="V191" s="320">
        <f t="shared" si="35"/>
        <v>3.7903810627277347E-3</v>
      </c>
      <c r="W191" s="320">
        <f t="shared" si="35"/>
        <v>3.0580662953781632E-3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6.285114461842903E-3</v>
      </c>
      <c r="C192" s="320">
        <f t="shared" si="36"/>
        <v>6.4068795094572228E-3</v>
      </c>
      <c r="D192" s="320">
        <f t="shared" si="36"/>
        <v>6.2202939316335299E-3</v>
      </c>
      <c r="E192" s="320">
        <f t="shared" si="36"/>
        <v>5.6155223651572607E-3</v>
      </c>
      <c r="F192" s="320">
        <f t="shared" si="36"/>
        <v>6.0539000895037491E-3</v>
      </c>
      <c r="G192" s="320">
        <f t="shared" si="36"/>
        <v>5.846063239505604E-3</v>
      </c>
      <c r="H192" s="320">
        <f t="shared" si="36"/>
        <v>5.9363405395155789E-3</v>
      </c>
      <c r="I192" s="320">
        <f t="shared" si="36"/>
        <v>5.9981094779719907E-3</v>
      </c>
      <c r="J192" s="320">
        <f t="shared" si="36"/>
        <v>5.7624570266373047E-3</v>
      </c>
      <c r="K192" s="320">
        <f t="shared" si="36"/>
        <v>5.6576709750054723E-3</v>
      </c>
      <c r="L192" s="320">
        <f t="shared" si="36"/>
        <v>5.7818162082528528E-3</v>
      </c>
      <c r="M192" s="320">
        <f t="shared" si="36"/>
        <v>6.0008334965198197E-3</v>
      </c>
      <c r="N192" s="320">
        <f t="shared" si="36"/>
        <v>6.6815322098871706E-3</v>
      </c>
      <c r="O192" s="320">
        <f t="shared" si="36"/>
        <v>7.1663199622555131E-3</v>
      </c>
      <c r="P192" s="320">
        <f t="shared" si="36"/>
        <v>7.1073149284762403E-3</v>
      </c>
      <c r="Q192" s="320">
        <f t="shared" si="36"/>
        <v>6.0529803868989897E-3</v>
      </c>
      <c r="R192" s="320">
        <f t="shared" si="36"/>
        <v>5.6703478734811304E-3</v>
      </c>
      <c r="S192" s="320">
        <f t="shared" si="36"/>
        <v>5.2340031603063594E-3</v>
      </c>
      <c r="T192" s="320">
        <f t="shared" si="36"/>
        <v>5.6672839468052084E-3</v>
      </c>
      <c r="U192" s="320">
        <f t="shared" si="36"/>
        <v>5.6867798051313699E-3</v>
      </c>
      <c r="V192" s="320">
        <f t="shared" si="36"/>
        <v>5.2794260677331223E-3</v>
      </c>
      <c r="W192" s="320">
        <f t="shared" si="36"/>
        <v>5.2716994423538024E-3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5.2028736751738129E-2</v>
      </c>
      <c r="C193" s="320">
        <f t="shared" si="37"/>
        <v>5.1438661712017796E-2</v>
      </c>
      <c r="D193" s="320">
        <f t="shared" si="37"/>
        <v>5.3315604752394101E-2</v>
      </c>
      <c r="E193" s="320">
        <f t="shared" si="37"/>
        <v>6.0718252314818977E-2</v>
      </c>
      <c r="F193" s="320">
        <f t="shared" si="37"/>
        <v>5.6684656079571884E-2</v>
      </c>
      <c r="G193" s="320">
        <f t="shared" si="37"/>
        <v>5.8151003852050735E-2</v>
      </c>
      <c r="H193" s="320">
        <f t="shared" si="37"/>
        <v>5.8301229245880187E-2</v>
      </c>
      <c r="I193" s="320">
        <f t="shared" si="37"/>
        <v>5.6411428321141974E-2</v>
      </c>
      <c r="J193" s="320">
        <f t="shared" si="37"/>
        <v>5.9088030410996431E-2</v>
      </c>
      <c r="K193" s="320">
        <f t="shared" si="37"/>
        <v>5.9019311624099097E-2</v>
      </c>
      <c r="L193" s="320">
        <f t="shared" si="37"/>
        <v>5.8389206295547634E-2</v>
      </c>
      <c r="M193" s="320">
        <f t="shared" si="37"/>
        <v>5.316719643660494E-2</v>
      </c>
      <c r="N193" s="320">
        <f t="shared" si="37"/>
        <v>4.6966306887337488E-2</v>
      </c>
      <c r="O193" s="320">
        <f t="shared" si="37"/>
        <v>3.9506922650595223E-2</v>
      </c>
      <c r="P193" s="320">
        <f t="shared" si="37"/>
        <v>4.2741754179394242E-2</v>
      </c>
      <c r="Q193" s="320">
        <f t="shared" si="37"/>
        <v>5.1600621229790034E-2</v>
      </c>
      <c r="R193" s="320">
        <f t="shared" si="37"/>
        <v>5.3097613822200726E-2</v>
      </c>
      <c r="S193" s="320">
        <f t="shared" si="37"/>
        <v>5.9355686179400478E-2</v>
      </c>
      <c r="T193" s="320">
        <f t="shared" si="37"/>
        <v>5.505989826398628E-2</v>
      </c>
      <c r="U193" s="320">
        <f t="shared" si="37"/>
        <v>5.5273776733046898E-2</v>
      </c>
      <c r="V193" s="320">
        <f t="shared" si="37"/>
        <v>6.012193805384855E-2</v>
      </c>
      <c r="W193" s="320">
        <f t="shared" si="37"/>
        <v>6.2601707420524261E-2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4.2811575815963288E-2</v>
      </c>
      <c r="C194" s="321">
        <f t="shared" si="38"/>
        <v>4.2098567646713797E-2</v>
      </c>
      <c r="D194" s="321">
        <f t="shared" si="38"/>
        <v>4.3137213946805274E-2</v>
      </c>
      <c r="E194" s="321">
        <f t="shared" si="38"/>
        <v>4.5895317133882091E-2</v>
      </c>
      <c r="F194" s="321">
        <f t="shared" si="38"/>
        <v>4.3878480439712403E-2</v>
      </c>
      <c r="G194" s="321">
        <f t="shared" si="38"/>
        <v>4.4855190410969671E-2</v>
      </c>
      <c r="H194" s="321">
        <f t="shared" si="38"/>
        <v>4.4107590795583504E-2</v>
      </c>
      <c r="I194" s="321">
        <f t="shared" si="38"/>
        <v>4.3993627738615856E-2</v>
      </c>
      <c r="J194" s="321">
        <f t="shared" si="38"/>
        <v>4.4972703034190521E-2</v>
      </c>
      <c r="K194" s="321">
        <f t="shared" si="38"/>
        <v>4.5431216004343494E-2</v>
      </c>
      <c r="L194" s="321">
        <f t="shared" si="38"/>
        <v>4.4961798291403926E-2</v>
      </c>
      <c r="M194" s="321">
        <f t="shared" si="38"/>
        <v>4.4053930799758223E-2</v>
      </c>
      <c r="N194" s="321">
        <f t="shared" si="38"/>
        <v>4.0495384974911425E-2</v>
      </c>
      <c r="O194" s="321">
        <f t="shared" si="38"/>
        <v>3.7859147770444884E-2</v>
      </c>
      <c r="P194" s="321">
        <f t="shared" si="38"/>
        <v>3.8604643440079661E-2</v>
      </c>
      <c r="Q194" s="321">
        <f t="shared" si="38"/>
        <v>4.4287483938474675E-2</v>
      </c>
      <c r="R194" s="321">
        <f t="shared" si="38"/>
        <v>4.6322609908495273E-2</v>
      </c>
      <c r="S194" s="321">
        <f t="shared" si="38"/>
        <v>4.8273310910310334E-2</v>
      </c>
      <c r="T194" s="321">
        <f t="shared" si="38"/>
        <v>4.615147429156316E-2</v>
      </c>
      <c r="U194" s="321">
        <f t="shared" si="38"/>
        <v>4.6025356834955115E-2</v>
      </c>
      <c r="V194" s="321">
        <f t="shared" si="38"/>
        <v>4.7932346246701465E-2</v>
      </c>
      <c r="W194" s="321">
        <f t="shared" si="38"/>
        <v>4.7725080646658223E-2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1</v>
      </c>
      <c r="C197" s="234">
        <f t="shared" si="39"/>
        <v>1.0000000000000002</v>
      </c>
      <c r="D197" s="234">
        <f t="shared" si="39"/>
        <v>1</v>
      </c>
      <c r="E197" s="234">
        <f t="shared" si="39"/>
        <v>1</v>
      </c>
      <c r="F197" s="234">
        <f t="shared" si="39"/>
        <v>0.99999999999999978</v>
      </c>
      <c r="G197" s="234">
        <f t="shared" si="39"/>
        <v>1.0000000000000004</v>
      </c>
      <c r="H197" s="234">
        <f t="shared" si="39"/>
        <v>0.99999999999999956</v>
      </c>
      <c r="I197" s="234">
        <f t="shared" si="39"/>
        <v>1</v>
      </c>
      <c r="J197" s="234">
        <f t="shared" si="39"/>
        <v>1.0000000000000002</v>
      </c>
      <c r="K197" s="234">
        <f t="shared" si="39"/>
        <v>1</v>
      </c>
      <c r="L197" s="234">
        <f t="shared" si="39"/>
        <v>0.99999999999999989</v>
      </c>
      <c r="M197" s="234">
        <f t="shared" si="39"/>
        <v>1.0000000000000002</v>
      </c>
      <c r="N197" s="234">
        <f t="shared" si="39"/>
        <v>0.99999999999999978</v>
      </c>
      <c r="O197" s="234">
        <f t="shared" si="39"/>
        <v>0.99999999999999967</v>
      </c>
      <c r="P197" s="234">
        <f t="shared" si="39"/>
        <v>0.99999999999999989</v>
      </c>
      <c r="Q197" s="234">
        <f t="shared" si="39"/>
        <v>1</v>
      </c>
      <c r="R197" s="234">
        <f t="shared" si="39"/>
        <v>0.99999999999999978</v>
      </c>
      <c r="S197" s="234">
        <f t="shared" si="39"/>
        <v>0.99999999999999978</v>
      </c>
      <c r="T197" s="234">
        <f t="shared" si="39"/>
        <v>1</v>
      </c>
      <c r="U197" s="234">
        <f t="shared" si="39"/>
        <v>0.99999999999999978</v>
      </c>
      <c r="V197" s="234">
        <f t="shared" si="39"/>
        <v>1.0000000000000002</v>
      </c>
      <c r="W197" s="234">
        <f t="shared" si="39"/>
        <v>0.99999999999999967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9.9332110347640015E-3</v>
      </c>
      <c r="C198" s="268">
        <f t="shared" si="40"/>
        <v>9.8482090418167256E-3</v>
      </c>
      <c r="D198" s="268">
        <f t="shared" si="40"/>
        <v>9.9634885912513252E-3</v>
      </c>
      <c r="E198" s="268">
        <f t="shared" si="40"/>
        <v>1.0233334452839067E-2</v>
      </c>
      <c r="F198" s="268">
        <f t="shared" si="40"/>
        <v>1.0029586841426762E-2</v>
      </c>
      <c r="G198" s="268">
        <f t="shared" si="40"/>
        <v>1.0134294884944635E-2</v>
      </c>
      <c r="H198" s="268">
        <f t="shared" si="40"/>
        <v>1.0041837644908564E-2</v>
      </c>
      <c r="I198" s="268">
        <f t="shared" si="40"/>
        <v>1.004484093974695E-2</v>
      </c>
      <c r="J198" s="268">
        <f t="shared" si="40"/>
        <v>1.013794496558266E-2</v>
      </c>
      <c r="K198" s="268">
        <f t="shared" si="40"/>
        <v>1.0196475946600279E-2</v>
      </c>
      <c r="L198" s="268">
        <f t="shared" si="40"/>
        <v>1.014696980456805E-2</v>
      </c>
      <c r="M198" s="268">
        <f t="shared" si="40"/>
        <v>1.0138356419128946E-2</v>
      </c>
      <c r="N198" s="268">
        <f t="shared" si="40"/>
        <v>9.7564972316763043E-3</v>
      </c>
      <c r="O198" s="268">
        <f t="shared" si="40"/>
        <v>9.4162740471035924E-3</v>
      </c>
      <c r="P198" s="268">
        <f t="shared" si="40"/>
        <v>9.4155448422369031E-3</v>
      </c>
      <c r="Q198" s="268">
        <f t="shared" si="40"/>
        <v>1.0135994250459034E-2</v>
      </c>
      <c r="R198" s="268">
        <f t="shared" si="40"/>
        <v>1.035516611303027E-2</v>
      </c>
      <c r="S198" s="268">
        <f t="shared" si="40"/>
        <v>1.052297059041681E-2</v>
      </c>
      <c r="T198" s="268">
        <f t="shared" si="40"/>
        <v>1.0316594454242276E-2</v>
      </c>
      <c r="U198" s="268">
        <f t="shared" si="40"/>
        <v>1.0299687037307551E-2</v>
      </c>
      <c r="V198" s="268">
        <f t="shared" si="40"/>
        <v>1.0476476884633122E-2</v>
      </c>
      <c r="W198" s="268">
        <f t="shared" si="40"/>
        <v>1.042871674536971E-2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2.1362265165337548E-2</v>
      </c>
      <c r="C199" s="269">
        <f t="shared" si="41"/>
        <v>2.117946072208484E-2</v>
      </c>
      <c r="D199" s="269">
        <f t="shared" si="41"/>
        <v>2.1427379778122608E-2</v>
      </c>
      <c r="E199" s="269">
        <f t="shared" si="41"/>
        <v>2.2007707612579322E-2</v>
      </c>
      <c r="F199" s="269">
        <f t="shared" si="41"/>
        <v>2.1569530019597449E-2</v>
      </c>
      <c r="G199" s="269">
        <f t="shared" si="41"/>
        <v>2.1794714099825318E-2</v>
      </c>
      <c r="H199" s="269">
        <f t="shared" si="41"/>
        <v>2.1595876476100867E-2</v>
      </c>
      <c r="I199" s="269">
        <f t="shared" si="41"/>
        <v>2.1602335332203172E-2</v>
      </c>
      <c r="J199" s="269">
        <f t="shared" si="41"/>
        <v>2.180256392705554E-2</v>
      </c>
      <c r="K199" s="269">
        <f t="shared" si="41"/>
        <v>2.1928440074507744E-2</v>
      </c>
      <c r="L199" s="269">
        <f t="shared" si="41"/>
        <v>2.1821972656297851E-2</v>
      </c>
      <c r="M199" s="269">
        <f t="shared" si="41"/>
        <v>2.1803448794972702E-2</v>
      </c>
      <c r="N199" s="269">
        <f t="shared" si="41"/>
        <v>2.0982226212503171E-2</v>
      </c>
      <c r="O199" s="269">
        <f t="shared" si="41"/>
        <v>2.0392972561945246E-2</v>
      </c>
      <c r="P199" s="269">
        <f t="shared" si="41"/>
        <v>2.0520114861559337E-2</v>
      </c>
      <c r="Q199" s="269">
        <f t="shared" si="41"/>
        <v>2.1835602265428852E-2</v>
      </c>
      <c r="R199" s="269">
        <f t="shared" si="41"/>
        <v>2.2269717573047226E-2</v>
      </c>
      <c r="S199" s="269">
        <f t="shared" si="41"/>
        <v>2.2630596218363067E-2</v>
      </c>
      <c r="T199" s="269">
        <f t="shared" si="41"/>
        <v>2.218676574608891E-2</v>
      </c>
      <c r="U199" s="269">
        <f t="shared" si="41"/>
        <v>2.2150404822863144E-2</v>
      </c>
      <c r="V199" s="269">
        <f t="shared" si="41"/>
        <v>2.253060731568152E-2</v>
      </c>
      <c r="W199" s="269">
        <f t="shared" si="41"/>
        <v>2.2427894833714952E-2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0.13740981007158559</v>
      </c>
      <c r="C200" s="269">
        <f t="shared" si="42"/>
        <v>0.13623394582529971</v>
      </c>
      <c r="D200" s="269">
        <f t="shared" si="42"/>
        <v>0.1378286507940665</v>
      </c>
      <c r="E200" s="269">
        <f t="shared" si="42"/>
        <v>0.14156152916135417</v>
      </c>
      <c r="F200" s="269">
        <f t="shared" si="42"/>
        <v>0.13874301252169749</v>
      </c>
      <c r="G200" s="269">
        <f t="shared" si="42"/>
        <v>0.14019147790941588</v>
      </c>
      <c r="H200" s="269">
        <f t="shared" si="42"/>
        <v>0.13891248245179022</v>
      </c>
      <c r="I200" s="269">
        <f t="shared" si="42"/>
        <v>0.13895402814853303</v>
      </c>
      <c r="J200" s="269">
        <f t="shared" si="42"/>
        <v>0.14024197083516388</v>
      </c>
      <c r="K200" s="269">
        <f t="shared" si="42"/>
        <v>0.1410516517084269</v>
      </c>
      <c r="L200" s="269">
        <f t="shared" si="42"/>
        <v>0.14036681479615185</v>
      </c>
      <c r="M200" s="269">
        <f t="shared" si="42"/>
        <v>0.14024766262540675</v>
      </c>
      <c r="N200" s="269">
        <f t="shared" si="42"/>
        <v>0.13496526217722127</v>
      </c>
      <c r="O200" s="269">
        <f t="shared" si="42"/>
        <v>0.13004196800398476</v>
      </c>
      <c r="P200" s="269">
        <f t="shared" si="42"/>
        <v>0.12984207719976942</v>
      </c>
      <c r="Q200" s="269">
        <f t="shared" si="42"/>
        <v>0.13959777113394017</v>
      </c>
      <c r="R200" s="269">
        <f t="shared" si="42"/>
        <v>0.14324687192000393</v>
      </c>
      <c r="S200" s="269">
        <f t="shared" si="42"/>
        <v>0.14556817379168954</v>
      </c>
      <c r="T200" s="269">
        <f t="shared" si="42"/>
        <v>0.14271329578941983</v>
      </c>
      <c r="U200" s="269">
        <f t="shared" si="42"/>
        <v>0.14247940919004426</v>
      </c>
      <c r="V200" s="269">
        <f t="shared" si="42"/>
        <v>0.14492500903269054</v>
      </c>
      <c r="W200" s="269">
        <f t="shared" si="42"/>
        <v>0.1442643252274024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0.19163577107438648</v>
      </c>
      <c r="C201" s="269">
        <f t="shared" si="43"/>
        <v>0.189995876139677</v>
      </c>
      <c r="D201" s="269">
        <f t="shared" si="43"/>
        <v>0.192219898690662</v>
      </c>
      <c r="E201" s="269">
        <f t="shared" si="43"/>
        <v>0.19742588088268601</v>
      </c>
      <c r="F201" s="269">
        <f t="shared" si="43"/>
        <v>0.19349509450545999</v>
      </c>
      <c r="G201" s="269">
        <f t="shared" si="43"/>
        <v>0.19551516702652211</v>
      </c>
      <c r="H201" s="269">
        <f t="shared" si="43"/>
        <v>0.19373144226484001</v>
      </c>
      <c r="I201" s="269">
        <f t="shared" si="43"/>
        <v>0.19378938311801464</v>
      </c>
      <c r="J201" s="269">
        <f t="shared" si="43"/>
        <v>0.19558558594897368</v>
      </c>
      <c r="K201" s="269">
        <f t="shared" si="43"/>
        <v>0.19671479075895862</v>
      </c>
      <c r="L201" s="269">
        <f t="shared" si="43"/>
        <v>0.19575969701655638</v>
      </c>
      <c r="M201" s="269">
        <f t="shared" si="43"/>
        <v>0.19559352388740345</v>
      </c>
      <c r="N201" s="269">
        <f t="shared" si="43"/>
        <v>0.18822653253151458</v>
      </c>
      <c r="O201" s="269">
        <f t="shared" si="43"/>
        <v>0.18294047897824756</v>
      </c>
      <c r="P201" s="269">
        <f t="shared" si="43"/>
        <v>0.18408104213642096</v>
      </c>
      <c r="Q201" s="269">
        <f t="shared" si="43"/>
        <v>0.19588196497995097</v>
      </c>
      <c r="R201" s="269">
        <f t="shared" si="43"/>
        <v>0.19977630956685508</v>
      </c>
      <c r="S201" s="269">
        <f t="shared" si="43"/>
        <v>0.20301366557400721</v>
      </c>
      <c r="T201" s="269">
        <f t="shared" si="43"/>
        <v>0.19903216856878445</v>
      </c>
      <c r="U201" s="269">
        <f t="shared" si="43"/>
        <v>0.19870598342383755</v>
      </c>
      <c r="V201" s="269">
        <f t="shared" si="43"/>
        <v>0.20211668904478824</v>
      </c>
      <c r="W201" s="269">
        <f t="shared" si="43"/>
        <v>0.20119527993726682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4.1772405634988005E-2</v>
      </c>
      <c r="C202" s="270">
        <f t="shared" si="44"/>
        <v>4.1370719023474618E-2</v>
      </c>
      <c r="D202" s="270">
        <f t="shared" si="44"/>
        <v>4.1969138409157628E-2</v>
      </c>
      <c r="E202" s="270">
        <f t="shared" si="44"/>
        <v>4.4445059223284643E-2</v>
      </c>
      <c r="F202" s="270">
        <f t="shared" si="44"/>
        <v>4.3304865031403565E-2</v>
      </c>
      <c r="G202" s="270">
        <f t="shared" si="44"/>
        <v>4.3868823834694946E-2</v>
      </c>
      <c r="H202" s="270">
        <f t="shared" si="44"/>
        <v>4.4400753457762052E-2</v>
      </c>
      <c r="I202" s="270">
        <f t="shared" si="44"/>
        <v>4.3973789458343578E-2</v>
      </c>
      <c r="J202" s="270">
        <f t="shared" si="44"/>
        <v>4.4823584745743161E-2</v>
      </c>
      <c r="K202" s="270">
        <f t="shared" si="44"/>
        <v>4.4582186091959478E-2</v>
      </c>
      <c r="L202" s="270">
        <f t="shared" si="44"/>
        <v>4.4138052702012459E-2</v>
      </c>
      <c r="M202" s="270">
        <f t="shared" si="44"/>
        <v>4.2814303296707587E-2</v>
      </c>
      <c r="N202" s="270">
        <f t="shared" si="44"/>
        <v>4.0999667359390438E-2</v>
      </c>
      <c r="O202" s="270">
        <f t="shared" si="44"/>
        <v>3.9872488744592892E-2</v>
      </c>
      <c r="P202" s="270">
        <f t="shared" si="44"/>
        <v>4.0539800712524415E-2</v>
      </c>
      <c r="Q202" s="270">
        <f t="shared" si="44"/>
        <v>4.1839623613022223E-2</v>
      </c>
      <c r="R202" s="270">
        <f t="shared" si="44"/>
        <v>4.3120380273751577E-2</v>
      </c>
      <c r="S202" s="270">
        <f t="shared" si="44"/>
        <v>4.4281245407440953E-2</v>
      </c>
      <c r="T202" s="270">
        <f t="shared" si="44"/>
        <v>4.3149402553144013E-2</v>
      </c>
      <c r="U202" s="270">
        <f t="shared" si="44"/>
        <v>4.3083113575392962E-2</v>
      </c>
      <c r="V202" s="270">
        <f t="shared" si="44"/>
        <v>4.4171624444148683E-2</v>
      </c>
      <c r="W202" s="270">
        <f t="shared" si="44"/>
        <v>4.4196092869771546E-2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0.16391602661884752</v>
      </c>
      <c r="C203" s="271">
        <f t="shared" si="45"/>
        <v>0.16845373211034007</v>
      </c>
      <c r="D203" s="271">
        <f t="shared" si="45"/>
        <v>0.16149841935927844</v>
      </c>
      <c r="E203" s="271">
        <f t="shared" si="45"/>
        <v>0.14079536928127309</v>
      </c>
      <c r="F203" s="271">
        <f t="shared" si="45"/>
        <v>0.1555506718274583</v>
      </c>
      <c r="G203" s="271">
        <f t="shared" si="45"/>
        <v>0.14849600628252352</v>
      </c>
      <c r="H203" s="271">
        <f t="shared" si="45"/>
        <v>0.15192727779205853</v>
      </c>
      <c r="I203" s="271">
        <f t="shared" si="45"/>
        <v>0.15395016299791175</v>
      </c>
      <c r="J203" s="271">
        <f t="shared" si="45"/>
        <v>0.14604547076065991</v>
      </c>
      <c r="K203" s="271">
        <f t="shared" si="45"/>
        <v>0.14277178511279065</v>
      </c>
      <c r="L203" s="271">
        <f t="shared" si="45"/>
        <v>0.14669928592780626</v>
      </c>
      <c r="M203" s="271">
        <f t="shared" si="45"/>
        <v>0.15367797053273241</v>
      </c>
      <c r="N203" s="271">
        <f t="shared" si="45"/>
        <v>0.17862654818692836</v>
      </c>
      <c r="O203" s="271">
        <f t="shared" si="45"/>
        <v>0.19863740603214541</v>
      </c>
      <c r="P203" s="271">
        <f t="shared" si="45"/>
        <v>0.19608961097900726</v>
      </c>
      <c r="Q203" s="271">
        <f t="shared" si="45"/>
        <v>0.15600924126464447</v>
      </c>
      <c r="R203" s="271">
        <f t="shared" si="45"/>
        <v>0.14254555033911115</v>
      </c>
      <c r="S203" s="271">
        <f t="shared" si="45"/>
        <v>0.12835166544204218</v>
      </c>
      <c r="T203" s="271">
        <f t="shared" si="45"/>
        <v>0.142463029339682</v>
      </c>
      <c r="U203" s="271">
        <f t="shared" si="45"/>
        <v>0.14310745489408006</v>
      </c>
      <c r="V203" s="271">
        <f t="shared" si="45"/>
        <v>0.12980396207929759</v>
      </c>
      <c r="W203" s="271">
        <f t="shared" si="45"/>
        <v>0.12958211916255793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0.16353548431932</v>
      </c>
      <c r="C204" s="320">
        <f t="shared" si="46"/>
        <v>0.16807644624558948</v>
      </c>
      <c r="D204" s="320">
        <f t="shared" si="46"/>
        <v>0.16111671712356013</v>
      </c>
      <c r="E204" s="320">
        <f t="shared" si="46"/>
        <v>0.14040332922384463</v>
      </c>
      <c r="F204" s="320">
        <f t="shared" si="46"/>
        <v>0.15516643736122274</v>
      </c>
      <c r="G204" s="320">
        <f t="shared" si="46"/>
        <v>0.14810776044075993</v>
      </c>
      <c r="H204" s="320">
        <f t="shared" si="46"/>
        <v>0.15154257399632703</v>
      </c>
      <c r="I204" s="320">
        <f t="shared" si="46"/>
        <v>0.15356534414565723</v>
      </c>
      <c r="J204" s="320">
        <f t="shared" si="46"/>
        <v>0.14565708508394523</v>
      </c>
      <c r="K204" s="320">
        <f t="shared" si="46"/>
        <v>0.14238115710839039</v>
      </c>
      <c r="L204" s="320">
        <f t="shared" si="46"/>
        <v>0.1463105545086153</v>
      </c>
      <c r="M204" s="320">
        <f t="shared" si="46"/>
        <v>0.15328956909319161</v>
      </c>
      <c r="N204" s="320">
        <f t="shared" si="46"/>
        <v>0.17825277581071663</v>
      </c>
      <c r="O204" s="320">
        <f t="shared" si="46"/>
        <v>0.19827413048000422</v>
      </c>
      <c r="P204" s="320">
        <f t="shared" si="46"/>
        <v>0.19572407054424767</v>
      </c>
      <c r="Q204" s="320">
        <f t="shared" si="46"/>
        <v>0.15562026705084539</v>
      </c>
      <c r="R204" s="320">
        <f t="shared" si="46"/>
        <v>0.1421488428987023</v>
      </c>
      <c r="S204" s="320">
        <f t="shared" si="46"/>
        <v>0.12794852939546836</v>
      </c>
      <c r="T204" s="320">
        <f t="shared" si="46"/>
        <v>0.14206779958334534</v>
      </c>
      <c r="U204" s="320">
        <f t="shared" si="46"/>
        <v>0.14271287286256237</v>
      </c>
      <c r="V204" s="320">
        <f t="shared" si="46"/>
        <v>0.12940260721120178</v>
      </c>
      <c r="W204" s="320">
        <f t="shared" si="46"/>
        <v>0.12918259399013229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3.8054229952754989E-4</v>
      </c>
      <c r="C205" s="320">
        <f t="shared" si="47"/>
        <v>3.7728586475058049E-4</v>
      </c>
      <c r="D205" s="320">
        <f t="shared" si="47"/>
        <v>3.8170223571831833E-4</v>
      </c>
      <c r="E205" s="320">
        <f t="shared" si="47"/>
        <v>3.9204005742845866E-4</v>
      </c>
      <c r="F205" s="320">
        <f t="shared" si="47"/>
        <v>3.8423446623556763E-4</v>
      </c>
      <c r="G205" s="320">
        <f t="shared" si="47"/>
        <v>3.8824584176356852E-4</v>
      </c>
      <c r="H205" s="320">
        <f t="shared" si="47"/>
        <v>3.8470379573150886E-4</v>
      </c>
      <c r="I205" s="320">
        <f t="shared" si="47"/>
        <v>3.8481885225451624E-4</v>
      </c>
      <c r="J205" s="320">
        <f t="shared" si="47"/>
        <v>3.8838567671468303E-4</v>
      </c>
      <c r="K205" s="320">
        <f t="shared" si="47"/>
        <v>3.9062800440027194E-4</v>
      </c>
      <c r="L205" s="320">
        <f t="shared" si="47"/>
        <v>3.8873141919094261E-4</v>
      </c>
      <c r="M205" s="320">
        <f t="shared" si="47"/>
        <v>3.884014395408329E-4</v>
      </c>
      <c r="N205" s="320">
        <f t="shared" si="47"/>
        <v>3.737723762117257E-4</v>
      </c>
      <c r="O205" s="320">
        <f t="shared" si="47"/>
        <v>3.6327555214120719E-4</v>
      </c>
      <c r="P205" s="320">
        <f t="shared" si="47"/>
        <v>3.6554043475959516E-4</v>
      </c>
      <c r="Q205" s="320">
        <f t="shared" si="47"/>
        <v>3.8897421379910916E-4</v>
      </c>
      <c r="R205" s="320">
        <f t="shared" si="47"/>
        <v>3.9670744040886296E-4</v>
      </c>
      <c r="S205" s="320">
        <f t="shared" si="47"/>
        <v>4.0313604657379876E-4</v>
      </c>
      <c r="T205" s="320">
        <f t="shared" si="47"/>
        <v>3.9522975633667285E-4</v>
      </c>
      <c r="U205" s="320">
        <f t="shared" si="47"/>
        <v>3.9458203151768992E-4</v>
      </c>
      <c r="V205" s="320">
        <f t="shared" si="47"/>
        <v>4.0135486809580605E-4</v>
      </c>
      <c r="W205" s="320">
        <f t="shared" si="47"/>
        <v>3.9952517242564984E-4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6.83489559450631E-2</v>
      </c>
      <c r="C206" s="271">
        <f t="shared" si="48"/>
        <v>6.9115921102560859E-2</v>
      </c>
      <c r="D206" s="271">
        <f t="shared" si="48"/>
        <v>6.7896869042370703E-2</v>
      </c>
      <c r="E206" s="271">
        <f t="shared" si="48"/>
        <v>6.6438680633729263E-2</v>
      </c>
      <c r="F206" s="271">
        <f t="shared" si="48"/>
        <v>6.7002203800766449E-2</v>
      </c>
      <c r="G206" s="271">
        <f t="shared" si="48"/>
        <v>6.6809758316151338E-2</v>
      </c>
      <c r="H206" s="271">
        <f t="shared" si="48"/>
        <v>6.7956644655730258E-2</v>
      </c>
      <c r="I206" s="271">
        <f t="shared" si="48"/>
        <v>6.7750044420549216E-2</v>
      </c>
      <c r="J206" s="271">
        <f t="shared" si="48"/>
        <v>6.76851530820307E-2</v>
      </c>
      <c r="K206" s="271">
        <f t="shared" si="48"/>
        <v>6.8408937309865539E-2</v>
      </c>
      <c r="L206" s="271">
        <f t="shared" si="48"/>
        <v>6.7905339165582265E-2</v>
      </c>
      <c r="M206" s="271">
        <f t="shared" si="48"/>
        <v>6.7070493922541566E-2</v>
      </c>
      <c r="N206" s="271">
        <f t="shared" si="48"/>
        <v>6.9113540989020172E-2</v>
      </c>
      <c r="O206" s="271">
        <f t="shared" si="48"/>
        <v>7.3132797731978727E-2</v>
      </c>
      <c r="P206" s="271">
        <f t="shared" si="48"/>
        <v>7.2078391320297877E-2</v>
      </c>
      <c r="Q206" s="271">
        <f t="shared" si="48"/>
        <v>6.7546067675656296E-2</v>
      </c>
      <c r="R206" s="271">
        <f t="shared" si="48"/>
        <v>6.6314591103097578E-2</v>
      </c>
      <c r="S206" s="271">
        <f t="shared" si="48"/>
        <v>6.5359310682442537E-2</v>
      </c>
      <c r="T206" s="271">
        <f t="shared" si="48"/>
        <v>6.6472644063258021E-2</v>
      </c>
      <c r="U206" s="271">
        <f t="shared" si="48"/>
        <v>6.6524742438515791E-2</v>
      </c>
      <c r="V206" s="271">
        <f t="shared" si="48"/>
        <v>6.5561804030412993E-2</v>
      </c>
      <c r="W206" s="271">
        <f t="shared" si="48"/>
        <v>6.5770602565630193E-2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4.9853323089469041E-2</v>
      </c>
      <c r="C207" s="320">
        <f t="shared" si="49"/>
        <v>5.2024901698948307E-2</v>
      </c>
      <c r="D207" s="320">
        <f t="shared" si="49"/>
        <v>4.8674901843131946E-2</v>
      </c>
      <c r="E207" s="320">
        <f t="shared" si="49"/>
        <v>3.244125242155152E-2</v>
      </c>
      <c r="F207" s="320">
        <f t="shared" si="49"/>
        <v>3.7720727951922647E-2</v>
      </c>
      <c r="G207" s="320">
        <f t="shared" si="49"/>
        <v>3.4986526282612097E-2</v>
      </c>
      <c r="H207" s="320">
        <f t="shared" si="49"/>
        <v>3.2270129432606341E-2</v>
      </c>
      <c r="I207" s="320">
        <f t="shared" si="49"/>
        <v>3.5393861709178714E-2</v>
      </c>
      <c r="J207" s="320">
        <f t="shared" si="49"/>
        <v>3.1421858728901943E-2</v>
      </c>
      <c r="K207" s="320">
        <f t="shared" si="49"/>
        <v>2.8909989221415591E-2</v>
      </c>
      <c r="L207" s="320">
        <f t="shared" si="49"/>
        <v>3.0699079232497147E-2</v>
      </c>
      <c r="M207" s="320">
        <f t="shared" si="49"/>
        <v>3.9008775003741718E-2</v>
      </c>
      <c r="N207" s="320">
        <f t="shared" si="49"/>
        <v>4.8404785801182626E-2</v>
      </c>
      <c r="O207" s="320">
        <f t="shared" si="49"/>
        <v>5.8519955323885778E-2</v>
      </c>
      <c r="P207" s="320">
        <f t="shared" si="49"/>
        <v>5.4128612265636998E-2</v>
      </c>
      <c r="Q207" s="320">
        <f t="shared" si="49"/>
        <v>4.5606388232899107E-2</v>
      </c>
      <c r="R207" s="320">
        <f t="shared" si="49"/>
        <v>3.8702371744872767E-2</v>
      </c>
      <c r="S207" s="320">
        <f t="shared" si="49"/>
        <v>3.1691957181034514E-2</v>
      </c>
      <c r="T207" s="320">
        <f t="shared" si="49"/>
        <v>3.8374026284234378E-2</v>
      </c>
      <c r="U207" s="320">
        <f t="shared" si="49"/>
        <v>3.8653586628558896E-2</v>
      </c>
      <c r="V207" s="320">
        <f t="shared" si="49"/>
        <v>3.2163697262344568E-2</v>
      </c>
      <c r="W207" s="320">
        <f t="shared" si="49"/>
        <v>3.1656336804341309E-2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1.8495632855594038E-2</v>
      </c>
      <c r="C208" s="320">
        <f t="shared" si="50"/>
        <v>1.7091019403612566E-2</v>
      </c>
      <c r="D208" s="320">
        <f t="shared" si="50"/>
        <v>1.9221967199238788E-2</v>
      </c>
      <c r="E208" s="320">
        <f t="shared" si="50"/>
        <v>3.3997428212177737E-2</v>
      </c>
      <c r="F208" s="320">
        <f t="shared" si="50"/>
        <v>2.9281475848843809E-2</v>
      </c>
      <c r="G208" s="320">
        <f t="shared" si="50"/>
        <v>3.1823232033539241E-2</v>
      </c>
      <c r="H208" s="320">
        <f t="shared" si="50"/>
        <v>3.5686515223123917E-2</v>
      </c>
      <c r="I208" s="320">
        <f t="shared" si="50"/>
        <v>3.2356182711370501E-2</v>
      </c>
      <c r="J208" s="320">
        <f t="shared" si="50"/>
        <v>3.6263294353128757E-2</v>
      </c>
      <c r="K208" s="320">
        <f t="shared" si="50"/>
        <v>3.9498948088449948E-2</v>
      </c>
      <c r="L208" s="320">
        <f t="shared" si="50"/>
        <v>3.7206259933085101E-2</v>
      </c>
      <c r="M208" s="320">
        <f t="shared" si="50"/>
        <v>2.8061718918799848E-2</v>
      </c>
      <c r="N208" s="320">
        <f t="shared" si="50"/>
        <v>2.0708755187837564E-2</v>
      </c>
      <c r="O208" s="320">
        <f t="shared" si="50"/>
        <v>1.4612842408092958E-2</v>
      </c>
      <c r="P208" s="320">
        <f t="shared" si="50"/>
        <v>1.7949779054660882E-2</v>
      </c>
      <c r="Q208" s="320">
        <f t="shared" si="50"/>
        <v>2.1939679442757203E-2</v>
      </c>
      <c r="R208" s="320">
        <f t="shared" si="50"/>
        <v>2.7612219358224811E-2</v>
      </c>
      <c r="S208" s="320">
        <f t="shared" si="50"/>
        <v>3.3667353501408023E-2</v>
      </c>
      <c r="T208" s="320">
        <f t="shared" si="50"/>
        <v>2.8098617779023626E-2</v>
      </c>
      <c r="U208" s="320">
        <f t="shared" si="50"/>
        <v>2.7871155809956905E-2</v>
      </c>
      <c r="V208" s="320">
        <f t="shared" si="50"/>
        <v>3.3398106768068425E-2</v>
      </c>
      <c r="W208" s="320">
        <f t="shared" si="50"/>
        <v>3.4114265761288898E-2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0.11818418238803086</v>
      </c>
      <c r="C209" s="271">
        <f t="shared" si="51"/>
        <v>0.11848217289842887</v>
      </c>
      <c r="D209" s="271">
        <f t="shared" si="51"/>
        <v>0.11900456602820897</v>
      </c>
      <c r="E209" s="271">
        <f t="shared" si="51"/>
        <v>0.12217895955289564</v>
      </c>
      <c r="F209" s="271">
        <f t="shared" si="51"/>
        <v>0.12046693151228602</v>
      </c>
      <c r="G209" s="271">
        <f t="shared" si="51"/>
        <v>0.12074336490276422</v>
      </c>
      <c r="H209" s="271">
        <f t="shared" si="51"/>
        <v>0.12129041246378866</v>
      </c>
      <c r="I209" s="271">
        <f t="shared" si="51"/>
        <v>0.11971733038914655</v>
      </c>
      <c r="J209" s="271">
        <f t="shared" si="51"/>
        <v>0.12114040908417215</v>
      </c>
      <c r="K209" s="271">
        <f t="shared" si="51"/>
        <v>0.12035040321468606</v>
      </c>
      <c r="L209" s="271">
        <f t="shared" si="51"/>
        <v>0.12039974155532775</v>
      </c>
      <c r="M209" s="271">
        <f t="shared" si="51"/>
        <v>0.11610667451769961</v>
      </c>
      <c r="N209" s="271">
        <f t="shared" si="51"/>
        <v>0.11429431338542791</v>
      </c>
      <c r="O209" s="271">
        <f t="shared" si="51"/>
        <v>0.1116019861323353</v>
      </c>
      <c r="P209" s="271">
        <f t="shared" si="51"/>
        <v>0.11401028380383495</v>
      </c>
      <c r="Q209" s="271">
        <f t="shared" si="51"/>
        <v>0.11636355304950068</v>
      </c>
      <c r="R209" s="271">
        <f t="shared" si="51"/>
        <v>0.11442309394642294</v>
      </c>
      <c r="S209" s="271">
        <f t="shared" si="51"/>
        <v>0.11814402526478703</v>
      </c>
      <c r="T209" s="271">
        <f t="shared" si="51"/>
        <v>0.11667860455501516</v>
      </c>
      <c r="U209" s="271">
        <f t="shared" si="51"/>
        <v>0.11708287529055154</v>
      </c>
      <c r="V209" s="271">
        <f t="shared" si="51"/>
        <v>0.11944364342998852</v>
      </c>
      <c r="W209" s="271">
        <f t="shared" si="51"/>
        <v>0.12235449520671483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1.0441083430223704E-2</v>
      </c>
      <c r="C210" s="320">
        <f t="shared" si="52"/>
        <v>1.0640899857790745E-2</v>
      </c>
      <c r="D210" s="320">
        <f t="shared" si="52"/>
        <v>9.5951117167540449E-3</v>
      </c>
      <c r="E210" s="320">
        <f t="shared" si="52"/>
        <v>5.1072659064462945E-3</v>
      </c>
      <c r="F210" s="320">
        <f t="shared" si="52"/>
        <v>6.6059249934839158E-3</v>
      </c>
      <c r="G210" s="320">
        <f t="shared" si="52"/>
        <v>6.0950369829101854E-3</v>
      </c>
      <c r="H210" s="320">
        <f t="shared" si="52"/>
        <v>5.2967570194441304E-3</v>
      </c>
      <c r="I210" s="320">
        <f t="shared" si="52"/>
        <v>6.5896071093321986E-3</v>
      </c>
      <c r="J210" s="320">
        <f t="shared" si="52"/>
        <v>5.3006845754670646E-3</v>
      </c>
      <c r="K210" s="320">
        <f t="shared" si="52"/>
        <v>5.3679027171676368E-3</v>
      </c>
      <c r="L210" s="320">
        <f t="shared" si="52"/>
        <v>5.6067624732551681E-3</v>
      </c>
      <c r="M210" s="320">
        <f t="shared" si="52"/>
        <v>9.3306775181262562E-3</v>
      </c>
      <c r="N210" s="320">
        <f t="shared" si="52"/>
        <v>1.2906938220749564E-2</v>
      </c>
      <c r="O210" s="320">
        <f t="shared" si="52"/>
        <v>1.9166484604249863E-2</v>
      </c>
      <c r="P210" s="320">
        <f t="shared" si="52"/>
        <v>1.5507902546436369E-2</v>
      </c>
      <c r="Q210" s="320">
        <f t="shared" si="52"/>
        <v>1.1185030797001725E-2</v>
      </c>
      <c r="R210" s="320">
        <f t="shared" si="52"/>
        <v>1.0115120941195632E-2</v>
      </c>
      <c r="S210" s="320">
        <f t="shared" si="52"/>
        <v>6.8030817038648127E-3</v>
      </c>
      <c r="T210" s="320">
        <f t="shared" si="52"/>
        <v>8.9853270500778928E-3</v>
      </c>
      <c r="U210" s="320">
        <f t="shared" si="52"/>
        <v>8.8582164152154804E-3</v>
      </c>
      <c r="V210" s="320">
        <f t="shared" si="52"/>
        <v>6.4124229700141307E-3</v>
      </c>
      <c r="W210" s="320">
        <f t="shared" si="52"/>
        <v>5.1723012708168705E-3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1.4304902665553903E-2</v>
      </c>
      <c r="C211" s="320">
        <f t="shared" si="53"/>
        <v>1.4702113207557339E-2</v>
      </c>
      <c r="D211" s="320">
        <f t="shared" si="53"/>
        <v>1.4093326386252837E-2</v>
      </c>
      <c r="E211" s="320">
        <f t="shared" si="53"/>
        <v>1.2281468861798211E-2</v>
      </c>
      <c r="F211" s="320">
        <f t="shared" si="53"/>
        <v>1.357283890191672E-2</v>
      </c>
      <c r="G211" s="320">
        <f t="shared" si="53"/>
        <v>1.2955396842078191E-2</v>
      </c>
      <c r="H211" s="320">
        <f t="shared" si="53"/>
        <v>1.3255849516256064E-2</v>
      </c>
      <c r="I211" s="320">
        <f t="shared" si="53"/>
        <v>1.3432786834914421E-2</v>
      </c>
      <c r="J211" s="320">
        <f t="shared" si="53"/>
        <v>1.274102946737648E-2</v>
      </c>
      <c r="K211" s="320">
        <f t="shared" si="53"/>
        <v>1.2454474955829764E-2</v>
      </c>
      <c r="L211" s="320">
        <f t="shared" si="53"/>
        <v>1.2798190251494555E-2</v>
      </c>
      <c r="M211" s="320">
        <f t="shared" si="53"/>
        <v>1.3408664025730049E-2</v>
      </c>
      <c r="N211" s="320">
        <f t="shared" si="53"/>
        <v>1.5592264996495691E-2</v>
      </c>
      <c r="O211" s="320">
        <f t="shared" si="53"/>
        <v>1.7343588453718341E-2</v>
      </c>
      <c r="P211" s="320">
        <f t="shared" si="53"/>
        <v>1.7120527634079355E-2</v>
      </c>
      <c r="Q211" s="320">
        <f t="shared" si="53"/>
        <v>1.3612536644359668E-2</v>
      </c>
      <c r="R211" s="320">
        <f t="shared" si="53"/>
        <v>1.2434153787177932E-2</v>
      </c>
      <c r="S211" s="320">
        <f t="shared" si="53"/>
        <v>1.1192012955604817E-2</v>
      </c>
      <c r="T211" s="320">
        <f t="shared" si="53"/>
        <v>1.2427064703468053E-2</v>
      </c>
      <c r="U211" s="320">
        <f t="shared" si="53"/>
        <v>1.2483491053441927E-2</v>
      </c>
      <c r="V211" s="320">
        <f t="shared" si="53"/>
        <v>1.1319205177579056E-2</v>
      </c>
      <c r="W211" s="320">
        <f t="shared" si="53"/>
        <v>1.1299960010540023E-2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9.3438196292253251E-2</v>
      </c>
      <c r="C212" s="320">
        <f t="shared" si="54"/>
        <v>9.3139159833080784E-2</v>
      </c>
      <c r="D212" s="320">
        <f t="shared" si="54"/>
        <v>9.5316127925202082E-2</v>
      </c>
      <c r="E212" s="320">
        <f t="shared" si="54"/>
        <v>0.10479022478465112</v>
      </c>
      <c r="F212" s="320">
        <f t="shared" si="54"/>
        <v>0.10028816761688539</v>
      </c>
      <c r="G212" s="320">
        <f t="shared" si="54"/>
        <v>0.10169293107777584</v>
      </c>
      <c r="H212" s="320">
        <f t="shared" si="54"/>
        <v>0.10273780592808845</v>
      </c>
      <c r="I212" s="320">
        <f t="shared" si="54"/>
        <v>9.9694936444899934E-2</v>
      </c>
      <c r="J212" s="320">
        <f t="shared" si="54"/>
        <v>0.10309869504132861</v>
      </c>
      <c r="K212" s="320">
        <f t="shared" si="54"/>
        <v>0.10252802554168866</v>
      </c>
      <c r="L212" s="320">
        <f t="shared" si="54"/>
        <v>0.10199478883057801</v>
      </c>
      <c r="M212" s="320">
        <f t="shared" si="54"/>
        <v>9.3367332973843309E-2</v>
      </c>
      <c r="N212" s="320">
        <f t="shared" si="54"/>
        <v>8.5795110168182656E-2</v>
      </c>
      <c r="O212" s="320">
        <f t="shared" si="54"/>
        <v>7.5091913074367078E-2</v>
      </c>
      <c r="P212" s="320">
        <f t="shared" si="54"/>
        <v>8.1381853623319234E-2</v>
      </c>
      <c r="Q212" s="320">
        <f t="shared" si="54"/>
        <v>9.1565985608139278E-2</v>
      </c>
      <c r="R212" s="320">
        <f t="shared" si="54"/>
        <v>9.1873819218049366E-2</v>
      </c>
      <c r="S212" s="320">
        <f t="shared" si="54"/>
        <v>0.10014893060531739</v>
      </c>
      <c r="T212" s="320">
        <f t="shared" si="54"/>
        <v>9.5266212801469213E-2</v>
      </c>
      <c r="U212" s="320">
        <f t="shared" si="54"/>
        <v>9.5741167821894138E-2</v>
      </c>
      <c r="V212" s="320">
        <f t="shared" si="54"/>
        <v>0.10171201528239532</v>
      </c>
      <c r="W212" s="320">
        <f t="shared" si="54"/>
        <v>0.10588223392535795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0.24743737206699684</v>
      </c>
      <c r="C213" s="321">
        <f t="shared" si="55"/>
        <v>0.24531996313631751</v>
      </c>
      <c r="D213" s="321">
        <f t="shared" si="55"/>
        <v>0.24819158930688173</v>
      </c>
      <c r="E213" s="321">
        <f t="shared" si="55"/>
        <v>0.25491347919935892</v>
      </c>
      <c r="F213" s="321">
        <f t="shared" si="55"/>
        <v>0.24983810393990386</v>
      </c>
      <c r="G213" s="321">
        <f t="shared" si="55"/>
        <v>0.2524463927431585</v>
      </c>
      <c r="H213" s="321">
        <f t="shared" si="55"/>
        <v>0.25014327279302057</v>
      </c>
      <c r="I213" s="321">
        <f t="shared" si="55"/>
        <v>0.25021808519555122</v>
      </c>
      <c r="J213" s="321">
        <f t="shared" si="55"/>
        <v>0.25253731665061846</v>
      </c>
      <c r="K213" s="321">
        <f t="shared" si="55"/>
        <v>0.25399532978220463</v>
      </c>
      <c r="L213" s="321">
        <f t="shared" si="55"/>
        <v>0.25276212637569706</v>
      </c>
      <c r="M213" s="321">
        <f t="shared" si="55"/>
        <v>0.25254756600340711</v>
      </c>
      <c r="N213" s="321">
        <f t="shared" si="55"/>
        <v>0.24303541192631758</v>
      </c>
      <c r="O213" s="321">
        <f t="shared" si="55"/>
        <v>0.23396362776766633</v>
      </c>
      <c r="P213" s="321">
        <f t="shared" si="55"/>
        <v>0.23342313414434876</v>
      </c>
      <c r="Q213" s="321">
        <f t="shared" si="55"/>
        <v>0.25079018176739731</v>
      </c>
      <c r="R213" s="321">
        <f t="shared" si="55"/>
        <v>0.25794831916468008</v>
      </c>
      <c r="S213" s="321">
        <f t="shared" si="55"/>
        <v>0.26212834702881055</v>
      </c>
      <c r="T213" s="321">
        <f t="shared" si="55"/>
        <v>0.25698749493036521</v>
      </c>
      <c r="U213" s="321">
        <f t="shared" si="55"/>
        <v>0.25656632932740692</v>
      </c>
      <c r="V213" s="321">
        <f t="shared" si="55"/>
        <v>0.26097018373835912</v>
      </c>
      <c r="W213" s="321">
        <f t="shared" si="55"/>
        <v>0.25978047345157129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343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1269</v>
      </c>
      <c r="B217" s="324">
        <f>IF(B$5=0,0,(B$5-B$16)/(CHI_fec!B$5-CHI_fec!B$16))</f>
        <v>0</v>
      </c>
      <c r="C217" s="324">
        <f>IF(C$5=0,0,(C$5-C$16)/(CHI_fec!C$5-CHI_fec!C$16))</f>
        <v>0</v>
      </c>
      <c r="D217" s="324">
        <f>IF(D$5=0,0,(D$5-D$16)/(CHI_fec!D$5-CHI_fec!D$16))</f>
        <v>0</v>
      </c>
      <c r="E217" s="324">
        <f>IF(E$5=0,0,(E$5-E$16)/(CHI_fec!E$5-CHI_fec!E$16))</f>
        <v>0</v>
      </c>
      <c r="F217" s="324">
        <f>IF(F$5=0,0,(F$5-F$16)/(CHI_fec!F$5-CHI_fec!F$16))</f>
        <v>0</v>
      </c>
      <c r="G217" s="324">
        <f>IF(G$5=0,0,(G$5-G$16)/(CHI_fec!G$5-CHI_fec!G$16))</f>
        <v>0</v>
      </c>
      <c r="H217" s="324">
        <f>IF(H$5=0,0,(H$5-H$16)/(CHI_fec!H$5-CHI_fec!H$16))</f>
        <v>0</v>
      </c>
      <c r="I217" s="324">
        <f>IF(I$5=0,0,(I$5-I$16)/(CHI_fec!I$5-CHI_fec!I$16))</f>
        <v>0</v>
      </c>
      <c r="J217" s="324">
        <f>IF(J$5=0,0,(J$5-J$16)/(CHI_fec!J$5-CHI_fec!J$16))</f>
        <v>0</v>
      </c>
      <c r="K217" s="324">
        <f>IF(K$5=0,0,(K$5-K$16)/(CHI_fec!K$5-CHI_fec!K$16))</f>
        <v>0</v>
      </c>
      <c r="L217" s="324">
        <f>IF(L$5=0,0,(L$5-L$16)/(CHI_fec!L$5-CHI_fec!L$16))</f>
        <v>0</v>
      </c>
      <c r="M217" s="324">
        <f>IF(M$5=0,0,(M$5-M$16)/(CHI_fec!M$5-CHI_fec!M$16))</f>
        <v>0</v>
      </c>
      <c r="N217" s="324">
        <f>IF(N$5=0,0,(N$5-N$16)/(CHI_fec!N$5-CHI_fec!N$16))</f>
        <v>0</v>
      </c>
      <c r="O217" s="324">
        <f>IF(O$5=0,0,(O$5-O$16)/(CHI_fec!O$5-CHI_fec!O$16))</f>
        <v>0</v>
      </c>
      <c r="P217" s="324">
        <f>IF(P$5=0,0,(P$5-P$16)/(CHI_fec!P$5-CHI_fec!P$16))</f>
        <v>0</v>
      </c>
      <c r="Q217" s="324">
        <f>IF(Q$5=0,0,(Q$5-Q$16)/(CHI_fec!Q$5-CHI_fec!Q$16))</f>
        <v>0</v>
      </c>
      <c r="R217" s="324">
        <f>IF(R$5=0,0,(R$5-R$16)/(CHI_fec!R$5-CHI_fec!R$16))</f>
        <v>0</v>
      </c>
      <c r="S217" s="324">
        <f>IF(S$5=0,0,(S$5-S$16)/(CHI_fec!S$5-CHI_fec!S$16))</f>
        <v>0</v>
      </c>
      <c r="T217" s="324">
        <f>IF(T$5=0,0,(T$5-T$16)/(CHI_fec!T$5-CHI_fec!T$16))</f>
        <v>0</v>
      </c>
      <c r="U217" s="324">
        <f>IF(U$5=0,0,(U$5-U$16)/(CHI_fec!U$5-CHI_fec!U$16))</f>
        <v>0</v>
      </c>
      <c r="V217" s="324">
        <f>IF(V$5=0,0,(V$5-V$16)/(CHI_fec!V$5-CHI_fec!V$16))</f>
        <v>0</v>
      </c>
      <c r="W217" s="324">
        <f>IF(W$5=0,0,(W$5-W$16)/(CHI_fec!W$5-CHI_fec!W$16))</f>
        <v>0</v>
      </c>
      <c r="DA217" s="95"/>
    </row>
    <row r="218" spans="1:105" ht="12" customHeight="1" x14ac:dyDescent="0.25">
      <c r="A218" s="55" t="s">
        <v>92</v>
      </c>
      <c r="B218" s="307">
        <f>IF(B$6=0,0,B$6/CHI_fec!B$6)</f>
        <v>0</v>
      </c>
      <c r="C218" s="307">
        <f>IF(C$6=0,0,C$6/CHI_fec!C$6)</f>
        <v>0</v>
      </c>
      <c r="D218" s="307">
        <f>IF(D$6=0,0,D$6/CHI_fec!D$6)</f>
        <v>0</v>
      </c>
      <c r="E218" s="307">
        <f>IF(E$6=0,0,E$6/CHI_fec!E$6)</f>
        <v>0</v>
      </c>
      <c r="F218" s="307">
        <f>IF(F$6=0,0,F$6/CHI_fec!F$6)</f>
        <v>0</v>
      </c>
      <c r="G218" s="307">
        <f>IF(G$6=0,0,G$6/CHI_fec!G$6)</f>
        <v>0</v>
      </c>
      <c r="H218" s="307">
        <f>IF(H$6=0,0,H$6/CHI_fec!H$6)</f>
        <v>0</v>
      </c>
      <c r="I218" s="307">
        <f>IF(I$6=0,0,I$6/CHI_fec!I$6)</f>
        <v>0</v>
      </c>
      <c r="J218" s="307">
        <f>IF(J$6=0,0,J$6/CHI_fec!J$6)</f>
        <v>0</v>
      </c>
      <c r="K218" s="307">
        <f>IF(K$6=0,0,K$6/CHI_fec!K$6)</f>
        <v>0</v>
      </c>
      <c r="L218" s="307">
        <f>IF(L$6=0,0,L$6/CHI_fec!L$6)</f>
        <v>0</v>
      </c>
      <c r="M218" s="307">
        <f>IF(M$6=0,0,M$6/CHI_fec!M$6)</f>
        <v>0</v>
      </c>
      <c r="N218" s="307">
        <f>IF(N$6=0,0,N$6/CHI_fec!N$6)</f>
        <v>0</v>
      </c>
      <c r="O218" s="307">
        <f>IF(O$6=0,0,O$6/CHI_fec!O$6)</f>
        <v>0</v>
      </c>
      <c r="P218" s="307">
        <f>IF(P$6=0,0,P$6/CHI_fec!P$6)</f>
        <v>0</v>
      </c>
      <c r="Q218" s="307">
        <f>IF(Q$6=0,0,Q$6/CHI_fec!Q$6)</f>
        <v>0</v>
      </c>
      <c r="R218" s="307">
        <f>IF(R$6=0,0,R$6/CHI_fec!R$6)</f>
        <v>0</v>
      </c>
      <c r="S218" s="307">
        <f>IF(S$6=0,0,S$6/CHI_fec!S$6)</f>
        <v>0</v>
      </c>
      <c r="T218" s="307">
        <f>IF(T$6=0,0,T$6/CHI_fec!T$6)</f>
        <v>0</v>
      </c>
      <c r="U218" s="307">
        <f>IF(U$6=0,0,U$6/CHI_fec!U$6)</f>
        <v>0</v>
      </c>
      <c r="V218" s="307">
        <f>IF(V$6=0,0,V$6/CHI_fec!V$6)</f>
        <v>0</v>
      </c>
      <c r="W218" s="307">
        <f>IF(W$6=0,0,W$6/CHI_fec!W$6)</f>
        <v>0</v>
      </c>
      <c r="DA218" s="76"/>
    </row>
    <row r="219" spans="1:105" ht="12" customHeight="1" x14ac:dyDescent="0.25">
      <c r="A219" s="202" t="s">
        <v>93</v>
      </c>
      <c r="B219" s="308">
        <f>IF(B$7=0,0,B$7/CHI_fec!B$7)</f>
        <v>0</v>
      </c>
      <c r="C219" s="308">
        <f>IF(C$7=0,0,C$7/CHI_fec!C$7)</f>
        <v>0</v>
      </c>
      <c r="D219" s="308">
        <f>IF(D$7=0,0,D$7/CHI_fec!D$7)</f>
        <v>0</v>
      </c>
      <c r="E219" s="308">
        <f>IF(E$7=0,0,E$7/CHI_fec!E$7)</f>
        <v>0</v>
      </c>
      <c r="F219" s="308">
        <f>IF(F$7=0,0,F$7/CHI_fec!F$7)</f>
        <v>0</v>
      </c>
      <c r="G219" s="308">
        <f>IF(G$7=0,0,G$7/CHI_fec!G$7)</f>
        <v>0</v>
      </c>
      <c r="H219" s="308">
        <f>IF(H$7=0,0,H$7/CHI_fec!H$7)</f>
        <v>0</v>
      </c>
      <c r="I219" s="308">
        <f>IF(I$7=0,0,I$7/CHI_fec!I$7)</f>
        <v>0</v>
      </c>
      <c r="J219" s="308">
        <f>IF(J$7=0,0,J$7/CHI_fec!J$7)</f>
        <v>0</v>
      </c>
      <c r="K219" s="308">
        <f>IF(K$7=0,0,K$7/CHI_fec!K$7)</f>
        <v>0</v>
      </c>
      <c r="L219" s="308">
        <f>IF(L$7=0,0,L$7/CHI_fec!L$7)</f>
        <v>0</v>
      </c>
      <c r="M219" s="308">
        <f>IF(M$7=0,0,M$7/CHI_fec!M$7)</f>
        <v>0</v>
      </c>
      <c r="N219" s="308">
        <f>IF(N$7=0,0,N$7/CHI_fec!N$7)</f>
        <v>0</v>
      </c>
      <c r="O219" s="308">
        <f>IF(O$7=0,0,O$7/CHI_fec!O$7)</f>
        <v>0</v>
      </c>
      <c r="P219" s="308">
        <f>IF(P$7=0,0,P$7/CHI_fec!P$7)</f>
        <v>0</v>
      </c>
      <c r="Q219" s="308">
        <f>IF(Q$7=0,0,Q$7/CHI_fec!Q$7)</f>
        <v>0</v>
      </c>
      <c r="R219" s="308">
        <f>IF(R$7=0,0,R$7/CHI_fec!R$7)</f>
        <v>0</v>
      </c>
      <c r="S219" s="308">
        <f>IF(S$7=0,0,S$7/CHI_fec!S$7)</f>
        <v>0</v>
      </c>
      <c r="T219" s="308">
        <f>IF(T$7=0,0,T$7/CHI_fec!T$7)</f>
        <v>0</v>
      </c>
      <c r="U219" s="308">
        <f>IF(U$7=0,0,U$7/CHI_fec!U$7)</f>
        <v>0</v>
      </c>
      <c r="V219" s="308">
        <f>IF(V$7=0,0,V$7/CHI_fec!V$7)</f>
        <v>0</v>
      </c>
      <c r="W219" s="308">
        <f>IF(W$7=0,0,W$7/CHI_fec!W$7)</f>
        <v>0</v>
      </c>
      <c r="DA219" s="77"/>
    </row>
    <row r="220" spans="1:105" ht="12" customHeight="1" x14ac:dyDescent="0.25">
      <c r="A220" s="202" t="s">
        <v>94</v>
      </c>
      <c r="B220" s="308">
        <f>IF(B$8=0,0,B$8/CHI_fec!B$8)</f>
        <v>0</v>
      </c>
      <c r="C220" s="308">
        <f>IF(C$8=0,0,C$8/CHI_fec!C$8)</f>
        <v>0</v>
      </c>
      <c r="D220" s="308">
        <f>IF(D$8=0,0,D$8/CHI_fec!D$8)</f>
        <v>0</v>
      </c>
      <c r="E220" s="308">
        <f>IF(E$8=0,0,E$8/CHI_fec!E$8)</f>
        <v>0</v>
      </c>
      <c r="F220" s="308">
        <f>IF(F$8=0,0,F$8/CHI_fec!F$8)</f>
        <v>0</v>
      </c>
      <c r="G220" s="308">
        <f>IF(G$8=0,0,G$8/CHI_fec!G$8)</f>
        <v>0</v>
      </c>
      <c r="H220" s="308">
        <f>IF(H$8=0,0,H$8/CHI_fec!H$8)</f>
        <v>0</v>
      </c>
      <c r="I220" s="308">
        <f>IF(I$8=0,0,I$8/CHI_fec!I$8)</f>
        <v>0</v>
      </c>
      <c r="J220" s="308">
        <f>IF(J$8=0,0,J$8/CHI_fec!J$8)</f>
        <v>0</v>
      </c>
      <c r="K220" s="308">
        <f>IF(K$8=0,0,K$8/CHI_fec!K$8)</f>
        <v>0</v>
      </c>
      <c r="L220" s="308">
        <f>IF(L$8=0,0,L$8/CHI_fec!L$8)</f>
        <v>0</v>
      </c>
      <c r="M220" s="308">
        <f>IF(M$8=0,0,M$8/CHI_fec!M$8)</f>
        <v>0</v>
      </c>
      <c r="N220" s="308">
        <f>IF(N$8=0,0,N$8/CHI_fec!N$8)</f>
        <v>0</v>
      </c>
      <c r="O220" s="308">
        <f>IF(O$8=0,0,O$8/CHI_fec!O$8)</f>
        <v>0</v>
      </c>
      <c r="P220" s="308">
        <f>IF(P$8=0,0,P$8/CHI_fec!P$8)</f>
        <v>0</v>
      </c>
      <c r="Q220" s="308">
        <f>IF(Q$8=0,0,Q$8/CHI_fec!Q$8)</f>
        <v>0</v>
      </c>
      <c r="R220" s="308">
        <f>IF(R$8=0,0,R$8/CHI_fec!R$8)</f>
        <v>0</v>
      </c>
      <c r="S220" s="308">
        <f>IF(S$8=0,0,S$8/CHI_fec!S$8)</f>
        <v>0</v>
      </c>
      <c r="T220" s="308">
        <f>IF(T$8=0,0,T$8/CHI_fec!T$8)</f>
        <v>0</v>
      </c>
      <c r="U220" s="308">
        <f>IF(U$8=0,0,U$8/CHI_fec!U$8)</f>
        <v>0</v>
      </c>
      <c r="V220" s="308">
        <f>IF(V$8=0,0,V$8/CHI_fec!V$8)</f>
        <v>0</v>
      </c>
      <c r="W220" s="308">
        <f>IF(W$8=0,0,W$8/CHI_fec!W$8)</f>
        <v>0</v>
      </c>
      <c r="DA220" s="77"/>
    </row>
    <row r="221" spans="1:105" ht="12" customHeight="1" x14ac:dyDescent="0.25">
      <c r="A221" s="202" t="s">
        <v>95</v>
      </c>
      <c r="B221" s="308">
        <f>IF(B$9=0,0,B$9/CHI_fec!B$9)</f>
        <v>0</v>
      </c>
      <c r="C221" s="308">
        <f>IF(C$9=0,0,C$9/CHI_fec!C$9)</f>
        <v>0</v>
      </c>
      <c r="D221" s="308">
        <f>IF(D$9=0,0,D$9/CHI_fec!D$9)</f>
        <v>0</v>
      </c>
      <c r="E221" s="308">
        <f>IF(E$9=0,0,E$9/CHI_fec!E$9)</f>
        <v>0</v>
      </c>
      <c r="F221" s="308">
        <f>IF(F$9=0,0,F$9/CHI_fec!F$9)</f>
        <v>0</v>
      </c>
      <c r="G221" s="308">
        <f>IF(G$9=0,0,G$9/CHI_fec!G$9)</f>
        <v>0</v>
      </c>
      <c r="H221" s="308">
        <f>IF(H$9=0,0,H$9/CHI_fec!H$9)</f>
        <v>0</v>
      </c>
      <c r="I221" s="308">
        <f>IF(I$9=0,0,I$9/CHI_fec!I$9)</f>
        <v>0</v>
      </c>
      <c r="J221" s="308">
        <f>IF(J$9=0,0,J$9/CHI_fec!J$9)</f>
        <v>0</v>
      </c>
      <c r="K221" s="308">
        <f>IF(K$9=0,0,K$9/CHI_fec!K$9)</f>
        <v>0</v>
      </c>
      <c r="L221" s="308">
        <f>IF(L$9=0,0,L$9/CHI_fec!L$9)</f>
        <v>0</v>
      </c>
      <c r="M221" s="308">
        <f>IF(M$9=0,0,M$9/CHI_fec!M$9)</f>
        <v>0</v>
      </c>
      <c r="N221" s="308">
        <f>IF(N$9=0,0,N$9/CHI_fec!N$9)</f>
        <v>0</v>
      </c>
      <c r="O221" s="308">
        <f>IF(O$9=0,0,O$9/CHI_fec!O$9)</f>
        <v>0</v>
      </c>
      <c r="P221" s="308">
        <f>IF(P$9=0,0,P$9/CHI_fec!P$9)</f>
        <v>0</v>
      </c>
      <c r="Q221" s="308">
        <f>IF(Q$9=0,0,Q$9/CHI_fec!Q$9)</f>
        <v>0</v>
      </c>
      <c r="R221" s="308">
        <f>IF(R$9=0,0,R$9/CHI_fec!R$9)</f>
        <v>0</v>
      </c>
      <c r="S221" s="308">
        <f>IF(S$9=0,0,S$9/CHI_fec!S$9)</f>
        <v>0</v>
      </c>
      <c r="T221" s="308">
        <f>IF(T$9=0,0,T$9/CHI_fec!T$9)</f>
        <v>0</v>
      </c>
      <c r="U221" s="308">
        <f>IF(U$9=0,0,U$9/CHI_fec!U$9)</f>
        <v>0</v>
      </c>
      <c r="V221" s="308">
        <f>IF(V$9=0,0,V$9/CHI_fec!V$9)</f>
        <v>0</v>
      </c>
      <c r="W221" s="308">
        <f>IF(W$9=0,0,W$9/CHI_fec!W$9)</f>
        <v>0</v>
      </c>
      <c r="DA221" s="77"/>
    </row>
    <row r="222" spans="1:105" ht="12" customHeight="1" x14ac:dyDescent="0.25">
      <c r="A222" s="56" t="s">
        <v>96</v>
      </c>
      <c r="B222" s="309">
        <f>IF(B$10=0,0,B$10/CHI_fec!B$10)</f>
        <v>0</v>
      </c>
      <c r="C222" s="309">
        <f>IF(C$10=0,0,C$10/CHI_fec!C$10)</f>
        <v>0</v>
      </c>
      <c r="D222" s="309">
        <f>IF(D$10=0,0,D$10/CHI_fec!D$10)</f>
        <v>0</v>
      </c>
      <c r="E222" s="309">
        <f>IF(E$10=0,0,E$10/CHI_fec!E$10)</f>
        <v>0</v>
      </c>
      <c r="F222" s="309">
        <f>IF(F$10=0,0,F$10/CHI_fec!F$10)</f>
        <v>0</v>
      </c>
      <c r="G222" s="309">
        <f>IF(G$10=0,0,G$10/CHI_fec!G$10)</f>
        <v>0</v>
      </c>
      <c r="H222" s="309">
        <f>IF(H$10=0,0,H$10/CHI_fec!H$10)</f>
        <v>0</v>
      </c>
      <c r="I222" s="309">
        <f>IF(I$10=0,0,I$10/CHI_fec!I$10)</f>
        <v>0</v>
      </c>
      <c r="J222" s="309">
        <f>IF(J$10=0,0,J$10/CHI_fec!J$10)</f>
        <v>0</v>
      </c>
      <c r="K222" s="309">
        <f>IF(K$10=0,0,K$10/CHI_fec!K$10)</f>
        <v>0</v>
      </c>
      <c r="L222" s="309">
        <f>IF(L$10=0,0,L$10/CHI_fec!L$10)</f>
        <v>0</v>
      </c>
      <c r="M222" s="309">
        <f>IF(M$10=0,0,M$10/CHI_fec!M$10)</f>
        <v>0</v>
      </c>
      <c r="N222" s="309">
        <f>IF(N$10=0,0,N$10/CHI_fec!N$10)</f>
        <v>0</v>
      </c>
      <c r="O222" s="309">
        <f>IF(O$10=0,0,O$10/CHI_fec!O$10)</f>
        <v>0</v>
      </c>
      <c r="P222" s="309">
        <f>IF(P$10=0,0,P$10/CHI_fec!P$10)</f>
        <v>0</v>
      </c>
      <c r="Q222" s="309">
        <f>IF(Q$10=0,0,Q$10/CHI_fec!Q$10)</f>
        <v>0</v>
      </c>
      <c r="R222" s="309">
        <f>IF(R$10=0,0,R$10/CHI_fec!R$10)</f>
        <v>0</v>
      </c>
      <c r="S222" s="309">
        <f>IF(S$10=0,0,S$10/CHI_fec!S$10)</f>
        <v>0</v>
      </c>
      <c r="T222" s="309">
        <f>IF(T$10=0,0,T$10/CHI_fec!T$10)</f>
        <v>0</v>
      </c>
      <c r="U222" s="309">
        <f>IF(U$10=0,0,U$10/CHI_fec!U$10)</f>
        <v>0</v>
      </c>
      <c r="V222" s="309">
        <f>IF(V$10=0,0,V$10/CHI_fec!V$10)</f>
        <v>0</v>
      </c>
      <c r="W222" s="309">
        <f>IF(W$10=0,0,W$10/CHI_fec!W$10)</f>
        <v>0</v>
      </c>
      <c r="DA222" s="78"/>
    </row>
    <row r="223" spans="1:105" ht="12" customHeight="1" x14ac:dyDescent="0.25">
      <c r="A223" s="134" t="s">
        <v>999</v>
      </c>
      <c r="B223" s="325">
        <f>IF(B$16=0,0,B$16/CHI_fec!B$16)</f>
        <v>0</v>
      </c>
      <c r="C223" s="325">
        <f>IF(C$16=0,0,C$16/CHI_fec!C$16)</f>
        <v>0</v>
      </c>
      <c r="D223" s="325">
        <f>IF(D$16=0,0,D$16/CHI_fec!D$16)</f>
        <v>0</v>
      </c>
      <c r="E223" s="325">
        <f>IF(E$16=0,0,E$16/CHI_fec!E$16)</f>
        <v>0</v>
      </c>
      <c r="F223" s="325">
        <f>IF(F$16=0,0,F$16/CHI_fec!F$16)</f>
        <v>0</v>
      </c>
      <c r="G223" s="325">
        <f>IF(G$16=0,0,G$16/CHI_fec!G$16)</f>
        <v>0</v>
      </c>
      <c r="H223" s="325">
        <f>IF(H$16=0,0,H$16/CHI_fec!H$16)</f>
        <v>0</v>
      </c>
      <c r="I223" s="325">
        <f>IF(I$16=0,0,I$16/CHI_fec!I$16)</f>
        <v>0</v>
      </c>
      <c r="J223" s="325">
        <f>IF(J$16=0,0,J$16/CHI_fec!J$16)</f>
        <v>0</v>
      </c>
      <c r="K223" s="325">
        <f>IF(K$16=0,0,K$16/CHI_fec!K$16)</f>
        <v>0</v>
      </c>
      <c r="L223" s="325">
        <f>IF(L$16=0,0,L$16/CHI_fec!L$16)</f>
        <v>0</v>
      </c>
      <c r="M223" s="325">
        <f>IF(M$16=0,0,M$16/CHI_fec!M$16)</f>
        <v>0</v>
      </c>
      <c r="N223" s="325">
        <f>IF(N$16=0,0,N$16/CHI_fec!N$16)</f>
        <v>0</v>
      </c>
      <c r="O223" s="325">
        <f>IF(O$16=0,0,O$16/CHI_fec!O$16)</f>
        <v>0</v>
      </c>
      <c r="P223" s="325">
        <f>IF(P$16=0,0,P$16/CHI_fec!P$16)</f>
        <v>0</v>
      </c>
      <c r="Q223" s="325">
        <f>IF(Q$16=0,0,Q$16/CHI_fec!Q$16)</f>
        <v>0</v>
      </c>
      <c r="R223" s="325">
        <f>IF(R$16=0,0,R$16/CHI_fec!R$16)</f>
        <v>0</v>
      </c>
      <c r="S223" s="325">
        <f>IF(S$16=0,0,S$16/CHI_fec!S$16)</f>
        <v>0</v>
      </c>
      <c r="T223" s="325">
        <f>IF(T$16=0,0,T$16/CHI_fec!T$16)</f>
        <v>0</v>
      </c>
      <c r="U223" s="325">
        <f>IF(U$16=0,0,U$16/CHI_fec!U$16)</f>
        <v>0</v>
      </c>
      <c r="V223" s="325">
        <f>IF(V$16=0,0,V$16/CHI_fec!V$16)</f>
        <v>0</v>
      </c>
      <c r="W223" s="325">
        <f>IF(W$16=0,0,W$16/CHI_fec!W$16)</f>
        <v>0</v>
      </c>
      <c r="DA223" s="140"/>
    </row>
    <row r="224" spans="1:105" ht="12" customHeight="1" x14ac:dyDescent="0.25">
      <c r="A224" s="203" t="s">
        <v>1000</v>
      </c>
      <c r="B224" s="310">
        <f>IF(B$25=0,0,B$25/CHI_fec!B$25)</f>
        <v>0</v>
      </c>
      <c r="C224" s="310">
        <f>IF(C$25=0,0,C$25/CHI_fec!C$25)</f>
        <v>0</v>
      </c>
      <c r="D224" s="310">
        <f>IF(D$25=0,0,D$25/CHI_fec!D$25)</f>
        <v>0</v>
      </c>
      <c r="E224" s="310">
        <f>IF(E$25=0,0,E$25/CHI_fec!E$25)</f>
        <v>0</v>
      </c>
      <c r="F224" s="310">
        <f>IF(F$25=0,0,F$25/CHI_fec!F$25)</f>
        <v>0</v>
      </c>
      <c r="G224" s="310">
        <f>IF(G$25=0,0,G$25/CHI_fec!G$25)</f>
        <v>0</v>
      </c>
      <c r="H224" s="310">
        <f>IF(H$25=0,0,H$25/CHI_fec!H$25)</f>
        <v>0</v>
      </c>
      <c r="I224" s="310">
        <f>IF(I$25=0,0,I$25/CHI_fec!I$25)</f>
        <v>0</v>
      </c>
      <c r="J224" s="310">
        <f>IF(J$25=0,0,J$25/CHI_fec!J$25)</f>
        <v>0</v>
      </c>
      <c r="K224" s="310">
        <f>IF(K$25=0,0,K$25/CHI_fec!K$25)</f>
        <v>0</v>
      </c>
      <c r="L224" s="310">
        <f>IF(L$25=0,0,L$25/CHI_fec!L$25)</f>
        <v>0</v>
      </c>
      <c r="M224" s="310">
        <f>IF(M$25=0,0,M$25/CHI_fec!M$25)</f>
        <v>0</v>
      </c>
      <c r="N224" s="310">
        <f>IF(N$25=0,0,N$25/CHI_fec!N$25)</f>
        <v>0</v>
      </c>
      <c r="O224" s="310">
        <f>IF(O$25=0,0,O$25/CHI_fec!O$25)</f>
        <v>0</v>
      </c>
      <c r="P224" s="310">
        <f>IF(P$25=0,0,P$25/CHI_fec!P$25)</f>
        <v>0</v>
      </c>
      <c r="Q224" s="310">
        <f>IF(Q$25=0,0,Q$25/CHI_fec!Q$25)</f>
        <v>0</v>
      </c>
      <c r="R224" s="310">
        <f>IF(R$25=0,0,R$25/CHI_fec!R$25)</f>
        <v>0</v>
      </c>
      <c r="S224" s="310">
        <f>IF(S$25=0,0,S$25/CHI_fec!S$25)</f>
        <v>0</v>
      </c>
      <c r="T224" s="310">
        <f>IF(T$25=0,0,T$25/CHI_fec!T$25)</f>
        <v>0</v>
      </c>
      <c r="U224" s="310">
        <f>IF(U$25=0,0,U$25/CHI_fec!U$25)</f>
        <v>0</v>
      </c>
      <c r="V224" s="310">
        <f>IF(V$25=0,0,V$25/CHI_fec!V$25)</f>
        <v>0</v>
      </c>
      <c r="W224" s="310">
        <f>IF(W$25=0,0,W$25/CHI_fec!W$25)</f>
        <v>0</v>
      </c>
      <c r="DA224" s="79"/>
    </row>
    <row r="225" spans="1:105" ht="12" customHeight="1" x14ac:dyDescent="0.25">
      <c r="A225" s="203" t="s">
        <v>1012</v>
      </c>
      <c r="B225" s="310">
        <f>IF(B$36=0,0,B$36/CHI_fec!B$36)</f>
        <v>0</v>
      </c>
      <c r="C225" s="310">
        <f>IF(C$36=0,0,C$36/CHI_fec!C$36)</f>
        <v>0</v>
      </c>
      <c r="D225" s="310">
        <f>IF(D$36=0,0,D$36/CHI_fec!D$36)</f>
        <v>0</v>
      </c>
      <c r="E225" s="310">
        <f>IF(E$36=0,0,E$36/CHI_fec!E$36)</f>
        <v>0</v>
      </c>
      <c r="F225" s="310">
        <f>IF(F$36=0,0,F$36/CHI_fec!F$36)</f>
        <v>0</v>
      </c>
      <c r="G225" s="310">
        <f>IF(G$36=0,0,G$36/CHI_fec!G$36)</f>
        <v>0</v>
      </c>
      <c r="H225" s="310">
        <f>IF(H$36=0,0,H$36/CHI_fec!H$36)</f>
        <v>0</v>
      </c>
      <c r="I225" s="310">
        <f>IF(I$36=0,0,I$36/CHI_fec!I$36)</f>
        <v>0</v>
      </c>
      <c r="J225" s="310">
        <f>IF(J$36=0,0,J$36/CHI_fec!J$36)</f>
        <v>0</v>
      </c>
      <c r="K225" s="310">
        <f>IF(K$36=0,0,K$36/CHI_fec!K$36)</f>
        <v>0</v>
      </c>
      <c r="L225" s="310">
        <f>IF(L$36=0,0,L$36/CHI_fec!L$36)</f>
        <v>0</v>
      </c>
      <c r="M225" s="310">
        <f>IF(M$36=0,0,M$36/CHI_fec!M$36)</f>
        <v>0</v>
      </c>
      <c r="N225" s="310">
        <f>IF(N$36=0,0,N$36/CHI_fec!N$36)</f>
        <v>0</v>
      </c>
      <c r="O225" s="310">
        <f>IF(O$36=0,0,O$36/CHI_fec!O$36)</f>
        <v>0</v>
      </c>
      <c r="P225" s="310">
        <f>IF(P$36=0,0,P$36/CHI_fec!P$36)</f>
        <v>0</v>
      </c>
      <c r="Q225" s="310">
        <f>IF(Q$36=0,0,Q$36/CHI_fec!Q$36)</f>
        <v>0</v>
      </c>
      <c r="R225" s="310">
        <f>IF(R$36=0,0,R$36/CHI_fec!R$36)</f>
        <v>0</v>
      </c>
      <c r="S225" s="310">
        <f>IF(S$36=0,0,S$36/CHI_fec!S$36)</f>
        <v>0</v>
      </c>
      <c r="T225" s="310">
        <f>IF(T$36=0,0,T$36/CHI_fec!T$36)</f>
        <v>0</v>
      </c>
      <c r="U225" s="310">
        <f>IF(U$36=0,0,U$36/CHI_fec!U$36)</f>
        <v>0</v>
      </c>
      <c r="V225" s="310">
        <f>IF(V$36=0,0,V$36/CHI_fec!V$36)</f>
        <v>0</v>
      </c>
      <c r="W225" s="310">
        <f>IF(W$36=0,0,W$36/CHI_fec!W$36)</f>
        <v>0</v>
      </c>
      <c r="DA225" s="79"/>
    </row>
    <row r="226" spans="1:105" ht="12" customHeight="1" x14ac:dyDescent="0.25">
      <c r="A226" s="203" t="s">
        <v>1023</v>
      </c>
      <c r="B226" s="310">
        <f>IF(B$44=0,0,B$44/CHI_fec!B$44)</f>
        <v>0</v>
      </c>
      <c r="C226" s="310">
        <f>IF(C$44=0,0,C$44/CHI_fec!C$44)</f>
        <v>0</v>
      </c>
      <c r="D226" s="310">
        <f>IF(D$44=0,0,D$44/CHI_fec!D$44)</f>
        <v>0</v>
      </c>
      <c r="E226" s="310">
        <f>IF(E$44=0,0,E$44/CHI_fec!E$44)</f>
        <v>0</v>
      </c>
      <c r="F226" s="310">
        <f>IF(F$44=0,0,F$44/CHI_fec!F$44)</f>
        <v>0</v>
      </c>
      <c r="G226" s="310">
        <f>IF(G$44=0,0,G$44/CHI_fec!G$44)</f>
        <v>0</v>
      </c>
      <c r="H226" s="310">
        <f>IF(H$44=0,0,H$44/CHI_fec!H$44)</f>
        <v>0</v>
      </c>
      <c r="I226" s="310">
        <f>IF(I$44=0,0,I$44/CHI_fec!I$44)</f>
        <v>0</v>
      </c>
      <c r="J226" s="310">
        <f>IF(J$44=0,0,J$44/CHI_fec!J$44)</f>
        <v>0</v>
      </c>
      <c r="K226" s="310">
        <f>IF(K$44=0,0,K$44/CHI_fec!K$44)</f>
        <v>0</v>
      </c>
      <c r="L226" s="310">
        <f>IF(L$44=0,0,L$44/CHI_fec!L$44)</f>
        <v>0</v>
      </c>
      <c r="M226" s="310">
        <f>IF(M$44=0,0,M$44/CHI_fec!M$44)</f>
        <v>0</v>
      </c>
      <c r="N226" s="310">
        <f>IF(N$44=0,0,N$44/CHI_fec!N$44)</f>
        <v>0</v>
      </c>
      <c r="O226" s="310">
        <f>IF(O$44=0,0,O$44/CHI_fec!O$44)</f>
        <v>0</v>
      </c>
      <c r="P226" s="310">
        <f>IF(P$44=0,0,P$44/CHI_fec!P$44)</f>
        <v>0</v>
      </c>
      <c r="Q226" s="310">
        <f>IF(Q$44=0,0,Q$44/CHI_fec!Q$44)</f>
        <v>0</v>
      </c>
      <c r="R226" s="310">
        <f>IF(R$44=0,0,R$44/CHI_fec!R$44)</f>
        <v>0</v>
      </c>
      <c r="S226" s="310">
        <f>IF(S$44=0,0,S$44/CHI_fec!S$44)</f>
        <v>0</v>
      </c>
      <c r="T226" s="310">
        <f>IF(T$44=0,0,T$44/CHI_fec!T$44)</f>
        <v>0</v>
      </c>
      <c r="U226" s="310">
        <f>IF(U$44=0,0,U$44/CHI_fec!U$44)</f>
        <v>0</v>
      </c>
      <c r="V226" s="310">
        <f>IF(V$44=0,0,V$44/CHI_fec!V$44)</f>
        <v>0</v>
      </c>
      <c r="W226" s="310">
        <f>IF(W$44=0,0,W$44/CHI_fec!W$44)</f>
        <v>0</v>
      </c>
      <c r="DA226" s="79"/>
    </row>
    <row r="227" spans="1:105" ht="12" customHeight="1" x14ac:dyDescent="0.25">
      <c r="A227" s="41" t="s">
        <v>1040</v>
      </c>
      <c r="B227" s="311">
        <f>IF(B$58=0,0,B$58/CHI_fec!B$58)</f>
        <v>0</v>
      </c>
      <c r="C227" s="311">
        <f>IF(C$58=0,0,C$58/CHI_fec!C$58)</f>
        <v>0</v>
      </c>
      <c r="D227" s="311">
        <f>IF(D$58=0,0,D$58/CHI_fec!D$58)</f>
        <v>0</v>
      </c>
      <c r="E227" s="311">
        <f>IF(E$58=0,0,E$58/CHI_fec!E$58)</f>
        <v>0</v>
      </c>
      <c r="F227" s="311">
        <f>IF(F$58=0,0,F$58/CHI_fec!F$58)</f>
        <v>0</v>
      </c>
      <c r="G227" s="311">
        <f>IF(G$58=0,0,G$58/CHI_fec!G$58)</f>
        <v>0</v>
      </c>
      <c r="H227" s="311">
        <f>IF(H$58=0,0,H$58/CHI_fec!H$58)</f>
        <v>0</v>
      </c>
      <c r="I227" s="311">
        <f>IF(I$58=0,0,I$58/CHI_fec!I$58)</f>
        <v>0</v>
      </c>
      <c r="J227" s="311">
        <f>IF(J$58=0,0,J$58/CHI_fec!J$58)</f>
        <v>0</v>
      </c>
      <c r="K227" s="311">
        <f>IF(K$58=0,0,K$58/CHI_fec!K$58)</f>
        <v>0</v>
      </c>
      <c r="L227" s="311">
        <f>IF(L$58=0,0,L$58/CHI_fec!L$58)</f>
        <v>0</v>
      </c>
      <c r="M227" s="311">
        <f>IF(M$58=0,0,M$58/CHI_fec!M$58)</f>
        <v>0</v>
      </c>
      <c r="N227" s="311">
        <f>IF(N$58=0,0,N$58/CHI_fec!N$58)</f>
        <v>0</v>
      </c>
      <c r="O227" s="311">
        <f>IF(O$58=0,0,O$58/CHI_fec!O$58)</f>
        <v>0</v>
      </c>
      <c r="P227" s="311">
        <f>IF(P$58=0,0,P$58/CHI_fec!P$58)</f>
        <v>0</v>
      </c>
      <c r="Q227" s="311">
        <f>IF(Q$58=0,0,Q$58/CHI_fec!Q$58)</f>
        <v>0</v>
      </c>
      <c r="R227" s="311">
        <f>IF(R$58=0,0,R$58/CHI_fec!R$58)</f>
        <v>0</v>
      </c>
      <c r="S227" s="311">
        <f>IF(S$58=0,0,S$58/CHI_fec!S$58)</f>
        <v>0</v>
      </c>
      <c r="T227" s="311">
        <f>IF(T$58=0,0,T$58/CHI_fec!T$58)</f>
        <v>0</v>
      </c>
      <c r="U227" s="311">
        <f>IF(U$58=0,0,U$58/CHI_fec!U$58)</f>
        <v>0</v>
      </c>
      <c r="V227" s="311">
        <f>IF(V$58=0,0,V$58/CHI_fec!V$58)</f>
        <v>0</v>
      </c>
      <c r="W227" s="311">
        <f>IF(W$58=0,0,W$58/CHI_fec!W$58)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4">
        <f>IF(B$61=0,0,B$61/CHI_fec!B$61)</f>
        <v>0.52401393834359511</v>
      </c>
      <c r="C229" s="324">
        <f>IF(C$61=0,0,C$61/CHI_fec!C$61)</f>
        <v>0.5237511440539081</v>
      </c>
      <c r="D229" s="324">
        <f>IF(D$61=0,0,D$61/CHI_fec!D$61)</f>
        <v>0.52498510099545237</v>
      </c>
      <c r="E229" s="324">
        <f>IF(E$61=0,0,E$61/CHI_fec!E$61)</f>
        <v>0.53879740183853186</v>
      </c>
      <c r="F229" s="324">
        <f>IF(F$61=0,0,F$61/CHI_fec!F$61)</f>
        <v>0.54423669289558518</v>
      </c>
      <c r="G229" s="324">
        <f>IF(G$61=0,0,G$61/CHI_fec!G$61)</f>
        <v>0.54485471041419253</v>
      </c>
      <c r="H229" s="324">
        <f>IF(H$61=0,0,H$61/CHI_fec!H$61)</f>
        <v>0.54978505257077637</v>
      </c>
      <c r="I229" s="324">
        <f>IF(I$61=0,0,I$61/CHI_fec!I$61)</f>
        <v>0.54817845134467269</v>
      </c>
      <c r="J229" s="324">
        <f>IF(J$61=0,0,J$61/CHI_fec!J$61)</f>
        <v>0.54783565922096655</v>
      </c>
      <c r="K229" s="324">
        <f>IF(K$61=0,0,K$61/CHI_fec!K$61)</f>
        <v>0.54832919672782399</v>
      </c>
      <c r="L229" s="324">
        <f>IF(L$61=0,0,L$61/CHI_fec!L$61)</f>
        <v>0.54835428683774634</v>
      </c>
      <c r="M229" s="324">
        <f>IF(M$61=0,0,M$61/CHI_fec!M$61)</f>
        <v>0.56222551968171464</v>
      </c>
      <c r="N229" s="324">
        <f>IF(N$61=0,0,N$61/CHI_fec!N$61)</f>
        <v>0.57892016172065297</v>
      </c>
      <c r="O229" s="324">
        <f>IF(O$61=0,0,O$61/CHI_fec!O$61)</f>
        <v>0.58922724000496496</v>
      </c>
      <c r="P229" s="324">
        <f>IF(P$61=0,0,P$61/CHI_fec!P$61)</f>
        <v>0.59444665717628831</v>
      </c>
      <c r="Q229" s="324">
        <f>IF(Q$61=0,0,Q$61/CHI_fec!Q$61)</f>
        <v>0.58073558491922495</v>
      </c>
      <c r="R229" s="324">
        <f>IF(R$61=0,0,R$61/CHI_fec!R$61)</f>
        <v>0.58288553255885178</v>
      </c>
      <c r="S229" s="324">
        <f>IF(S$61=0,0,S$61/CHI_fec!S$61)</f>
        <v>0.58063019560456897</v>
      </c>
      <c r="T229" s="324">
        <f>IF(T$61=0,0,T$61/CHI_fec!T$61)</f>
        <v>0.58179606256209293</v>
      </c>
      <c r="U229" s="324">
        <f>IF(U$61=0,0,U$61/CHI_fec!U$61)</f>
        <v>0.58156300293777552</v>
      </c>
      <c r="V229" s="324">
        <f>IF(V$61=0,0,V$61/CHI_fec!V$61)</f>
        <v>0.5801901336435098</v>
      </c>
      <c r="W229" s="324">
        <f>IF(W$61=0,0,W$61/CHI_fec!W$61)</f>
        <v>0.5790395515212694</v>
      </c>
      <c r="DA229" s="95"/>
    </row>
    <row r="230" spans="1:105" ht="12" customHeight="1" x14ac:dyDescent="0.25">
      <c r="A230" s="55" t="s">
        <v>92</v>
      </c>
      <c r="B230" s="307">
        <f>IF(B$62=0,0,B$62/CHI_fec!B$62)</f>
        <v>0.43976129075033166</v>
      </c>
      <c r="C230" s="307">
        <f>IF(C$62=0,0,C$62/CHI_fec!C$62)</f>
        <v>0.43976129075033166</v>
      </c>
      <c r="D230" s="307">
        <f>IF(D$62=0,0,D$62/CHI_fec!D$62)</f>
        <v>0.44081975558404379</v>
      </c>
      <c r="E230" s="307">
        <f>IF(E$62=0,0,E$62/CHI_fec!E$62)</f>
        <v>0.44735699866026846</v>
      </c>
      <c r="F230" s="307">
        <f>IF(F$62=0,0,F$62/CHI_fec!F$62)</f>
        <v>0.44947002416632498</v>
      </c>
      <c r="G230" s="307">
        <f>IF(G$62=0,0,G$62/CHI_fec!G$62)</f>
        <v>0.45072626460946219</v>
      </c>
      <c r="H230" s="307">
        <f>IF(H$62=0,0,H$62/CHI_fec!H$62)</f>
        <v>0.45072626460946236</v>
      </c>
      <c r="I230" s="307">
        <f>IF(I$62=0,0,I$62/CHI_fec!I$62)</f>
        <v>0.45072626460946241</v>
      </c>
      <c r="J230" s="307">
        <f>IF(J$62=0,0,J$62/CHI_fec!J$62)</f>
        <v>0.4507262646094623</v>
      </c>
      <c r="K230" s="307">
        <f>IF(K$62=0,0,K$62/CHI_fec!K$62)</f>
        <v>0.45072626460946241</v>
      </c>
      <c r="L230" s="307">
        <f>IF(L$62=0,0,L$62/CHI_fec!L$62)</f>
        <v>0.45072626460946241</v>
      </c>
      <c r="M230" s="307">
        <f>IF(M$62=0,0,M$62/CHI_fec!M$62)</f>
        <v>0.46065363814851618</v>
      </c>
      <c r="N230" s="307">
        <f>IF(N$62=0,0,N$62/CHI_fec!N$62)</f>
        <v>0.46958827433366457</v>
      </c>
      <c r="O230" s="307">
        <f>IF(O$62=0,0,O$62/CHI_fec!O$62)</f>
        <v>0.47762944690029807</v>
      </c>
      <c r="P230" s="307">
        <f>IF(P$62=0,0,P$62/CHI_fec!P$62)</f>
        <v>0.48486650221026822</v>
      </c>
      <c r="Q230" s="307">
        <f>IF(Q$62=0,0,Q$62/CHI_fec!Q$62)</f>
        <v>0.48713628256698771</v>
      </c>
      <c r="R230" s="307">
        <f>IF(R$62=0,0,R$62/CHI_fec!R$62)</f>
        <v>0.48713628256698777</v>
      </c>
      <c r="S230" s="307">
        <f>IF(S$62=0,0,S$62/CHI_fec!S$62)</f>
        <v>0.48713628256698771</v>
      </c>
      <c r="T230" s="307">
        <f>IF(T$62=0,0,T$62/CHI_fec!T$62)</f>
        <v>0.48713628256698788</v>
      </c>
      <c r="U230" s="307">
        <f>IF(U$62=0,0,U$62/CHI_fec!U$62)</f>
        <v>0.48713628256698771</v>
      </c>
      <c r="V230" s="307">
        <f>IF(V$62=0,0,V$62/CHI_fec!V$62)</f>
        <v>0.48713628256698771</v>
      </c>
      <c r="W230" s="307">
        <f>IF(W$62=0,0,W$62/CHI_fec!W$62)</f>
        <v>0.48713628256698788</v>
      </c>
      <c r="DA230" s="76"/>
    </row>
    <row r="231" spans="1:105" ht="12" customHeight="1" x14ac:dyDescent="0.25">
      <c r="A231" s="202" t="s">
        <v>93</v>
      </c>
      <c r="B231" s="308">
        <f>IF(B$63=0,0,B$63/CHI_fec!B$63)</f>
        <v>0.11697675440289987</v>
      </c>
      <c r="C231" s="308">
        <f>IF(C$63=0,0,C$63/CHI_fec!C$63)</f>
        <v>0.11697675440289991</v>
      </c>
      <c r="D231" s="308">
        <f>IF(D$63=0,0,D$63/CHI_fec!D$63)</f>
        <v>0.11725830665295355</v>
      </c>
      <c r="E231" s="308">
        <f>IF(E$63=0,0,E$63/CHI_fec!E$63)</f>
        <v>0.11899721704339472</v>
      </c>
      <c r="F231" s="308">
        <f>IF(F$63=0,0,F$63/CHI_fec!F$63)</f>
        <v>0.1195592830343493</v>
      </c>
      <c r="G231" s="308">
        <f>IF(G$63=0,0,G$63/CHI_fec!G$63)</f>
        <v>0.11989344370942176</v>
      </c>
      <c r="H231" s="308">
        <f>IF(H$63=0,0,H$63/CHI_fec!H$63)</f>
        <v>0.11989344370942176</v>
      </c>
      <c r="I231" s="308">
        <f>IF(I$63=0,0,I$63/CHI_fec!I$63)</f>
        <v>0.11989344370942175</v>
      </c>
      <c r="J231" s="308">
        <f>IF(J$63=0,0,J$63/CHI_fec!J$63)</f>
        <v>0.11989344370942177</v>
      </c>
      <c r="K231" s="308">
        <f>IF(K$63=0,0,K$63/CHI_fec!K$63)</f>
        <v>0.11989344370942175</v>
      </c>
      <c r="L231" s="308">
        <f>IF(L$63=0,0,L$63/CHI_fec!L$63)</f>
        <v>0.11989344370942177</v>
      </c>
      <c r="M231" s="308">
        <f>IF(M$63=0,0,M$63/CHI_fec!M$63)</f>
        <v>0.12428873224468705</v>
      </c>
      <c r="N231" s="308">
        <f>IF(N$63=0,0,N$63/CHI_fec!N$63)</f>
        <v>0.12751071027315808</v>
      </c>
      <c r="O231" s="308">
        <f>IF(O$63=0,0,O$63/CHI_fec!O$63)</f>
        <v>0.12957852927290006</v>
      </c>
      <c r="P231" s="308">
        <f>IF(P$63=0,0,P$63/CHI_fec!P$63)</f>
        <v>0.12957852927290009</v>
      </c>
      <c r="Q231" s="308">
        <f>IF(Q$63=0,0,Q$63/CHI_fec!Q$63)</f>
        <v>0.12957852927290009</v>
      </c>
      <c r="R231" s="308">
        <f>IF(R$63=0,0,R$63/CHI_fec!R$63)</f>
        <v>0.12957852927290009</v>
      </c>
      <c r="S231" s="308">
        <f>IF(S$63=0,0,S$63/CHI_fec!S$63)</f>
        <v>0.12957852927290003</v>
      </c>
      <c r="T231" s="308">
        <f>IF(T$63=0,0,T$63/CHI_fec!T$63)</f>
        <v>0.12957852927290003</v>
      </c>
      <c r="U231" s="308">
        <f>IF(U$63=0,0,U$63/CHI_fec!U$63)</f>
        <v>0.12957852927290009</v>
      </c>
      <c r="V231" s="308">
        <f>IF(V$63=0,0,V$63/CHI_fec!V$63)</f>
        <v>0.12957852927290009</v>
      </c>
      <c r="W231" s="308">
        <f>IF(W$63=0,0,W$63/CHI_fec!W$63)</f>
        <v>0.12957852927290003</v>
      </c>
      <c r="DA231" s="77"/>
    </row>
    <row r="232" spans="1:105" ht="12" customHeight="1" x14ac:dyDescent="0.25">
      <c r="A232" s="202" t="s">
        <v>94</v>
      </c>
      <c r="B232" s="308">
        <f>IF(B$64=0,0,B$64/CHI_fec!B$64)</f>
        <v>0.62210770416980654</v>
      </c>
      <c r="C232" s="308">
        <f>IF(C$64=0,0,C$64/CHI_fec!C$64)</f>
        <v>0.62210770416980643</v>
      </c>
      <c r="D232" s="308">
        <f>IF(D$64=0,0,D$64/CHI_fec!D$64)</f>
        <v>0.6236050599887365</v>
      </c>
      <c r="E232" s="308">
        <f>IF(E$64=0,0,E$64/CHI_fec!E$64)</f>
        <v>0.63285296190118323</v>
      </c>
      <c r="F232" s="308">
        <f>IF(F$64=0,0,F$64/CHI_fec!F$64)</f>
        <v>0.63584215052254234</v>
      </c>
      <c r="G232" s="308">
        <f>IF(G$64=0,0,G$64/CHI_fec!G$64)</f>
        <v>0.6376192893349012</v>
      </c>
      <c r="H232" s="308">
        <f>IF(H$64=0,0,H$64/CHI_fec!H$64)</f>
        <v>0.63761928933490086</v>
      </c>
      <c r="I232" s="308">
        <f>IF(I$64=0,0,I$64/CHI_fec!I$64)</f>
        <v>0.63761928933490108</v>
      </c>
      <c r="J232" s="308">
        <f>IF(J$64=0,0,J$64/CHI_fec!J$64)</f>
        <v>0.63761928933490108</v>
      </c>
      <c r="K232" s="308">
        <f>IF(K$64=0,0,K$64/CHI_fec!K$64)</f>
        <v>0.63761928933490097</v>
      </c>
      <c r="L232" s="308">
        <f>IF(L$64=0,0,L$64/CHI_fec!L$64)</f>
        <v>0.63761928933490108</v>
      </c>
      <c r="M232" s="308">
        <f>IF(M$64=0,0,M$64/CHI_fec!M$64)</f>
        <v>0.65047336231714403</v>
      </c>
      <c r="N232" s="308">
        <f>IF(N$64=0,0,N$64/CHI_fec!N$64)</f>
        <v>0.66204202800116296</v>
      </c>
      <c r="O232" s="308">
        <f>IF(O$64=0,0,O$64/CHI_fec!O$64)</f>
        <v>0.67245382711677959</v>
      </c>
      <c r="P232" s="308">
        <f>IF(P$64=0,0,P$64/CHI_fec!P$64)</f>
        <v>0.68182444632083461</v>
      </c>
      <c r="Q232" s="308">
        <f>IF(Q$64=0,0,Q$64/CHI_fec!Q$64)</f>
        <v>0.6891266710821442</v>
      </c>
      <c r="R232" s="308">
        <f>IF(R$64=0,0,R$64/CHI_fec!R$64)</f>
        <v>0.68912667108214398</v>
      </c>
      <c r="S232" s="308">
        <f>IF(S$64=0,0,S$64/CHI_fec!S$64)</f>
        <v>0.68912667108214409</v>
      </c>
      <c r="T232" s="308">
        <f>IF(T$64=0,0,T$64/CHI_fec!T$64)</f>
        <v>0.6891266710821442</v>
      </c>
      <c r="U232" s="308">
        <f>IF(U$64=0,0,U$64/CHI_fec!U$64)</f>
        <v>0.68912667108214398</v>
      </c>
      <c r="V232" s="308">
        <f>IF(V$64=0,0,V$64/CHI_fec!V$64)</f>
        <v>0.68912667108214398</v>
      </c>
      <c r="W232" s="308">
        <f>IF(W$64=0,0,W$64/CHI_fec!W$64)</f>
        <v>0.68912667108214432</v>
      </c>
      <c r="DA232" s="77"/>
    </row>
    <row r="233" spans="1:105" ht="12" customHeight="1" x14ac:dyDescent="0.25">
      <c r="A233" s="202" t="s">
        <v>95</v>
      </c>
      <c r="B233" s="308">
        <f>IF(B$65=0,0,B$65/CHI_fec!B$65)</f>
        <v>0.45731917282950874</v>
      </c>
      <c r="C233" s="308">
        <f>IF(C$65=0,0,C$65/CHI_fec!C$65)</f>
        <v>0.45731917282950862</v>
      </c>
      <c r="D233" s="308">
        <f>IF(D$65=0,0,D$65/CHI_fec!D$65)</f>
        <v>0.4584198978646668</v>
      </c>
      <c r="E233" s="308">
        <f>IF(E$65=0,0,E$65/CHI_fec!E$65)</f>
        <v>0.46521814650338544</v>
      </c>
      <c r="F233" s="308">
        <f>IF(F$65=0,0,F$65/CHI_fec!F$65)</f>
        <v>0.46741553653502871</v>
      </c>
      <c r="G233" s="308">
        <f>IF(G$65=0,0,G$65/CHI_fec!G$65)</f>
        <v>0.46872193355635428</v>
      </c>
      <c r="H233" s="308">
        <f>IF(H$65=0,0,H$65/CHI_fec!H$65)</f>
        <v>0.46872193355635439</v>
      </c>
      <c r="I233" s="308">
        <f>IF(I$65=0,0,I$65/CHI_fec!I$65)</f>
        <v>0.46872193355635439</v>
      </c>
      <c r="J233" s="308">
        <f>IF(J$65=0,0,J$65/CHI_fec!J$65)</f>
        <v>0.46872193355635433</v>
      </c>
      <c r="K233" s="308">
        <f>IF(K$65=0,0,K$65/CHI_fec!K$65)</f>
        <v>0.46872193355635433</v>
      </c>
      <c r="L233" s="308">
        <f>IF(L$65=0,0,L$65/CHI_fec!L$65)</f>
        <v>0.46872193355635439</v>
      </c>
      <c r="M233" s="308">
        <f>IF(M$65=0,0,M$65/CHI_fec!M$65)</f>
        <v>0.48590525965866177</v>
      </c>
      <c r="N233" s="308">
        <f>IF(N$65=0,0,N$65/CHI_fec!N$65)</f>
        <v>0.49850154286361525</v>
      </c>
      <c r="O233" s="308">
        <f>IF(O$65=0,0,O$65/CHI_fec!O$65)</f>
        <v>0.50658565563756064</v>
      </c>
      <c r="P233" s="308">
        <f>IF(P$65=0,0,P$65/CHI_fec!P$65)</f>
        <v>0.50658565563756064</v>
      </c>
      <c r="Q233" s="308">
        <f>IF(Q$65=0,0,Q$65/CHI_fec!Q$65)</f>
        <v>0.50658565563756064</v>
      </c>
      <c r="R233" s="308">
        <f>IF(R$65=0,0,R$65/CHI_fec!R$65)</f>
        <v>0.50658565563756053</v>
      </c>
      <c r="S233" s="308">
        <f>IF(S$65=0,0,S$65/CHI_fec!S$65)</f>
        <v>0.50658565563756064</v>
      </c>
      <c r="T233" s="308">
        <f>IF(T$65=0,0,T$65/CHI_fec!T$65)</f>
        <v>0.50658565563756053</v>
      </c>
      <c r="U233" s="308">
        <f>IF(U$65=0,0,U$65/CHI_fec!U$65)</f>
        <v>0.50658565563756075</v>
      </c>
      <c r="V233" s="308">
        <f>IF(V$65=0,0,V$65/CHI_fec!V$65)</f>
        <v>0.50658565563756086</v>
      </c>
      <c r="W233" s="308">
        <f>IF(W$65=0,0,W$65/CHI_fec!W$65)</f>
        <v>0.50658565563756042</v>
      </c>
      <c r="DA233" s="77"/>
    </row>
    <row r="234" spans="1:105" ht="12" customHeight="1" x14ac:dyDescent="0.25">
      <c r="A234" s="56" t="s">
        <v>96</v>
      </c>
      <c r="B234" s="309">
        <f>IF(B$66=0,0,B$66/CHI_fec!B$66)</f>
        <v>0.73724607430624911</v>
      </c>
      <c r="C234" s="309">
        <f>IF(C$66=0,0,C$66/CHI_fec!C$66)</f>
        <v>0.73249476570615402</v>
      </c>
      <c r="D234" s="309">
        <f>IF(D$66=0,0,D$66/CHI_fec!D$66)</f>
        <v>0.7408080692406035</v>
      </c>
      <c r="E234" s="309">
        <f>IF(E$66=0,0,E$66/CHI_fec!E$66)</f>
        <v>0.77244778116647916</v>
      </c>
      <c r="F234" s="309">
        <f>IF(F$66=0,0,F$66/CHI_fec!F$66)</f>
        <v>0.77067938685510717</v>
      </c>
      <c r="G234" s="309">
        <f>IF(G$66=0,0,G$66/CHI_fec!G$66)</f>
        <v>0.77597401573144753</v>
      </c>
      <c r="H234" s="309">
        <f>IF(H$66=0,0,H$66/CHI_fec!H$66)</f>
        <v>0.78015975704664509</v>
      </c>
      <c r="I234" s="309">
        <f>IF(I$66=0,0,I$66/CHI_fec!I$66)</f>
        <v>0.77751733928069211</v>
      </c>
      <c r="J234" s="309">
        <f>IF(J$66=0,0,J$66/CHI_fec!J$66)</f>
        <v>0.7814264431290201</v>
      </c>
      <c r="K234" s="309">
        <f>IF(K$66=0,0,K$66/CHI_fec!K$66)</f>
        <v>0.7811810924740562</v>
      </c>
      <c r="L234" s="309">
        <f>IF(L$66=0,0,L$66/CHI_fec!L$66)</f>
        <v>0.77913978645825255</v>
      </c>
      <c r="M234" s="309">
        <f>IF(M$66=0,0,M$66/CHI_fec!M$66)</f>
        <v>0.79900295788088926</v>
      </c>
      <c r="N234" s="309">
        <f>IF(N$66=0,0,N$66/CHI_fec!N$66)</f>
        <v>0.80440948139644841</v>
      </c>
      <c r="O234" s="309">
        <f>IF(O$66=0,0,O$66/CHI_fec!O$66)</f>
        <v>0.79750482246678756</v>
      </c>
      <c r="P234" s="309">
        <f>IF(P$66=0,0,P$66/CHI_fec!P$66)</f>
        <v>0.80836717775149658</v>
      </c>
      <c r="Q234" s="309">
        <f>IF(Q$66=0,0,Q$66/CHI_fec!Q$66)</f>
        <v>0.81987899496754191</v>
      </c>
      <c r="R234" s="309">
        <f>IF(R$66=0,0,R$66/CHI_fec!R$66)</f>
        <v>0.83389536205733306</v>
      </c>
      <c r="S234" s="309">
        <f>IF(S$66=0,0,S$66/CHI_fec!S$66)</f>
        <v>0.84057068458210371</v>
      </c>
      <c r="T234" s="309">
        <f>IF(T$66=0,0,T$66/CHI_fec!T$66)</f>
        <v>0.83295589562148376</v>
      </c>
      <c r="U234" s="309">
        <f>IF(U$66=0,0,U$66/CHI_fec!U$66)</f>
        <v>0.83223736053749942</v>
      </c>
      <c r="V234" s="309">
        <f>IF(V$66=0,0,V$66/CHI_fec!V$66)</f>
        <v>0.83940930393172841</v>
      </c>
      <c r="W234" s="309">
        <f>IF(W$66=0,0,W$66/CHI_fec!W$66)</f>
        <v>0.83860855417611735</v>
      </c>
      <c r="DA234" s="78"/>
    </row>
    <row r="235" spans="1:105" ht="12" customHeight="1" x14ac:dyDescent="0.25">
      <c r="A235" s="203" t="s">
        <v>1053</v>
      </c>
      <c r="B235" s="310">
        <f>IF(B$72=0,0,B$72/CHI_fec!B$72)</f>
        <v>0.64444451229936406</v>
      </c>
      <c r="C235" s="310">
        <f>IF(C$72=0,0,C$72/CHI_fec!C$72)</f>
        <v>0.64259577622743802</v>
      </c>
      <c r="D235" s="310">
        <f>IF(D$72=0,0,D$72/CHI_fec!D$72)</f>
        <v>0.64530209601398603</v>
      </c>
      <c r="E235" s="310">
        <f>IF(E$72=0,0,E$72/CHI_fec!E$72)</f>
        <v>0.67462459042063105</v>
      </c>
      <c r="F235" s="310">
        <f>IF(F$72=0,0,F$72/CHI_fec!F$72)</f>
        <v>0.68139347370214842</v>
      </c>
      <c r="G235" s="310">
        <f>IF(G$72=0,0,G$72/CHI_fec!G$72)</f>
        <v>0.68325927737670522</v>
      </c>
      <c r="H235" s="310">
        <f>IF(H$72=0,0,H$72/CHI_fec!H$72)</f>
        <v>0.69319919610909231</v>
      </c>
      <c r="I235" s="310">
        <f>IF(I$72=0,0,I$72/CHI_fec!I$72)</f>
        <v>0.68959628336494327</v>
      </c>
      <c r="J235" s="310">
        <f>IF(J$72=0,0,J$72/CHI_fec!J$72)</f>
        <v>0.69083218009113756</v>
      </c>
      <c r="K235" s="310">
        <f>IF(K$72=0,0,K$72/CHI_fec!K$72)</f>
        <v>0.69457792700409682</v>
      </c>
      <c r="L235" s="310">
        <f>IF(L$72=0,0,L$72/CHI_fec!L$72)</f>
        <v>0.69319153430123082</v>
      </c>
      <c r="M235" s="310">
        <f>IF(M$72=0,0,M$72/CHI_fec!M$72)</f>
        <v>0.70757324439531921</v>
      </c>
      <c r="N235" s="310">
        <f>IF(N$72=0,0,N$72/CHI_fec!N$72)</f>
        <v>0.72456100175417293</v>
      </c>
      <c r="O235" s="310">
        <f>IF(O$72=0,0,O$72/CHI_fec!O$72)</f>
        <v>0.73411772715924228</v>
      </c>
      <c r="P235" s="310">
        <f>IF(P$72=0,0,P$72/CHI_fec!P$72)</f>
        <v>0.7414980288909172</v>
      </c>
      <c r="Q235" s="310">
        <f>IF(Q$72=0,0,Q$72/CHI_fec!Q$72)</f>
        <v>0.71942333538776471</v>
      </c>
      <c r="R235" s="310">
        <f>IF(R$72=0,0,R$72/CHI_fec!R$72)</f>
        <v>0.7307364928209179</v>
      </c>
      <c r="S235" s="310">
        <f>IF(S$72=0,0,S$72/CHI_fec!S$72)</f>
        <v>0.72691693726367379</v>
      </c>
      <c r="T235" s="310">
        <f>IF(T$72=0,0,T$72/CHI_fec!T$72)</f>
        <v>0.72528574146515645</v>
      </c>
      <c r="U235" s="310">
        <f>IF(U$72=0,0,U$72/CHI_fec!U$72)</f>
        <v>0.72400199388931263</v>
      </c>
      <c r="V235" s="310">
        <f>IF(V$72=0,0,V$72/CHI_fec!V$72)</f>
        <v>0.72335278685507942</v>
      </c>
      <c r="W235" s="310">
        <f>IF(W$72=0,0,W$72/CHI_fec!W$72)</f>
        <v>0.71670796655991498</v>
      </c>
      <c r="DA235" s="79"/>
    </row>
    <row r="236" spans="1:105" ht="12" customHeight="1" x14ac:dyDescent="0.25">
      <c r="A236" s="203" t="s">
        <v>1012</v>
      </c>
      <c r="B236" s="310">
        <f>IF(B$85=0,0,B$85/CHI_fec!B$85)</f>
        <v>0.44448752157212207</v>
      </c>
      <c r="C236" s="310">
        <f>IF(C$85=0,0,C$85/CHI_fec!C$85)</f>
        <v>0.44072370337107653</v>
      </c>
      <c r="D236" s="310">
        <f>IF(D$85=0,0,D$85/CHI_fec!D$85)</f>
        <v>0.44637613116804903</v>
      </c>
      <c r="E236" s="310">
        <f>IF(E$85=0,0,E$85/CHI_fec!E$85)</f>
        <v>0.48074620356570863</v>
      </c>
      <c r="F236" s="310">
        <f>IF(F$85=0,0,F$85/CHI_fec!F$85)</f>
        <v>0.47441743096373629</v>
      </c>
      <c r="G236" s="310">
        <f>IF(G$85=0,0,G$85/CHI_fec!G$85)</f>
        <v>0.48107547422401192</v>
      </c>
      <c r="H236" s="310">
        <f>IF(H$85=0,0,H$85/CHI_fec!H$85)</f>
        <v>0.48777635979153483</v>
      </c>
      <c r="I236" s="310">
        <f>IF(I$85=0,0,I$85/CHI_fec!I$85)</f>
        <v>0.48328983790290359</v>
      </c>
      <c r="J236" s="310">
        <f>IF(J$85=0,0,J$85/CHI_fec!J$85)</f>
        <v>0.48985523026339606</v>
      </c>
      <c r="K236" s="310">
        <f>IF(K$85=0,0,K$85/CHI_fec!K$85)</f>
        <v>0.49566491809396546</v>
      </c>
      <c r="L236" s="310">
        <f>IF(L$85=0,0,L$85/CHI_fec!L$85)</f>
        <v>0.4910950256284688</v>
      </c>
      <c r="M236" s="310">
        <f>IF(M$85=0,0,M$85/CHI_fec!M$85)</f>
        <v>0.49606452843244814</v>
      </c>
      <c r="N236" s="310">
        <f>IF(N$85=0,0,N$85/CHI_fec!N$85)</f>
        <v>0.49316031402276594</v>
      </c>
      <c r="O236" s="310">
        <f>IF(O$85=0,0,O$85/CHI_fec!O$85)</f>
        <v>0.49011673949655438</v>
      </c>
      <c r="P236" s="310">
        <f>IF(P$85=0,0,P$85/CHI_fec!P$85)</f>
        <v>0.49516179169421137</v>
      </c>
      <c r="Q236" s="310">
        <f>IF(Q$85=0,0,Q$85/CHI_fec!Q$85)</f>
        <v>0.50184612454782185</v>
      </c>
      <c r="R236" s="310">
        <f>IF(R$85=0,0,R$85/CHI_fec!R$85)</f>
        <v>0.51924721982502053</v>
      </c>
      <c r="S236" s="310">
        <f>IF(S$85=0,0,S$85/CHI_fec!S$85)</f>
        <v>0.52842981461574667</v>
      </c>
      <c r="T236" s="310">
        <f>IF(T$85=0,0,T$85/CHI_fec!T$85)</f>
        <v>0.51670454414306288</v>
      </c>
      <c r="U236" s="310">
        <f>IF(U$85=0,0,U$85/CHI_fec!U$85)</f>
        <v>0.51547562362833255</v>
      </c>
      <c r="V236" s="310">
        <f>IF(V$85=0,0,V$85/CHI_fec!V$85)</f>
        <v>0.52575122463270074</v>
      </c>
      <c r="W236" s="310">
        <f>IF(W$85=0,0,W$85/CHI_fec!W$85)</f>
        <v>0.52312784847560656</v>
      </c>
      <c r="DA236" s="79"/>
    </row>
    <row r="237" spans="1:105" ht="12" customHeight="1" x14ac:dyDescent="0.25">
      <c r="A237" s="203" t="s">
        <v>1023</v>
      </c>
      <c r="B237" s="310">
        <f>IF(B$93=0,0,B$93/CHI_fec!B$93)</f>
        <v>0.7846674195451967</v>
      </c>
      <c r="C237" s="310">
        <f>IF(C$93=0,0,C$93/CHI_fec!C$93)</f>
        <v>0.78236246440777257</v>
      </c>
      <c r="D237" s="310">
        <f>IF(D$93=0,0,D$93/CHI_fec!D$93)</f>
        <v>0.79079245218483452</v>
      </c>
      <c r="E237" s="310">
        <f>IF(E$93=0,0,E$93/CHI_fec!E$93)</f>
        <v>0.83096316141107818</v>
      </c>
      <c r="F237" s="310">
        <f>IF(F$93=0,0,F$93/CHI_fec!F$93)</f>
        <v>0.82423057645148368</v>
      </c>
      <c r="G237" s="310">
        <f>IF(G$93=0,0,G$93/CHI_fec!G$93)</f>
        <v>0.83084164854924858</v>
      </c>
      <c r="H237" s="310">
        <f>IF(H$93=0,0,H$93/CHI_fec!H$93)</f>
        <v>0.83466623434708653</v>
      </c>
      <c r="I237" s="310">
        <f>IF(I$93=0,0,I$93/CHI_fec!I$93)</f>
        <v>0.82770911810038872</v>
      </c>
      <c r="J237" s="310">
        <f>IF(J$93=0,0,J$93/CHI_fec!J$93)</f>
        <v>0.8360280147498188</v>
      </c>
      <c r="K237" s="310">
        <f>IF(K$93=0,0,K$93/CHI_fec!K$93)</f>
        <v>0.83696540053276225</v>
      </c>
      <c r="L237" s="310">
        <f>IF(L$93=0,0,L$93/CHI_fec!L$93)</f>
        <v>0.83464483895219144</v>
      </c>
      <c r="M237" s="310">
        <f>IF(M$93=0,0,M$93/CHI_fec!M$93)</f>
        <v>0.84402650564715509</v>
      </c>
      <c r="N237" s="310">
        <f>IF(N$93=0,0,N$93/CHI_fec!N$93)</f>
        <v>0.84189877074856068</v>
      </c>
      <c r="O237" s="310">
        <f>IF(O$93=0,0,O$93/CHI_fec!O$93)</f>
        <v>0.82163924134297384</v>
      </c>
      <c r="P237" s="310">
        <f>IF(P$93=0,0,P$93/CHI_fec!P$93)</f>
        <v>0.84003817983572759</v>
      </c>
      <c r="Q237" s="310">
        <f>IF(Q$93=0,0,Q$93/CHI_fec!Q$93)</f>
        <v>0.86864935641671714</v>
      </c>
      <c r="R237" s="310">
        <f>IF(R$93=0,0,R$93/CHI_fec!R$93)</f>
        <v>0.87808615016743286</v>
      </c>
      <c r="S237" s="310">
        <f>IF(S$93=0,0,S$93/CHI_fec!S$93)</f>
        <v>0.8988343153223598</v>
      </c>
      <c r="T237" s="310">
        <f>IF(T$93=0,0,T$93/CHI_fec!T$93)</f>
        <v>0.88354336512294618</v>
      </c>
      <c r="U237" s="310">
        <f>IF(U$93=0,0,U$93/CHI_fec!U$93)</f>
        <v>0.88391104071373583</v>
      </c>
      <c r="V237" s="310">
        <f>IF(V$93=0,0,V$93/CHI_fec!V$93)</f>
        <v>0.90016944350274253</v>
      </c>
      <c r="W237" s="310">
        <f>IF(W$93=0,0,W$93/CHI_fec!W$93)</f>
        <v>0.90596524470970519</v>
      </c>
      <c r="DA237" s="79"/>
    </row>
    <row r="238" spans="1:105" ht="12" customHeight="1" x14ac:dyDescent="0.25">
      <c r="A238" s="41" t="s">
        <v>1040</v>
      </c>
      <c r="B238" s="311">
        <f>IF(B$107=0,0,B$107/CHI_fec!B$107)</f>
        <v>0.63247541209278069</v>
      </c>
      <c r="C238" s="311">
        <f>IF(C$107=0,0,C$107/CHI_fec!C$107)</f>
        <v>0.63247541209278024</v>
      </c>
      <c r="D238" s="311">
        <f>IF(D$107=0,0,D$107/CHI_fec!D$107)</f>
        <v>0.63399772202766735</v>
      </c>
      <c r="E238" s="311">
        <f>IF(E$107=0,0,E$107/CHI_fec!E$107)</f>
        <v>0.64339974443289349</v>
      </c>
      <c r="F238" s="311">
        <f>IF(F$107=0,0,F$107/CHI_fec!F$107)</f>
        <v>0.64643874924258327</v>
      </c>
      <c r="G238" s="311">
        <f>IF(G$107=0,0,G$107/CHI_fec!G$107)</f>
        <v>0.64824550488177402</v>
      </c>
      <c r="H238" s="311">
        <f>IF(H$107=0,0,H$107/CHI_fec!H$107)</f>
        <v>0.64824550488177424</v>
      </c>
      <c r="I238" s="311">
        <f>IF(I$107=0,0,I$107/CHI_fec!I$107)</f>
        <v>0.64824550488177402</v>
      </c>
      <c r="J238" s="311">
        <f>IF(J$107=0,0,J$107/CHI_fec!J$107)</f>
        <v>0.64824550488177424</v>
      </c>
      <c r="K238" s="311">
        <f>IF(K$107=0,0,K$107/CHI_fec!K$107)</f>
        <v>0.64824550488177413</v>
      </c>
      <c r="L238" s="311">
        <f>IF(L$107=0,0,L$107/CHI_fec!L$107)</f>
        <v>0.64824550488177402</v>
      </c>
      <c r="M238" s="311">
        <f>IF(M$107=0,0,M$107/CHI_fec!M$107)</f>
        <v>0.66250845439359662</v>
      </c>
      <c r="N238" s="311">
        <f>IF(N$107=0,0,N$107/CHI_fec!N$107)</f>
        <v>0.67534510895423661</v>
      </c>
      <c r="O238" s="311">
        <f>IF(O$107=0,0,O$107/CHI_fec!O$107)</f>
        <v>0.6868980980588133</v>
      </c>
      <c r="P238" s="311">
        <f>IF(P$107=0,0,P$107/CHI_fec!P$107)</f>
        <v>0.69729578825293204</v>
      </c>
      <c r="Q238" s="311">
        <f>IF(Q$107=0,0,Q$107/CHI_fec!Q$107)</f>
        <v>0.70061128057953881</v>
      </c>
      <c r="R238" s="311">
        <f>IF(R$107=0,0,R$107/CHI_fec!R$107)</f>
        <v>0.70061128057953892</v>
      </c>
      <c r="S238" s="311">
        <f>IF(S$107=0,0,S$107/CHI_fec!S$107)</f>
        <v>0.7006112805795387</v>
      </c>
      <c r="T238" s="311">
        <f>IF(T$107=0,0,T$107/CHI_fec!T$107)</f>
        <v>0.70061128057953892</v>
      </c>
      <c r="U238" s="311">
        <f>IF(U$107=0,0,U$107/CHI_fec!U$107)</f>
        <v>0.70061128057953892</v>
      </c>
      <c r="V238" s="311">
        <f>IF(V$107=0,0,V$107/CHI_fec!V$107)</f>
        <v>0.70061128057953892</v>
      </c>
      <c r="W238" s="311">
        <f>IF(W$107=0,0,W$107/CHI_fec!W$107)</f>
        <v>0.70061128057953914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4">
        <f>IF(B$110=0,0,B$110/CHI_fec!B$110)</f>
        <v>0.56703858936512552</v>
      </c>
      <c r="C240" s="324">
        <f>IF(C$110=0,0,C$110/CHI_fec!C$110)</f>
        <v>0.56672425938924464</v>
      </c>
      <c r="D240" s="324">
        <f>IF(D$110=0,0,D$110/CHI_fec!D$110)</f>
        <v>0.56724557756622895</v>
      </c>
      <c r="E240" s="324">
        <f>IF(E$110=0,0,E$110/CHI_fec!E$110)</f>
        <v>0.58235432393572972</v>
      </c>
      <c r="F240" s="324">
        <f>IF(F$110=0,0,F$110/CHI_fec!F$110)</f>
        <v>0.58292594523044605</v>
      </c>
      <c r="G240" s="324">
        <f>IF(G$110=0,0,G$110/CHI_fec!G$110)</f>
        <v>0.58764675169566438</v>
      </c>
      <c r="H240" s="324">
        <f>IF(H$110=0,0,H$110/CHI_fec!H$110)</f>
        <v>0.59046905018160023</v>
      </c>
      <c r="I240" s="324">
        <f>IF(I$110=0,0,I$110/CHI_fec!I$110)</f>
        <v>0.58905499736467415</v>
      </c>
      <c r="J240" s="324">
        <f>IF(J$110=0,0,J$110/CHI_fec!J$110)</f>
        <v>0.58955180134214258</v>
      </c>
      <c r="K240" s="324">
        <f>IF(K$110=0,0,K$110/CHI_fec!K$110)</f>
        <v>0.58965271541478015</v>
      </c>
      <c r="L240" s="324">
        <f>IF(L$110=0,0,L$110/CHI_fec!L$110)</f>
        <v>0.58953769234502251</v>
      </c>
      <c r="M240" s="324">
        <f>IF(M$110=0,0,M$110/CHI_fec!M$110)</f>
        <v>0.59320692749797677</v>
      </c>
      <c r="N240" s="324">
        <f>IF(N$110=0,0,N$110/CHI_fec!N$110)</f>
        <v>0.60098046707416108</v>
      </c>
      <c r="O240" s="324">
        <f>IF(O$110=0,0,O$110/CHI_fec!O$110)</f>
        <v>0.60992550093125697</v>
      </c>
      <c r="P240" s="324">
        <f>IF(P$110=0,0,P$110/CHI_fec!P$110)</f>
        <v>0.62233077949848215</v>
      </c>
      <c r="Q240" s="324">
        <f>IF(Q$110=0,0,Q$110/CHI_fec!Q$110)</f>
        <v>0.61913006345801702</v>
      </c>
      <c r="R240" s="324">
        <f>IF(R$110=0,0,R$110/CHI_fec!R$110)</f>
        <v>0.62253668264102502</v>
      </c>
      <c r="S240" s="324">
        <f>IF(S$110=0,0,S$110/CHI_fec!S$110)</f>
        <v>0.62314609451726521</v>
      </c>
      <c r="T240" s="324">
        <f>IF(T$110=0,0,T$110/CHI_fec!T$110)</f>
        <v>0.62258694363725209</v>
      </c>
      <c r="U240" s="324">
        <f>IF(U$110=0,0,U$110/CHI_fec!U$110)</f>
        <v>0.62253717535747888</v>
      </c>
      <c r="V240" s="324">
        <f>IF(V$110=0,0,V$110/CHI_fec!V$110)</f>
        <v>0.62317949355632762</v>
      </c>
      <c r="W240" s="324">
        <f>IF(W$110=0,0,W$110/CHI_fec!W$110)</f>
        <v>0.62335526715023548</v>
      </c>
      <c r="DA240" s="95"/>
    </row>
    <row r="241" spans="1:105" ht="12" customHeight="1" x14ac:dyDescent="0.25">
      <c r="A241" s="55" t="s">
        <v>92</v>
      </c>
      <c r="B241" s="307">
        <f>IF(B$111=0,0,B$111/CHI_fec!B$111)</f>
        <v>0.45568129940127383</v>
      </c>
      <c r="C241" s="307">
        <f>IF(C$111=0,0,C$111/CHI_fec!C$111)</f>
        <v>0.45568129940127372</v>
      </c>
      <c r="D241" s="307">
        <f>IF(D$111=0,0,D$111/CHI_fec!D$111)</f>
        <v>0.45568129940127361</v>
      </c>
      <c r="E241" s="307">
        <f>IF(E$111=0,0,E$111/CHI_fec!E$111)</f>
        <v>0.46358485981280761</v>
      </c>
      <c r="F241" s="307">
        <f>IF(F$111=0,0,F$111/CHI_fec!F$111)</f>
        <v>0.46358485981280761</v>
      </c>
      <c r="G241" s="307">
        <f>IF(G$111=0,0,G$111/CHI_fec!G$111)</f>
        <v>0.46746279368200178</v>
      </c>
      <c r="H241" s="307">
        <f>IF(H$111=0,0,H$111/CHI_fec!H$111)</f>
        <v>0.46746279368200166</v>
      </c>
      <c r="I241" s="307">
        <f>IF(I$111=0,0,I$111/CHI_fec!I$111)</f>
        <v>0.46746279368200172</v>
      </c>
      <c r="J241" s="307">
        <f>IF(J$111=0,0,J$111/CHI_fec!J$111)</f>
        <v>0.46746279368200161</v>
      </c>
      <c r="K241" s="307">
        <f>IF(K$111=0,0,K$111/CHI_fec!K$111)</f>
        <v>0.46746279368200155</v>
      </c>
      <c r="L241" s="307">
        <f>IF(L$111=0,0,L$111/CHI_fec!L$111)</f>
        <v>0.46746279368200155</v>
      </c>
      <c r="M241" s="307">
        <f>IF(M$111=0,0,M$111/CHI_fec!M$111)</f>
        <v>0.47317241318181469</v>
      </c>
      <c r="N241" s="307">
        <f>IF(N$111=0,0,N$111/CHI_fec!N$111)</f>
        <v>0.47908287994116322</v>
      </c>
      <c r="O241" s="307">
        <f>IF(O$111=0,0,O$111/CHI_fec!O$111)</f>
        <v>0.48617459194704699</v>
      </c>
      <c r="P241" s="307">
        <f>IF(P$111=0,0,P$111/CHI_fec!P$111)</f>
        <v>0.49255713275234214</v>
      </c>
      <c r="Q241" s="307">
        <f>IF(Q$111=0,0,Q$111/CHI_fec!Q$111)</f>
        <v>0.49830141947710815</v>
      </c>
      <c r="R241" s="307">
        <f>IF(R$111=0,0,R$111/CHI_fec!R$111)</f>
        <v>0.499152562035869</v>
      </c>
      <c r="S241" s="307">
        <f>IF(S$111=0,0,S$111/CHI_fec!S$111)</f>
        <v>0.49915256203586922</v>
      </c>
      <c r="T241" s="307">
        <f>IF(T$111=0,0,T$111/CHI_fec!T$111)</f>
        <v>0.49915256203586911</v>
      </c>
      <c r="U241" s="307">
        <f>IF(U$111=0,0,U$111/CHI_fec!U$111)</f>
        <v>0.49915256203586905</v>
      </c>
      <c r="V241" s="307">
        <f>IF(V$111=0,0,V$111/CHI_fec!V$111)</f>
        <v>0.49915256203586905</v>
      </c>
      <c r="W241" s="307">
        <f>IF(W$111=0,0,W$111/CHI_fec!W$111)</f>
        <v>0.499152562035869</v>
      </c>
      <c r="DA241" s="76"/>
    </row>
    <row r="242" spans="1:105" ht="12" customHeight="1" x14ac:dyDescent="0.25">
      <c r="A242" s="202" t="s">
        <v>93</v>
      </c>
      <c r="B242" s="308">
        <f>IF(B$112=0,0,B$112/CHI_fec!B$112)</f>
        <v>0.12280306439997267</v>
      </c>
      <c r="C242" s="308">
        <f>IF(C$112=0,0,C$112/CHI_fec!C$112)</f>
        <v>0.12280306439997271</v>
      </c>
      <c r="D242" s="308">
        <f>IF(D$112=0,0,D$112/CHI_fec!D$112)</f>
        <v>0.1228030643999727</v>
      </c>
      <c r="E242" s="308">
        <f>IF(E$112=0,0,E$112/CHI_fec!E$112)</f>
        <v>0.12493302110322534</v>
      </c>
      <c r="F242" s="308">
        <f>IF(F$112=0,0,F$112/CHI_fec!F$112)</f>
        <v>0.12493302110322532</v>
      </c>
      <c r="G242" s="308">
        <f>IF(G$112=0,0,G$112/CHI_fec!G$112)</f>
        <v>0.12597809836073676</v>
      </c>
      <c r="H242" s="308">
        <f>IF(H$112=0,0,H$112/CHI_fec!H$112)</f>
        <v>0.12597809836073673</v>
      </c>
      <c r="I242" s="308">
        <f>IF(I$112=0,0,I$112/CHI_fec!I$112)</f>
        <v>0.12597809836073673</v>
      </c>
      <c r="J242" s="308">
        <f>IF(J$112=0,0,J$112/CHI_fec!J$112)</f>
        <v>0.12597809836073673</v>
      </c>
      <c r="K242" s="308">
        <f>IF(K$112=0,0,K$112/CHI_fec!K$112)</f>
        <v>0.12597809836073673</v>
      </c>
      <c r="L242" s="308">
        <f>IF(L$112=0,0,L$112/CHI_fec!L$112)</f>
        <v>0.12597809836073673</v>
      </c>
      <c r="M242" s="308">
        <f>IF(M$112=0,0,M$112/CHI_fec!M$112)</f>
        <v>0.12751680265265336</v>
      </c>
      <c r="N242" s="308">
        <f>IF(N$112=0,0,N$112/CHI_fec!N$112)</f>
        <v>0.12910963393854513</v>
      </c>
      <c r="O242" s="308">
        <f>IF(O$112=0,0,O$112/CHI_fec!O$112)</f>
        <v>0.13194230373670282</v>
      </c>
      <c r="P242" s="308">
        <f>IF(P$112=0,0,P$112/CHI_fec!P$112)</f>
        <v>0.13451827911665856</v>
      </c>
      <c r="Q242" s="308">
        <f>IF(Q$112=0,0,Q$112/CHI_fec!Q$112)</f>
        <v>0.13451827911665859</v>
      </c>
      <c r="R242" s="308">
        <f>IF(R$112=0,0,R$112/CHI_fec!R$112)</f>
        <v>0.13451827911665856</v>
      </c>
      <c r="S242" s="308">
        <f>IF(S$112=0,0,S$112/CHI_fec!S$112)</f>
        <v>0.13451827911665853</v>
      </c>
      <c r="T242" s="308">
        <f>IF(T$112=0,0,T$112/CHI_fec!T$112)</f>
        <v>0.13451827911665853</v>
      </c>
      <c r="U242" s="308">
        <f>IF(U$112=0,0,U$112/CHI_fec!U$112)</f>
        <v>0.13451827911665856</v>
      </c>
      <c r="V242" s="308">
        <f>IF(V$112=0,0,V$112/CHI_fec!V$112)</f>
        <v>0.13451827911665853</v>
      </c>
      <c r="W242" s="308">
        <f>IF(W$112=0,0,W$112/CHI_fec!W$112)</f>
        <v>0.13451827911665859</v>
      </c>
      <c r="DA242" s="77"/>
    </row>
    <row r="243" spans="1:105" ht="12" customHeight="1" x14ac:dyDescent="0.25">
      <c r="A243" s="202" t="s">
        <v>94</v>
      </c>
      <c r="B243" s="308">
        <f>IF(B$113=0,0,B$113/CHI_fec!B$113)</f>
        <v>0.64425345152264224</v>
      </c>
      <c r="C243" s="308">
        <f>IF(C$113=0,0,C$113/CHI_fec!C$113)</f>
        <v>0.64425345152264224</v>
      </c>
      <c r="D243" s="308">
        <f>IF(D$113=0,0,D$113/CHI_fec!D$113)</f>
        <v>0.64425345152264235</v>
      </c>
      <c r="E243" s="308">
        <f>IF(E$113=0,0,E$113/CHI_fec!E$113)</f>
        <v>0.65542770001855066</v>
      </c>
      <c r="F243" s="308">
        <f>IF(F$113=0,0,F$113/CHI_fec!F$113)</f>
        <v>0.65542770001855077</v>
      </c>
      <c r="G243" s="308">
        <f>IF(G$113=0,0,G$113/CHI_fec!G$113)</f>
        <v>0.66091041849588894</v>
      </c>
      <c r="H243" s="308">
        <f>IF(H$113=0,0,H$113/CHI_fec!H$113)</f>
        <v>0.66091041849588894</v>
      </c>
      <c r="I243" s="308">
        <f>IF(I$113=0,0,I$113/CHI_fec!I$113)</f>
        <v>0.66091041849588894</v>
      </c>
      <c r="J243" s="308">
        <f>IF(J$113=0,0,J$113/CHI_fec!J$113)</f>
        <v>0.66091041849588916</v>
      </c>
      <c r="K243" s="308">
        <f>IF(K$113=0,0,K$113/CHI_fec!K$113)</f>
        <v>0.66091041849588872</v>
      </c>
      <c r="L243" s="308">
        <f>IF(L$113=0,0,L$113/CHI_fec!L$113)</f>
        <v>0.66091041849588905</v>
      </c>
      <c r="M243" s="308">
        <f>IF(M$113=0,0,M$113/CHI_fec!M$113)</f>
        <v>0.66898281926034586</v>
      </c>
      <c r="N243" s="308">
        <f>IF(N$113=0,0,N$113/CHI_fec!N$113)</f>
        <v>0.67733918283028671</v>
      </c>
      <c r="O243" s="308">
        <f>IF(O$113=0,0,O$113/CHI_fec!O$113)</f>
        <v>0.68622126646299109</v>
      </c>
      <c r="P243" s="308">
        <f>IF(P$113=0,0,P$113/CHI_fec!P$113)</f>
        <v>0.69421514173242493</v>
      </c>
      <c r="Q243" s="308">
        <f>IF(Q$113=0,0,Q$113/CHI_fec!Q$113)</f>
        <v>0.70140962947491547</v>
      </c>
      <c r="R243" s="308">
        <f>IF(R$113=0,0,R$113/CHI_fec!R$113)</f>
        <v>0.70571419400029811</v>
      </c>
      <c r="S243" s="308">
        <f>IF(S$113=0,0,S$113/CHI_fec!S$113)</f>
        <v>0.70571419400029811</v>
      </c>
      <c r="T243" s="308">
        <f>IF(T$113=0,0,T$113/CHI_fec!T$113)</f>
        <v>0.70571419400029822</v>
      </c>
      <c r="U243" s="308">
        <f>IF(U$113=0,0,U$113/CHI_fec!U$113)</f>
        <v>0.70571419400029811</v>
      </c>
      <c r="V243" s="308">
        <f>IF(V$113=0,0,V$113/CHI_fec!V$113)</f>
        <v>0.70571419400029822</v>
      </c>
      <c r="W243" s="308">
        <f>IF(W$113=0,0,W$113/CHI_fec!W$113)</f>
        <v>0.70571419400029811</v>
      </c>
      <c r="DA243" s="77"/>
    </row>
    <row r="244" spans="1:105" ht="12" customHeight="1" x14ac:dyDescent="0.25">
      <c r="A244" s="202" t="s">
        <v>95</v>
      </c>
      <c r="B244" s="308">
        <f>IF(B$114=0,0,B$114/CHI_fec!B$114)</f>
        <v>0.4852192333506587</v>
      </c>
      <c r="C244" s="308">
        <f>IF(C$114=0,0,C$114/CHI_fec!C$114)</f>
        <v>0.48521923335065881</v>
      </c>
      <c r="D244" s="308">
        <f>IF(D$114=0,0,D$114/CHI_fec!D$114)</f>
        <v>0.48521923335065881</v>
      </c>
      <c r="E244" s="308">
        <f>IF(E$114=0,0,E$114/CHI_fec!E$114)</f>
        <v>0.49363511420568568</v>
      </c>
      <c r="F244" s="308">
        <f>IF(F$114=0,0,F$114/CHI_fec!F$114)</f>
        <v>0.49363511420568573</v>
      </c>
      <c r="G244" s="308">
        <f>IF(G$114=0,0,G$114/CHI_fec!G$114)</f>
        <v>0.49776442146816791</v>
      </c>
      <c r="H244" s="308">
        <f>IF(H$114=0,0,H$114/CHI_fec!H$114)</f>
        <v>0.49776442146816791</v>
      </c>
      <c r="I244" s="308">
        <f>IF(I$114=0,0,I$114/CHI_fec!I$114)</f>
        <v>0.49776442146816774</v>
      </c>
      <c r="J244" s="308">
        <f>IF(J$114=0,0,J$114/CHI_fec!J$114)</f>
        <v>0.49776442146816796</v>
      </c>
      <c r="K244" s="308">
        <f>IF(K$114=0,0,K$114/CHI_fec!K$114)</f>
        <v>0.49776442146816774</v>
      </c>
      <c r="L244" s="308">
        <f>IF(L$114=0,0,L$114/CHI_fec!L$114)</f>
        <v>0.49776442146816752</v>
      </c>
      <c r="M244" s="308">
        <f>IF(M$114=0,0,M$114/CHI_fec!M$114)</f>
        <v>0.50384414692555091</v>
      </c>
      <c r="N244" s="308">
        <f>IF(N$114=0,0,N$114/CHI_fec!N$114)</f>
        <v>0.51013773885807834</v>
      </c>
      <c r="O244" s="308">
        <f>IF(O$114=0,0,O$114/CHI_fec!O$114)</f>
        <v>0.52133017835063833</v>
      </c>
      <c r="P244" s="308">
        <f>IF(P$114=0,0,P$114/CHI_fec!P$114)</f>
        <v>0.53150836734860418</v>
      </c>
      <c r="Q244" s="308">
        <f>IF(Q$114=0,0,Q$114/CHI_fec!Q$114)</f>
        <v>0.53150836734860429</v>
      </c>
      <c r="R244" s="308">
        <f>IF(R$114=0,0,R$114/CHI_fec!R$114)</f>
        <v>0.5315083673486044</v>
      </c>
      <c r="S244" s="308">
        <f>IF(S$114=0,0,S$114/CHI_fec!S$114)</f>
        <v>0.53150836734860407</v>
      </c>
      <c r="T244" s="308">
        <f>IF(T$114=0,0,T$114/CHI_fec!T$114)</f>
        <v>0.5315083673486044</v>
      </c>
      <c r="U244" s="308">
        <f>IF(U$114=0,0,U$114/CHI_fec!U$114)</f>
        <v>0.53150836734860429</v>
      </c>
      <c r="V244" s="308">
        <f>IF(V$114=0,0,V$114/CHI_fec!V$114)</f>
        <v>0.53150836734860396</v>
      </c>
      <c r="W244" s="308">
        <f>IF(W$114=0,0,W$114/CHI_fec!W$114)</f>
        <v>0.53150836734860429</v>
      </c>
      <c r="DA244" s="77"/>
    </row>
    <row r="245" spans="1:105" ht="12" customHeight="1" x14ac:dyDescent="0.25">
      <c r="A245" s="56" t="s">
        <v>96</v>
      </c>
      <c r="B245" s="309">
        <f>IF(B$115=0,0,B$115/CHI_fec!B$115)</f>
        <v>0.76351474048431478</v>
      </c>
      <c r="C245" s="309">
        <f>IF(C$115=0,0,C$115/CHI_fec!C$115)</f>
        <v>0.75859413896578343</v>
      </c>
      <c r="D245" s="309">
        <f>IF(D$115=0,0,D$115/CHI_fec!D$115)</f>
        <v>0.76536149766523487</v>
      </c>
      <c r="E245" s="309">
        <f>IF(E$115=0,0,E$115/CHI_fec!E$115)</f>
        <v>0.80002744884733901</v>
      </c>
      <c r="F245" s="309">
        <f>IF(F$115=0,0,F$115/CHI_fec!F$115)</f>
        <v>0.7944434775027327</v>
      </c>
      <c r="G245" s="309">
        <f>IF(G$115=0,0,G$115/CHI_fec!G$115)</f>
        <v>0.80434453041669973</v>
      </c>
      <c r="H245" s="309">
        <f>IF(H$115=0,0,H$115/CHI_fec!H$115)</f>
        <v>0.8086833073143318</v>
      </c>
      <c r="I245" s="309">
        <f>IF(I$115=0,0,I$115/CHI_fec!I$115)</f>
        <v>0.80594427967418958</v>
      </c>
      <c r="J245" s="309">
        <f>IF(J$115=0,0,J$115/CHI_fec!J$115)</f>
        <v>0.80999630491664576</v>
      </c>
      <c r="K245" s="309">
        <f>IF(K$115=0,0,K$115/CHI_fec!K$115)</f>
        <v>0.80974198395569374</v>
      </c>
      <c r="L245" s="309">
        <f>IF(L$115=0,0,L$115/CHI_fec!L$115)</f>
        <v>0.80762604541209282</v>
      </c>
      <c r="M245" s="309">
        <f>IF(M$115=0,0,M$115/CHI_fec!M$115)</f>
        <v>0.80868495614570668</v>
      </c>
      <c r="N245" s="309">
        <f>IF(N$115=0,0,N$115/CHI_fec!N$115)</f>
        <v>0.80349741936009045</v>
      </c>
      <c r="O245" s="309">
        <f>IF(O$115=0,0,O$115/CHI_fec!O$115)</f>
        <v>0.80108694578321693</v>
      </c>
      <c r="P245" s="309">
        <f>IF(P$115=0,0,P$115/CHI_fec!P$115)</f>
        <v>0.8278511346935914</v>
      </c>
      <c r="Q245" s="309">
        <f>IF(Q$115=0,0,Q$115/CHI_fec!Q$115)</f>
        <v>0.83964041957177804</v>
      </c>
      <c r="R245" s="309">
        <f>IF(R$115=0,0,R$115/CHI_fec!R$115)</f>
        <v>0.85399462112637503</v>
      </c>
      <c r="S245" s="309">
        <f>IF(S$115=0,0,S$115/CHI_fec!S$115)</f>
        <v>0.86083083798261706</v>
      </c>
      <c r="T245" s="309">
        <f>IF(T$115=0,0,T$115/CHI_fec!T$115)</f>
        <v>0.8530325108671637</v>
      </c>
      <c r="U245" s="309">
        <f>IF(U$115=0,0,U$115/CHI_fec!U$115)</f>
        <v>0.85229665703617485</v>
      </c>
      <c r="V245" s="309">
        <f>IF(V$115=0,0,V$115/CHI_fec!V$115)</f>
        <v>0.85964146474272451</v>
      </c>
      <c r="W245" s="309">
        <f>IF(W$115=0,0,W$115/CHI_fec!W$115)</f>
        <v>0.85882141463179318</v>
      </c>
      <c r="DA245" s="78"/>
    </row>
    <row r="246" spans="1:105" ht="12" customHeight="1" x14ac:dyDescent="0.25">
      <c r="A246" s="203" t="s">
        <v>1053</v>
      </c>
      <c r="B246" s="310">
        <f>IF(B$121=0,0,B$121/CHI_fec!B$121)</f>
        <v>0.68632088596140206</v>
      </c>
      <c r="C246" s="310">
        <f>IF(C$121=0,0,C$121/CHI_fec!C$121)</f>
        <v>0.68435606244462177</v>
      </c>
      <c r="D246" s="310">
        <f>IF(D$121=0,0,D$121/CHI_fec!D$121)</f>
        <v>0.68558330953167179</v>
      </c>
      <c r="E246" s="310">
        <f>IF(E$121=0,0,E$121/CHI_fec!E$121)</f>
        <v>0.71842576353771814</v>
      </c>
      <c r="F246" s="310">
        <f>IF(F$121=0,0,F$121/CHI_fec!F$121)</f>
        <v>0.72222000366020023</v>
      </c>
      <c r="G246" s="310">
        <f>IF(G$121=0,0,G$121/CHI_fec!G$121)</f>
        <v>0.72821825808707574</v>
      </c>
      <c r="H246" s="310">
        <f>IF(H$121=0,0,H$121/CHI_fec!H$121)</f>
        <v>0.73877672963403662</v>
      </c>
      <c r="I246" s="310">
        <f>IF(I$121=0,0,I$121/CHI_fec!I$121)</f>
        <v>0.73495785717866702</v>
      </c>
      <c r="J246" s="310">
        <f>IF(J$121=0,0,J$121/CHI_fec!J$121)</f>
        <v>0.73626236984807014</v>
      </c>
      <c r="K246" s="310">
        <f>IF(K$121=0,0,K$121/CHI_fec!K$121)</f>
        <v>0.7402405530986389</v>
      </c>
      <c r="L246" s="310">
        <f>IF(L$121=0,0,L$121/CHI_fec!L$121)</f>
        <v>0.73876769729356961</v>
      </c>
      <c r="M246" s="310">
        <f>IF(M$121=0,0,M$121/CHI_fec!M$121)</f>
        <v>0.73935051248714767</v>
      </c>
      <c r="N246" s="310">
        <f>IF(N$121=0,0,N$121/CHI_fec!N$121)</f>
        <v>0.75019275701660848</v>
      </c>
      <c r="O246" s="310">
        <f>IF(O$121=0,0,O$121/CHI_fec!O$121)</f>
        <v>0.76186756644935072</v>
      </c>
      <c r="P246" s="310">
        <f>IF(P$121=0,0,P$121/CHI_fec!P$121)</f>
        <v>0.77953632223107994</v>
      </c>
      <c r="Q246" s="310">
        <f>IF(Q$121=0,0,Q$121/CHI_fec!Q$121)</f>
        <v>0.75763248743614886</v>
      </c>
      <c r="R246" s="310">
        <f>IF(R$121=0,0,R$121/CHI_fec!R$121)</f>
        <v>0.76952297848697793</v>
      </c>
      <c r="S246" s="310">
        <f>IF(S$121=0,0,S$121/CHI_fec!S$121)</f>
        <v>0.76549100141194004</v>
      </c>
      <c r="T246" s="310">
        <f>IF(T$121=0,0,T$121/CHI_fec!T$121)</f>
        <v>0.76378921216272655</v>
      </c>
      <c r="U246" s="310">
        <f>IF(U$121=0,0,U$121/CHI_fec!U$121)</f>
        <v>0.76243918439722957</v>
      </c>
      <c r="V246" s="310">
        <f>IF(V$121=0,0,V$121/CHI_fec!V$121)</f>
        <v>0.76174303116308706</v>
      </c>
      <c r="W246" s="310">
        <f>IF(W$121=0,0,W$121/CHI_fec!W$121)</f>
        <v>0.75475206734719291</v>
      </c>
      <c r="DA246" s="79"/>
    </row>
    <row r="247" spans="1:105" ht="12" customHeight="1" x14ac:dyDescent="0.25">
      <c r="A247" s="203" t="s">
        <v>1012</v>
      </c>
      <c r="B247" s="310">
        <f>IF(B$134=0,0,B$134/CHI_fec!B$134)</f>
        <v>0.44716744038823236</v>
      </c>
      <c r="C247" s="310">
        <f>IF(C$134=0,0,C$134/CHI_fec!C$134)</f>
        <v>0.44338092925042727</v>
      </c>
      <c r="D247" s="310">
        <f>IF(D$134=0,0,D$134/CHI_fec!D$134)</f>
        <v>0.44798916827596214</v>
      </c>
      <c r="E247" s="310">
        <f>IF(E$134=0,0,E$134/CHI_fec!E$134)</f>
        <v>0.48367903611675217</v>
      </c>
      <c r="F247" s="310">
        <f>IF(F$134=0,0,F$134/CHI_fec!F$134)</f>
        <v>0.47506774115177774</v>
      </c>
      <c r="G247" s="310">
        <f>IF(G$134=0,0,G$134/CHI_fec!G$134)</f>
        <v>0.48441077418664835</v>
      </c>
      <c r="H247" s="310">
        <f>IF(H$134=0,0,H$134/CHI_fec!H$134)</f>
        <v>0.49115811704534607</v>
      </c>
      <c r="I247" s="310">
        <f>IF(I$134=0,0,I$134/CHI_fec!I$134)</f>
        <v>0.48664049006595611</v>
      </c>
      <c r="J247" s="310">
        <f>IF(J$134=0,0,J$134/CHI_fec!J$134)</f>
        <v>0.49325140034217668</v>
      </c>
      <c r="K247" s="310">
        <f>IF(K$134=0,0,K$134/CHI_fec!K$134)</f>
        <v>0.49910136678315642</v>
      </c>
      <c r="L247" s="310">
        <f>IF(L$134=0,0,L$134/CHI_fec!L$134)</f>
        <v>0.49449979121805043</v>
      </c>
      <c r="M247" s="310">
        <f>IF(M$134=0,0,M$134/CHI_fec!M$134)</f>
        <v>0.48772474881819478</v>
      </c>
      <c r="N247" s="310">
        <f>IF(N$134=0,0,N$134/CHI_fec!N$134)</f>
        <v>0.47852107426093987</v>
      </c>
      <c r="O247" s="310">
        <f>IF(O$134=0,0,O$134/CHI_fec!O$134)</f>
        <v>0.4782461865518578</v>
      </c>
      <c r="P247" s="310">
        <f>IF(P$134=0,0,P$134/CHI_fec!P$134)</f>
        <v>0.49260219858255055</v>
      </c>
      <c r="Q247" s="310">
        <f>IF(Q$134=0,0,Q$134/CHI_fec!Q$134)</f>
        <v>0.49925197874527266</v>
      </c>
      <c r="R247" s="310">
        <f>IF(R$134=0,0,R$134/CHI_fec!R$134)</f>
        <v>0.5165631241831381</v>
      </c>
      <c r="S247" s="310">
        <f>IF(S$134=0,0,S$134/CHI_fec!S$134)</f>
        <v>0.52569825225335431</v>
      </c>
      <c r="T247" s="310">
        <f>IF(T$134=0,0,T$134/CHI_fec!T$134)</f>
        <v>0.51403359211458099</v>
      </c>
      <c r="U247" s="310">
        <f>IF(U$134=0,0,U$134/CHI_fec!U$134)</f>
        <v>0.51281102414266999</v>
      </c>
      <c r="V247" s="310">
        <f>IF(V$134=0,0,V$134/CHI_fec!V$134)</f>
        <v>0.52303350845267638</v>
      </c>
      <c r="W247" s="310">
        <f>IF(W$134=0,0,W$134/CHI_fec!W$134)</f>
        <v>0.52042369306633185</v>
      </c>
      <c r="DA247" s="79"/>
    </row>
    <row r="248" spans="1:105" ht="12" customHeight="1" x14ac:dyDescent="0.25">
      <c r="A248" s="203" t="s">
        <v>1023</v>
      </c>
      <c r="B248" s="310">
        <f>IF(B$142=0,0,B$142/CHI_fec!B$142)</f>
        <v>0.82049916591783301</v>
      </c>
      <c r="C248" s="310">
        <f>IF(C$142=0,0,C$142/CHI_fec!C$142)</f>
        <v>0.81779836531783867</v>
      </c>
      <c r="D248" s="310">
        <f>IF(D$142=0,0,D$142/CHI_fec!D$142)</f>
        <v>0.82496579515771262</v>
      </c>
      <c r="E248" s="310">
        <f>IF(E$142=0,0,E$142/CHI_fec!E$142)</f>
        <v>0.87073177701488447</v>
      </c>
      <c r="F248" s="310">
        <f>IF(F$142=0,0,F$142/CHI_fec!F$142)</f>
        <v>0.85892031400067781</v>
      </c>
      <c r="G248" s="310">
        <f>IF(G$142=0,0,G$142/CHI_fec!G$142)</f>
        <v>0.87100064503897356</v>
      </c>
      <c r="H248" s="310">
        <f>IF(H$142=0,0,H$142/CHI_fec!H$142)</f>
        <v>0.8751071843555488</v>
      </c>
      <c r="I248" s="310">
        <f>IF(I$142=0,0,I$142/CHI_fec!I$142)</f>
        <v>0.86762553905578865</v>
      </c>
      <c r="J248" s="310">
        <f>IF(J$142=0,0,J$142/CHI_fec!J$142)</f>
        <v>0.87679769646922956</v>
      </c>
      <c r="K248" s="310">
        <f>IF(K$142=0,0,K$142/CHI_fec!K$142)</f>
        <v>0.8780781652143399</v>
      </c>
      <c r="L248" s="310">
        <f>IF(L$142=0,0,L$142/CHI_fec!L$142)</f>
        <v>0.87538496824217571</v>
      </c>
      <c r="M248" s="310">
        <f>IF(M$142=0,0,M$142/CHI_fec!M$142)</f>
        <v>0.86419187486311466</v>
      </c>
      <c r="N248" s="310">
        <f>IF(N$142=0,0,N$142/CHI_fec!N$142)</f>
        <v>0.85028649684266322</v>
      </c>
      <c r="O248" s="310">
        <f>IF(O$142=0,0,O$142/CHI_fec!O$142)</f>
        <v>0.8340209447678647</v>
      </c>
      <c r="P248" s="310">
        <f>IF(P$142=0,0,P$142/CHI_fec!P$142)</f>
        <v>0.86835927039445349</v>
      </c>
      <c r="Q248" s="310">
        <f>IF(Q$142=0,0,Q$142/CHI_fec!Q$142)</f>
        <v>0.89891969675389227</v>
      </c>
      <c r="R248" s="310">
        <f>IF(R$142=0,0,R$142/CHI_fec!R$142)</f>
        <v>0.90970738355064262</v>
      </c>
      <c r="S248" s="310">
        <f>IF(S$142=0,0,S$142/CHI_fec!S$142)</f>
        <v>0.93185085510503918</v>
      </c>
      <c r="T248" s="310">
        <f>IF(T$142=0,0,T$142/CHI_fec!T$142)</f>
        <v>0.91515280317138736</v>
      </c>
      <c r="U248" s="310">
        <f>IF(U$142=0,0,U$142/CHI_fec!U$142)</f>
        <v>0.91545146782276898</v>
      </c>
      <c r="V248" s="310">
        <f>IF(V$142=0,0,V$142/CHI_fec!V$142)</f>
        <v>0.93304255829817062</v>
      </c>
      <c r="W248" s="310">
        <f>IF(W$142=0,0,W$142/CHI_fec!W$142)</f>
        <v>0.93887608400192246</v>
      </c>
      <c r="DA248" s="79"/>
    </row>
    <row r="249" spans="1:105" ht="12" customHeight="1" x14ac:dyDescent="0.25">
      <c r="A249" s="41" t="s">
        <v>1040</v>
      </c>
      <c r="B249" s="311">
        <f>IF(B$156=0,0,B$156/CHI_fec!B$156)</f>
        <v>0.67032477638720889</v>
      </c>
      <c r="C249" s="311">
        <f>IF(C$156=0,0,C$156/CHI_fec!C$156)</f>
        <v>0.670324776387209</v>
      </c>
      <c r="D249" s="311">
        <f>IF(D$156=0,0,D$156/CHI_fec!D$156)</f>
        <v>0.67032477638720944</v>
      </c>
      <c r="E249" s="311">
        <f>IF(E$156=0,0,E$156/CHI_fec!E$156)</f>
        <v>0.6819512187549015</v>
      </c>
      <c r="F249" s="311">
        <f>IF(F$156=0,0,F$156/CHI_fec!F$156)</f>
        <v>0.68195121875490183</v>
      </c>
      <c r="G249" s="311">
        <f>IF(G$156=0,0,G$156/CHI_fec!G$156)</f>
        <v>0.68765580912788293</v>
      </c>
      <c r="H249" s="311">
        <f>IF(H$156=0,0,H$156/CHI_fec!H$156)</f>
        <v>0.68765580912788249</v>
      </c>
      <c r="I249" s="311">
        <f>IF(I$156=0,0,I$156/CHI_fec!I$156)</f>
        <v>0.68765580912788316</v>
      </c>
      <c r="J249" s="311">
        <f>IF(J$156=0,0,J$156/CHI_fec!J$156)</f>
        <v>0.68765580912788271</v>
      </c>
      <c r="K249" s="311">
        <f>IF(K$156=0,0,K$156/CHI_fec!K$156)</f>
        <v>0.68765580912788249</v>
      </c>
      <c r="L249" s="311">
        <f>IF(L$156=0,0,L$156/CHI_fec!L$156)</f>
        <v>0.68765580912788282</v>
      </c>
      <c r="M249" s="311">
        <f>IF(M$156=0,0,M$156/CHI_fec!M$156)</f>
        <v>0.69605487974916302</v>
      </c>
      <c r="N249" s="311">
        <f>IF(N$156=0,0,N$156/CHI_fec!N$156)</f>
        <v>0.70474940444001644</v>
      </c>
      <c r="O249" s="311">
        <f>IF(O$156=0,0,O$156/CHI_fec!O$156)</f>
        <v>0.7133619639960147</v>
      </c>
      <c r="P249" s="311">
        <f>IF(P$156=0,0,P$156/CHI_fec!P$156)</f>
        <v>0.72111326759641303</v>
      </c>
      <c r="Q249" s="311">
        <f>IF(Q$156=0,0,Q$156/CHI_fec!Q$156)</f>
        <v>0.72808944083677185</v>
      </c>
      <c r="R249" s="311">
        <f>IF(R$156=0,0,R$156/CHI_fec!R$156)</f>
        <v>0.73427268130034029</v>
      </c>
      <c r="S249" s="311">
        <f>IF(S$156=0,0,S$156/CHI_fec!S$156)</f>
        <v>0.7342726813003404</v>
      </c>
      <c r="T249" s="311">
        <f>IF(T$156=0,0,T$156/CHI_fec!T$156)</f>
        <v>0.73427268130034073</v>
      </c>
      <c r="U249" s="311">
        <f>IF(U$156=0,0,U$156/CHI_fec!U$156)</f>
        <v>0.73427268130034051</v>
      </c>
      <c r="V249" s="311">
        <f>IF(V$156=0,0,V$156/CHI_fec!V$156)</f>
        <v>0.7342726813003404</v>
      </c>
      <c r="W249" s="311">
        <f>IF(W$156=0,0,W$156/CHI_fec!W$156)</f>
        <v>0.73427268130034051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5:W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CO2 emissions"</f>
        <v>LU: Chemical industry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SUM(B6:B10)+B16+B25+B36+B44+B58+B59</f>
        <v>0</v>
      </c>
      <c r="C5" s="225">
        <f t="shared" si="0"/>
        <v>0</v>
      </c>
      <c r="D5" s="225">
        <f t="shared" si="0"/>
        <v>0</v>
      </c>
      <c r="E5" s="225">
        <f t="shared" si="0"/>
        <v>0</v>
      </c>
      <c r="F5" s="225">
        <f t="shared" si="0"/>
        <v>0</v>
      </c>
      <c r="G5" s="225">
        <f t="shared" si="0"/>
        <v>0</v>
      </c>
      <c r="H5" s="225">
        <f t="shared" si="0"/>
        <v>0</v>
      </c>
      <c r="I5" s="225">
        <f t="shared" si="0"/>
        <v>0</v>
      </c>
      <c r="J5" s="225">
        <f t="shared" si="0"/>
        <v>0</v>
      </c>
      <c r="K5" s="225">
        <f t="shared" si="0"/>
        <v>0</v>
      </c>
      <c r="L5" s="225">
        <f t="shared" si="0"/>
        <v>0</v>
      </c>
      <c r="M5" s="225">
        <f t="shared" si="0"/>
        <v>0</v>
      </c>
      <c r="N5" s="225">
        <f t="shared" si="0"/>
        <v>0</v>
      </c>
      <c r="O5" s="225">
        <f t="shared" si="0"/>
        <v>0</v>
      </c>
      <c r="P5" s="225">
        <f t="shared" si="0"/>
        <v>0</v>
      </c>
      <c r="Q5" s="225">
        <f t="shared" si="0"/>
        <v>0</v>
      </c>
      <c r="R5" s="225">
        <f t="shared" si="0"/>
        <v>0</v>
      </c>
      <c r="S5" s="225">
        <f t="shared" si="0"/>
        <v>0</v>
      </c>
      <c r="T5" s="225">
        <f t="shared" si="0"/>
        <v>0</v>
      </c>
      <c r="U5" s="225">
        <f t="shared" si="0"/>
        <v>0</v>
      </c>
      <c r="V5" s="225">
        <f t="shared" si="0"/>
        <v>0</v>
      </c>
      <c r="W5" s="225">
        <f t="shared" si="0"/>
        <v>0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1270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1271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1272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1273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1274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1275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1276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1277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1278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1279</v>
      </c>
    </row>
    <row r="16" spans="1:105" ht="12" customHeight="1" x14ac:dyDescent="0.25">
      <c r="A16" s="134" t="s">
        <v>999</v>
      </c>
      <c r="B16" s="316">
        <v>0</v>
      </c>
      <c r="C16" s="316">
        <v>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316">
        <v>0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0</v>
      </c>
      <c r="W16" s="316">
        <v>0</v>
      </c>
      <c r="DA16" s="136"/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/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/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/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/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/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0</v>
      </c>
      <c r="E22" s="317">
        <v>0</v>
      </c>
      <c r="F22" s="317">
        <v>0</v>
      </c>
      <c r="G22" s="317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317">
        <v>0</v>
      </c>
      <c r="N22" s="317">
        <v>0</v>
      </c>
      <c r="O22" s="317">
        <v>0</v>
      </c>
      <c r="P22" s="317">
        <v>0</v>
      </c>
      <c r="Q22" s="317">
        <v>0</v>
      </c>
      <c r="R22" s="317">
        <v>0</v>
      </c>
      <c r="S22" s="317">
        <v>0</v>
      </c>
      <c r="T22" s="317">
        <v>0</v>
      </c>
      <c r="U22" s="317">
        <v>0</v>
      </c>
      <c r="V22" s="317">
        <v>0</v>
      </c>
      <c r="W22" s="317">
        <v>0</v>
      </c>
      <c r="DA22" s="137"/>
    </row>
    <row r="23" spans="1:105" ht="12" customHeight="1" x14ac:dyDescent="0.25">
      <c r="A23" s="135" t="s">
        <v>84</v>
      </c>
      <c r="B23" s="317">
        <v>0</v>
      </c>
      <c r="C23" s="317">
        <v>0</v>
      </c>
      <c r="D23" s="317">
        <v>0</v>
      </c>
      <c r="E23" s="317">
        <v>0</v>
      </c>
      <c r="F23" s="317">
        <v>0</v>
      </c>
      <c r="G23" s="317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DA23" s="137"/>
    </row>
    <row r="24" spans="1:105" ht="12" customHeight="1" x14ac:dyDescent="0.25">
      <c r="A24" s="135" t="s">
        <v>72</v>
      </c>
      <c r="B24" s="317">
        <v>0</v>
      </c>
      <c r="C24" s="317">
        <v>0</v>
      </c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DA24" s="137"/>
    </row>
    <row r="25" spans="1:105" ht="12" customHeight="1" x14ac:dyDescent="0.25">
      <c r="A25" s="57" t="s">
        <v>1000</v>
      </c>
      <c r="B25" s="296">
        <v>0</v>
      </c>
      <c r="C25" s="296">
        <v>0</v>
      </c>
      <c r="D25" s="296">
        <v>0</v>
      </c>
      <c r="E25" s="296">
        <v>0</v>
      </c>
      <c r="F25" s="296">
        <v>0</v>
      </c>
      <c r="G25" s="296">
        <v>0</v>
      </c>
      <c r="H25" s="296">
        <v>0</v>
      </c>
      <c r="I25" s="296">
        <v>0</v>
      </c>
      <c r="J25" s="296">
        <v>0</v>
      </c>
      <c r="K25" s="296">
        <v>0</v>
      </c>
      <c r="L25" s="296">
        <v>0</v>
      </c>
      <c r="M25" s="296">
        <v>0</v>
      </c>
      <c r="N25" s="296">
        <v>0</v>
      </c>
      <c r="O25" s="296">
        <v>0</v>
      </c>
      <c r="P25" s="296">
        <v>0</v>
      </c>
      <c r="Q25" s="296">
        <v>0</v>
      </c>
      <c r="R25" s="296">
        <v>0</v>
      </c>
      <c r="S25" s="296">
        <v>0</v>
      </c>
      <c r="T25" s="296">
        <v>0</v>
      </c>
      <c r="U25" s="296">
        <v>0</v>
      </c>
      <c r="V25" s="296">
        <v>0</v>
      </c>
      <c r="W25" s="296">
        <v>0</v>
      </c>
      <c r="DA25" s="70" t="s">
        <v>1280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1281</v>
      </c>
    </row>
    <row r="27" spans="1:105" ht="12" customHeight="1" x14ac:dyDescent="0.25">
      <c r="A27" s="46" t="s">
        <v>32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1282</v>
      </c>
    </row>
    <row r="28" spans="1:105" ht="12" customHeight="1" x14ac:dyDescent="0.25">
      <c r="A28" s="46" t="s">
        <v>33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1283</v>
      </c>
    </row>
    <row r="29" spans="1:105" ht="12" customHeight="1" x14ac:dyDescent="0.25">
      <c r="A29" s="46" t="s">
        <v>160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1284</v>
      </c>
    </row>
    <row r="30" spans="1:105" ht="12" customHeight="1" x14ac:dyDescent="0.25">
      <c r="A30" s="46" t="s">
        <v>70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1285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0</v>
      </c>
      <c r="T31" s="231">
        <v>0</v>
      </c>
      <c r="U31" s="231">
        <v>0</v>
      </c>
      <c r="V31" s="231">
        <v>0</v>
      </c>
      <c r="W31" s="231">
        <v>0</v>
      </c>
      <c r="DA31" s="73" t="s">
        <v>1286</v>
      </c>
    </row>
    <row r="32" spans="1:105" ht="12" customHeight="1" x14ac:dyDescent="0.25">
      <c r="A32" s="46" t="s">
        <v>162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1287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1288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0</v>
      </c>
      <c r="R34" s="231">
        <v>0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1289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1290</v>
      </c>
    </row>
    <row r="36" spans="1:105" ht="12" customHeight="1" x14ac:dyDescent="0.25">
      <c r="A36" s="57" t="s">
        <v>1012</v>
      </c>
      <c r="B36" s="263">
        <v>0</v>
      </c>
      <c r="C36" s="263">
        <v>0</v>
      </c>
      <c r="D36" s="263">
        <v>0</v>
      </c>
      <c r="E36" s="263">
        <v>0</v>
      </c>
      <c r="F36" s="263">
        <v>0</v>
      </c>
      <c r="G36" s="263">
        <v>0</v>
      </c>
      <c r="H36" s="263">
        <v>0</v>
      </c>
      <c r="I36" s="263">
        <v>0</v>
      </c>
      <c r="J36" s="263">
        <v>0</v>
      </c>
      <c r="K36" s="263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3">
        <v>0</v>
      </c>
      <c r="R36" s="263">
        <v>0</v>
      </c>
      <c r="S36" s="263">
        <v>0</v>
      </c>
      <c r="T36" s="263">
        <v>0</v>
      </c>
      <c r="U36" s="263">
        <v>0</v>
      </c>
      <c r="V36" s="263">
        <v>0</v>
      </c>
      <c r="W36" s="263">
        <v>0</v>
      </c>
      <c r="DA36" s="70" t="s">
        <v>1291</v>
      </c>
    </row>
    <row r="37" spans="1:105" ht="12" customHeight="1" x14ac:dyDescent="0.25">
      <c r="A37" s="60" t="s">
        <v>1014</v>
      </c>
      <c r="B37" s="264">
        <v>0</v>
      </c>
      <c r="C37" s="264">
        <v>0</v>
      </c>
      <c r="D37" s="264">
        <v>0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>
        <v>0</v>
      </c>
      <c r="K37" s="264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DA37" s="72" t="s">
        <v>1292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1293</v>
      </c>
    </row>
    <row r="39" spans="1:105" ht="12" customHeight="1" x14ac:dyDescent="0.25">
      <c r="A39" s="59" t="s">
        <v>33</v>
      </c>
      <c r="B39" s="297">
        <v>0</v>
      </c>
      <c r="C39" s="297">
        <v>0</v>
      </c>
      <c r="D39" s="297">
        <v>0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DA39" s="122" t="s">
        <v>1294</v>
      </c>
    </row>
    <row r="40" spans="1:105" ht="12" customHeight="1" x14ac:dyDescent="0.25">
      <c r="A40" s="59" t="s">
        <v>160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DA40" s="122" t="s">
        <v>1295</v>
      </c>
    </row>
    <row r="41" spans="1:105" ht="12" customHeight="1" x14ac:dyDescent="0.25">
      <c r="A41" s="59" t="s">
        <v>70</v>
      </c>
      <c r="B41" s="297">
        <v>0</v>
      </c>
      <c r="C41" s="297">
        <v>0</v>
      </c>
      <c r="D41" s="297">
        <v>0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DA41" s="122" t="s">
        <v>1296</v>
      </c>
    </row>
    <row r="42" spans="1:105" ht="12" customHeight="1" x14ac:dyDescent="0.25">
      <c r="A42" s="59" t="s">
        <v>162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1297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1298</v>
      </c>
    </row>
    <row r="44" spans="1:105" ht="12" customHeight="1" x14ac:dyDescent="0.25">
      <c r="A44" s="57" t="s">
        <v>1023</v>
      </c>
      <c r="B44" s="263">
        <f t="shared" ref="B44:W44" si="1">B45+B46+B57</f>
        <v>0</v>
      </c>
      <c r="C44" s="263">
        <f t="shared" si="1"/>
        <v>0</v>
      </c>
      <c r="D44" s="263">
        <f t="shared" si="1"/>
        <v>0</v>
      </c>
      <c r="E44" s="263">
        <f t="shared" si="1"/>
        <v>0</v>
      </c>
      <c r="F44" s="263">
        <f t="shared" si="1"/>
        <v>0</v>
      </c>
      <c r="G44" s="263">
        <f t="shared" si="1"/>
        <v>0</v>
      </c>
      <c r="H44" s="263">
        <f t="shared" si="1"/>
        <v>0</v>
      </c>
      <c r="I44" s="263">
        <f t="shared" si="1"/>
        <v>0</v>
      </c>
      <c r="J44" s="263">
        <f t="shared" si="1"/>
        <v>0</v>
      </c>
      <c r="K44" s="263">
        <f t="shared" si="1"/>
        <v>0</v>
      </c>
      <c r="L44" s="263">
        <f t="shared" si="1"/>
        <v>0</v>
      </c>
      <c r="M44" s="263">
        <f t="shared" si="1"/>
        <v>0</v>
      </c>
      <c r="N44" s="263">
        <f t="shared" si="1"/>
        <v>0</v>
      </c>
      <c r="O44" s="263">
        <f t="shared" si="1"/>
        <v>0</v>
      </c>
      <c r="P44" s="263">
        <f t="shared" si="1"/>
        <v>0</v>
      </c>
      <c r="Q44" s="263">
        <f t="shared" si="1"/>
        <v>0</v>
      </c>
      <c r="R44" s="263">
        <f t="shared" si="1"/>
        <v>0</v>
      </c>
      <c r="S44" s="263">
        <f t="shared" si="1"/>
        <v>0</v>
      </c>
      <c r="T44" s="263">
        <f t="shared" si="1"/>
        <v>0</v>
      </c>
      <c r="U44" s="263">
        <f t="shared" si="1"/>
        <v>0</v>
      </c>
      <c r="V44" s="263">
        <f t="shared" si="1"/>
        <v>0</v>
      </c>
      <c r="W44" s="263">
        <f t="shared" si="1"/>
        <v>0</v>
      </c>
      <c r="DA44" s="70"/>
    </row>
    <row r="45" spans="1:105" ht="12" customHeight="1" x14ac:dyDescent="0.25">
      <c r="A45" s="60" t="s">
        <v>1024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  <c r="R45" s="264">
        <v>0</v>
      </c>
      <c r="S45" s="264">
        <v>0</v>
      </c>
      <c r="T45" s="264">
        <v>0</v>
      </c>
      <c r="U45" s="264">
        <v>0</v>
      </c>
      <c r="V45" s="264">
        <v>0</v>
      </c>
      <c r="W45" s="264">
        <v>0</v>
      </c>
      <c r="DA45" s="72" t="s">
        <v>1299</v>
      </c>
    </row>
    <row r="46" spans="1:105" ht="12" customHeight="1" x14ac:dyDescent="0.25">
      <c r="A46" s="60" t="s">
        <v>1026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  <c r="R46" s="264">
        <v>0</v>
      </c>
      <c r="S46" s="264">
        <v>0</v>
      </c>
      <c r="T46" s="264">
        <v>0</v>
      </c>
      <c r="U46" s="264">
        <v>0</v>
      </c>
      <c r="V46" s="264">
        <v>0</v>
      </c>
      <c r="W46" s="264">
        <v>0</v>
      </c>
      <c r="DA46" s="72" t="s">
        <v>1300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1301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1302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1303</v>
      </c>
    </row>
    <row r="50" spans="1:105" ht="12" customHeight="1" x14ac:dyDescent="0.25">
      <c r="A50" s="64" t="s">
        <v>160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1304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1305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1306</v>
      </c>
    </row>
    <row r="53" spans="1:105" ht="12" customHeight="1" x14ac:dyDescent="0.25">
      <c r="A53" s="64" t="s">
        <v>162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1307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1308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1309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1310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1311</v>
      </c>
    </row>
    <row r="58" spans="1:105" ht="12" customHeight="1" x14ac:dyDescent="0.25">
      <c r="A58" s="133" t="s">
        <v>1040</v>
      </c>
      <c r="B58" s="326">
        <v>0</v>
      </c>
      <c r="C58" s="326">
        <v>0</v>
      </c>
      <c r="D58" s="326">
        <v>0</v>
      </c>
      <c r="E58" s="326">
        <v>0</v>
      </c>
      <c r="F58" s="326">
        <v>0</v>
      </c>
      <c r="G58" s="326">
        <v>0</v>
      </c>
      <c r="H58" s="326">
        <v>0</v>
      </c>
      <c r="I58" s="326">
        <v>0</v>
      </c>
      <c r="J58" s="326">
        <v>0</v>
      </c>
      <c r="K58" s="326">
        <v>0</v>
      </c>
      <c r="L58" s="326">
        <v>0</v>
      </c>
      <c r="M58" s="326">
        <v>0</v>
      </c>
      <c r="N58" s="326">
        <v>0</v>
      </c>
      <c r="O58" s="326">
        <v>0</v>
      </c>
      <c r="P58" s="326">
        <v>0</v>
      </c>
      <c r="Q58" s="326">
        <v>0</v>
      </c>
      <c r="R58" s="326">
        <v>0</v>
      </c>
      <c r="S58" s="326">
        <v>0</v>
      </c>
      <c r="T58" s="326">
        <v>0</v>
      </c>
      <c r="U58" s="326">
        <v>0</v>
      </c>
      <c r="V58" s="326">
        <v>0</v>
      </c>
      <c r="W58" s="326">
        <v>0</v>
      </c>
      <c r="DA58" s="138" t="s">
        <v>1312</v>
      </c>
    </row>
    <row r="59" spans="1:105" ht="12" customHeight="1" x14ac:dyDescent="0.25">
      <c r="A59" s="100" t="s">
        <v>106</v>
      </c>
      <c r="B59" s="281">
        <v>0</v>
      </c>
      <c r="C59" s="281">
        <v>0</v>
      </c>
      <c r="D59" s="281">
        <v>0</v>
      </c>
      <c r="E59" s="281">
        <v>0</v>
      </c>
      <c r="F59" s="281">
        <v>0</v>
      </c>
      <c r="G59" s="281">
        <v>0</v>
      </c>
      <c r="H59" s="281">
        <v>0</v>
      </c>
      <c r="I59" s="281">
        <v>0</v>
      </c>
      <c r="J59" s="281">
        <v>0</v>
      </c>
      <c r="K59" s="281">
        <v>0</v>
      </c>
      <c r="L59" s="281">
        <v>0</v>
      </c>
      <c r="M59" s="281">
        <v>0</v>
      </c>
      <c r="N59" s="281">
        <v>0</v>
      </c>
      <c r="O59" s="281">
        <v>0</v>
      </c>
      <c r="P59" s="281">
        <v>0</v>
      </c>
      <c r="Q59" s="281">
        <v>0</v>
      </c>
      <c r="R59" s="281">
        <v>0</v>
      </c>
      <c r="S59" s="281">
        <v>0</v>
      </c>
      <c r="T59" s="281">
        <v>0</v>
      </c>
      <c r="U59" s="281">
        <v>0</v>
      </c>
      <c r="V59" s="281">
        <v>0</v>
      </c>
      <c r="W59" s="281">
        <v>0</v>
      </c>
      <c r="DA59" s="105" t="s">
        <v>1313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f t="shared" ref="B61:W61" si="2">SUM(B62:B66)+B72+B85+B93+B107+B108</f>
        <v>43.13859753732568</v>
      </c>
      <c r="C61" s="225">
        <f t="shared" si="2"/>
        <v>43.485855794736864</v>
      </c>
      <c r="D61" s="225">
        <f t="shared" si="2"/>
        <v>41.664698128945325</v>
      </c>
      <c r="E61" s="225">
        <f t="shared" si="2"/>
        <v>41.246675410971626</v>
      </c>
      <c r="F61" s="225">
        <f t="shared" si="2"/>
        <v>45.72021041486235</v>
      </c>
      <c r="G61" s="225">
        <f t="shared" si="2"/>
        <v>47.299338114523515</v>
      </c>
      <c r="H61" s="225">
        <f t="shared" si="2"/>
        <v>34.228335749023742</v>
      </c>
      <c r="I61" s="225">
        <f t="shared" si="2"/>
        <v>35.973578581565107</v>
      </c>
      <c r="J61" s="225">
        <f t="shared" si="2"/>
        <v>29.423058774825563</v>
      </c>
      <c r="K61" s="225">
        <f t="shared" si="2"/>
        <v>20.689927663419457</v>
      </c>
      <c r="L61" s="225">
        <f t="shared" si="2"/>
        <v>25.457435624652458</v>
      </c>
      <c r="M61" s="225">
        <f t="shared" si="2"/>
        <v>39.786801508905846</v>
      </c>
      <c r="N61" s="225">
        <f t="shared" si="2"/>
        <v>48.777097515980664</v>
      </c>
      <c r="O61" s="225">
        <f t="shared" si="2"/>
        <v>65.076209562054558</v>
      </c>
      <c r="P61" s="225">
        <f t="shared" si="2"/>
        <v>47.154259614735111</v>
      </c>
      <c r="Q61" s="225">
        <f t="shared" si="2"/>
        <v>49.643401514045173</v>
      </c>
      <c r="R61" s="225">
        <f t="shared" si="2"/>
        <v>39.727682661038244</v>
      </c>
      <c r="S61" s="225">
        <f t="shared" si="2"/>
        <v>30.916930176318758</v>
      </c>
      <c r="T61" s="225">
        <f t="shared" si="2"/>
        <v>21.003814874055067</v>
      </c>
      <c r="U61" s="225">
        <f t="shared" si="2"/>
        <v>22.851909492304188</v>
      </c>
      <c r="V61" s="225">
        <f t="shared" si="2"/>
        <v>19.537577968270092</v>
      </c>
      <c r="W61" s="225">
        <f t="shared" si="2"/>
        <v>9.4376914713463389</v>
      </c>
      <c r="DA61" s="89"/>
    </row>
    <row r="62" spans="1:105" ht="12" customHeight="1" x14ac:dyDescent="0.25">
      <c r="A62" s="55" t="s">
        <v>92</v>
      </c>
      <c r="B62" s="261">
        <v>0</v>
      </c>
      <c r="C62" s="261">
        <v>0</v>
      </c>
      <c r="D62" s="261">
        <v>0</v>
      </c>
      <c r="E62" s="261">
        <v>0</v>
      </c>
      <c r="F62" s="261">
        <v>0</v>
      </c>
      <c r="G62" s="261">
        <v>0</v>
      </c>
      <c r="H62" s="261">
        <v>0</v>
      </c>
      <c r="I62" s="261">
        <v>0</v>
      </c>
      <c r="J62" s="261">
        <v>0</v>
      </c>
      <c r="K62" s="261">
        <v>0</v>
      </c>
      <c r="L62" s="261">
        <v>0</v>
      </c>
      <c r="M62" s="261">
        <v>0</v>
      </c>
      <c r="N62" s="261">
        <v>0</v>
      </c>
      <c r="O62" s="261">
        <v>0</v>
      </c>
      <c r="P62" s="261">
        <v>0</v>
      </c>
      <c r="Q62" s="261">
        <v>0</v>
      </c>
      <c r="R62" s="261">
        <v>0</v>
      </c>
      <c r="S62" s="261">
        <v>0</v>
      </c>
      <c r="T62" s="261">
        <v>0</v>
      </c>
      <c r="U62" s="261">
        <v>0</v>
      </c>
      <c r="V62" s="261">
        <v>0</v>
      </c>
      <c r="W62" s="261">
        <v>0</v>
      </c>
      <c r="DA62" s="67" t="s">
        <v>1314</v>
      </c>
    </row>
    <row r="63" spans="1:105" ht="12" customHeight="1" x14ac:dyDescent="0.25">
      <c r="A63" s="202" t="s">
        <v>93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DA63" s="174" t="s">
        <v>1315</v>
      </c>
    </row>
    <row r="64" spans="1:105" ht="12" customHeight="1" x14ac:dyDescent="0.25">
      <c r="A64" s="202" t="s">
        <v>94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0</v>
      </c>
      <c r="K64" s="226">
        <v>0</v>
      </c>
      <c r="L64" s="226">
        <v>0</v>
      </c>
      <c r="M64" s="226">
        <v>0</v>
      </c>
      <c r="N64" s="226">
        <v>0</v>
      </c>
      <c r="O64" s="226">
        <v>0</v>
      </c>
      <c r="P64" s="226">
        <v>0</v>
      </c>
      <c r="Q64" s="226">
        <v>0</v>
      </c>
      <c r="R64" s="226">
        <v>0</v>
      </c>
      <c r="S64" s="226">
        <v>0</v>
      </c>
      <c r="T64" s="226">
        <v>0</v>
      </c>
      <c r="U64" s="226">
        <v>0</v>
      </c>
      <c r="V64" s="226">
        <v>0</v>
      </c>
      <c r="W64" s="226">
        <v>0</v>
      </c>
      <c r="DA64" s="174" t="s">
        <v>1316</v>
      </c>
    </row>
    <row r="65" spans="1:105" ht="12" customHeight="1" x14ac:dyDescent="0.25">
      <c r="A65" s="202" t="s">
        <v>95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DA65" s="174" t="s">
        <v>1317</v>
      </c>
    </row>
    <row r="66" spans="1:105" ht="12" customHeight="1" x14ac:dyDescent="0.25">
      <c r="A66" s="56" t="s">
        <v>96</v>
      </c>
      <c r="B66" s="262">
        <v>0.68690080651297269</v>
      </c>
      <c r="C66" s="262">
        <v>0.7352889246904688</v>
      </c>
      <c r="D66" s="262">
        <v>0.64131251799574118</v>
      </c>
      <c r="E66" s="262">
        <v>0.46699292790547881</v>
      </c>
      <c r="F66" s="262">
        <v>0.6302220443085913</v>
      </c>
      <c r="G66" s="262">
        <v>0.5969099312622661</v>
      </c>
      <c r="H66" s="262">
        <v>0.40785570512734892</v>
      </c>
      <c r="I66" s="262">
        <v>0.4506539279750939</v>
      </c>
      <c r="J66" s="262">
        <v>0.3212086988762009</v>
      </c>
      <c r="K66" s="262">
        <v>0.25155540536058119</v>
      </c>
      <c r="L66" s="262">
        <v>0.3310349626167719</v>
      </c>
      <c r="M66" s="262">
        <v>0.60124374626983146</v>
      </c>
      <c r="N66" s="262">
        <v>0.98276438343667682</v>
      </c>
      <c r="O66" s="262">
        <v>1.6044682580030609</v>
      </c>
      <c r="P66" s="262">
        <v>1.0824146157993111</v>
      </c>
      <c r="Q66" s="262">
        <v>0.80818101011394261</v>
      </c>
      <c r="R66" s="262">
        <v>0.53279412655823866</v>
      </c>
      <c r="S66" s="262">
        <v>0.34121103267241198</v>
      </c>
      <c r="T66" s="262">
        <v>0.2770422360840038</v>
      </c>
      <c r="U66" s="262">
        <v>0.30374967314664741</v>
      </c>
      <c r="V66" s="262">
        <v>0.2178839481378563</v>
      </c>
      <c r="W66" s="262">
        <v>0.1032595159180253</v>
      </c>
      <c r="DA66" s="68" t="s">
        <v>1318</v>
      </c>
    </row>
    <row r="67" spans="1:105" ht="12" customHeight="1" x14ac:dyDescent="0.25">
      <c r="A67" s="37" t="s">
        <v>160</v>
      </c>
      <c r="B67" s="228">
        <v>0.29888315389084352</v>
      </c>
      <c r="C67" s="228">
        <v>0.36671209241061659</v>
      </c>
      <c r="D67" s="228">
        <v>0.29344031440953411</v>
      </c>
      <c r="E67" s="228">
        <v>0.15443767177826581</v>
      </c>
      <c r="F67" s="228">
        <v>0.21503215021970931</v>
      </c>
      <c r="G67" s="228">
        <v>0.17317962714555299</v>
      </c>
      <c r="H67" s="228">
        <v>8.1822779048666319E-2</v>
      </c>
      <c r="I67" s="228">
        <v>6.7785781230274664E-2</v>
      </c>
      <c r="J67" s="228">
        <v>4.0531399624909432E-2</v>
      </c>
      <c r="K67" s="228">
        <v>3.2063210921386982E-2</v>
      </c>
      <c r="L67" s="228">
        <v>6.87720987044112E-2</v>
      </c>
      <c r="M67" s="228">
        <v>7.3012273783155945E-2</v>
      </c>
      <c r="N67" s="228">
        <v>0.2392025982804333</v>
      </c>
      <c r="O67" s="228">
        <v>0.40613153812731367</v>
      </c>
      <c r="P67" s="228">
        <v>0.2830782671411386</v>
      </c>
      <c r="Q67" s="228">
        <v>0.26526746030947501</v>
      </c>
      <c r="R67" s="228">
        <v>2.7810662670403829E-3</v>
      </c>
      <c r="S67" s="228">
        <v>3.9861215406738523E-2</v>
      </c>
      <c r="T67" s="228">
        <v>4.6642627415185559E-2</v>
      </c>
      <c r="U67" s="228">
        <v>6.2666300111404949E-2</v>
      </c>
      <c r="V67" s="228">
        <v>4.9266685260924627E-2</v>
      </c>
      <c r="W67" s="228">
        <v>4.2934531526255773E-2</v>
      </c>
      <c r="DA67" s="69" t="s">
        <v>1319</v>
      </c>
    </row>
    <row r="68" spans="1:105" ht="12" customHeight="1" x14ac:dyDescent="0.25">
      <c r="A68" s="37" t="s">
        <v>162</v>
      </c>
      <c r="B68" s="228">
        <v>0.38801765262212912</v>
      </c>
      <c r="C68" s="228">
        <v>0.36857683227985211</v>
      </c>
      <c r="D68" s="228">
        <v>0.34787220358620707</v>
      </c>
      <c r="E68" s="228">
        <v>0.31255525612721302</v>
      </c>
      <c r="F68" s="228">
        <v>0.41518989408888202</v>
      </c>
      <c r="G68" s="228">
        <v>0.42373030411671297</v>
      </c>
      <c r="H68" s="228">
        <v>0.32603292607868262</v>
      </c>
      <c r="I68" s="228">
        <v>0.38286814674481923</v>
      </c>
      <c r="J68" s="228">
        <v>0.28067729925129148</v>
      </c>
      <c r="K68" s="228">
        <v>0.21949219443919421</v>
      </c>
      <c r="L68" s="228">
        <v>0.2622628639123607</v>
      </c>
      <c r="M68" s="228">
        <v>0.52823147248667557</v>
      </c>
      <c r="N68" s="228">
        <v>0.7435617851562436</v>
      </c>
      <c r="O68" s="228">
        <v>1.198336719875748</v>
      </c>
      <c r="P68" s="228">
        <v>0.79933634865817194</v>
      </c>
      <c r="Q68" s="228">
        <v>0.5429135498044676</v>
      </c>
      <c r="R68" s="228">
        <v>0.53001306029119832</v>
      </c>
      <c r="S68" s="228">
        <v>0.30134981726567339</v>
      </c>
      <c r="T68" s="228">
        <v>0.2303996086688182</v>
      </c>
      <c r="U68" s="228">
        <v>0.24108337303524241</v>
      </c>
      <c r="V68" s="228">
        <v>0.16861726287693171</v>
      </c>
      <c r="W68" s="228">
        <v>6.0324984391769497E-2</v>
      </c>
      <c r="DA68" s="69" t="s">
        <v>1320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1321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1322</v>
      </c>
    </row>
    <row r="71" spans="1:105" ht="12" customHeight="1" x14ac:dyDescent="0.25">
      <c r="A71" s="37" t="s">
        <v>38</v>
      </c>
      <c r="B71" s="228">
        <v>0</v>
      </c>
      <c r="C71" s="228">
        <v>0</v>
      </c>
      <c r="D71" s="228">
        <v>0</v>
      </c>
      <c r="E71" s="228">
        <v>0</v>
      </c>
      <c r="F71" s="228">
        <v>0</v>
      </c>
      <c r="G71" s="228">
        <v>0</v>
      </c>
      <c r="H71" s="228">
        <v>0</v>
      </c>
      <c r="I71" s="228">
        <v>0</v>
      </c>
      <c r="J71" s="228">
        <v>0</v>
      </c>
      <c r="K71" s="228">
        <v>0</v>
      </c>
      <c r="L71" s="228">
        <v>0</v>
      </c>
      <c r="M71" s="228">
        <v>0</v>
      </c>
      <c r="N71" s="228">
        <v>0</v>
      </c>
      <c r="O71" s="228">
        <v>0</v>
      </c>
      <c r="P71" s="228">
        <v>0</v>
      </c>
      <c r="Q71" s="228">
        <v>0</v>
      </c>
      <c r="R71" s="228">
        <v>0</v>
      </c>
      <c r="S71" s="228">
        <v>0</v>
      </c>
      <c r="T71" s="228">
        <v>0</v>
      </c>
      <c r="U71" s="228">
        <v>0</v>
      </c>
      <c r="V71" s="228">
        <v>0</v>
      </c>
      <c r="W71" s="228">
        <v>0</v>
      </c>
      <c r="DA71" s="69" t="s">
        <v>1323</v>
      </c>
    </row>
    <row r="72" spans="1:105" ht="12" customHeight="1" x14ac:dyDescent="0.25">
      <c r="A72" s="57" t="s">
        <v>1053</v>
      </c>
      <c r="B72" s="263">
        <f t="shared" ref="B72:W72" si="3">B73+B84</f>
        <v>28.660415640435019</v>
      </c>
      <c r="C72" s="263">
        <f t="shared" si="3"/>
        <v>28.729124693662119</v>
      </c>
      <c r="D72" s="263">
        <f t="shared" si="3"/>
        <v>27.790354217020511</v>
      </c>
      <c r="E72" s="263">
        <f t="shared" si="3"/>
        <v>27.45123740592253</v>
      </c>
      <c r="F72" s="263">
        <f t="shared" si="3"/>
        <v>29.02294080527739</v>
      </c>
      <c r="G72" s="263">
        <f t="shared" si="3"/>
        <v>30.641004367468351</v>
      </c>
      <c r="H72" s="263">
        <f t="shared" si="3"/>
        <v>21.324715612722379</v>
      </c>
      <c r="I72" s="263">
        <f t="shared" si="3"/>
        <v>22.750995068685071</v>
      </c>
      <c r="J72" s="263">
        <f t="shared" si="3"/>
        <v>18.87508787011194</v>
      </c>
      <c r="K72" s="263">
        <f t="shared" si="3"/>
        <v>13.27915228442833</v>
      </c>
      <c r="L72" s="263">
        <f t="shared" si="3"/>
        <v>16.11315621064378</v>
      </c>
      <c r="M72" s="263">
        <f t="shared" si="3"/>
        <v>25.60891652421715</v>
      </c>
      <c r="N72" s="263">
        <f t="shared" si="3"/>
        <v>29.350406908922729</v>
      </c>
      <c r="O72" s="263">
        <f t="shared" si="3"/>
        <v>38.457174268182463</v>
      </c>
      <c r="P72" s="263">
        <f t="shared" si="3"/>
        <v>27.29158962936269</v>
      </c>
      <c r="Q72" s="263">
        <f t="shared" si="3"/>
        <v>33.303616817924294</v>
      </c>
      <c r="R72" s="263">
        <f t="shared" si="3"/>
        <v>27.24864310168206</v>
      </c>
      <c r="S72" s="263">
        <f t="shared" si="3"/>
        <v>21.900319126537589</v>
      </c>
      <c r="T72" s="263">
        <f t="shared" si="3"/>
        <v>14.473709223422359</v>
      </c>
      <c r="U72" s="263">
        <f t="shared" si="3"/>
        <v>15.73575814579327</v>
      </c>
      <c r="V72" s="263">
        <f t="shared" si="3"/>
        <v>13.82463254240924</v>
      </c>
      <c r="W72" s="263">
        <f t="shared" si="3"/>
        <v>6.7052028654713984</v>
      </c>
      <c r="DA72" s="70"/>
    </row>
    <row r="73" spans="1:105" ht="12" customHeight="1" x14ac:dyDescent="0.25">
      <c r="A73" s="60" t="s">
        <v>1054</v>
      </c>
      <c r="B73" s="264">
        <v>28.660415640435019</v>
      </c>
      <c r="C73" s="264">
        <v>28.729124693662119</v>
      </c>
      <c r="D73" s="264">
        <v>27.790354217020511</v>
      </c>
      <c r="E73" s="264">
        <v>27.45123740592253</v>
      </c>
      <c r="F73" s="264">
        <v>29.02294080527739</v>
      </c>
      <c r="G73" s="264">
        <v>30.641004367468351</v>
      </c>
      <c r="H73" s="264">
        <v>21.324715612722379</v>
      </c>
      <c r="I73" s="264">
        <v>22.750995068685071</v>
      </c>
      <c r="J73" s="264">
        <v>18.87508787011194</v>
      </c>
      <c r="K73" s="264">
        <v>13.27915228442833</v>
      </c>
      <c r="L73" s="264">
        <v>16.11315621064378</v>
      </c>
      <c r="M73" s="264">
        <v>25.60891652421715</v>
      </c>
      <c r="N73" s="264">
        <v>29.350406908922729</v>
      </c>
      <c r="O73" s="264">
        <v>38.457174268182463</v>
      </c>
      <c r="P73" s="264">
        <v>27.29158962936269</v>
      </c>
      <c r="Q73" s="264">
        <v>33.303616817924294</v>
      </c>
      <c r="R73" s="264">
        <v>27.24864310168206</v>
      </c>
      <c r="S73" s="264">
        <v>21.900319126537589</v>
      </c>
      <c r="T73" s="264">
        <v>14.473709223422359</v>
      </c>
      <c r="U73" s="264">
        <v>15.73575814579327</v>
      </c>
      <c r="V73" s="264">
        <v>13.82463254240924</v>
      </c>
      <c r="W73" s="264">
        <v>6.7052028654713984</v>
      </c>
      <c r="DA73" s="72" t="s">
        <v>1324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1325</v>
      </c>
    </row>
    <row r="75" spans="1:105" ht="12" customHeight="1" x14ac:dyDescent="0.25">
      <c r="A75" s="64" t="s">
        <v>32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1326</v>
      </c>
    </row>
    <row r="76" spans="1:105" ht="12" customHeight="1" x14ac:dyDescent="0.25">
      <c r="A76" s="64" t="s">
        <v>33</v>
      </c>
      <c r="B76" s="231">
        <v>5.525218418428671</v>
      </c>
      <c r="C76" s="231">
        <v>5.4914435817559824</v>
      </c>
      <c r="D76" s="231">
        <v>5.530451526950996</v>
      </c>
      <c r="E76" s="231">
        <v>3.6705149748831469</v>
      </c>
      <c r="F76" s="231">
        <v>3.5162401029902188</v>
      </c>
      <c r="G76" s="231">
        <v>3.5860339224301589</v>
      </c>
      <c r="H76" s="231">
        <v>3.448969431822682</v>
      </c>
      <c r="I76" s="231">
        <v>3.4537125479813571</v>
      </c>
      <c r="J76" s="231">
        <v>3.5502727501471201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1327</v>
      </c>
    </row>
    <row r="77" spans="1:105" ht="12" customHeight="1" x14ac:dyDescent="0.25">
      <c r="A77" s="64" t="s">
        <v>160</v>
      </c>
      <c r="B77" s="231">
        <v>10.06654912330394</v>
      </c>
      <c r="C77" s="231">
        <v>11.58937443115309</v>
      </c>
      <c r="D77" s="231">
        <v>10.185288234375321</v>
      </c>
      <c r="E77" s="231">
        <v>7.8644433052276508</v>
      </c>
      <c r="F77" s="231">
        <v>8.7029020113706785</v>
      </c>
      <c r="G77" s="231">
        <v>7.849374668968351</v>
      </c>
      <c r="H77" s="231">
        <v>3.5861781794448642</v>
      </c>
      <c r="I77" s="231">
        <v>2.9026294681703471</v>
      </c>
      <c r="J77" s="231">
        <v>1.9337465267232521</v>
      </c>
      <c r="K77" s="231">
        <v>1.6925585834362751</v>
      </c>
      <c r="L77" s="231">
        <v>3.3474880133457141</v>
      </c>
      <c r="M77" s="231">
        <v>3.1098289772763792</v>
      </c>
      <c r="N77" s="231">
        <v>7.1438217659570542</v>
      </c>
      <c r="O77" s="231">
        <v>9.7344844683971843</v>
      </c>
      <c r="P77" s="231">
        <v>7.1374275504419709</v>
      </c>
      <c r="Q77" s="231">
        <v>10.93117227682097</v>
      </c>
      <c r="R77" s="231">
        <v>0.14223182722046621</v>
      </c>
      <c r="S77" s="231">
        <v>2.5584557783550621</v>
      </c>
      <c r="T77" s="231">
        <v>2.4367830557761039</v>
      </c>
      <c r="U77" s="231">
        <v>3.2464289828838289</v>
      </c>
      <c r="V77" s="231">
        <v>3.1259476713900942</v>
      </c>
      <c r="W77" s="231">
        <v>2.787973013993843</v>
      </c>
      <c r="DA77" s="73" t="s">
        <v>1328</v>
      </c>
    </row>
    <row r="78" spans="1:105" ht="12" customHeight="1" x14ac:dyDescent="0.25">
      <c r="A78" s="64" t="s">
        <v>70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1329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1330</v>
      </c>
    </row>
    <row r="80" spans="1:105" ht="12" customHeight="1" x14ac:dyDescent="0.25">
      <c r="A80" s="64" t="s">
        <v>162</v>
      </c>
      <c r="B80" s="231">
        <v>13.068648098702401</v>
      </c>
      <c r="C80" s="231">
        <v>11.64830668075305</v>
      </c>
      <c r="D80" s="231">
        <v>12.074614455694199</v>
      </c>
      <c r="E80" s="231">
        <v>15.91627912581173</v>
      </c>
      <c r="F80" s="231">
        <v>16.803798690916501</v>
      </c>
      <c r="G80" s="231">
        <v>19.205595776069838</v>
      </c>
      <c r="H80" s="231">
        <v>14.289568001454841</v>
      </c>
      <c r="I80" s="231">
        <v>16.394653052533361</v>
      </c>
      <c r="J80" s="231">
        <v>13.39106859324156</v>
      </c>
      <c r="K80" s="231">
        <v>11.586593700992051</v>
      </c>
      <c r="L80" s="231">
        <v>12.765668197298069</v>
      </c>
      <c r="M80" s="231">
        <v>22.499087546940771</v>
      </c>
      <c r="N80" s="231">
        <v>22.206585142965679</v>
      </c>
      <c r="O80" s="231">
        <v>28.722689799785279</v>
      </c>
      <c r="P80" s="231">
        <v>20.15416207892072</v>
      </c>
      <c r="Q80" s="231">
        <v>22.37244454110332</v>
      </c>
      <c r="R80" s="231">
        <v>27.106411274461589</v>
      </c>
      <c r="S80" s="231">
        <v>19.341863348182521</v>
      </c>
      <c r="T80" s="231">
        <v>12.036926167646261</v>
      </c>
      <c r="U80" s="231">
        <v>12.48932916290944</v>
      </c>
      <c r="V80" s="231">
        <v>10.69868487101914</v>
      </c>
      <c r="W80" s="231">
        <v>3.917229851477555</v>
      </c>
      <c r="DA80" s="73" t="s">
        <v>1331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1332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0</v>
      </c>
      <c r="R82" s="231">
        <v>0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1333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1334</v>
      </c>
    </row>
    <row r="84" spans="1:105" ht="12" customHeight="1" x14ac:dyDescent="0.25">
      <c r="A84" s="60" t="s">
        <v>1066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1335</v>
      </c>
    </row>
    <row r="85" spans="1:105" ht="12" customHeight="1" x14ac:dyDescent="0.25">
      <c r="A85" s="57" t="s">
        <v>1012</v>
      </c>
      <c r="B85" s="263">
        <v>12.69615886054623</v>
      </c>
      <c r="C85" s="263">
        <v>12.93542135700873</v>
      </c>
      <c r="D85" s="263">
        <v>12.20409097707218</v>
      </c>
      <c r="E85" s="263">
        <v>12.37362376581831</v>
      </c>
      <c r="F85" s="263">
        <v>14.957372803919711</v>
      </c>
      <c r="G85" s="263">
        <v>14.91291800607647</v>
      </c>
      <c r="H85" s="263">
        <v>11.66897690695138</v>
      </c>
      <c r="I85" s="263">
        <v>11.85313803419862</v>
      </c>
      <c r="J85" s="263">
        <v>9.5069029712272428</v>
      </c>
      <c r="K85" s="263">
        <v>6.6285024420368028</v>
      </c>
      <c r="L85" s="263">
        <v>8.3698800480799829</v>
      </c>
      <c r="M85" s="263">
        <v>12.43515000315103</v>
      </c>
      <c r="N85" s="263">
        <v>16.95258741459692</v>
      </c>
      <c r="O85" s="263">
        <v>22.776736513118369</v>
      </c>
      <c r="P85" s="263">
        <v>17.259909388405319</v>
      </c>
      <c r="Q85" s="263">
        <v>14.16756914530793</v>
      </c>
      <c r="R85" s="263">
        <v>10.779488265538809</v>
      </c>
      <c r="S85" s="263">
        <v>7.8654511695860858</v>
      </c>
      <c r="T85" s="263">
        <v>5.6801442531101358</v>
      </c>
      <c r="U85" s="263">
        <v>6.1977343190974654</v>
      </c>
      <c r="V85" s="263">
        <v>5.0037345145087109</v>
      </c>
      <c r="W85" s="263">
        <v>2.4123881420849691</v>
      </c>
      <c r="DA85" s="70" t="s">
        <v>1336</v>
      </c>
    </row>
    <row r="86" spans="1:105" ht="12" customHeight="1" x14ac:dyDescent="0.25">
      <c r="A86" s="60" t="s">
        <v>1014</v>
      </c>
      <c r="B86" s="264">
        <v>12.69615886054623</v>
      </c>
      <c r="C86" s="264">
        <v>12.93542135700873</v>
      </c>
      <c r="D86" s="264">
        <v>12.20409097707218</v>
      </c>
      <c r="E86" s="264">
        <v>12.37362376581831</v>
      </c>
      <c r="F86" s="264">
        <v>14.957372803919711</v>
      </c>
      <c r="G86" s="264">
        <v>14.91291800607647</v>
      </c>
      <c r="H86" s="264">
        <v>11.66897690695138</v>
      </c>
      <c r="I86" s="264">
        <v>11.85313803419862</v>
      </c>
      <c r="J86" s="264">
        <v>9.5069029712272428</v>
      </c>
      <c r="K86" s="264">
        <v>6.6285024420368028</v>
      </c>
      <c r="L86" s="264">
        <v>8.3698800480799829</v>
      </c>
      <c r="M86" s="264">
        <v>12.43515000315103</v>
      </c>
      <c r="N86" s="264">
        <v>16.95258741459692</v>
      </c>
      <c r="O86" s="264">
        <v>22.776736513118369</v>
      </c>
      <c r="P86" s="264">
        <v>17.259909388405319</v>
      </c>
      <c r="Q86" s="264">
        <v>14.16756914530793</v>
      </c>
      <c r="R86" s="264">
        <v>10.779488265538809</v>
      </c>
      <c r="S86" s="264">
        <v>7.8654511695860858</v>
      </c>
      <c r="T86" s="264">
        <v>5.6801442531101358</v>
      </c>
      <c r="U86" s="264">
        <v>6.1977343190974654</v>
      </c>
      <c r="V86" s="264">
        <v>5.0037345145087109</v>
      </c>
      <c r="W86" s="264">
        <v>2.4123881420849691</v>
      </c>
      <c r="DA86" s="72" t="s">
        <v>1337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1338</v>
      </c>
    </row>
    <row r="88" spans="1:105" ht="12" customHeight="1" x14ac:dyDescent="0.25">
      <c r="A88" s="59" t="s">
        <v>33</v>
      </c>
      <c r="B88" s="297">
        <v>2.4475936308689779</v>
      </c>
      <c r="C88" s="297">
        <v>2.4725478880992688</v>
      </c>
      <c r="D88" s="297">
        <v>2.4286892154062629</v>
      </c>
      <c r="E88" s="297">
        <v>1.6544817508374841</v>
      </c>
      <c r="F88" s="297">
        <v>1.812142830093715</v>
      </c>
      <c r="G88" s="297">
        <v>1.7453158261674919</v>
      </c>
      <c r="H88" s="297">
        <v>1.8872910374809051</v>
      </c>
      <c r="I88" s="297">
        <v>1.7993644426574491</v>
      </c>
      <c r="J88" s="297">
        <v>1.788182327377986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DA88" s="122" t="s">
        <v>1339</v>
      </c>
    </row>
    <row r="89" spans="1:105" ht="12" customHeight="1" x14ac:dyDescent="0.25">
      <c r="A89" s="59" t="s">
        <v>160</v>
      </c>
      <c r="B89" s="297">
        <v>4.459338917145562</v>
      </c>
      <c r="C89" s="297">
        <v>5.2181694753888763</v>
      </c>
      <c r="D89" s="297">
        <v>4.4728535400923022</v>
      </c>
      <c r="E89" s="297">
        <v>3.5448916618054112</v>
      </c>
      <c r="F89" s="297">
        <v>4.4851605746439027</v>
      </c>
      <c r="G89" s="297">
        <v>3.8202755834459041</v>
      </c>
      <c r="H89" s="297">
        <v>1.9623722595010371</v>
      </c>
      <c r="I89" s="297">
        <v>1.512253316590612</v>
      </c>
      <c r="J89" s="297">
        <v>0.97397907374068371</v>
      </c>
      <c r="K89" s="297">
        <v>0.8448678397004078</v>
      </c>
      <c r="L89" s="297">
        <v>1.7388320927206951</v>
      </c>
      <c r="M89" s="297">
        <v>1.5100673931287949</v>
      </c>
      <c r="N89" s="297">
        <v>4.1262209187590493</v>
      </c>
      <c r="O89" s="297">
        <v>5.7653686742961181</v>
      </c>
      <c r="P89" s="297">
        <v>4.5138943703886003</v>
      </c>
      <c r="Q89" s="297">
        <v>4.6501897952351783</v>
      </c>
      <c r="R89" s="297">
        <v>5.6266519649725802E-2</v>
      </c>
      <c r="S89" s="297">
        <v>0.9188637333513866</v>
      </c>
      <c r="T89" s="297">
        <v>0.9563049151176729</v>
      </c>
      <c r="U89" s="297">
        <v>1.278648549076151</v>
      </c>
      <c r="V89" s="297">
        <v>1.131416130294983</v>
      </c>
      <c r="W89" s="297">
        <v>1.0030528791374309</v>
      </c>
      <c r="DA89" s="122" t="s">
        <v>1340</v>
      </c>
    </row>
    <row r="90" spans="1:105" ht="12" customHeight="1" x14ac:dyDescent="0.25">
      <c r="A90" s="59" t="s">
        <v>70</v>
      </c>
      <c r="B90" s="297">
        <v>0</v>
      </c>
      <c r="C90" s="297">
        <v>0</v>
      </c>
      <c r="D90" s="297">
        <v>0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DA90" s="122" t="s">
        <v>1341</v>
      </c>
    </row>
    <row r="91" spans="1:105" ht="12" customHeight="1" x14ac:dyDescent="0.25">
      <c r="A91" s="59" t="s">
        <v>162</v>
      </c>
      <c r="B91" s="297">
        <v>5.7892263125316852</v>
      </c>
      <c r="C91" s="297">
        <v>5.2447039935205808</v>
      </c>
      <c r="D91" s="297">
        <v>5.3025482215736117</v>
      </c>
      <c r="E91" s="297">
        <v>7.1742503531754167</v>
      </c>
      <c r="F91" s="297">
        <v>8.6600693991820901</v>
      </c>
      <c r="G91" s="297">
        <v>9.3473265964630698</v>
      </c>
      <c r="H91" s="297">
        <v>7.8193136099694343</v>
      </c>
      <c r="I91" s="297">
        <v>8.5415202749505603</v>
      </c>
      <c r="J91" s="297">
        <v>6.7447415701085731</v>
      </c>
      <c r="K91" s="297">
        <v>5.7836346023363951</v>
      </c>
      <c r="L91" s="297">
        <v>6.6310479553592874</v>
      </c>
      <c r="M91" s="297">
        <v>10.92508261002224</v>
      </c>
      <c r="N91" s="297">
        <v>12.82636649583787</v>
      </c>
      <c r="O91" s="297">
        <v>17.01136783882226</v>
      </c>
      <c r="P91" s="297">
        <v>12.74601501801672</v>
      </c>
      <c r="Q91" s="297">
        <v>9.5173793500727548</v>
      </c>
      <c r="R91" s="297">
        <v>10.72322174588909</v>
      </c>
      <c r="S91" s="297">
        <v>6.9465874362346991</v>
      </c>
      <c r="T91" s="297">
        <v>4.7238393379924632</v>
      </c>
      <c r="U91" s="297">
        <v>4.9190857700213142</v>
      </c>
      <c r="V91" s="297">
        <v>3.8723183842137279</v>
      </c>
      <c r="W91" s="297">
        <v>1.409335262947538</v>
      </c>
      <c r="DA91" s="122" t="s">
        <v>1342</v>
      </c>
    </row>
    <row r="92" spans="1:105" ht="12" customHeight="1" x14ac:dyDescent="0.25">
      <c r="A92" s="60" t="s">
        <v>1021</v>
      </c>
      <c r="B92" s="264">
        <v>0</v>
      </c>
      <c r="C92" s="264">
        <v>0</v>
      </c>
      <c r="D92" s="264">
        <v>0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>
        <v>0</v>
      </c>
      <c r="K92" s="264">
        <v>0</v>
      </c>
      <c r="L92" s="264">
        <v>0</v>
      </c>
      <c r="M92" s="264">
        <v>0</v>
      </c>
      <c r="N92" s="264">
        <v>0</v>
      </c>
      <c r="O92" s="264">
        <v>0</v>
      </c>
      <c r="P92" s="264">
        <v>0</v>
      </c>
      <c r="Q92" s="264">
        <v>0</v>
      </c>
      <c r="R92" s="264">
        <v>0</v>
      </c>
      <c r="S92" s="264">
        <v>0</v>
      </c>
      <c r="T92" s="264">
        <v>0</v>
      </c>
      <c r="U92" s="264">
        <v>0</v>
      </c>
      <c r="V92" s="264">
        <v>0</v>
      </c>
      <c r="W92" s="264">
        <v>0</v>
      </c>
      <c r="DA92" s="72" t="s">
        <v>1343</v>
      </c>
    </row>
    <row r="93" spans="1:105" ht="12" customHeight="1" x14ac:dyDescent="0.25">
      <c r="A93" s="57" t="s">
        <v>1023</v>
      </c>
      <c r="B93" s="263">
        <f t="shared" ref="B93:W93" si="4">B94+B95+B106</f>
        <v>1.0951222298314631</v>
      </c>
      <c r="C93" s="263">
        <f t="shared" si="4"/>
        <v>1.0860208193755456</v>
      </c>
      <c r="D93" s="263">
        <f t="shared" si="4"/>
        <v>1.0289404168568876</v>
      </c>
      <c r="E93" s="263">
        <f t="shared" si="4"/>
        <v>0.95482131132530523</v>
      </c>
      <c r="F93" s="263">
        <f t="shared" si="4"/>
        <v>1.1096747613566578</v>
      </c>
      <c r="G93" s="263">
        <f t="shared" si="4"/>
        <v>1.1485058097164258</v>
      </c>
      <c r="H93" s="263">
        <f t="shared" si="4"/>
        <v>0.82678752422263235</v>
      </c>
      <c r="I93" s="263">
        <f t="shared" si="4"/>
        <v>0.91879155070632557</v>
      </c>
      <c r="J93" s="263">
        <f t="shared" si="4"/>
        <v>0.71985923461017443</v>
      </c>
      <c r="K93" s="263">
        <f t="shared" si="4"/>
        <v>0.53071753159374568</v>
      </c>
      <c r="L93" s="263">
        <f t="shared" si="4"/>
        <v>0.64336440331192457</v>
      </c>
      <c r="M93" s="263">
        <f t="shared" si="4"/>
        <v>1.1414912352678339</v>
      </c>
      <c r="N93" s="263">
        <f t="shared" si="4"/>
        <v>1.4913388090243342</v>
      </c>
      <c r="O93" s="263">
        <f t="shared" si="4"/>
        <v>2.2378305227506692</v>
      </c>
      <c r="P93" s="263">
        <f t="shared" si="4"/>
        <v>1.5203459811677926</v>
      </c>
      <c r="Q93" s="263">
        <f t="shared" si="4"/>
        <v>1.3640345406990069</v>
      </c>
      <c r="R93" s="263">
        <f t="shared" si="4"/>
        <v>1.1667571672591359</v>
      </c>
      <c r="S93" s="263">
        <f t="shared" si="4"/>
        <v>0.80994884752267016</v>
      </c>
      <c r="T93" s="263">
        <f t="shared" si="4"/>
        <v>0.57291916143857124</v>
      </c>
      <c r="U93" s="263">
        <f t="shared" si="4"/>
        <v>0.61466735426680685</v>
      </c>
      <c r="V93" s="263">
        <f t="shared" si="4"/>
        <v>0.49132696321428471</v>
      </c>
      <c r="W93" s="263">
        <f t="shared" si="4"/>
        <v>0.21684094787194583</v>
      </c>
      <c r="DA93" s="70"/>
    </row>
    <row r="94" spans="1:105" ht="12" customHeight="1" x14ac:dyDescent="0.25">
      <c r="A94" s="60" t="s">
        <v>1024</v>
      </c>
      <c r="B94" s="264">
        <v>0.46648526923553307</v>
      </c>
      <c r="C94" s="264">
        <v>0.45587679583509982</v>
      </c>
      <c r="D94" s="264">
        <v>0.41938736542713861</v>
      </c>
      <c r="E94" s="264">
        <v>0.3527064409774408</v>
      </c>
      <c r="F94" s="264">
        <v>0.47308618133464619</v>
      </c>
      <c r="G94" s="264">
        <v>0.47642665717279031</v>
      </c>
      <c r="H94" s="264">
        <v>0.35905165547125728</v>
      </c>
      <c r="I94" s="264">
        <v>0.4197716980307315</v>
      </c>
      <c r="J94" s="264">
        <v>0.3058534498193935</v>
      </c>
      <c r="K94" s="264">
        <v>0.23945288155858591</v>
      </c>
      <c r="L94" s="264">
        <v>0.28993877009899349</v>
      </c>
      <c r="M94" s="264">
        <v>0.57978579282385945</v>
      </c>
      <c r="N94" s="264">
        <v>0.84756759429540085</v>
      </c>
      <c r="O94" s="264">
        <v>1.394311662160576</v>
      </c>
      <c r="P94" s="264">
        <v>0.92173282183073713</v>
      </c>
      <c r="Q94" s="264">
        <v>0.63355370204241679</v>
      </c>
      <c r="R94" s="264">
        <v>0.56908599616705247</v>
      </c>
      <c r="S94" s="264">
        <v>0.32958770327031373</v>
      </c>
      <c r="T94" s="264">
        <v>0.25545312434716322</v>
      </c>
      <c r="U94" s="264">
        <v>0.26951956235941837</v>
      </c>
      <c r="V94" s="264">
        <v>0.18809776054512831</v>
      </c>
      <c r="W94" s="264">
        <v>6.9769167671305338E-2</v>
      </c>
      <c r="DA94" s="72" t="s">
        <v>1344</v>
      </c>
    </row>
    <row r="95" spans="1:105" ht="12" customHeight="1" x14ac:dyDescent="0.25">
      <c r="A95" s="60" t="s">
        <v>1026</v>
      </c>
      <c r="B95" s="264">
        <v>0.62863696059593011</v>
      </c>
      <c r="C95" s="264">
        <v>0.63014402354044585</v>
      </c>
      <c r="D95" s="264">
        <v>0.60955305142974892</v>
      </c>
      <c r="E95" s="264">
        <v>0.60211487034786448</v>
      </c>
      <c r="F95" s="264">
        <v>0.63658858002201157</v>
      </c>
      <c r="G95" s="264">
        <v>0.67207915254363548</v>
      </c>
      <c r="H95" s="264">
        <v>0.46773586875137507</v>
      </c>
      <c r="I95" s="264">
        <v>0.49901985267559412</v>
      </c>
      <c r="J95" s="264">
        <v>0.41400578479078087</v>
      </c>
      <c r="K95" s="264">
        <v>0.29126465003515978</v>
      </c>
      <c r="L95" s="264">
        <v>0.35342563321293102</v>
      </c>
      <c r="M95" s="264">
        <v>0.56170544244397447</v>
      </c>
      <c r="N95" s="264">
        <v>0.64377121472893339</v>
      </c>
      <c r="O95" s="264">
        <v>0.84351886059009329</v>
      </c>
      <c r="P95" s="264">
        <v>0.59861315933705561</v>
      </c>
      <c r="Q95" s="264">
        <v>0.73048083865659008</v>
      </c>
      <c r="R95" s="264">
        <v>0.59767117109208345</v>
      </c>
      <c r="S95" s="264">
        <v>0.48036114425235649</v>
      </c>
      <c r="T95" s="264">
        <v>0.31746603709140803</v>
      </c>
      <c r="U95" s="264">
        <v>0.34514779190738848</v>
      </c>
      <c r="V95" s="264">
        <v>0.30322920266915637</v>
      </c>
      <c r="W95" s="264">
        <v>0.14707178020064049</v>
      </c>
      <c r="DA95" s="72" t="s">
        <v>1345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1346</v>
      </c>
    </row>
    <row r="97" spans="1:105" ht="12" customHeight="1" x14ac:dyDescent="0.25">
      <c r="A97" s="64" t="s">
        <v>32</v>
      </c>
      <c r="B97" s="231">
        <v>0</v>
      </c>
      <c r="C97" s="231">
        <v>0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1347</v>
      </c>
    </row>
    <row r="98" spans="1:105" ht="12" customHeight="1" x14ac:dyDescent="0.25">
      <c r="A98" s="64" t="s">
        <v>33</v>
      </c>
      <c r="B98" s="231">
        <v>0.1211900258797828</v>
      </c>
      <c r="C98" s="231">
        <v>0.120449209314632</v>
      </c>
      <c r="D98" s="231">
        <v>0.1213048087732766</v>
      </c>
      <c r="E98" s="231">
        <v>8.0508999122015701E-2</v>
      </c>
      <c r="F98" s="231">
        <v>7.71251372904284E-2</v>
      </c>
      <c r="G98" s="231">
        <v>7.8655993474495881E-2</v>
      </c>
      <c r="H98" s="231">
        <v>7.5649623788092896E-2</v>
      </c>
      <c r="I98" s="231">
        <v>7.5753659199272946E-2</v>
      </c>
      <c r="J98" s="231">
        <v>7.7871608665378136E-2</v>
      </c>
      <c r="K98" s="231">
        <v>0</v>
      </c>
      <c r="L98" s="231">
        <v>0</v>
      </c>
      <c r="M98" s="231">
        <v>0</v>
      </c>
      <c r="N98" s="231">
        <v>0</v>
      </c>
      <c r="O98" s="231">
        <v>0</v>
      </c>
      <c r="P98" s="231">
        <v>0</v>
      </c>
      <c r="Q98" s="231">
        <v>0</v>
      </c>
      <c r="R98" s="231">
        <v>0</v>
      </c>
      <c r="S98" s="231">
        <v>0</v>
      </c>
      <c r="T98" s="231">
        <v>0</v>
      </c>
      <c r="U98" s="231">
        <v>0</v>
      </c>
      <c r="V98" s="231">
        <v>0</v>
      </c>
      <c r="W98" s="231">
        <v>0</v>
      </c>
      <c r="DA98" s="73" t="s">
        <v>1348</v>
      </c>
    </row>
    <row r="99" spans="1:105" ht="12" customHeight="1" x14ac:dyDescent="0.25">
      <c r="A99" s="64" t="s">
        <v>160</v>
      </c>
      <c r="B99" s="231">
        <v>0.22079947911276579</v>
      </c>
      <c r="C99" s="231">
        <v>0.25420109774436211</v>
      </c>
      <c r="D99" s="231">
        <v>0.22340390030554361</v>
      </c>
      <c r="E99" s="231">
        <v>0.17249853589709771</v>
      </c>
      <c r="F99" s="231">
        <v>0.19088927171989989</v>
      </c>
      <c r="G99" s="231">
        <v>0.17216802074277429</v>
      </c>
      <c r="H99" s="231">
        <v>7.8659157604856228E-2</v>
      </c>
      <c r="I99" s="231">
        <v>6.3666214387778905E-2</v>
      </c>
      <c r="J99" s="231">
        <v>4.241475610029883E-2</v>
      </c>
      <c r="K99" s="231">
        <v>3.7124544768318057E-2</v>
      </c>
      <c r="L99" s="231">
        <v>7.3423732465766042E-2</v>
      </c>
      <c r="M99" s="231">
        <v>6.8210924111305027E-2</v>
      </c>
      <c r="N99" s="231">
        <v>0.15669243804177191</v>
      </c>
      <c r="O99" s="231">
        <v>0.2135159798781136</v>
      </c>
      <c r="P99" s="231">
        <v>0.1565521874516469</v>
      </c>
      <c r="Q99" s="231">
        <v>0.23976410538011739</v>
      </c>
      <c r="R99" s="231">
        <v>3.119709940205257E-3</v>
      </c>
      <c r="S99" s="231">
        <v>5.611711583327926E-2</v>
      </c>
      <c r="T99" s="231">
        <v>5.3448348866705492E-2</v>
      </c>
      <c r="U99" s="231">
        <v>7.1207105793377468E-2</v>
      </c>
      <c r="V99" s="231">
        <v>6.8564471212768749E-2</v>
      </c>
      <c r="W99" s="231">
        <v>6.1151342106424568E-2</v>
      </c>
      <c r="DA99" s="73" t="s">
        <v>1349</v>
      </c>
    </row>
    <row r="100" spans="1:105" ht="12" customHeight="1" x14ac:dyDescent="0.25">
      <c r="A100" s="64" t="s">
        <v>70</v>
      </c>
      <c r="B100" s="231">
        <v>0</v>
      </c>
      <c r="C100" s="231">
        <v>0</v>
      </c>
      <c r="D100" s="231">
        <v>0</v>
      </c>
      <c r="E100" s="231">
        <v>0</v>
      </c>
      <c r="F100" s="231">
        <v>0</v>
      </c>
      <c r="G100" s="231">
        <v>0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>
        <v>0</v>
      </c>
      <c r="O100" s="231">
        <v>0</v>
      </c>
      <c r="P100" s="231">
        <v>0</v>
      </c>
      <c r="Q100" s="231">
        <v>0</v>
      </c>
      <c r="R100" s="231">
        <v>0</v>
      </c>
      <c r="S100" s="231">
        <v>0</v>
      </c>
      <c r="T100" s="231">
        <v>0</v>
      </c>
      <c r="U100" s="231">
        <v>0</v>
      </c>
      <c r="V100" s="231">
        <v>0</v>
      </c>
      <c r="W100" s="231">
        <v>0</v>
      </c>
      <c r="DA100" s="73" t="s">
        <v>1350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0</v>
      </c>
      <c r="P101" s="231">
        <v>0</v>
      </c>
      <c r="Q101" s="231">
        <v>0</v>
      </c>
      <c r="R101" s="231">
        <v>0</v>
      </c>
      <c r="S101" s="231">
        <v>0</v>
      </c>
      <c r="T101" s="231">
        <v>0</v>
      </c>
      <c r="U101" s="231">
        <v>0</v>
      </c>
      <c r="V101" s="231">
        <v>0</v>
      </c>
      <c r="W101" s="231">
        <v>0</v>
      </c>
      <c r="DA101" s="73" t="s">
        <v>1351</v>
      </c>
    </row>
    <row r="102" spans="1:105" ht="12" customHeight="1" x14ac:dyDescent="0.25">
      <c r="A102" s="64" t="s">
        <v>162</v>
      </c>
      <c r="B102" s="231">
        <v>0.28664745560338151</v>
      </c>
      <c r="C102" s="231">
        <v>0.25549371648145169</v>
      </c>
      <c r="D102" s="231">
        <v>0.26484434235092869</v>
      </c>
      <c r="E102" s="231">
        <v>0.3491073353287511</v>
      </c>
      <c r="F102" s="231">
        <v>0.36857417101168322</v>
      </c>
      <c r="G102" s="231">
        <v>0.4212551383263653</v>
      </c>
      <c r="H102" s="231">
        <v>0.313427087358426</v>
      </c>
      <c r="I102" s="231">
        <v>0.3595999790885423</v>
      </c>
      <c r="J102" s="231">
        <v>0.29371942002510387</v>
      </c>
      <c r="K102" s="231">
        <v>0.25414010526684172</v>
      </c>
      <c r="L102" s="231">
        <v>0.28000190074716491</v>
      </c>
      <c r="M102" s="231">
        <v>0.49349451833266939</v>
      </c>
      <c r="N102" s="231">
        <v>0.48707877668716149</v>
      </c>
      <c r="O102" s="231">
        <v>0.63000288071197963</v>
      </c>
      <c r="P102" s="231">
        <v>0.44206097188540872</v>
      </c>
      <c r="Q102" s="231">
        <v>0.49071673327647258</v>
      </c>
      <c r="R102" s="231">
        <v>0.59455146115187818</v>
      </c>
      <c r="S102" s="231">
        <v>0.42424402841907721</v>
      </c>
      <c r="T102" s="231">
        <v>0.26401768822470251</v>
      </c>
      <c r="U102" s="231">
        <v>0.27394068611401112</v>
      </c>
      <c r="V102" s="231">
        <v>0.23466473145638761</v>
      </c>
      <c r="W102" s="231">
        <v>8.592043809421597E-2</v>
      </c>
      <c r="DA102" s="73" t="s">
        <v>1352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1353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1354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1355</v>
      </c>
    </row>
    <row r="106" spans="1:105" ht="12" customHeight="1" x14ac:dyDescent="0.25">
      <c r="A106" s="60" t="s">
        <v>1038</v>
      </c>
      <c r="B106" s="264">
        <v>0</v>
      </c>
      <c r="C106" s="264">
        <v>0</v>
      </c>
      <c r="D106" s="264">
        <v>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>
        <v>0</v>
      </c>
      <c r="K106" s="264">
        <v>0</v>
      </c>
      <c r="L106" s="264">
        <v>0</v>
      </c>
      <c r="M106" s="264">
        <v>0</v>
      </c>
      <c r="N106" s="264">
        <v>0</v>
      </c>
      <c r="O106" s="264">
        <v>0</v>
      </c>
      <c r="P106" s="264">
        <v>0</v>
      </c>
      <c r="Q106" s="264">
        <v>0</v>
      </c>
      <c r="R106" s="264">
        <v>0</v>
      </c>
      <c r="S106" s="264">
        <v>0</v>
      </c>
      <c r="T106" s="264">
        <v>0</v>
      </c>
      <c r="U106" s="264">
        <v>0</v>
      </c>
      <c r="V106" s="264">
        <v>0</v>
      </c>
      <c r="W106" s="264">
        <v>0</v>
      </c>
      <c r="DA106" s="72" t="s">
        <v>1356</v>
      </c>
    </row>
    <row r="107" spans="1:105" ht="12" customHeight="1" x14ac:dyDescent="0.25">
      <c r="A107" s="132" t="s">
        <v>1040</v>
      </c>
      <c r="B107" s="318">
        <v>0</v>
      </c>
      <c r="C107" s="318">
        <v>0</v>
      </c>
      <c r="D107" s="318">
        <v>0</v>
      </c>
      <c r="E107" s="318">
        <v>0</v>
      </c>
      <c r="F107" s="318">
        <v>0</v>
      </c>
      <c r="G107" s="318">
        <v>0</v>
      </c>
      <c r="H107" s="318">
        <v>0</v>
      </c>
      <c r="I107" s="318">
        <v>0</v>
      </c>
      <c r="J107" s="318">
        <v>0</v>
      </c>
      <c r="K107" s="318">
        <v>0</v>
      </c>
      <c r="L107" s="318">
        <v>0</v>
      </c>
      <c r="M107" s="318">
        <v>0</v>
      </c>
      <c r="N107" s="318">
        <v>0</v>
      </c>
      <c r="O107" s="318">
        <v>0</v>
      </c>
      <c r="P107" s="318">
        <v>0</v>
      </c>
      <c r="Q107" s="318">
        <v>0</v>
      </c>
      <c r="R107" s="318">
        <v>0</v>
      </c>
      <c r="S107" s="318">
        <v>0</v>
      </c>
      <c r="T107" s="318">
        <v>0</v>
      </c>
      <c r="U107" s="318">
        <v>0</v>
      </c>
      <c r="V107" s="318">
        <v>0</v>
      </c>
      <c r="W107" s="318">
        <v>0</v>
      </c>
      <c r="DA107" s="139" t="s">
        <v>1357</v>
      </c>
    </row>
    <row r="108" spans="1:105" ht="12" customHeight="1" x14ac:dyDescent="0.25">
      <c r="A108" s="100" t="s">
        <v>106</v>
      </c>
      <c r="B108" s="281">
        <v>0</v>
      </c>
      <c r="C108" s="281">
        <v>0</v>
      </c>
      <c r="D108" s="281">
        <v>0</v>
      </c>
      <c r="E108" s="281">
        <v>0</v>
      </c>
      <c r="F108" s="281">
        <v>0</v>
      </c>
      <c r="G108" s="281">
        <v>0</v>
      </c>
      <c r="H108" s="281">
        <v>0</v>
      </c>
      <c r="I108" s="281">
        <v>0</v>
      </c>
      <c r="J108" s="281">
        <v>0</v>
      </c>
      <c r="K108" s="281">
        <v>0</v>
      </c>
      <c r="L108" s="281">
        <v>0</v>
      </c>
      <c r="M108" s="281">
        <v>0</v>
      </c>
      <c r="N108" s="281">
        <v>0</v>
      </c>
      <c r="O108" s="281">
        <v>0</v>
      </c>
      <c r="P108" s="281">
        <v>0</v>
      </c>
      <c r="Q108" s="281">
        <v>0</v>
      </c>
      <c r="R108" s="281">
        <v>0</v>
      </c>
      <c r="S108" s="281">
        <v>0</v>
      </c>
      <c r="T108" s="281">
        <v>0</v>
      </c>
      <c r="U108" s="281">
        <v>0</v>
      </c>
      <c r="V108" s="281">
        <v>0</v>
      </c>
      <c r="W108" s="281">
        <v>0</v>
      </c>
      <c r="DA108" s="105" t="s">
        <v>1358</v>
      </c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3.4124444639566258</v>
      </c>
      <c r="C110" s="225">
        <v>3.4976128066673962</v>
      </c>
      <c r="D110" s="225">
        <v>3.366298952310526</v>
      </c>
      <c r="E110" s="225">
        <v>3.1514891907306541</v>
      </c>
      <c r="F110" s="225">
        <v>3.51681318597399</v>
      </c>
      <c r="G110" s="225">
        <v>3.5882959262858898</v>
      </c>
      <c r="H110" s="225">
        <v>2.5843484124411651</v>
      </c>
      <c r="I110" s="225">
        <v>3.352991340076402</v>
      </c>
      <c r="J110" s="225">
        <v>2.1924493863971328</v>
      </c>
      <c r="K110" s="225">
        <v>1.546184777413685</v>
      </c>
      <c r="L110" s="225">
        <v>1.6921789362931929</v>
      </c>
      <c r="M110" s="225">
        <v>2.502102932423047</v>
      </c>
      <c r="N110" s="225">
        <v>2.7293228857457579</v>
      </c>
      <c r="O110" s="225">
        <v>3.711353478857629</v>
      </c>
      <c r="P110" s="225">
        <v>4.3514188260891116</v>
      </c>
      <c r="Q110" s="225">
        <v>4.5205057670958109</v>
      </c>
      <c r="R110" s="225">
        <v>3.2160873404018</v>
      </c>
      <c r="S110" s="225">
        <v>2.2659618260583358</v>
      </c>
      <c r="T110" s="225">
        <v>2.450298888363009</v>
      </c>
      <c r="U110" s="225">
        <v>2.8035704288572991</v>
      </c>
      <c r="V110" s="225">
        <v>1.9065769535740931</v>
      </c>
      <c r="W110" s="225">
        <v>1.2965343698581799</v>
      </c>
      <c r="DA110" s="89" t="s">
        <v>1359</v>
      </c>
    </row>
    <row r="111" spans="1:105" ht="12" customHeight="1" x14ac:dyDescent="0.25">
      <c r="A111" s="55" t="s">
        <v>92</v>
      </c>
      <c r="B111" s="261">
        <v>0</v>
      </c>
      <c r="C111" s="261">
        <v>0</v>
      </c>
      <c r="D111" s="261">
        <v>0</v>
      </c>
      <c r="E111" s="261">
        <v>0</v>
      </c>
      <c r="F111" s="261">
        <v>0</v>
      </c>
      <c r="G111" s="261">
        <v>0</v>
      </c>
      <c r="H111" s="261">
        <v>0</v>
      </c>
      <c r="I111" s="261">
        <v>0</v>
      </c>
      <c r="J111" s="261">
        <v>0</v>
      </c>
      <c r="K111" s="261">
        <v>0</v>
      </c>
      <c r="L111" s="261">
        <v>0</v>
      </c>
      <c r="M111" s="261">
        <v>0</v>
      </c>
      <c r="N111" s="261">
        <v>0</v>
      </c>
      <c r="O111" s="261">
        <v>0</v>
      </c>
      <c r="P111" s="261">
        <v>0</v>
      </c>
      <c r="Q111" s="261">
        <v>0</v>
      </c>
      <c r="R111" s="261">
        <v>0</v>
      </c>
      <c r="S111" s="261">
        <v>0</v>
      </c>
      <c r="T111" s="261">
        <v>0</v>
      </c>
      <c r="U111" s="261">
        <v>0</v>
      </c>
      <c r="V111" s="261">
        <v>0</v>
      </c>
      <c r="W111" s="261">
        <v>0</v>
      </c>
      <c r="DA111" s="67" t="s">
        <v>1360</v>
      </c>
    </row>
    <row r="112" spans="1:105" ht="12" customHeight="1" x14ac:dyDescent="0.25">
      <c r="A112" s="202" t="s">
        <v>93</v>
      </c>
      <c r="B112" s="226">
        <v>0</v>
      </c>
      <c r="C112" s="226">
        <v>0</v>
      </c>
      <c r="D112" s="226">
        <v>0</v>
      </c>
      <c r="E112" s="226">
        <v>0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  <c r="K112" s="226">
        <v>0</v>
      </c>
      <c r="L112" s="226">
        <v>0</v>
      </c>
      <c r="M112" s="226">
        <v>0</v>
      </c>
      <c r="N112" s="226">
        <v>0</v>
      </c>
      <c r="O112" s="226">
        <v>0</v>
      </c>
      <c r="P112" s="226">
        <v>0</v>
      </c>
      <c r="Q112" s="226">
        <v>0</v>
      </c>
      <c r="R112" s="226">
        <v>0</v>
      </c>
      <c r="S112" s="226">
        <v>0</v>
      </c>
      <c r="T112" s="226">
        <v>0</v>
      </c>
      <c r="U112" s="226">
        <v>0</v>
      </c>
      <c r="V112" s="226">
        <v>0</v>
      </c>
      <c r="W112" s="226">
        <v>0</v>
      </c>
      <c r="DA112" s="174" t="s">
        <v>1361</v>
      </c>
    </row>
    <row r="113" spans="1:105" ht="12" customHeight="1" x14ac:dyDescent="0.25">
      <c r="A113" s="202" t="s">
        <v>94</v>
      </c>
      <c r="B113" s="226">
        <v>0</v>
      </c>
      <c r="C113" s="226">
        <v>0</v>
      </c>
      <c r="D113" s="226">
        <v>0</v>
      </c>
      <c r="E113" s="226">
        <v>0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  <c r="K113" s="226">
        <v>0</v>
      </c>
      <c r="L113" s="226">
        <v>0</v>
      </c>
      <c r="M113" s="226">
        <v>0</v>
      </c>
      <c r="N113" s="226">
        <v>0</v>
      </c>
      <c r="O113" s="226">
        <v>0</v>
      </c>
      <c r="P113" s="226">
        <v>0</v>
      </c>
      <c r="Q113" s="226">
        <v>0</v>
      </c>
      <c r="R113" s="226">
        <v>0</v>
      </c>
      <c r="S113" s="226">
        <v>0</v>
      </c>
      <c r="T113" s="226">
        <v>0</v>
      </c>
      <c r="U113" s="226">
        <v>0</v>
      </c>
      <c r="V113" s="226">
        <v>0</v>
      </c>
      <c r="W113" s="226">
        <v>0</v>
      </c>
      <c r="DA113" s="174" t="s">
        <v>1362</v>
      </c>
    </row>
    <row r="114" spans="1:105" ht="12" customHeight="1" x14ac:dyDescent="0.25">
      <c r="A114" s="202" t="s">
        <v>95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0</v>
      </c>
      <c r="S114" s="226">
        <v>0</v>
      </c>
      <c r="T114" s="226">
        <v>0</v>
      </c>
      <c r="U114" s="226">
        <v>0</v>
      </c>
      <c r="V114" s="226">
        <v>0</v>
      </c>
      <c r="W114" s="226">
        <v>0</v>
      </c>
      <c r="DA114" s="174" t="s">
        <v>1363</v>
      </c>
    </row>
    <row r="115" spans="1:105" ht="12" customHeight="1" x14ac:dyDescent="0.25">
      <c r="A115" s="56" t="s">
        <v>96</v>
      </c>
      <c r="B115" s="262">
        <v>9.8843933792947591E-2</v>
      </c>
      <c r="C115" s="262">
        <v>0.1075708699953294</v>
      </c>
      <c r="D115" s="262">
        <v>9.4485941578983573E-2</v>
      </c>
      <c r="E115" s="262">
        <v>6.5540442826347564E-2</v>
      </c>
      <c r="F115" s="262">
        <v>8.8368212251227485E-2</v>
      </c>
      <c r="G115" s="262">
        <v>8.271934635906239E-2</v>
      </c>
      <c r="H115" s="262">
        <v>5.6182640233206883E-2</v>
      </c>
      <c r="I115" s="262">
        <v>7.6386793151996105E-2</v>
      </c>
      <c r="J115" s="262">
        <v>4.3739721336223711E-2</v>
      </c>
      <c r="K115" s="262">
        <v>3.4215806079722022E-2</v>
      </c>
      <c r="L115" s="262">
        <v>4.0028953868103817E-2</v>
      </c>
      <c r="M115" s="262">
        <v>6.8133042862705662E-2</v>
      </c>
      <c r="N115" s="262">
        <v>9.7863887853176373E-2</v>
      </c>
      <c r="O115" s="262">
        <v>0.16057929541624541</v>
      </c>
      <c r="P115" s="262">
        <v>0.17628110313306111</v>
      </c>
      <c r="Q115" s="262">
        <v>0.13319780568380171</v>
      </c>
      <c r="R115" s="262">
        <v>7.7978837486156569E-2</v>
      </c>
      <c r="S115" s="262">
        <v>4.5759034200178621E-2</v>
      </c>
      <c r="T115" s="262">
        <v>5.8770026021497147E-2</v>
      </c>
      <c r="U115" s="262">
        <v>6.7819874832068208E-2</v>
      </c>
      <c r="V115" s="262">
        <v>3.9003549217456697E-2</v>
      </c>
      <c r="W115" s="262">
        <v>2.6179400551137041E-2</v>
      </c>
      <c r="DA115" s="68" t="s">
        <v>1364</v>
      </c>
    </row>
    <row r="116" spans="1:105" ht="12" customHeight="1" x14ac:dyDescent="0.25">
      <c r="A116" s="37" t="s">
        <v>160</v>
      </c>
      <c r="B116" s="228">
        <v>4.3008810580652562E-2</v>
      </c>
      <c r="C116" s="228">
        <v>5.3649031685094037E-2</v>
      </c>
      <c r="D116" s="228">
        <v>4.3233187605425667E-2</v>
      </c>
      <c r="E116" s="228">
        <v>2.1674660990725701E-2</v>
      </c>
      <c r="F116" s="228">
        <v>3.0151288522920469E-2</v>
      </c>
      <c r="G116" s="228">
        <v>2.3999107419595159E-2</v>
      </c>
      <c r="H116" s="228">
        <v>1.1271191503222989E-2</v>
      </c>
      <c r="I116" s="228">
        <v>1.148983316921098E-2</v>
      </c>
      <c r="J116" s="228">
        <v>5.5192531558553434E-3</v>
      </c>
      <c r="K116" s="228">
        <v>4.3611410599857974E-3</v>
      </c>
      <c r="L116" s="228">
        <v>8.3159650107365538E-3</v>
      </c>
      <c r="M116" s="228">
        <v>8.2737631950999813E-3</v>
      </c>
      <c r="N116" s="228">
        <v>2.3819845984287321E-2</v>
      </c>
      <c r="O116" s="228">
        <v>4.064668522639954E-2</v>
      </c>
      <c r="P116" s="228">
        <v>4.6101880440505297E-2</v>
      </c>
      <c r="Q116" s="228">
        <v>4.3719220311246323E-2</v>
      </c>
      <c r="R116" s="228">
        <v>4.0703210427014562E-4</v>
      </c>
      <c r="S116" s="228">
        <v>5.3456967811730208E-3</v>
      </c>
      <c r="T116" s="228">
        <v>9.8944784219481934E-3</v>
      </c>
      <c r="U116" s="228">
        <v>1.399185252025748E-2</v>
      </c>
      <c r="V116" s="228">
        <v>8.8192618124380215E-3</v>
      </c>
      <c r="W116" s="228">
        <v>1.0885198214502401E-2</v>
      </c>
      <c r="DA116" s="69" t="s">
        <v>1365</v>
      </c>
    </row>
    <row r="117" spans="1:105" ht="12" customHeight="1" x14ac:dyDescent="0.25">
      <c r="A117" s="37" t="s">
        <v>162</v>
      </c>
      <c r="B117" s="228">
        <v>5.5835123212295043E-2</v>
      </c>
      <c r="C117" s="228">
        <v>5.39218383102354E-2</v>
      </c>
      <c r="D117" s="228">
        <v>5.1252753973557892E-2</v>
      </c>
      <c r="E117" s="228">
        <v>4.3865781835621863E-2</v>
      </c>
      <c r="F117" s="228">
        <v>5.8216923728307009E-2</v>
      </c>
      <c r="G117" s="228">
        <v>5.8720238939467227E-2</v>
      </c>
      <c r="H117" s="228">
        <v>4.4911448729983892E-2</v>
      </c>
      <c r="I117" s="228">
        <v>6.4896959982785121E-2</v>
      </c>
      <c r="J117" s="228">
        <v>3.8220468180368367E-2</v>
      </c>
      <c r="K117" s="228">
        <v>2.9854665019736219E-2</v>
      </c>
      <c r="L117" s="228">
        <v>3.1712988857367258E-2</v>
      </c>
      <c r="M117" s="228">
        <v>5.9859279667605667E-2</v>
      </c>
      <c r="N117" s="228">
        <v>7.4044041868889063E-2</v>
      </c>
      <c r="O117" s="228">
        <v>0.1199326101898459</v>
      </c>
      <c r="P117" s="228">
        <v>0.1301792226925558</v>
      </c>
      <c r="Q117" s="228">
        <v>8.947858537255543E-2</v>
      </c>
      <c r="R117" s="228">
        <v>7.7571805381886419E-2</v>
      </c>
      <c r="S117" s="228">
        <v>4.0413337419005602E-2</v>
      </c>
      <c r="T117" s="228">
        <v>4.8875547599548957E-2</v>
      </c>
      <c r="U117" s="228">
        <v>5.3828022311810733E-2</v>
      </c>
      <c r="V117" s="228">
        <v>3.0184287405018679E-2</v>
      </c>
      <c r="W117" s="228">
        <v>1.529420233663464E-2</v>
      </c>
      <c r="DA117" s="69" t="s">
        <v>1366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1367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1368</v>
      </c>
    </row>
    <row r="120" spans="1:105" ht="12" customHeight="1" x14ac:dyDescent="0.25">
      <c r="A120" s="37" t="s">
        <v>38</v>
      </c>
      <c r="B120" s="228">
        <v>0</v>
      </c>
      <c r="C120" s="228">
        <v>0</v>
      </c>
      <c r="D120" s="228">
        <v>0</v>
      </c>
      <c r="E120" s="228">
        <v>0</v>
      </c>
      <c r="F120" s="228">
        <v>0</v>
      </c>
      <c r="G120" s="228">
        <v>0</v>
      </c>
      <c r="H120" s="228">
        <v>0</v>
      </c>
      <c r="I120" s="228">
        <v>0</v>
      </c>
      <c r="J120" s="228">
        <v>0</v>
      </c>
      <c r="K120" s="228">
        <v>0</v>
      </c>
      <c r="L120" s="228">
        <v>0</v>
      </c>
      <c r="M120" s="228">
        <v>0</v>
      </c>
      <c r="N120" s="228">
        <v>0</v>
      </c>
      <c r="O120" s="228">
        <v>0</v>
      </c>
      <c r="P120" s="228">
        <v>0</v>
      </c>
      <c r="Q120" s="228">
        <v>0</v>
      </c>
      <c r="R120" s="228">
        <v>0</v>
      </c>
      <c r="S120" s="228">
        <v>0</v>
      </c>
      <c r="T120" s="228">
        <v>0</v>
      </c>
      <c r="U120" s="228">
        <v>0</v>
      </c>
      <c r="V120" s="228">
        <v>0</v>
      </c>
      <c r="W120" s="228">
        <v>0</v>
      </c>
      <c r="DA120" s="69" t="s">
        <v>1369</v>
      </c>
    </row>
    <row r="121" spans="1:105" ht="12" customHeight="1" x14ac:dyDescent="0.25">
      <c r="A121" s="57" t="s">
        <v>1053</v>
      </c>
      <c r="B121" s="263">
        <f t="shared" ref="B121:W121" si="5">B122+B133</f>
        <v>1.977526996990115</v>
      </c>
      <c r="C121" s="263">
        <f t="shared" si="5"/>
        <v>2.0153152576025741</v>
      </c>
      <c r="D121" s="263">
        <f t="shared" si="5"/>
        <v>1.963249531391366</v>
      </c>
      <c r="E121" s="263">
        <f t="shared" si="5"/>
        <v>1.8473319237603949</v>
      </c>
      <c r="F121" s="263">
        <f t="shared" si="5"/>
        <v>1.9513170392040831</v>
      </c>
      <c r="G121" s="263">
        <f t="shared" si="5"/>
        <v>2.036034946928726</v>
      </c>
      <c r="H121" s="263">
        <f t="shared" si="5"/>
        <v>1.408519269813266</v>
      </c>
      <c r="I121" s="263">
        <f t="shared" si="5"/>
        <v>1.849095984363696</v>
      </c>
      <c r="J121" s="263">
        <f t="shared" si="5"/>
        <v>1.2324282299843421</v>
      </c>
      <c r="K121" s="263">
        <f t="shared" si="5"/>
        <v>0.8660588728512526</v>
      </c>
      <c r="L121" s="263">
        <f t="shared" si="5"/>
        <v>0.93425393329295892</v>
      </c>
      <c r="M121" s="263">
        <f t="shared" si="5"/>
        <v>1.391497272849997</v>
      </c>
      <c r="N121" s="263">
        <f t="shared" si="5"/>
        <v>1.401429079707941</v>
      </c>
      <c r="O121" s="263">
        <f t="shared" si="5"/>
        <v>1.8455241412920611</v>
      </c>
      <c r="P121" s="263">
        <f t="shared" si="5"/>
        <v>2.131203329763582</v>
      </c>
      <c r="Q121" s="263">
        <f t="shared" si="5"/>
        <v>2.6318659882009769</v>
      </c>
      <c r="R121" s="263">
        <f t="shared" si="5"/>
        <v>1.912256520190837</v>
      </c>
      <c r="S121" s="263">
        <f t="shared" si="5"/>
        <v>1.408277270042803</v>
      </c>
      <c r="T121" s="263">
        <f t="shared" si="5"/>
        <v>1.4722232923411691</v>
      </c>
      <c r="U121" s="263">
        <f t="shared" si="5"/>
        <v>1.684661995115033</v>
      </c>
      <c r="V121" s="263">
        <f t="shared" si="5"/>
        <v>1.1866330245244869</v>
      </c>
      <c r="W121" s="263">
        <f t="shared" si="5"/>
        <v>0.81512737224015697</v>
      </c>
      <c r="DA121" s="70"/>
    </row>
    <row r="122" spans="1:105" ht="12" customHeight="1" x14ac:dyDescent="0.25">
      <c r="A122" s="60" t="s">
        <v>1054</v>
      </c>
      <c r="B122" s="264">
        <v>1.977526996990115</v>
      </c>
      <c r="C122" s="264">
        <v>2.0153152576025741</v>
      </c>
      <c r="D122" s="264">
        <v>1.963249531391366</v>
      </c>
      <c r="E122" s="264">
        <v>1.8473319237603949</v>
      </c>
      <c r="F122" s="264">
        <v>1.9513170392040831</v>
      </c>
      <c r="G122" s="264">
        <v>2.036034946928726</v>
      </c>
      <c r="H122" s="264">
        <v>1.408519269813266</v>
      </c>
      <c r="I122" s="264">
        <v>1.849095984363696</v>
      </c>
      <c r="J122" s="264">
        <v>1.2324282299843421</v>
      </c>
      <c r="K122" s="264">
        <v>0.8660588728512526</v>
      </c>
      <c r="L122" s="264">
        <v>0.93425393329295892</v>
      </c>
      <c r="M122" s="264">
        <v>1.391497272849997</v>
      </c>
      <c r="N122" s="264">
        <v>1.401429079707941</v>
      </c>
      <c r="O122" s="264">
        <v>1.8455241412920611</v>
      </c>
      <c r="P122" s="264">
        <v>2.131203329763582</v>
      </c>
      <c r="Q122" s="264">
        <v>2.6318659882009769</v>
      </c>
      <c r="R122" s="264">
        <v>1.912256520190837</v>
      </c>
      <c r="S122" s="264">
        <v>1.408277270042803</v>
      </c>
      <c r="T122" s="264">
        <v>1.4722232923411691</v>
      </c>
      <c r="U122" s="264">
        <v>1.684661995115033</v>
      </c>
      <c r="V122" s="264">
        <v>1.1866330245244869</v>
      </c>
      <c r="W122" s="264">
        <v>0.81512737224015697</v>
      </c>
      <c r="DA122" s="72" t="s">
        <v>1370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1371</v>
      </c>
    </row>
    <row r="124" spans="1:105" ht="12" customHeight="1" x14ac:dyDescent="0.25">
      <c r="A124" s="64" t="s">
        <v>32</v>
      </c>
      <c r="B124" s="231">
        <v>0</v>
      </c>
      <c r="C124" s="231">
        <v>0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1372</v>
      </c>
    </row>
    <row r="125" spans="1:105" ht="12" customHeight="1" x14ac:dyDescent="0.25">
      <c r="A125" s="64" t="s">
        <v>33</v>
      </c>
      <c r="B125" s="231">
        <v>0.38123203528474309</v>
      </c>
      <c r="C125" s="231">
        <v>0.38521849010659298</v>
      </c>
      <c r="D125" s="231">
        <v>0.39069873970945329</v>
      </c>
      <c r="E125" s="231">
        <v>0.24700742591222191</v>
      </c>
      <c r="F125" s="231">
        <v>0.23640951042596989</v>
      </c>
      <c r="G125" s="231">
        <v>0.23828495630813931</v>
      </c>
      <c r="H125" s="231">
        <v>0.2278079573929182</v>
      </c>
      <c r="I125" s="231">
        <v>0.28070183235233498</v>
      </c>
      <c r="J125" s="231">
        <v>0.23181117839212001</v>
      </c>
      <c r="K125" s="231">
        <v>0</v>
      </c>
      <c r="L125" s="231">
        <v>0</v>
      </c>
      <c r="M125" s="231">
        <v>0</v>
      </c>
      <c r="N125" s="231">
        <v>0</v>
      </c>
      <c r="O125" s="231">
        <v>0</v>
      </c>
      <c r="P125" s="231">
        <v>0</v>
      </c>
      <c r="Q125" s="231">
        <v>0</v>
      </c>
      <c r="R125" s="231">
        <v>0</v>
      </c>
      <c r="S125" s="231">
        <v>0</v>
      </c>
      <c r="T125" s="231">
        <v>0</v>
      </c>
      <c r="U125" s="231">
        <v>0</v>
      </c>
      <c r="V125" s="231">
        <v>0</v>
      </c>
      <c r="W125" s="231">
        <v>0</v>
      </c>
      <c r="DA125" s="73" t="s">
        <v>1373</v>
      </c>
    </row>
    <row r="126" spans="1:105" ht="12" customHeight="1" x14ac:dyDescent="0.25">
      <c r="A126" s="64" t="s">
        <v>160</v>
      </c>
      <c r="B126" s="231">
        <v>0.69457724924880293</v>
      </c>
      <c r="C126" s="231">
        <v>0.81298136877537897</v>
      </c>
      <c r="D126" s="231">
        <v>0.71953967182528389</v>
      </c>
      <c r="E126" s="231">
        <v>0.52923797078875312</v>
      </c>
      <c r="F126" s="231">
        <v>0.58512750652143219</v>
      </c>
      <c r="G126" s="231">
        <v>0.52157562937213575</v>
      </c>
      <c r="H126" s="231">
        <v>0.2368707354633319</v>
      </c>
      <c r="I126" s="231">
        <v>0.23591234042668741</v>
      </c>
      <c r="J126" s="231">
        <v>0.12626186567012651</v>
      </c>
      <c r="K126" s="231">
        <v>0.11038772262025</v>
      </c>
      <c r="L126" s="231">
        <v>0.19409008404284031</v>
      </c>
      <c r="M126" s="231">
        <v>0.16897702551444679</v>
      </c>
      <c r="N126" s="231">
        <v>0.34110462570858491</v>
      </c>
      <c r="O126" s="231">
        <v>0.46714888525554382</v>
      </c>
      <c r="P126" s="231">
        <v>0.5573625269919269</v>
      </c>
      <c r="Q126" s="231">
        <v>0.86385153551990845</v>
      </c>
      <c r="R126" s="231">
        <v>9.9815516672169084E-3</v>
      </c>
      <c r="S126" s="231">
        <v>0.16451884094698729</v>
      </c>
      <c r="T126" s="231">
        <v>0.24786243233975899</v>
      </c>
      <c r="U126" s="231">
        <v>0.34756098032470278</v>
      </c>
      <c r="V126" s="231">
        <v>0.26831474387676352</v>
      </c>
      <c r="W126" s="231">
        <v>0.33892384203255632</v>
      </c>
      <c r="DA126" s="73" t="s">
        <v>1374</v>
      </c>
    </row>
    <row r="127" spans="1:105" ht="12" customHeight="1" x14ac:dyDescent="0.25">
      <c r="A127" s="64" t="s">
        <v>70</v>
      </c>
      <c r="B127" s="231">
        <v>0</v>
      </c>
      <c r="C127" s="231">
        <v>0</v>
      </c>
      <c r="D127" s="231">
        <v>0</v>
      </c>
      <c r="E127" s="231">
        <v>0</v>
      </c>
      <c r="F127" s="231">
        <v>0</v>
      </c>
      <c r="G127" s="231">
        <v>0</v>
      </c>
      <c r="H127" s="231">
        <v>0</v>
      </c>
      <c r="I127" s="231">
        <v>0</v>
      </c>
      <c r="J127" s="231">
        <v>0</v>
      </c>
      <c r="K127" s="231">
        <v>0</v>
      </c>
      <c r="L127" s="231">
        <v>0</v>
      </c>
      <c r="M127" s="231">
        <v>0</v>
      </c>
      <c r="N127" s="231">
        <v>0</v>
      </c>
      <c r="O127" s="231">
        <v>0</v>
      </c>
      <c r="P127" s="231">
        <v>0</v>
      </c>
      <c r="Q127" s="231">
        <v>0</v>
      </c>
      <c r="R127" s="231">
        <v>0</v>
      </c>
      <c r="S127" s="231">
        <v>0</v>
      </c>
      <c r="T127" s="231">
        <v>0</v>
      </c>
      <c r="U127" s="231">
        <v>0</v>
      </c>
      <c r="V127" s="231">
        <v>0</v>
      </c>
      <c r="W127" s="231">
        <v>0</v>
      </c>
      <c r="DA127" s="73" t="s">
        <v>1375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0</v>
      </c>
      <c r="P128" s="231">
        <v>0</v>
      </c>
      <c r="Q128" s="231">
        <v>0</v>
      </c>
      <c r="R128" s="231">
        <v>0</v>
      </c>
      <c r="S128" s="231">
        <v>0</v>
      </c>
      <c r="T128" s="231">
        <v>0</v>
      </c>
      <c r="U128" s="231">
        <v>0</v>
      </c>
      <c r="V128" s="231">
        <v>0</v>
      </c>
      <c r="W128" s="231">
        <v>0</v>
      </c>
      <c r="DA128" s="73" t="s">
        <v>1376</v>
      </c>
    </row>
    <row r="129" spans="1:105" ht="12" customHeight="1" x14ac:dyDescent="0.25">
      <c r="A129" s="64" t="s">
        <v>162</v>
      </c>
      <c r="B129" s="231">
        <v>0.90171771245656906</v>
      </c>
      <c r="C129" s="231">
        <v>0.81711539872060235</v>
      </c>
      <c r="D129" s="231">
        <v>0.85301111985662859</v>
      </c>
      <c r="E129" s="231">
        <v>1.0710865270594201</v>
      </c>
      <c r="F129" s="231">
        <v>1.1297800222566809</v>
      </c>
      <c r="G129" s="231">
        <v>1.2761743612484511</v>
      </c>
      <c r="H129" s="231">
        <v>0.94384057695701584</v>
      </c>
      <c r="I129" s="231">
        <v>1.3324818115846739</v>
      </c>
      <c r="J129" s="231">
        <v>0.87435518592209571</v>
      </c>
      <c r="K129" s="231">
        <v>0.75567115023100262</v>
      </c>
      <c r="L129" s="231">
        <v>0.74016384925011858</v>
      </c>
      <c r="M129" s="231">
        <v>1.222520247335551</v>
      </c>
      <c r="N129" s="231">
        <v>1.0603244539993559</v>
      </c>
      <c r="O129" s="231">
        <v>1.378375256036517</v>
      </c>
      <c r="P129" s="231">
        <v>1.5738408027716551</v>
      </c>
      <c r="Q129" s="231">
        <v>1.7680144526810679</v>
      </c>
      <c r="R129" s="231">
        <v>1.90227496852362</v>
      </c>
      <c r="S129" s="231">
        <v>1.2437584290958159</v>
      </c>
      <c r="T129" s="231">
        <v>1.22436086000141</v>
      </c>
      <c r="U129" s="231">
        <v>1.3371010147903299</v>
      </c>
      <c r="V129" s="231">
        <v>0.91831828064772347</v>
      </c>
      <c r="W129" s="231">
        <v>0.4762035302076007</v>
      </c>
      <c r="DA129" s="73" t="s">
        <v>1377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1378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0</v>
      </c>
      <c r="R131" s="231">
        <v>0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1379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1380</v>
      </c>
    </row>
    <row r="133" spans="1:105" ht="12" customHeight="1" x14ac:dyDescent="0.25">
      <c r="A133" s="60" t="s">
        <v>1066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1381</v>
      </c>
    </row>
    <row r="134" spans="1:105" ht="12" customHeight="1" x14ac:dyDescent="0.25">
      <c r="A134" s="57" t="s">
        <v>1012</v>
      </c>
      <c r="B134" s="263">
        <v>0.98357055337588672</v>
      </c>
      <c r="C134" s="263">
        <v>1.0188128453283971</v>
      </c>
      <c r="D134" s="263">
        <v>0.96801054889057636</v>
      </c>
      <c r="E134" s="263">
        <v>0.93491720007327606</v>
      </c>
      <c r="F134" s="263">
        <v>1.12910666919951</v>
      </c>
      <c r="G134" s="263">
        <v>1.112597538567049</v>
      </c>
      <c r="H134" s="263">
        <v>0.86537741900844034</v>
      </c>
      <c r="I134" s="263">
        <v>1.0816472103713439</v>
      </c>
      <c r="J134" s="263">
        <v>0.69695534089871058</v>
      </c>
      <c r="K134" s="263">
        <v>0.48538429259156418</v>
      </c>
      <c r="L134" s="263">
        <v>0.54487487822865044</v>
      </c>
      <c r="M134" s="263">
        <v>0.75863943992836469</v>
      </c>
      <c r="N134" s="263">
        <v>0.90883747028571649</v>
      </c>
      <c r="O134" s="263">
        <v>1.2272331885585781</v>
      </c>
      <c r="P134" s="263">
        <v>1.513309639694342</v>
      </c>
      <c r="Q134" s="263">
        <v>1.2570742924226761</v>
      </c>
      <c r="R134" s="263">
        <v>0.84936164860978547</v>
      </c>
      <c r="S134" s="263">
        <v>0.56787741801832359</v>
      </c>
      <c r="T134" s="263">
        <v>0.64870379670912126</v>
      </c>
      <c r="U134" s="263">
        <v>0.74499146154069429</v>
      </c>
      <c r="V134" s="263">
        <v>0.48222567167680458</v>
      </c>
      <c r="W134" s="263">
        <v>0.32927137232551401</v>
      </c>
      <c r="DA134" s="70" t="s">
        <v>1382</v>
      </c>
    </row>
    <row r="135" spans="1:105" ht="12" customHeight="1" x14ac:dyDescent="0.25">
      <c r="A135" s="60" t="s">
        <v>1014</v>
      </c>
      <c r="B135" s="264">
        <v>0.98357055337588672</v>
      </c>
      <c r="C135" s="264">
        <v>1.0188128453283971</v>
      </c>
      <c r="D135" s="264">
        <v>0.96801054889057636</v>
      </c>
      <c r="E135" s="264">
        <v>0.93491720007327606</v>
      </c>
      <c r="F135" s="264">
        <v>1.12910666919951</v>
      </c>
      <c r="G135" s="264">
        <v>1.112597538567049</v>
      </c>
      <c r="H135" s="264">
        <v>0.86537741900844034</v>
      </c>
      <c r="I135" s="264">
        <v>1.0816472103713439</v>
      </c>
      <c r="J135" s="264">
        <v>0.69695534089871058</v>
      </c>
      <c r="K135" s="264">
        <v>0.48538429259156418</v>
      </c>
      <c r="L135" s="264">
        <v>0.54487487822865044</v>
      </c>
      <c r="M135" s="264">
        <v>0.75863943992836469</v>
      </c>
      <c r="N135" s="264">
        <v>0.90883747028571649</v>
      </c>
      <c r="O135" s="264">
        <v>1.2272331885585781</v>
      </c>
      <c r="P135" s="264">
        <v>1.513309639694342</v>
      </c>
      <c r="Q135" s="264">
        <v>1.2570742924226761</v>
      </c>
      <c r="R135" s="264">
        <v>0.84936164860978547</v>
      </c>
      <c r="S135" s="264">
        <v>0.56787741801832359</v>
      </c>
      <c r="T135" s="264">
        <v>0.64870379670912126</v>
      </c>
      <c r="U135" s="264">
        <v>0.74499146154069429</v>
      </c>
      <c r="V135" s="264">
        <v>0.48222567167680458</v>
      </c>
      <c r="W135" s="264">
        <v>0.32927137232551401</v>
      </c>
      <c r="DA135" s="72" t="s">
        <v>1383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1384</v>
      </c>
    </row>
    <row r="137" spans="1:105" ht="12" customHeight="1" x14ac:dyDescent="0.25">
      <c r="A137" s="59" t="s">
        <v>33</v>
      </c>
      <c r="B137" s="297">
        <v>0.18961491017839421</v>
      </c>
      <c r="C137" s="297">
        <v>0.19474151475709339</v>
      </c>
      <c r="D137" s="297">
        <v>0.1926400569208192</v>
      </c>
      <c r="E137" s="297">
        <v>0.1250081201222798</v>
      </c>
      <c r="F137" s="297">
        <v>0.13679558448022969</v>
      </c>
      <c r="G137" s="297">
        <v>0.13021154487839609</v>
      </c>
      <c r="H137" s="297">
        <v>0.1399624885674472</v>
      </c>
      <c r="I137" s="297">
        <v>0.1641993473986742</v>
      </c>
      <c r="J137" s="297">
        <v>0.13109245222536359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DA137" s="122" t="s">
        <v>1385</v>
      </c>
    </row>
    <row r="138" spans="1:105" ht="12" customHeight="1" x14ac:dyDescent="0.25">
      <c r="A138" s="59" t="s">
        <v>160</v>
      </c>
      <c r="B138" s="297">
        <v>0.34546467908946649</v>
      </c>
      <c r="C138" s="297">
        <v>0.41099071641343998</v>
      </c>
      <c r="D138" s="297">
        <v>0.35478016499436488</v>
      </c>
      <c r="E138" s="297">
        <v>0.26784232733611307</v>
      </c>
      <c r="F138" s="297">
        <v>0.33857715413324552</v>
      </c>
      <c r="G138" s="297">
        <v>0.28501660165085169</v>
      </c>
      <c r="H138" s="297">
        <v>0.14553055118732219</v>
      </c>
      <c r="I138" s="297">
        <v>0.1379992856360622</v>
      </c>
      <c r="J138" s="297">
        <v>7.140284479831184E-2</v>
      </c>
      <c r="K138" s="297">
        <v>6.1867002734381532E-2</v>
      </c>
      <c r="L138" s="297">
        <v>0.11319707323626441</v>
      </c>
      <c r="M138" s="297">
        <v>9.2125682527916766E-2</v>
      </c>
      <c r="N138" s="297">
        <v>0.221208957071415</v>
      </c>
      <c r="O138" s="297">
        <v>0.31064379119006041</v>
      </c>
      <c r="P138" s="297">
        <v>0.39576800257479278</v>
      </c>
      <c r="Q138" s="297">
        <v>0.41260670666374599</v>
      </c>
      <c r="R138" s="297">
        <v>4.433477982810085E-3</v>
      </c>
      <c r="S138" s="297">
        <v>6.6341008691777587E-2</v>
      </c>
      <c r="T138" s="297">
        <v>0.1092152948243795</v>
      </c>
      <c r="U138" s="297">
        <v>0.15369846500807219</v>
      </c>
      <c r="V138" s="297">
        <v>0.1090381397724972</v>
      </c>
      <c r="W138" s="297">
        <v>0.13690856469854379</v>
      </c>
      <c r="DA138" s="122" t="s">
        <v>1386</v>
      </c>
    </row>
    <row r="139" spans="1:105" ht="12" customHeight="1" x14ac:dyDescent="0.25">
      <c r="A139" s="59" t="s">
        <v>70</v>
      </c>
      <c r="B139" s="297">
        <v>0</v>
      </c>
      <c r="C139" s="297">
        <v>0</v>
      </c>
      <c r="D139" s="297">
        <v>0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DA139" s="122" t="s">
        <v>1387</v>
      </c>
    </row>
    <row r="140" spans="1:105" ht="12" customHeight="1" x14ac:dyDescent="0.25">
      <c r="A140" s="59" t="s">
        <v>162</v>
      </c>
      <c r="B140" s="297">
        <v>0.44849096410802602</v>
      </c>
      <c r="C140" s="297">
        <v>0.41308061415786362</v>
      </c>
      <c r="D140" s="297">
        <v>0.42059032697539228</v>
      </c>
      <c r="E140" s="297">
        <v>0.54206675261488313</v>
      </c>
      <c r="F140" s="297">
        <v>0.65373393058603491</v>
      </c>
      <c r="G140" s="297">
        <v>0.69736939203780146</v>
      </c>
      <c r="H140" s="297">
        <v>0.57988437925367087</v>
      </c>
      <c r="I140" s="297">
        <v>0.77944857733660766</v>
      </c>
      <c r="J140" s="297">
        <v>0.49446004387503512</v>
      </c>
      <c r="K140" s="297">
        <v>0.42351728985718268</v>
      </c>
      <c r="L140" s="297">
        <v>0.43167780499238612</v>
      </c>
      <c r="M140" s="297">
        <v>0.66651375740044794</v>
      </c>
      <c r="N140" s="297">
        <v>0.68762851321430152</v>
      </c>
      <c r="O140" s="297">
        <v>0.91658939736851741</v>
      </c>
      <c r="P140" s="297">
        <v>1.117541637119549</v>
      </c>
      <c r="Q140" s="297">
        <v>0.84446758575892955</v>
      </c>
      <c r="R140" s="297">
        <v>0.84492817062697534</v>
      </c>
      <c r="S140" s="297">
        <v>0.50153640932654597</v>
      </c>
      <c r="T140" s="297">
        <v>0.53948850188474173</v>
      </c>
      <c r="U140" s="297">
        <v>0.59129299653262213</v>
      </c>
      <c r="V140" s="297">
        <v>0.37318753190430742</v>
      </c>
      <c r="W140" s="297">
        <v>0.19236280762697011</v>
      </c>
      <c r="DA140" s="122" t="s">
        <v>1388</v>
      </c>
    </row>
    <row r="141" spans="1:105" ht="12" customHeight="1" x14ac:dyDescent="0.25">
      <c r="A141" s="60" t="s">
        <v>1021</v>
      </c>
      <c r="B141" s="264">
        <v>0</v>
      </c>
      <c r="C141" s="264">
        <v>0</v>
      </c>
      <c r="D141" s="264">
        <v>0</v>
      </c>
      <c r="E141" s="264">
        <v>0</v>
      </c>
      <c r="F141" s="264">
        <v>0</v>
      </c>
      <c r="G141" s="264">
        <v>0</v>
      </c>
      <c r="H141" s="264">
        <v>0</v>
      </c>
      <c r="I141" s="264">
        <v>0</v>
      </c>
      <c r="J141" s="264">
        <v>0</v>
      </c>
      <c r="K141" s="264">
        <v>0</v>
      </c>
      <c r="L141" s="264">
        <v>0</v>
      </c>
      <c r="M141" s="264">
        <v>0</v>
      </c>
      <c r="N141" s="264">
        <v>0</v>
      </c>
      <c r="O141" s="264">
        <v>0</v>
      </c>
      <c r="P141" s="264">
        <v>0</v>
      </c>
      <c r="Q141" s="264">
        <v>0</v>
      </c>
      <c r="R141" s="264">
        <v>0</v>
      </c>
      <c r="S141" s="264">
        <v>0</v>
      </c>
      <c r="T141" s="264">
        <v>0</v>
      </c>
      <c r="U141" s="264">
        <v>0</v>
      </c>
      <c r="V141" s="264">
        <v>0</v>
      </c>
      <c r="W141" s="264">
        <v>0</v>
      </c>
      <c r="DA141" s="72" t="s">
        <v>1389</v>
      </c>
    </row>
    <row r="142" spans="1:105" ht="12" customHeight="1" x14ac:dyDescent="0.25">
      <c r="A142" s="57" t="s">
        <v>1023</v>
      </c>
      <c r="B142" s="263">
        <f t="shared" ref="B142:W142" si="6">B143+B144+B155</f>
        <v>0.3525029797976772</v>
      </c>
      <c r="C142" s="263">
        <f t="shared" si="6"/>
        <v>0.35591383374109531</v>
      </c>
      <c r="D142" s="263">
        <f t="shared" si="6"/>
        <v>0.34055293044959961</v>
      </c>
      <c r="E142" s="263">
        <f t="shared" si="6"/>
        <v>0.30369962407063517</v>
      </c>
      <c r="F142" s="263">
        <f t="shared" si="6"/>
        <v>0.34802126531916949</v>
      </c>
      <c r="G142" s="263">
        <f t="shared" si="6"/>
        <v>0.35694409443105168</v>
      </c>
      <c r="H142" s="263">
        <f t="shared" si="6"/>
        <v>0.25426908338625209</v>
      </c>
      <c r="I142" s="263">
        <f t="shared" si="6"/>
        <v>0.34586135218936509</v>
      </c>
      <c r="J142" s="263">
        <f t="shared" si="6"/>
        <v>0.21932609417785653</v>
      </c>
      <c r="K142" s="263">
        <f t="shared" si="6"/>
        <v>0.16052580589114604</v>
      </c>
      <c r="L142" s="263">
        <f t="shared" si="6"/>
        <v>0.17302117090347993</v>
      </c>
      <c r="M142" s="263">
        <f t="shared" si="6"/>
        <v>0.28383317678197972</v>
      </c>
      <c r="N142" s="263">
        <f t="shared" si="6"/>
        <v>0.3211924478989242</v>
      </c>
      <c r="O142" s="263">
        <f t="shared" si="6"/>
        <v>0.47801685359074542</v>
      </c>
      <c r="P142" s="263">
        <f t="shared" si="6"/>
        <v>0.53062475349812666</v>
      </c>
      <c r="Q142" s="263">
        <f t="shared" si="6"/>
        <v>0.4983676807883568</v>
      </c>
      <c r="R142" s="263">
        <f t="shared" si="6"/>
        <v>0.37649033411502153</v>
      </c>
      <c r="S142" s="263">
        <f t="shared" si="6"/>
        <v>0.24404810379703057</v>
      </c>
      <c r="T142" s="263">
        <f t="shared" si="6"/>
        <v>0.27060177329122193</v>
      </c>
      <c r="U142" s="263">
        <f t="shared" si="6"/>
        <v>0.3060970973695043</v>
      </c>
      <c r="V142" s="263">
        <f t="shared" si="6"/>
        <v>0.19871470815534442</v>
      </c>
      <c r="W142" s="263">
        <f t="shared" si="6"/>
        <v>0.12595622474137208</v>
      </c>
      <c r="DA142" s="70"/>
    </row>
    <row r="143" spans="1:105" ht="12" customHeight="1" x14ac:dyDescent="0.25">
      <c r="A143" s="60" t="s">
        <v>1024</v>
      </c>
      <c r="B143" s="264">
        <v>0.13010041250363599</v>
      </c>
      <c r="C143" s="264">
        <v>0.12926140983999951</v>
      </c>
      <c r="D143" s="264">
        <v>0.1197560782777525</v>
      </c>
      <c r="E143" s="264">
        <v>9.5939445264537279E-2</v>
      </c>
      <c r="F143" s="264">
        <v>0.12856640084241169</v>
      </c>
      <c r="G143" s="264">
        <v>0.12796143073718191</v>
      </c>
      <c r="H143" s="264">
        <v>9.585996828117789E-2</v>
      </c>
      <c r="I143" s="264">
        <v>0.1379027783132461</v>
      </c>
      <c r="J143" s="264">
        <v>8.072105729524813E-2</v>
      </c>
      <c r="K143" s="264">
        <v>6.3124497568645799E-2</v>
      </c>
      <c r="L143" s="264">
        <v>6.7950305329881527E-2</v>
      </c>
      <c r="M143" s="264">
        <v>0.12733844051009691</v>
      </c>
      <c r="N143" s="264">
        <v>0.1635807310010185</v>
      </c>
      <c r="O143" s="264">
        <v>0.27045998703407759</v>
      </c>
      <c r="P143" s="264">
        <v>0.29093897793781498</v>
      </c>
      <c r="Q143" s="264">
        <v>0.20237488097289499</v>
      </c>
      <c r="R143" s="264">
        <v>0.16142841078223091</v>
      </c>
      <c r="S143" s="264">
        <v>8.5666205195355574E-2</v>
      </c>
      <c r="T143" s="264">
        <v>0.1050281854994399</v>
      </c>
      <c r="U143" s="264">
        <v>0.11663159156020091</v>
      </c>
      <c r="V143" s="264">
        <v>6.5260028906048637E-2</v>
      </c>
      <c r="W143" s="264">
        <v>3.4282927469687509E-2</v>
      </c>
      <c r="DA143" s="72" t="s">
        <v>1390</v>
      </c>
    </row>
    <row r="144" spans="1:105" ht="12" customHeight="1" x14ac:dyDescent="0.25">
      <c r="A144" s="60" t="s">
        <v>1026</v>
      </c>
      <c r="B144" s="264">
        <v>0.2224025672940412</v>
      </c>
      <c r="C144" s="264">
        <v>0.2266524239010958</v>
      </c>
      <c r="D144" s="264">
        <v>0.22079685217184711</v>
      </c>
      <c r="E144" s="264">
        <v>0.2077601788060979</v>
      </c>
      <c r="F144" s="264">
        <v>0.2194548644767578</v>
      </c>
      <c r="G144" s="264">
        <v>0.2289826636938698</v>
      </c>
      <c r="H144" s="264">
        <v>0.15840911510507419</v>
      </c>
      <c r="I144" s="264">
        <v>0.20795857387611899</v>
      </c>
      <c r="J144" s="264">
        <v>0.13860503688260839</v>
      </c>
      <c r="K144" s="264">
        <v>9.7401308322500241E-2</v>
      </c>
      <c r="L144" s="264">
        <v>0.1050708655735984</v>
      </c>
      <c r="M144" s="264">
        <v>0.15649473627188279</v>
      </c>
      <c r="N144" s="264">
        <v>0.15761171689790571</v>
      </c>
      <c r="O144" s="264">
        <v>0.2075568665566678</v>
      </c>
      <c r="P144" s="264">
        <v>0.2396857755603117</v>
      </c>
      <c r="Q144" s="264">
        <v>0.29599279981546178</v>
      </c>
      <c r="R144" s="264">
        <v>0.21506192333279059</v>
      </c>
      <c r="S144" s="264">
        <v>0.15838189860167501</v>
      </c>
      <c r="T144" s="264">
        <v>0.165573587791782</v>
      </c>
      <c r="U144" s="264">
        <v>0.18946550580930341</v>
      </c>
      <c r="V144" s="264">
        <v>0.1334546792492958</v>
      </c>
      <c r="W144" s="264">
        <v>9.1673297271684578E-2</v>
      </c>
      <c r="DA144" s="72" t="s">
        <v>1391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1392</v>
      </c>
    </row>
    <row r="146" spans="1:105" ht="12" customHeight="1" x14ac:dyDescent="0.25">
      <c r="A146" s="64" t="s">
        <v>32</v>
      </c>
      <c r="B146" s="231">
        <v>0</v>
      </c>
      <c r="C146" s="231">
        <v>0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1393</v>
      </c>
    </row>
    <row r="147" spans="1:105" ht="12" customHeight="1" x14ac:dyDescent="0.25">
      <c r="A147" s="64" t="s">
        <v>33</v>
      </c>
      <c r="B147" s="231">
        <v>4.2875259610164099E-2</v>
      </c>
      <c r="C147" s="231">
        <v>4.3323596238756569E-2</v>
      </c>
      <c r="D147" s="231">
        <v>4.3939932492543951E-2</v>
      </c>
      <c r="E147" s="231">
        <v>2.7779689353007331E-2</v>
      </c>
      <c r="F147" s="231">
        <v>2.658779482226506E-2</v>
      </c>
      <c r="G147" s="231">
        <v>2.679871683731231E-2</v>
      </c>
      <c r="H147" s="231">
        <v>2.5620421188338321E-2</v>
      </c>
      <c r="I147" s="231">
        <v>3.15691306638647E-2</v>
      </c>
      <c r="J147" s="231">
        <v>2.607064342501221E-2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1394</v>
      </c>
    </row>
    <row r="148" spans="1:105" ht="12" customHeight="1" x14ac:dyDescent="0.25">
      <c r="A148" s="64" t="s">
        <v>160</v>
      </c>
      <c r="B148" s="231">
        <v>7.8115628080974886E-2</v>
      </c>
      <c r="C148" s="231">
        <v>9.143194699898792E-2</v>
      </c>
      <c r="D148" s="231">
        <v>8.0923026854967869E-2</v>
      </c>
      <c r="E148" s="231">
        <v>5.952074666594092E-2</v>
      </c>
      <c r="F148" s="231">
        <v>6.5806363120603159E-2</v>
      </c>
      <c r="G148" s="231">
        <v>5.8659001463406163E-2</v>
      </c>
      <c r="H148" s="231">
        <v>2.6639666494594028E-2</v>
      </c>
      <c r="I148" s="231">
        <v>2.6531880599910421E-2</v>
      </c>
      <c r="J148" s="231">
        <v>1.4200040312527709E-2</v>
      </c>
      <c r="K148" s="231">
        <v>1.241475486597811E-2</v>
      </c>
      <c r="L148" s="231">
        <v>2.1828340671527991E-2</v>
      </c>
      <c r="M148" s="231">
        <v>1.9004000625692359E-2</v>
      </c>
      <c r="N148" s="231">
        <v>3.8362330622504021E-2</v>
      </c>
      <c r="O148" s="231">
        <v>5.2537897863096428E-2</v>
      </c>
      <c r="P148" s="231">
        <v>6.2683774787990185E-2</v>
      </c>
      <c r="Q148" s="231">
        <v>9.7153060136699484E-2</v>
      </c>
      <c r="R148" s="231">
        <v>1.122575175836275E-3</v>
      </c>
      <c r="S148" s="231">
        <v>1.8502610912791959E-2</v>
      </c>
      <c r="T148" s="231">
        <v>2.7875847648103469E-2</v>
      </c>
      <c r="U148" s="231">
        <v>3.9088444523437307E-2</v>
      </c>
      <c r="V148" s="231">
        <v>3.0176016798689309E-2</v>
      </c>
      <c r="W148" s="231">
        <v>3.8117068793462043E-2</v>
      </c>
      <c r="DA148" s="73" t="s">
        <v>1395</v>
      </c>
    </row>
    <row r="149" spans="1:105" ht="12" customHeight="1" x14ac:dyDescent="0.25">
      <c r="A149" s="64" t="s">
        <v>70</v>
      </c>
      <c r="B149" s="231">
        <v>0</v>
      </c>
      <c r="C149" s="231">
        <v>0</v>
      </c>
      <c r="D149" s="231">
        <v>0</v>
      </c>
      <c r="E149" s="231">
        <v>0</v>
      </c>
      <c r="F149" s="231">
        <v>0</v>
      </c>
      <c r="G149" s="231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1">
        <v>0</v>
      </c>
      <c r="DA149" s="73" t="s">
        <v>1396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</v>
      </c>
      <c r="P150" s="231">
        <v>0</v>
      </c>
      <c r="Q150" s="231">
        <v>0</v>
      </c>
      <c r="R150" s="231">
        <v>0</v>
      </c>
      <c r="S150" s="231">
        <v>0</v>
      </c>
      <c r="T150" s="231">
        <v>0</v>
      </c>
      <c r="U150" s="231">
        <v>0</v>
      </c>
      <c r="V150" s="231">
        <v>0</v>
      </c>
      <c r="W150" s="231">
        <v>0</v>
      </c>
      <c r="DA150" s="73" t="s">
        <v>1397</v>
      </c>
    </row>
    <row r="151" spans="1:105" ht="12" customHeight="1" x14ac:dyDescent="0.25">
      <c r="A151" s="64" t="s">
        <v>162</v>
      </c>
      <c r="B151" s="231">
        <v>0.1014116796029023</v>
      </c>
      <c r="C151" s="231">
        <v>9.1896880663351332E-2</v>
      </c>
      <c r="D151" s="231">
        <v>9.5933892824335315E-2</v>
      </c>
      <c r="E151" s="231">
        <v>0.1204597427871496</v>
      </c>
      <c r="F151" s="231">
        <v>0.12706070653388951</v>
      </c>
      <c r="G151" s="231">
        <v>0.1435249453931513</v>
      </c>
      <c r="H151" s="231">
        <v>0.1061490274221419</v>
      </c>
      <c r="I151" s="231">
        <v>0.1498575626123439</v>
      </c>
      <c r="J151" s="231">
        <v>9.833435314506854E-2</v>
      </c>
      <c r="K151" s="231">
        <v>8.4986553456522132E-2</v>
      </c>
      <c r="L151" s="231">
        <v>8.3242524902070403E-2</v>
      </c>
      <c r="M151" s="231">
        <v>0.13749073564619049</v>
      </c>
      <c r="N151" s="231">
        <v>0.1192493862754016</v>
      </c>
      <c r="O151" s="231">
        <v>0.1550189686935714</v>
      </c>
      <c r="P151" s="231">
        <v>0.1770020007723215</v>
      </c>
      <c r="Q151" s="231">
        <v>0.19883973967876231</v>
      </c>
      <c r="R151" s="231">
        <v>0.21393934815695431</v>
      </c>
      <c r="S151" s="231">
        <v>0.139879287688883</v>
      </c>
      <c r="T151" s="231">
        <v>0.1376977401436785</v>
      </c>
      <c r="U151" s="231">
        <v>0.15037706128586609</v>
      </c>
      <c r="V151" s="231">
        <v>0.1032786624506065</v>
      </c>
      <c r="W151" s="231">
        <v>5.3556228478222549E-2</v>
      </c>
      <c r="DA151" s="73" t="s">
        <v>1398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1399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</v>
      </c>
      <c r="R153" s="231">
        <v>0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1400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1401</v>
      </c>
    </row>
    <row r="155" spans="1:105" ht="12" customHeight="1" x14ac:dyDescent="0.25">
      <c r="A155" s="60" t="s">
        <v>1038</v>
      </c>
      <c r="B155" s="264">
        <v>0</v>
      </c>
      <c r="C155" s="264">
        <v>0</v>
      </c>
      <c r="D155" s="264">
        <v>0</v>
      </c>
      <c r="E155" s="264">
        <v>0</v>
      </c>
      <c r="F155" s="264">
        <v>0</v>
      </c>
      <c r="G155" s="264">
        <v>0</v>
      </c>
      <c r="H155" s="264">
        <v>0</v>
      </c>
      <c r="I155" s="264">
        <v>0</v>
      </c>
      <c r="J155" s="264">
        <v>0</v>
      </c>
      <c r="K155" s="264">
        <v>0</v>
      </c>
      <c r="L155" s="264">
        <v>0</v>
      </c>
      <c r="M155" s="264">
        <v>0</v>
      </c>
      <c r="N155" s="264">
        <v>0</v>
      </c>
      <c r="O155" s="264">
        <v>0</v>
      </c>
      <c r="P155" s="264">
        <v>0</v>
      </c>
      <c r="Q155" s="264">
        <v>0</v>
      </c>
      <c r="R155" s="264">
        <v>0</v>
      </c>
      <c r="S155" s="264">
        <v>0</v>
      </c>
      <c r="T155" s="264">
        <v>0</v>
      </c>
      <c r="U155" s="264">
        <v>0</v>
      </c>
      <c r="V155" s="264">
        <v>0</v>
      </c>
      <c r="W155" s="264">
        <v>0</v>
      </c>
      <c r="DA155" s="72" t="s">
        <v>1402</v>
      </c>
    </row>
    <row r="156" spans="1:105" ht="12" customHeight="1" x14ac:dyDescent="0.25">
      <c r="A156" s="132" t="s">
        <v>1040</v>
      </c>
      <c r="B156" s="318">
        <v>0</v>
      </c>
      <c r="C156" s="318">
        <v>0</v>
      </c>
      <c r="D156" s="318">
        <v>0</v>
      </c>
      <c r="E156" s="318">
        <v>0</v>
      </c>
      <c r="F156" s="318">
        <v>0</v>
      </c>
      <c r="G156" s="318">
        <v>0</v>
      </c>
      <c r="H156" s="318">
        <v>0</v>
      </c>
      <c r="I156" s="318">
        <v>0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>
        <v>0</v>
      </c>
      <c r="R156" s="318">
        <v>0</v>
      </c>
      <c r="S156" s="318">
        <v>0</v>
      </c>
      <c r="T156" s="318">
        <v>0</v>
      </c>
      <c r="U156" s="318">
        <v>0</v>
      </c>
      <c r="V156" s="318">
        <v>0</v>
      </c>
      <c r="W156" s="318">
        <v>0</v>
      </c>
      <c r="DA156" s="139" t="s">
        <v>1403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431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7">SUM(B$161:B$167,B$169:B$170,B$172:B$175,B176)</f>
        <v>0</v>
      </c>
      <c r="C160" s="234">
        <f t="shared" si="7"/>
        <v>0</v>
      </c>
      <c r="D160" s="234">
        <f t="shared" si="7"/>
        <v>0</v>
      </c>
      <c r="E160" s="234">
        <f t="shared" si="7"/>
        <v>0</v>
      </c>
      <c r="F160" s="234">
        <f t="shared" si="7"/>
        <v>0</v>
      </c>
      <c r="G160" s="234">
        <f t="shared" si="7"/>
        <v>0</v>
      </c>
      <c r="H160" s="234">
        <f t="shared" si="7"/>
        <v>0</v>
      </c>
      <c r="I160" s="234">
        <f t="shared" si="7"/>
        <v>0</v>
      </c>
      <c r="J160" s="234">
        <f t="shared" si="7"/>
        <v>0</v>
      </c>
      <c r="K160" s="234">
        <f t="shared" si="7"/>
        <v>0</v>
      </c>
      <c r="L160" s="234">
        <f t="shared" si="7"/>
        <v>0</v>
      </c>
      <c r="M160" s="234">
        <f t="shared" si="7"/>
        <v>0</v>
      </c>
      <c r="N160" s="234">
        <f t="shared" si="7"/>
        <v>0</v>
      </c>
      <c r="O160" s="234">
        <f t="shared" si="7"/>
        <v>0</v>
      </c>
      <c r="P160" s="234">
        <f t="shared" si="7"/>
        <v>0</v>
      </c>
      <c r="Q160" s="234">
        <f t="shared" si="7"/>
        <v>0</v>
      </c>
      <c r="R160" s="234">
        <f t="shared" si="7"/>
        <v>0</v>
      </c>
      <c r="S160" s="234">
        <f t="shared" si="7"/>
        <v>0</v>
      </c>
      <c r="T160" s="234">
        <f t="shared" si="7"/>
        <v>0</v>
      </c>
      <c r="U160" s="234">
        <f t="shared" si="7"/>
        <v>0</v>
      </c>
      <c r="V160" s="234">
        <f t="shared" si="7"/>
        <v>0</v>
      </c>
      <c r="W160" s="234">
        <f t="shared" si="7"/>
        <v>0</v>
      </c>
      <c r="DA160" s="95"/>
    </row>
    <row r="161" spans="1:105" ht="12" customHeight="1" x14ac:dyDescent="0.25">
      <c r="A161" s="55" t="s">
        <v>92</v>
      </c>
      <c r="B161" s="268">
        <f t="shared" ref="B161:W161" si="8">IF(B$6=0,0,B$6/B$5)</f>
        <v>0</v>
      </c>
      <c r="C161" s="268">
        <f t="shared" si="8"/>
        <v>0</v>
      </c>
      <c r="D161" s="268">
        <f t="shared" si="8"/>
        <v>0</v>
      </c>
      <c r="E161" s="268">
        <f t="shared" si="8"/>
        <v>0</v>
      </c>
      <c r="F161" s="268">
        <f t="shared" si="8"/>
        <v>0</v>
      </c>
      <c r="G161" s="268">
        <f t="shared" si="8"/>
        <v>0</v>
      </c>
      <c r="H161" s="268">
        <f t="shared" si="8"/>
        <v>0</v>
      </c>
      <c r="I161" s="268">
        <f t="shared" si="8"/>
        <v>0</v>
      </c>
      <c r="J161" s="268">
        <f t="shared" si="8"/>
        <v>0</v>
      </c>
      <c r="K161" s="268">
        <f t="shared" si="8"/>
        <v>0</v>
      </c>
      <c r="L161" s="268">
        <f t="shared" si="8"/>
        <v>0</v>
      </c>
      <c r="M161" s="268">
        <f t="shared" si="8"/>
        <v>0</v>
      </c>
      <c r="N161" s="268">
        <f t="shared" si="8"/>
        <v>0</v>
      </c>
      <c r="O161" s="268">
        <f t="shared" si="8"/>
        <v>0</v>
      </c>
      <c r="P161" s="268">
        <f t="shared" si="8"/>
        <v>0</v>
      </c>
      <c r="Q161" s="268">
        <f t="shared" si="8"/>
        <v>0</v>
      </c>
      <c r="R161" s="268">
        <f t="shared" si="8"/>
        <v>0</v>
      </c>
      <c r="S161" s="268">
        <f t="shared" si="8"/>
        <v>0</v>
      </c>
      <c r="T161" s="268">
        <f t="shared" si="8"/>
        <v>0</v>
      </c>
      <c r="U161" s="268">
        <f t="shared" si="8"/>
        <v>0</v>
      </c>
      <c r="V161" s="268">
        <f t="shared" si="8"/>
        <v>0</v>
      </c>
      <c r="W161" s="268">
        <f t="shared" si="8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9">IF(B$7=0,0,B$7/B$5)</f>
        <v>0</v>
      </c>
      <c r="C162" s="269">
        <f t="shared" si="9"/>
        <v>0</v>
      </c>
      <c r="D162" s="269">
        <f t="shared" si="9"/>
        <v>0</v>
      </c>
      <c r="E162" s="269">
        <f t="shared" si="9"/>
        <v>0</v>
      </c>
      <c r="F162" s="269">
        <f t="shared" si="9"/>
        <v>0</v>
      </c>
      <c r="G162" s="269">
        <f t="shared" si="9"/>
        <v>0</v>
      </c>
      <c r="H162" s="269">
        <f t="shared" si="9"/>
        <v>0</v>
      </c>
      <c r="I162" s="269">
        <f t="shared" si="9"/>
        <v>0</v>
      </c>
      <c r="J162" s="269">
        <f t="shared" si="9"/>
        <v>0</v>
      </c>
      <c r="K162" s="269">
        <f t="shared" si="9"/>
        <v>0</v>
      </c>
      <c r="L162" s="269">
        <f t="shared" si="9"/>
        <v>0</v>
      </c>
      <c r="M162" s="269">
        <f t="shared" si="9"/>
        <v>0</v>
      </c>
      <c r="N162" s="269">
        <f t="shared" si="9"/>
        <v>0</v>
      </c>
      <c r="O162" s="269">
        <f t="shared" si="9"/>
        <v>0</v>
      </c>
      <c r="P162" s="269">
        <f t="shared" si="9"/>
        <v>0</v>
      </c>
      <c r="Q162" s="269">
        <f t="shared" si="9"/>
        <v>0</v>
      </c>
      <c r="R162" s="269">
        <f t="shared" si="9"/>
        <v>0</v>
      </c>
      <c r="S162" s="269">
        <f t="shared" si="9"/>
        <v>0</v>
      </c>
      <c r="T162" s="269">
        <f t="shared" si="9"/>
        <v>0</v>
      </c>
      <c r="U162" s="269">
        <f t="shared" si="9"/>
        <v>0</v>
      </c>
      <c r="V162" s="269">
        <f t="shared" si="9"/>
        <v>0</v>
      </c>
      <c r="W162" s="269">
        <f t="shared" si="9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10">IF(B$8=0,0,B$8/B$5)</f>
        <v>0</v>
      </c>
      <c r="C163" s="269">
        <f t="shared" si="10"/>
        <v>0</v>
      </c>
      <c r="D163" s="269">
        <f t="shared" si="10"/>
        <v>0</v>
      </c>
      <c r="E163" s="269">
        <f t="shared" si="10"/>
        <v>0</v>
      </c>
      <c r="F163" s="269">
        <f t="shared" si="10"/>
        <v>0</v>
      </c>
      <c r="G163" s="269">
        <f t="shared" si="10"/>
        <v>0</v>
      </c>
      <c r="H163" s="269">
        <f t="shared" si="10"/>
        <v>0</v>
      </c>
      <c r="I163" s="269">
        <f t="shared" si="10"/>
        <v>0</v>
      </c>
      <c r="J163" s="269">
        <f t="shared" si="10"/>
        <v>0</v>
      </c>
      <c r="K163" s="269">
        <f t="shared" si="10"/>
        <v>0</v>
      </c>
      <c r="L163" s="269">
        <f t="shared" si="10"/>
        <v>0</v>
      </c>
      <c r="M163" s="269">
        <f t="shared" si="10"/>
        <v>0</v>
      </c>
      <c r="N163" s="269">
        <f t="shared" si="10"/>
        <v>0</v>
      </c>
      <c r="O163" s="269">
        <f t="shared" si="10"/>
        <v>0</v>
      </c>
      <c r="P163" s="269">
        <f t="shared" si="10"/>
        <v>0</v>
      </c>
      <c r="Q163" s="269">
        <f t="shared" si="10"/>
        <v>0</v>
      </c>
      <c r="R163" s="269">
        <f t="shared" si="10"/>
        <v>0</v>
      </c>
      <c r="S163" s="269">
        <f t="shared" si="10"/>
        <v>0</v>
      </c>
      <c r="T163" s="269">
        <f t="shared" si="10"/>
        <v>0</v>
      </c>
      <c r="U163" s="269">
        <f t="shared" si="10"/>
        <v>0</v>
      </c>
      <c r="V163" s="269">
        <f t="shared" si="10"/>
        <v>0</v>
      </c>
      <c r="W163" s="269">
        <f t="shared" si="10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1">IF(B$9=0,0,B$9/B$5)</f>
        <v>0</v>
      </c>
      <c r="C164" s="269">
        <f t="shared" si="11"/>
        <v>0</v>
      </c>
      <c r="D164" s="269">
        <f t="shared" si="11"/>
        <v>0</v>
      </c>
      <c r="E164" s="269">
        <f t="shared" si="11"/>
        <v>0</v>
      </c>
      <c r="F164" s="269">
        <f t="shared" si="11"/>
        <v>0</v>
      </c>
      <c r="G164" s="269">
        <f t="shared" si="11"/>
        <v>0</v>
      </c>
      <c r="H164" s="269">
        <f t="shared" si="11"/>
        <v>0</v>
      </c>
      <c r="I164" s="269">
        <f t="shared" si="11"/>
        <v>0</v>
      </c>
      <c r="J164" s="269">
        <f t="shared" si="11"/>
        <v>0</v>
      </c>
      <c r="K164" s="269">
        <f t="shared" si="11"/>
        <v>0</v>
      </c>
      <c r="L164" s="269">
        <f t="shared" si="11"/>
        <v>0</v>
      </c>
      <c r="M164" s="269">
        <f t="shared" si="11"/>
        <v>0</v>
      </c>
      <c r="N164" s="269">
        <f t="shared" si="11"/>
        <v>0</v>
      </c>
      <c r="O164" s="269">
        <f t="shared" si="11"/>
        <v>0</v>
      </c>
      <c r="P164" s="269">
        <f t="shared" si="11"/>
        <v>0</v>
      </c>
      <c r="Q164" s="269">
        <f t="shared" si="11"/>
        <v>0</v>
      </c>
      <c r="R164" s="269">
        <f t="shared" si="11"/>
        <v>0</v>
      </c>
      <c r="S164" s="269">
        <f t="shared" si="11"/>
        <v>0</v>
      </c>
      <c r="T164" s="269">
        <f t="shared" si="11"/>
        <v>0</v>
      </c>
      <c r="U164" s="269">
        <f t="shared" si="11"/>
        <v>0</v>
      </c>
      <c r="V164" s="269">
        <f t="shared" si="11"/>
        <v>0</v>
      </c>
      <c r="W164" s="269">
        <f t="shared" si="11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2">IF(B$10=0,0,B$10/B$5)</f>
        <v>0</v>
      </c>
      <c r="C165" s="270">
        <f t="shared" si="12"/>
        <v>0</v>
      </c>
      <c r="D165" s="270">
        <f t="shared" si="12"/>
        <v>0</v>
      </c>
      <c r="E165" s="270">
        <f t="shared" si="12"/>
        <v>0</v>
      </c>
      <c r="F165" s="270">
        <f t="shared" si="12"/>
        <v>0</v>
      </c>
      <c r="G165" s="270">
        <f t="shared" si="12"/>
        <v>0</v>
      </c>
      <c r="H165" s="270">
        <f t="shared" si="12"/>
        <v>0</v>
      </c>
      <c r="I165" s="270">
        <f t="shared" si="12"/>
        <v>0</v>
      </c>
      <c r="J165" s="270">
        <f t="shared" si="12"/>
        <v>0</v>
      </c>
      <c r="K165" s="270">
        <f t="shared" si="12"/>
        <v>0</v>
      </c>
      <c r="L165" s="270">
        <f t="shared" si="12"/>
        <v>0</v>
      </c>
      <c r="M165" s="270">
        <f t="shared" si="12"/>
        <v>0</v>
      </c>
      <c r="N165" s="270">
        <f t="shared" si="12"/>
        <v>0</v>
      </c>
      <c r="O165" s="270">
        <f t="shared" si="12"/>
        <v>0</v>
      </c>
      <c r="P165" s="270">
        <f t="shared" si="12"/>
        <v>0</v>
      </c>
      <c r="Q165" s="270">
        <f t="shared" si="12"/>
        <v>0</v>
      </c>
      <c r="R165" s="270">
        <f t="shared" si="12"/>
        <v>0</v>
      </c>
      <c r="S165" s="270">
        <f t="shared" si="12"/>
        <v>0</v>
      </c>
      <c r="T165" s="270">
        <f t="shared" si="12"/>
        <v>0</v>
      </c>
      <c r="U165" s="270">
        <f t="shared" si="12"/>
        <v>0</v>
      </c>
      <c r="V165" s="270">
        <f t="shared" si="12"/>
        <v>0</v>
      </c>
      <c r="W165" s="270">
        <f t="shared" si="12"/>
        <v>0</v>
      </c>
      <c r="DA165" s="78"/>
    </row>
    <row r="166" spans="1:105" ht="12" customHeight="1" x14ac:dyDescent="0.25">
      <c r="A166" s="134" t="s">
        <v>999</v>
      </c>
      <c r="B166" s="319">
        <f t="shared" ref="B166:W166" si="13">IF(B$16=0,0,B$16/B$5)</f>
        <v>0</v>
      </c>
      <c r="C166" s="319">
        <f t="shared" si="13"/>
        <v>0</v>
      </c>
      <c r="D166" s="319">
        <f t="shared" si="13"/>
        <v>0</v>
      </c>
      <c r="E166" s="319">
        <f t="shared" si="13"/>
        <v>0</v>
      </c>
      <c r="F166" s="319">
        <f t="shared" si="13"/>
        <v>0</v>
      </c>
      <c r="G166" s="319">
        <f t="shared" si="13"/>
        <v>0</v>
      </c>
      <c r="H166" s="319">
        <f t="shared" si="13"/>
        <v>0</v>
      </c>
      <c r="I166" s="319">
        <f t="shared" si="13"/>
        <v>0</v>
      </c>
      <c r="J166" s="319">
        <f t="shared" si="13"/>
        <v>0</v>
      </c>
      <c r="K166" s="319">
        <f t="shared" si="13"/>
        <v>0</v>
      </c>
      <c r="L166" s="319">
        <f t="shared" si="13"/>
        <v>0</v>
      </c>
      <c r="M166" s="319">
        <f t="shared" si="13"/>
        <v>0</v>
      </c>
      <c r="N166" s="319">
        <f t="shared" si="13"/>
        <v>0</v>
      </c>
      <c r="O166" s="319">
        <f t="shared" si="13"/>
        <v>0</v>
      </c>
      <c r="P166" s="319">
        <f t="shared" si="13"/>
        <v>0</v>
      </c>
      <c r="Q166" s="319">
        <f t="shared" si="13"/>
        <v>0</v>
      </c>
      <c r="R166" s="319">
        <f t="shared" si="13"/>
        <v>0</v>
      </c>
      <c r="S166" s="319">
        <f t="shared" si="13"/>
        <v>0</v>
      </c>
      <c r="T166" s="319">
        <f t="shared" si="13"/>
        <v>0</v>
      </c>
      <c r="U166" s="319">
        <f t="shared" si="13"/>
        <v>0</v>
      </c>
      <c r="V166" s="319">
        <f t="shared" si="13"/>
        <v>0</v>
      </c>
      <c r="W166" s="319">
        <f t="shared" si="13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4">IF(B$25=0,0,B$25/B$5)</f>
        <v>0</v>
      </c>
      <c r="C167" s="271">
        <f t="shared" si="14"/>
        <v>0</v>
      </c>
      <c r="D167" s="271">
        <f t="shared" si="14"/>
        <v>0</v>
      </c>
      <c r="E167" s="271">
        <f t="shared" si="14"/>
        <v>0</v>
      </c>
      <c r="F167" s="271">
        <f t="shared" si="14"/>
        <v>0</v>
      </c>
      <c r="G167" s="271">
        <f t="shared" si="14"/>
        <v>0</v>
      </c>
      <c r="H167" s="271">
        <f t="shared" si="14"/>
        <v>0</v>
      </c>
      <c r="I167" s="271">
        <f t="shared" si="14"/>
        <v>0</v>
      </c>
      <c r="J167" s="271">
        <f t="shared" si="14"/>
        <v>0</v>
      </c>
      <c r="K167" s="271">
        <f t="shared" si="14"/>
        <v>0</v>
      </c>
      <c r="L167" s="271">
        <f t="shared" si="14"/>
        <v>0</v>
      </c>
      <c r="M167" s="271">
        <f t="shared" si="14"/>
        <v>0</v>
      </c>
      <c r="N167" s="271">
        <f t="shared" si="14"/>
        <v>0</v>
      </c>
      <c r="O167" s="271">
        <f t="shared" si="14"/>
        <v>0</v>
      </c>
      <c r="P167" s="271">
        <f t="shared" si="14"/>
        <v>0</v>
      </c>
      <c r="Q167" s="271">
        <f t="shared" si="14"/>
        <v>0</v>
      </c>
      <c r="R167" s="271">
        <f t="shared" si="14"/>
        <v>0</v>
      </c>
      <c r="S167" s="271">
        <f t="shared" si="14"/>
        <v>0</v>
      </c>
      <c r="T167" s="271">
        <f t="shared" si="14"/>
        <v>0</v>
      </c>
      <c r="U167" s="271">
        <f t="shared" si="14"/>
        <v>0</v>
      </c>
      <c r="V167" s="271">
        <f t="shared" si="14"/>
        <v>0</v>
      </c>
      <c r="W167" s="271">
        <f t="shared" si="14"/>
        <v>0</v>
      </c>
      <c r="DA167" s="79"/>
    </row>
    <row r="168" spans="1:105" ht="12" customHeight="1" x14ac:dyDescent="0.25">
      <c r="A168" s="203" t="s">
        <v>1012</v>
      </c>
      <c r="B168" s="271">
        <f t="shared" ref="B168:W168" si="15">IF(B$36=0,0,B$36/B$5)</f>
        <v>0</v>
      </c>
      <c r="C168" s="271">
        <f t="shared" si="15"/>
        <v>0</v>
      </c>
      <c r="D168" s="271">
        <f t="shared" si="15"/>
        <v>0</v>
      </c>
      <c r="E168" s="271">
        <f t="shared" si="15"/>
        <v>0</v>
      </c>
      <c r="F168" s="271">
        <f t="shared" si="15"/>
        <v>0</v>
      </c>
      <c r="G168" s="271">
        <f t="shared" si="15"/>
        <v>0</v>
      </c>
      <c r="H168" s="271">
        <f t="shared" si="15"/>
        <v>0</v>
      </c>
      <c r="I168" s="271">
        <f t="shared" si="15"/>
        <v>0</v>
      </c>
      <c r="J168" s="271">
        <f t="shared" si="15"/>
        <v>0</v>
      </c>
      <c r="K168" s="271">
        <f t="shared" si="15"/>
        <v>0</v>
      </c>
      <c r="L168" s="271">
        <f t="shared" si="15"/>
        <v>0</v>
      </c>
      <c r="M168" s="271">
        <f t="shared" si="15"/>
        <v>0</v>
      </c>
      <c r="N168" s="271">
        <f t="shared" si="15"/>
        <v>0</v>
      </c>
      <c r="O168" s="271">
        <f t="shared" si="15"/>
        <v>0</v>
      </c>
      <c r="P168" s="271">
        <f t="shared" si="15"/>
        <v>0</v>
      </c>
      <c r="Q168" s="271">
        <f t="shared" si="15"/>
        <v>0</v>
      </c>
      <c r="R168" s="271">
        <f t="shared" si="15"/>
        <v>0</v>
      </c>
      <c r="S168" s="271">
        <f t="shared" si="15"/>
        <v>0</v>
      </c>
      <c r="T168" s="271">
        <f t="shared" si="15"/>
        <v>0</v>
      </c>
      <c r="U168" s="271">
        <f t="shared" si="15"/>
        <v>0</v>
      </c>
      <c r="V168" s="271">
        <f t="shared" si="15"/>
        <v>0</v>
      </c>
      <c r="W168" s="271">
        <f t="shared" si="15"/>
        <v>0</v>
      </c>
      <c r="DA168" s="79"/>
    </row>
    <row r="169" spans="1:105" ht="12" customHeight="1" x14ac:dyDescent="0.25">
      <c r="A169" s="62" t="s">
        <v>1014</v>
      </c>
      <c r="B169" s="320">
        <f t="shared" ref="B169:W169" si="16">IF(B$37=0,0,B$37/B$5)</f>
        <v>0</v>
      </c>
      <c r="C169" s="320">
        <f t="shared" si="16"/>
        <v>0</v>
      </c>
      <c r="D169" s="320">
        <f t="shared" si="16"/>
        <v>0</v>
      </c>
      <c r="E169" s="320">
        <f t="shared" si="16"/>
        <v>0</v>
      </c>
      <c r="F169" s="320">
        <f t="shared" si="16"/>
        <v>0</v>
      </c>
      <c r="G169" s="320">
        <f t="shared" si="16"/>
        <v>0</v>
      </c>
      <c r="H169" s="320">
        <f t="shared" si="16"/>
        <v>0</v>
      </c>
      <c r="I169" s="320">
        <f t="shared" si="16"/>
        <v>0</v>
      </c>
      <c r="J169" s="320">
        <f t="shared" si="16"/>
        <v>0</v>
      </c>
      <c r="K169" s="320">
        <f t="shared" si="16"/>
        <v>0</v>
      </c>
      <c r="L169" s="320">
        <f t="shared" si="16"/>
        <v>0</v>
      </c>
      <c r="M169" s="320">
        <f t="shared" si="16"/>
        <v>0</v>
      </c>
      <c r="N169" s="320">
        <f t="shared" si="16"/>
        <v>0</v>
      </c>
      <c r="O169" s="320">
        <f t="shared" si="16"/>
        <v>0</v>
      </c>
      <c r="P169" s="320">
        <f t="shared" si="16"/>
        <v>0</v>
      </c>
      <c r="Q169" s="320">
        <f t="shared" si="16"/>
        <v>0</v>
      </c>
      <c r="R169" s="320">
        <f t="shared" si="16"/>
        <v>0</v>
      </c>
      <c r="S169" s="320">
        <f t="shared" si="16"/>
        <v>0</v>
      </c>
      <c r="T169" s="320">
        <f t="shared" si="16"/>
        <v>0</v>
      </c>
      <c r="U169" s="320">
        <f t="shared" si="16"/>
        <v>0</v>
      </c>
      <c r="V169" s="320">
        <f t="shared" si="16"/>
        <v>0</v>
      </c>
      <c r="W169" s="320">
        <f t="shared" si="16"/>
        <v>0</v>
      </c>
      <c r="DA169" s="141"/>
    </row>
    <row r="170" spans="1:105" ht="12" customHeight="1" x14ac:dyDescent="0.25">
      <c r="A170" s="62" t="s">
        <v>1021</v>
      </c>
      <c r="B170" s="320">
        <f t="shared" ref="B170:W170" si="17">IF(B$43=0,0,B$43/B$5)</f>
        <v>0</v>
      </c>
      <c r="C170" s="320">
        <f t="shared" si="17"/>
        <v>0</v>
      </c>
      <c r="D170" s="320">
        <f t="shared" si="17"/>
        <v>0</v>
      </c>
      <c r="E170" s="320">
        <f t="shared" si="17"/>
        <v>0</v>
      </c>
      <c r="F170" s="320">
        <f t="shared" si="17"/>
        <v>0</v>
      </c>
      <c r="G170" s="320">
        <f t="shared" si="17"/>
        <v>0</v>
      </c>
      <c r="H170" s="320">
        <f t="shared" si="17"/>
        <v>0</v>
      </c>
      <c r="I170" s="320">
        <f t="shared" si="17"/>
        <v>0</v>
      </c>
      <c r="J170" s="320">
        <f t="shared" si="17"/>
        <v>0</v>
      </c>
      <c r="K170" s="320">
        <f t="shared" si="17"/>
        <v>0</v>
      </c>
      <c r="L170" s="320">
        <f t="shared" si="17"/>
        <v>0</v>
      </c>
      <c r="M170" s="320">
        <f t="shared" si="17"/>
        <v>0</v>
      </c>
      <c r="N170" s="320">
        <f t="shared" si="17"/>
        <v>0</v>
      </c>
      <c r="O170" s="320">
        <f t="shared" si="17"/>
        <v>0</v>
      </c>
      <c r="P170" s="320">
        <f t="shared" si="17"/>
        <v>0</v>
      </c>
      <c r="Q170" s="320">
        <f t="shared" si="17"/>
        <v>0</v>
      </c>
      <c r="R170" s="320">
        <f t="shared" si="17"/>
        <v>0</v>
      </c>
      <c r="S170" s="320">
        <f t="shared" si="17"/>
        <v>0</v>
      </c>
      <c r="T170" s="320">
        <f t="shared" si="17"/>
        <v>0</v>
      </c>
      <c r="U170" s="320">
        <f t="shared" si="17"/>
        <v>0</v>
      </c>
      <c r="V170" s="320">
        <f t="shared" si="17"/>
        <v>0</v>
      </c>
      <c r="W170" s="320">
        <f t="shared" si="17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8">IF(B$44=0,0,B$44/B$5)</f>
        <v>0</v>
      </c>
      <c r="C171" s="271">
        <f t="shared" si="18"/>
        <v>0</v>
      </c>
      <c r="D171" s="271">
        <f t="shared" si="18"/>
        <v>0</v>
      </c>
      <c r="E171" s="271">
        <f t="shared" si="18"/>
        <v>0</v>
      </c>
      <c r="F171" s="271">
        <f t="shared" si="18"/>
        <v>0</v>
      </c>
      <c r="G171" s="271">
        <f t="shared" si="18"/>
        <v>0</v>
      </c>
      <c r="H171" s="271">
        <f t="shared" si="18"/>
        <v>0</v>
      </c>
      <c r="I171" s="271">
        <f t="shared" si="18"/>
        <v>0</v>
      </c>
      <c r="J171" s="271">
        <f t="shared" si="18"/>
        <v>0</v>
      </c>
      <c r="K171" s="271">
        <f t="shared" si="18"/>
        <v>0</v>
      </c>
      <c r="L171" s="271">
        <f t="shared" si="18"/>
        <v>0</v>
      </c>
      <c r="M171" s="271">
        <f t="shared" si="18"/>
        <v>0</v>
      </c>
      <c r="N171" s="271">
        <f t="shared" si="18"/>
        <v>0</v>
      </c>
      <c r="O171" s="271">
        <f t="shared" si="18"/>
        <v>0</v>
      </c>
      <c r="P171" s="271">
        <f t="shared" si="18"/>
        <v>0</v>
      </c>
      <c r="Q171" s="271">
        <f t="shared" si="18"/>
        <v>0</v>
      </c>
      <c r="R171" s="271">
        <f t="shared" si="18"/>
        <v>0</v>
      </c>
      <c r="S171" s="271">
        <f t="shared" si="18"/>
        <v>0</v>
      </c>
      <c r="T171" s="271">
        <f t="shared" si="18"/>
        <v>0</v>
      </c>
      <c r="U171" s="271">
        <f t="shared" si="18"/>
        <v>0</v>
      </c>
      <c r="V171" s="271">
        <f t="shared" si="18"/>
        <v>0</v>
      </c>
      <c r="W171" s="271">
        <f t="shared" si="18"/>
        <v>0</v>
      </c>
      <c r="DA171" s="79"/>
    </row>
    <row r="172" spans="1:105" ht="12" customHeight="1" x14ac:dyDescent="0.25">
      <c r="A172" s="62" t="s">
        <v>1135</v>
      </c>
      <c r="B172" s="320">
        <f t="shared" ref="B172:W172" si="19">IF(B$45=0,0,B$45/B$5)</f>
        <v>0</v>
      </c>
      <c r="C172" s="320">
        <f t="shared" si="19"/>
        <v>0</v>
      </c>
      <c r="D172" s="320">
        <f t="shared" si="19"/>
        <v>0</v>
      </c>
      <c r="E172" s="320">
        <f t="shared" si="19"/>
        <v>0</v>
      </c>
      <c r="F172" s="320">
        <f t="shared" si="19"/>
        <v>0</v>
      </c>
      <c r="G172" s="320">
        <f t="shared" si="19"/>
        <v>0</v>
      </c>
      <c r="H172" s="320">
        <f t="shared" si="19"/>
        <v>0</v>
      </c>
      <c r="I172" s="320">
        <f t="shared" si="19"/>
        <v>0</v>
      </c>
      <c r="J172" s="320">
        <f t="shared" si="19"/>
        <v>0</v>
      </c>
      <c r="K172" s="320">
        <f t="shared" si="19"/>
        <v>0</v>
      </c>
      <c r="L172" s="320">
        <f t="shared" si="19"/>
        <v>0</v>
      </c>
      <c r="M172" s="320">
        <f t="shared" si="19"/>
        <v>0</v>
      </c>
      <c r="N172" s="320">
        <f t="shared" si="19"/>
        <v>0</v>
      </c>
      <c r="O172" s="320">
        <f t="shared" si="19"/>
        <v>0</v>
      </c>
      <c r="P172" s="320">
        <f t="shared" si="19"/>
        <v>0</v>
      </c>
      <c r="Q172" s="320">
        <f t="shared" si="19"/>
        <v>0</v>
      </c>
      <c r="R172" s="320">
        <f t="shared" si="19"/>
        <v>0</v>
      </c>
      <c r="S172" s="320">
        <f t="shared" si="19"/>
        <v>0</v>
      </c>
      <c r="T172" s="320">
        <f t="shared" si="19"/>
        <v>0</v>
      </c>
      <c r="U172" s="320">
        <f t="shared" si="19"/>
        <v>0</v>
      </c>
      <c r="V172" s="320">
        <f t="shared" si="19"/>
        <v>0</v>
      </c>
      <c r="W172" s="320">
        <f t="shared" si="19"/>
        <v>0</v>
      </c>
      <c r="DA172" s="141"/>
    </row>
    <row r="173" spans="1:105" ht="12" customHeight="1" x14ac:dyDescent="0.25">
      <c r="A173" s="62" t="s">
        <v>1026</v>
      </c>
      <c r="B173" s="320">
        <f t="shared" ref="B173:W173" si="20">IF(B$46=0,0,B$46/B$5)</f>
        <v>0</v>
      </c>
      <c r="C173" s="320">
        <f t="shared" si="20"/>
        <v>0</v>
      </c>
      <c r="D173" s="320">
        <f t="shared" si="20"/>
        <v>0</v>
      </c>
      <c r="E173" s="320">
        <f t="shared" si="20"/>
        <v>0</v>
      </c>
      <c r="F173" s="320">
        <f t="shared" si="20"/>
        <v>0</v>
      </c>
      <c r="G173" s="320">
        <f t="shared" si="20"/>
        <v>0</v>
      </c>
      <c r="H173" s="320">
        <f t="shared" si="20"/>
        <v>0</v>
      </c>
      <c r="I173" s="320">
        <f t="shared" si="20"/>
        <v>0</v>
      </c>
      <c r="J173" s="320">
        <f t="shared" si="20"/>
        <v>0</v>
      </c>
      <c r="K173" s="320">
        <f t="shared" si="20"/>
        <v>0</v>
      </c>
      <c r="L173" s="320">
        <f t="shared" si="20"/>
        <v>0</v>
      </c>
      <c r="M173" s="320">
        <f t="shared" si="20"/>
        <v>0</v>
      </c>
      <c r="N173" s="320">
        <f t="shared" si="20"/>
        <v>0</v>
      </c>
      <c r="O173" s="320">
        <f t="shared" si="20"/>
        <v>0</v>
      </c>
      <c r="P173" s="320">
        <f t="shared" si="20"/>
        <v>0</v>
      </c>
      <c r="Q173" s="320">
        <f t="shared" si="20"/>
        <v>0</v>
      </c>
      <c r="R173" s="320">
        <f t="shared" si="20"/>
        <v>0</v>
      </c>
      <c r="S173" s="320">
        <f t="shared" si="20"/>
        <v>0</v>
      </c>
      <c r="T173" s="320">
        <f t="shared" si="20"/>
        <v>0</v>
      </c>
      <c r="U173" s="320">
        <f t="shared" si="20"/>
        <v>0</v>
      </c>
      <c r="V173" s="320">
        <f t="shared" si="20"/>
        <v>0</v>
      </c>
      <c r="W173" s="320">
        <f t="shared" si="20"/>
        <v>0</v>
      </c>
      <c r="DA173" s="141"/>
    </row>
    <row r="174" spans="1:105" ht="12" customHeight="1" x14ac:dyDescent="0.25">
      <c r="A174" s="62" t="s">
        <v>1038</v>
      </c>
      <c r="B174" s="320">
        <f t="shared" ref="B174:W174" si="21">IF(B$57=0,0,B$57/B$5)</f>
        <v>0</v>
      </c>
      <c r="C174" s="320">
        <f t="shared" si="21"/>
        <v>0</v>
      </c>
      <c r="D174" s="320">
        <f t="shared" si="21"/>
        <v>0</v>
      </c>
      <c r="E174" s="320">
        <f t="shared" si="21"/>
        <v>0</v>
      </c>
      <c r="F174" s="320">
        <f t="shared" si="21"/>
        <v>0</v>
      </c>
      <c r="G174" s="320">
        <f t="shared" si="21"/>
        <v>0</v>
      </c>
      <c r="H174" s="320">
        <f t="shared" si="21"/>
        <v>0</v>
      </c>
      <c r="I174" s="320">
        <f t="shared" si="21"/>
        <v>0</v>
      </c>
      <c r="J174" s="320">
        <f t="shared" si="21"/>
        <v>0</v>
      </c>
      <c r="K174" s="320">
        <f t="shared" si="21"/>
        <v>0</v>
      </c>
      <c r="L174" s="320">
        <f t="shared" si="21"/>
        <v>0</v>
      </c>
      <c r="M174" s="320">
        <f t="shared" si="21"/>
        <v>0</v>
      </c>
      <c r="N174" s="320">
        <f t="shared" si="21"/>
        <v>0</v>
      </c>
      <c r="O174" s="320">
        <f t="shared" si="21"/>
        <v>0</v>
      </c>
      <c r="P174" s="320">
        <f t="shared" si="21"/>
        <v>0</v>
      </c>
      <c r="Q174" s="320">
        <f t="shared" si="21"/>
        <v>0</v>
      </c>
      <c r="R174" s="320">
        <f t="shared" si="21"/>
        <v>0</v>
      </c>
      <c r="S174" s="320">
        <f t="shared" si="21"/>
        <v>0</v>
      </c>
      <c r="T174" s="320">
        <f t="shared" si="21"/>
        <v>0</v>
      </c>
      <c r="U174" s="320">
        <f t="shared" si="21"/>
        <v>0</v>
      </c>
      <c r="V174" s="320">
        <f t="shared" si="21"/>
        <v>0</v>
      </c>
      <c r="W174" s="320">
        <f t="shared" si="21"/>
        <v>0</v>
      </c>
      <c r="DA174" s="141"/>
    </row>
    <row r="175" spans="1:105" ht="12" customHeight="1" x14ac:dyDescent="0.25">
      <c r="A175" s="203" t="s">
        <v>1040</v>
      </c>
      <c r="B175" s="271">
        <f t="shared" ref="B175:W175" si="22">IF(B$58=0,0,B$58/B$5)</f>
        <v>0</v>
      </c>
      <c r="C175" s="271">
        <f t="shared" si="22"/>
        <v>0</v>
      </c>
      <c r="D175" s="271">
        <f t="shared" si="22"/>
        <v>0</v>
      </c>
      <c r="E175" s="271">
        <f t="shared" si="22"/>
        <v>0</v>
      </c>
      <c r="F175" s="271">
        <f t="shared" si="22"/>
        <v>0</v>
      </c>
      <c r="G175" s="271">
        <f t="shared" si="22"/>
        <v>0</v>
      </c>
      <c r="H175" s="271">
        <f t="shared" si="22"/>
        <v>0</v>
      </c>
      <c r="I175" s="271">
        <f t="shared" si="22"/>
        <v>0</v>
      </c>
      <c r="J175" s="271">
        <f t="shared" si="22"/>
        <v>0</v>
      </c>
      <c r="K175" s="271">
        <f t="shared" si="22"/>
        <v>0</v>
      </c>
      <c r="L175" s="271">
        <f t="shared" si="22"/>
        <v>0</v>
      </c>
      <c r="M175" s="271">
        <f t="shared" si="22"/>
        <v>0</v>
      </c>
      <c r="N175" s="271">
        <f t="shared" si="22"/>
        <v>0</v>
      </c>
      <c r="O175" s="271">
        <f t="shared" si="22"/>
        <v>0</v>
      </c>
      <c r="P175" s="271">
        <f t="shared" si="22"/>
        <v>0</v>
      </c>
      <c r="Q175" s="271">
        <f t="shared" si="22"/>
        <v>0</v>
      </c>
      <c r="R175" s="271">
        <f t="shared" si="22"/>
        <v>0</v>
      </c>
      <c r="S175" s="271">
        <f t="shared" si="22"/>
        <v>0</v>
      </c>
      <c r="T175" s="271">
        <f t="shared" si="22"/>
        <v>0</v>
      </c>
      <c r="U175" s="271">
        <f t="shared" si="22"/>
        <v>0</v>
      </c>
      <c r="V175" s="271">
        <f t="shared" si="22"/>
        <v>0</v>
      </c>
      <c r="W175" s="271">
        <f t="shared" si="22"/>
        <v>0</v>
      </c>
      <c r="DA175" s="79"/>
    </row>
    <row r="176" spans="1:105" ht="12" customHeight="1" x14ac:dyDescent="0.25">
      <c r="A176" s="100" t="s">
        <v>106</v>
      </c>
      <c r="B176" s="312">
        <f t="shared" ref="B176:W176" si="23">IF(B$59=0,0,B$59/B$5)</f>
        <v>0</v>
      </c>
      <c r="C176" s="312">
        <f t="shared" si="23"/>
        <v>0</v>
      </c>
      <c r="D176" s="312">
        <f t="shared" si="23"/>
        <v>0</v>
      </c>
      <c r="E176" s="312">
        <f t="shared" si="23"/>
        <v>0</v>
      </c>
      <c r="F176" s="312">
        <f t="shared" si="23"/>
        <v>0</v>
      </c>
      <c r="G176" s="312">
        <f t="shared" si="23"/>
        <v>0</v>
      </c>
      <c r="H176" s="312">
        <f t="shared" si="23"/>
        <v>0</v>
      </c>
      <c r="I176" s="312">
        <f t="shared" si="23"/>
        <v>0</v>
      </c>
      <c r="J176" s="312">
        <f t="shared" si="23"/>
        <v>0</v>
      </c>
      <c r="K176" s="312">
        <f t="shared" si="23"/>
        <v>0</v>
      </c>
      <c r="L176" s="312">
        <f t="shared" si="23"/>
        <v>0</v>
      </c>
      <c r="M176" s="312">
        <f t="shared" si="23"/>
        <v>0</v>
      </c>
      <c r="N176" s="312">
        <f t="shared" si="23"/>
        <v>0</v>
      </c>
      <c r="O176" s="312">
        <f t="shared" si="23"/>
        <v>0</v>
      </c>
      <c r="P176" s="312">
        <f t="shared" si="23"/>
        <v>0</v>
      </c>
      <c r="Q176" s="312">
        <f t="shared" si="23"/>
        <v>0</v>
      </c>
      <c r="R176" s="312">
        <f t="shared" si="23"/>
        <v>0</v>
      </c>
      <c r="S176" s="312">
        <f t="shared" si="23"/>
        <v>0</v>
      </c>
      <c r="T176" s="312">
        <f t="shared" si="23"/>
        <v>0</v>
      </c>
      <c r="U176" s="312">
        <f t="shared" si="23"/>
        <v>0</v>
      </c>
      <c r="V176" s="312">
        <f t="shared" si="23"/>
        <v>0</v>
      </c>
      <c r="W176" s="312">
        <f t="shared" si="23"/>
        <v>0</v>
      </c>
      <c r="DA176" s="127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4">SUM(B$179:B$183,B$185:B$186,B$188:B$189,B$191:B$194,B195)</f>
        <v>1.0000000000000002</v>
      </c>
      <c r="C178" s="234">
        <f t="shared" si="24"/>
        <v>1</v>
      </c>
      <c r="D178" s="234">
        <f t="shared" si="24"/>
        <v>0.99999999999999978</v>
      </c>
      <c r="E178" s="234">
        <f t="shared" si="24"/>
        <v>0.99999999999999989</v>
      </c>
      <c r="F178" s="234">
        <f t="shared" si="24"/>
        <v>1</v>
      </c>
      <c r="G178" s="234">
        <f t="shared" si="24"/>
        <v>0.99999999999999989</v>
      </c>
      <c r="H178" s="234">
        <f t="shared" si="24"/>
        <v>1</v>
      </c>
      <c r="I178" s="234">
        <f t="shared" si="24"/>
        <v>1.0000000000000002</v>
      </c>
      <c r="J178" s="234">
        <f t="shared" si="24"/>
        <v>0.99999999999999978</v>
      </c>
      <c r="K178" s="234">
        <f t="shared" si="24"/>
        <v>1.0000000000000002</v>
      </c>
      <c r="L178" s="234">
        <f t="shared" si="24"/>
        <v>1</v>
      </c>
      <c r="M178" s="234">
        <f t="shared" si="24"/>
        <v>0.99999999999999989</v>
      </c>
      <c r="N178" s="234">
        <f t="shared" si="24"/>
        <v>0.99999999999999989</v>
      </c>
      <c r="O178" s="234">
        <f t="shared" si="24"/>
        <v>1</v>
      </c>
      <c r="P178" s="234">
        <f t="shared" si="24"/>
        <v>0.99999999999999989</v>
      </c>
      <c r="Q178" s="234">
        <f t="shared" si="24"/>
        <v>0.99999999999999989</v>
      </c>
      <c r="R178" s="234">
        <f t="shared" si="24"/>
        <v>1</v>
      </c>
      <c r="S178" s="234">
        <f t="shared" si="24"/>
        <v>1</v>
      </c>
      <c r="T178" s="234">
        <f t="shared" si="24"/>
        <v>1.0000000000000002</v>
      </c>
      <c r="U178" s="234">
        <f t="shared" si="24"/>
        <v>1</v>
      </c>
      <c r="V178" s="234">
        <f t="shared" si="24"/>
        <v>1</v>
      </c>
      <c r="W178" s="234">
        <f t="shared" si="24"/>
        <v>0.99999999999999978</v>
      </c>
      <c r="DA178" s="95"/>
    </row>
    <row r="179" spans="1:105" ht="12" customHeight="1" x14ac:dyDescent="0.25">
      <c r="A179" s="55" t="s">
        <v>92</v>
      </c>
      <c r="B179" s="268">
        <f t="shared" ref="B179:W179" si="25">IF(B$62=0,0,B$62/B$61)</f>
        <v>0</v>
      </c>
      <c r="C179" s="268">
        <f t="shared" si="25"/>
        <v>0</v>
      </c>
      <c r="D179" s="268">
        <f t="shared" si="25"/>
        <v>0</v>
      </c>
      <c r="E179" s="268">
        <f t="shared" si="25"/>
        <v>0</v>
      </c>
      <c r="F179" s="268">
        <f t="shared" si="25"/>
        <v>0</v>
      </c>
      <c r="G179" s="268">
        <f t="shared" si="25"/>
        <v>0</v>
      </c>
      <c r="H179" s="268">
        <f t="shared" si="25"/>
        <v>0</v>
      </c>
      <c r="I179" s="268">
        <f t="shared" si="25"/>
        <v>0</v>
      </c>
      <c r="J179" s="268">
        <f t="shared" si="25"/>
        <v>0</v>
      </c>
      <c r="K179" s="268">
        <f t="shared" si="25"/>
        <v>0</v>
      </c>
      <c r="L179" s="268">
        <f t="shared" si="25"/>
        <v>0</v>
      </c>
      <c r="M179" s="268">
        <f t="shared" si="25"/>
        <v>0</v>
      </c>
      <c r="N179" s="268">
        <f t="shared" si="25"/>
        <v>0</v>
      </c>
      <c r="O179" s="268">
        <f t="shared" si="25"/>
        <v>0</v>
      </c>
      <c r="P179" s="268">
        <f t="shared" si="25"/>
        <v>0</v>
      </c>
      <c r="Q179" s="268">
        <f t="shared" si="25"/>
        <v>0</v>
      </c>
      <c r="R179" s="268">
        <f t="shared" si="25"/>
        <v>0</v>
      </c>
      <c r="S179" s="268">
        <f t="shared" si="25"/>
        <v>0</v>
      </c>
      <c r="T179" s="268">
        <f t="shared" si="25"/>
        <v>0</v>
      </c>
      <c r="U179" s="268">
        <f t="shared" si="25"/>
        <v>0</v>
      </c>
      <c r="V179" s="268">
        <f t="shared" si="25"/>
        <v>0</v>
      </c>
      <c r="W179" s="268">
        <f t="shared" si="25"/>
        <v>0</v>
      </c>
      <c r="DA179" s="76"/>
    </row>
    <row r="180" spans="1:105" ht="12" customHeight="1" x14ac:dyDescent="0.25">
      <c r="A180" s="202" t="s">
        <v>93</v>
      </c>
      <c r="B180" s="269">
        <f t="shared" ref="B180:W180" si="26">IF(B$63=0,0,B$63/B$61)</f>
        <v>0</v>
      </c>
      <c r="C180" s="269">
        <f t="shared" si="26"/>
        <v>0</v>
      </c>
      <c r="D180" s="269">
        <f t="shared" si="26"/>
        <v>0</v>
      </c>
      <c r="E180" s="269">
        <f t="shared" si="26"/>
        <v>0</v>
      </c>
      <c r="F180" s="269">
        <f t="shared" si="26"/>
        <v>0</v>
      </c>
      <c r="G180" s="269">
        <f t="shared" si="26"/>
        <v>0</v>
      </c>
      <c r="H180" s="269">
        <f t="shared" si="26"/>
        <v>0</v>
      </c>
      <c r="I180" s="269">
        <f t="shared" si="26"/>
        <v>0</v>
      </c>
      <c r="J180" s="269">
        <f t="shared" si="26"/>
        <v>0</v>
      </c>
      <c r="K180" s="269">
        <f t="shared" si="26"/>
        <v>0</v>
      </c>
      <c r="L180" s="269">
        <f t="shared" si="26"/>
        <v>0</v>
      </c>
      <c r="M180" s="269">
        <f t="shared" si="26"/>
        <v>0</v>
      </c>
      <c r="N180" s="269">
        <f t="shared" si="26"/>
        <v>0</v>
      </c>
      <c r="O180" s="269">
        <f t="shared" si="26"/>
        <v>0</v>
      </c>
      <c r="P180" s="269">
        <f t="shared" si="26"/>
        <v>0</v>
      </c>
      <c r="Q180" s="269">
        <f t="shared" si="26"/>
        <v>0</v>
      </c>
      <c r="R180" s="269">
        <f t="shared" si="26"/>
        <v>0</v>
      </c>
      <c r="S180" s="269">
        <f t="shared" si="26"/>
        <v>0</v>
      </c>
      <c r="T180" s="269">
        <f t="shared" si="26"/>
        <v>0</v>
      </c>
      <c r="U180" s="269">
        <f t="shared" si="26"/>
        <v>0</v>
      </c>
      <c r="V180" s="269">
        <f t="shared" si="26"/>
        <v>0</v>
      </c>
      <c r="W180" s="269">
        <f t="shared" si="26"/>
        <v>0</v>
      </c>
      <c r="DA180" s="77"/>
    </row>
    <row r="181" spans="1:105" ht="12" customHeight="1" x14ac:dyDescent="0.25">
      <c r="A181" s="202" t="s">
        <v>94</v>
      </c>
      <c r="B181" s="269">
        <f t="shared" ref="B181:W181" si="27">IF(B$64=0,0,B$64/B$61)</f>
        <v>0</v>
      </c>
      <c r="C181" s="269">
        <f t="shared" si="27"/>
        <v>0</v>
      </c>
      <c r="D181" s="269">
        <f t="shared" si="27"/>
        <v>0</v>
      </c>
      <c r="E181" s="269">
        <f t="shared" si="27"/>
        <v>0</v>
      </c>
      <c r="F181" s="269">
        <f t="shared" si="27"/>
        <v>0</v>
      </c>
      <c r="G181" s="269">
        <f t="shared" si="27"/>
        <v>0</v>
      </c>
      <c r="H181" s="269">
        <f t="shared" si="27"/>
        <v>0</v>
      </c>
      <c r="I181" s="269">
        <f t="shared" si="27"/>
        <v>0</v>
      </c>
      <c r="J181" s="269">
        <f t="shared" si="27"/>
        <v>0</v>
      </c>
      <c r="K181" s="269">
        <f t="shared" si="27"/>
        <v>0</v>
      </c>
      <c r="L181" s="269">
        <f t="shared" si="27"/>
        <v>0</v>
      </c>
      <c r="M181" s="269">
        <f t="shared" si="27"/>
        <v>0</v>
      </c>
      <c r="N181" s="269">
        <f t="shared" si="27"/>
        <v>0</v>
      </c>
      <c r="O181" s="269">
        <f t="shared" si="27"/>
        <v>0</v>
      </c>
      <c r="P181" s="269">
        <f t="shared" si="27"/>
        <v>0</v>
      </c>
      <c r="Q181" s="269">
        <f t="shared" si="27"/>
        <v>0</v>
      </c>
      <c r="R181" s="269">
        <f t="shared" si="27"/>
        <v>0</v>
      </c>
      <c r="S181" s="269">
        <f t="shared" si="27"/>
        <v>0</v>
      </c>
      <c r="T181" s="269">
        <f t="shared" si="27"/>
        <v>0</v>
      </c>
      <c r="U181" s="269">
        <f t="shared" si="27"/>
        <v>0</v>
      </c>
      <c r="V181" s="269">
        <f t="shared" si="27"/>
        <v>0</v>
      </c>
      <c r="W181" s="269">
        <f t="shared" si="27"/>
        <v>0</v>
      </c>
      <c r="DA181" s="77"/>
    </row>
    <row r="182" spans="1:105" ht="12" customHeight="1" x14ac:dyDescent="0.25">
      <c r="A182" s="202" t="s">
        <v>95</v>
      </c>
      <c r="B182" s="269">
        <f t="shared" ref="B182:W182" si="28">IF(B$65=0,0,B$65/B$61)</f>
        <v>0</v>
      </c>
      <c r="C182" s="269">
        <f t="shared" si="28"/>
        <v>0</v>
      </c>
      <c r="D182" s="269">
        <f t="shared" si="28"/>
        <v>0</v>
      </c>
      <c r="E182" s="269">
        <f t="shared" si="28"/>
        <v>0</v>
      </c>
      <c r="F182" s="269">
        <f t="shared" si="28"/>
        <v>0</v>
      </c>
      <c r="G182" s="269">
        <f t="shared" si="28"/>
        <v>0</v>
      </c>
      <c r="H182" s="269">
        <f t="shared" si="28"/>
        <v>0</v>
      </c>
      <c r="I182" s="269">
        <f t="shared" si="28"/>
        <v>0</v>
      </c>
      <c r="J182" s="269">
        <f t="shared" si="28"/>
        <v>0</v>
      </c>
      <c r="K182" s="269">
        <f t="shared" si="28"/>
        <v>0</v>
      </c>
      <c r="L182" s="269">
        <f t="shared" si="28"/>
        <v>0</v>
      </c>
      <c r="M182" s="269">
        <f t="shared" si="28"/>
        <v>0</v>
      </c>
      <c r="N182" s="269">
        <f t="shared" si="28"/>
        <v>0</v>
      </c>
      <c r="O182" s="269">
        <f t="shared" si="28"/>
        <v>0</v>
      </c>
      <c r="P182" s="269">
        <f t="shared" si="28"/>
        <v>0</v>
      </c>
      <c r="Q182" s="269">
        <f t="shared" si="28"/>
        <v>0</v>
      </c>
      <c r="R182" s="269">
        <f t="shared" si="28"/>
        <v>0</v>
      </c>
      <c r="S182" s="269">
        <f t="shared" si="28"/>
        <v>0</v>
      </c>
      <c r="T182" s="269">
        <f t="shared" si="28"/>
        <v>0</v>
      </c>
      <c r="U182" s="269">
        <f t="shared" si="28"/>
        <v>0</v>
      </c>
      <c r="V182" s="269">
        <f t="shared" si="28"/>
        <v>0</v>
      </c>
      <c r="W182" s="269">
        <f t="shared" si="28"/>
        <v>0</v>
      </c>
      <c r="DA182" s="77"/>
    </row>
    <row r="183" spans="1:105" ht="12" customHeight="1" x14ac:dyDescent="0.25">
      <c r="A183" s="56" t="s">
        <v>96</v>
      </c>
      <c r="B183" s="270">
        <f t="shared" ref="B183:W183" si="29">IF(B$66=0,0,B$66/B$61)</f>
        <v>1.5923114002921204E-2</v>
      </c>
      <c r="C183" s="270">
        <f t="shared" si="29"/>
        <v>1.6908691602188993E-2</v>
      </c>
      <c r="D183" s="270">
        <f t="shared" si="29"/>
        <v>1.5392227636235005E-2</v>
      </c>
      <c r="E183" s="270">
        <f t="shared" si="29"/>
        <v>1.1321953181740766E-2</v>
      </c>
      <c r="F183" s="270">
        <f t="shared" si="29"/>
        <v>1.3784320732341248E-2</v>
      </c>
      <c r="G183" s="270">
        <f t="shared" si="29"/>
        <v>1.2619836874186231E-2</v>
      </c>
      <c r="H183" s="270">
        <f t="shared" si="29"/>
        <v>1.1915732862909695E-2</v>
      </c>
      <c r="I183" s="270">
        <f t="shared" si="29"/>
        <v>1.2527358849031339E-2</v>
      </c>
      <c r="J183" s="270">
        <f t="shared" si="29"/>
        <v>1.091690368885195E-2</v>
      </c>
      <c r="K183" s="270">
        <f t="shared" si="29"/>
        <v>1.2158351128763987E-2</v>
      </c>
      <c r="L183" s="270">
        <f t="shared" si="29"/>
        <v>1.3003468514959317E-2</v>
      </c>
      <c r="M183" s="270">
        <f t="shared" si="29"/>
        <v>1.5111638117863018E-2</v>
      </c>
      <c r="N183" s="270">
        <f t="shared" si="29"/>
        <v>2.0148070169913192E-2</v>
      </c>
      <c r="O183" s="270">
        <f t="shared" si="29"/>
        <v>2.4655219915245559E-2</v>
      </c>
      <c r="P183" s="270">
        <f t="shared" si="29"/>
        <v>2.2954757950670274E-2</v>
      </c>
      <c r="Q183" s="270">
        <f t="shared" si="29"/>
        <v>1.6279726720283078E-2</v>
      </c>
      <c r="R183" s="270">
        <f t="shared" si="29"/>
        <v>1.3411155417850758E-2</v>
      </c>
      <c r="S183" s="270">
        <f t="shared" si="29"/>
        <v>1.1036381384778209E-2</v>
      </c>
      <c r="T183" s="270">
        <f t="shared" si="29"/>
        <v>1.3190091311755935E-2</v>
      </c>
      <c r="U183" s="270">
        <f t="shared" si="29"/>
        <v>1.3292091553615722E-2</v>
      </c>
      <c r="V183" s="270">
        <f t="shared" si="29"/>
        <v>1.1152044971577832E-2</v>
      </c>
      <c r="W183" s="270">
        <f t="shared" si="29"/>
        <v>1.0941183681574066E-2</v>
      </c>
      <c r="DA183" s="78"/>
    </row>
    <row r="184" spans="1:105" ht="12" customHeight="1" x14ac:dyDescent="0.25">
      <c r="A184" s="203" t="s">
        <v>1053</v>
      </c>
      <c r="B184" s="271">
        <f t="shared" ref="B184:W184" si="30">IF(B$72=0,0,B$72/B$61)</f>
        <v>0.66437986574868568</v>
      </c>
      <c r="C184" s="271">
        <f t="shared" si="30"/>
        <v>0.66065446266643857</v>
      </c>
      <c r="D184" s="271">
        <f t="shared" si="30"/>
        <v>0.66700001356097616</v>
      </c>
      <c r="E184" s="271">
        <f t="shared" si="30"/>
        <v>0.6655381829542677</v>
      </c>
      <c r="F184" s="271">
        <f t="shared" si="30"/>
        <v>0.63479455894723635</v>
      </c>
      <c r="G184" s="271">
        <f t="shared" si="30"/>
        <v>0.64781042587274318</v>
      </c>
      <c r="H184" s="271">
        <f t="shared" si="30"/>
        <v>0.62301351047517994</v>
      </c>
      <c r="I184" s="271">
        <f t="shared" si="30"/>
        <v>0.63243624809526089</v>
      </c>
      <c r="J184" s="271">
        <f t="shared" si="30"/>
        <v>0.64150665009246111</v>
      </c>
      <c r="K184" s="271">
        <f t="shared" si="30"/>
        <v>0.64181724075847557</v>
      </c>
      <c r="L184" s="271">
        <f t="shared" si="30"/>
        <v>0.63294498504162489</v>
      </c>
      <c r="M184" s="271">
        <f t="shared" si="30"/>
        <v>0.64365356231223736</v>
      </c>
      <c r="N184" s="271">
        <f t="shared" si="30"/>
        <v>0.60172516208671012</v>
      </c>
      <c r="O184" s="271">
        <f t="shared" si="30"/>
        <v>0.59095596573600295</v>
      </c>
      <c r="P184" s="271">
        <f t="shared" si="30"/>
        <v>0.57877251922399842</v>
      </c>
      <c r="Q184" s="271">
        <f t="shared" si="30"/>
        <v>0.67085686722135651</v>
      </c>
      <c r="R184" s="271">
        <f t="shared" si="30"/>
        <v>0.68588554067376717</v>
      </c>
      <c r="S184" s="271">
        <f t="shared" si="30"/>
        <v>0.70836007978930704</v>
      </c>
      <c r="T184" s="271">
        <f t="shared" si="30"/>
        <v>0.68909906653676467</v>
      </c>
      <c r="U184" s="271">
        <f t="shared" si="30"/>
        <v>0.68859707986733376</v>
      </c>
      <c r="V184" s="271">
        <f t="shared" si="30"/>
        <v>0.70759193206348647</v>
      </c>
      <c r="W184" s="271">
        <f t="shared" si="30"/>
        <v>0.71047065755741046</v>
      </c>
      <c r="DA184" s="79"/>
    </row>
    <row r="185" spans="1:105" ht="12" customHeight="1" x14ac:dyDescent="0.25">
      <c r="A185" s="62" t="s">
        <v>1054</v>
      </c>
      <c r="B185" s="320">
        <f t="shared" ref="B185:W185" si="31">IF(B$73=0,0,B$73/B$61)</f>
        <v>0.66437986574868568</v>
      </c>
      <c r="C185" s="320">
        <f t="shared" si="31"/>
        <v>0.66065446266643857</v>
      </c>
      <c r="D185" s="320">
        <f t="shared" si="31"/>
        <v>0.66700001356097616</v>
      </c>
      <c r="E185" s="320">
        <f t="shared" si="31"/>
        <v>0.6655381829542677</v>
      </c>
      <c r="F185" s="320">
        <f t="shared" si="31"/>
        <v>0.63479455894723635</v>
      </c>
      <c r="G185" s="320">
        <f t="shared" si="31"/>
        <v>0.64781042587274318</v>
      </c>
      <c r="H185" s="320">
        <f t="shared" si="31"/>
        <v>0.62301351047517994</v>
      </c>
      <c r="I185" s="320">
        <f t="shared" si="31"/>
        <v>0.63243624809526089</v>
      </c>
      <c r="J185" s="320">
        <f t="shared" si="31"/>
        <v>0.64150665009246111</v>
      </c>
      <c r="K185" s="320">
        <f t="shared" si="31"/>
        <v>0.64181724075847557</v>
      </c>
      <c r="L185" s="320">
        <f t="shared" si="31"/>
        <v>0.63294498504162489</v>
      </c>
      <c r="M185" s="320">
        <f t="shared" si="31"/>
        <v>0.64365356231223736</v>
      </c>
      <c r="N185" s="320">
        <f t="shared" si="31"/>
        <v>0.60172516208671012</v>
      </c>
      <c r="O185" s="320">
        <f t="shared" si="31"/>
        <v>0.59095596573600295</v>
      </c>
      <c r="P185" s="320">
        <f t="shared" si="31"/>
        <v>0.57877251922399842</v>
      </c>
      <c r="Q185" s="320">
        <f t="shared" si="31"/>
        <v>0.67085686722135651</v>
      </c>
      <c r="R185" s="320">
        <f t="shared" si="31"/>
        <v>0.68588554067376717</v>
      </c>
      <c r="S185" s="320">
        <f t="shared" si="31"/>
        <v>0.70836007978930704</v>
      </c>
      <c r="T185" s="320">
        <f t="shared" si="31"/>
        <v>0.68909906653676467</v>
      </c>
      <c r="U185" s="320">
        <f t="shared" si="31"/>
        <v>0.68859707986733376</v>
      </c>
      <c r="V185" s="320">
        <f t="shared" si="31"/>
        <v>0.70759193206348647</v>
      </c>
      <c r="W185" s="320">
        <f t="shared" si="31"/>
        <v>0.71047065755741046</v>
      </c>
      <c r="DA185" s="141"/>
    </row>
    <row r="186" spans="1:105" ht="12" customHeight="1" x14ac:dyDescent="0.25">
      <c r="A186" s="62" t="s">
        <v>1066</v>
      </c>
      <c r="B186" s="320">
        <f t="shared" ref="B186:W186" si="32">IF(B$84=0,0,B$84/B$61)</f>
        <v>0</v>
      </c>
      <c r="C186" s="320">
        <f t="shared" si="32"/>
        <v>0</v>
      </c>
      <c r="D186" s="320">
        <f t="shared" si="32"/>
        <v>0</v>
      </c>
      <c r="E186" s="320">
        <f t="shared" si="32"/>
        <v>0</v>
      </c>
      <c r="F186" s="320">
        <f t="shared" si="32"/>
        <v>0</v>
      </c>
      <c r="G186" s="320">
        <f t="shared" si="32"/>
        <v>0</v>
      </c>
      <c r="H186" s="320">
        <f t="shared" si="32"/>
        <v>0</v>
      </c>
      <c r="I186" s="320">
        <f t="shared" si="32"/>
        <v>0</v>
      </c>
      <c r="J186" s="320">
        <f t="shared" si="32"/>
        <v>0</v>
      </c>
      <c r="K186" s="320">
        <f t="shared" si="32"/>
        <v>0</v>
      </c>
      <c r="L186" s="320">
        <f t="shared" si="32"/>
        <v>0</v>
      </c>
      <c r="M186" s="320">
        <f t="shared" si="32"/>
        <v>0</v>
      </c>
      <c r="N186" s="320">
        <f t="shared" si="32"/>
        <v>0</v>
      </c>
      <c r="O186" s="320">
        <f t="shared" si="32"/>
        <v>0</v>
      </c>
      <c r="P186" s="320">
        <f t="shared" si="32"/>
        <v>0</v>
      </c>
      <c r="Q186" s="320">
        <f t="shared" si="32"/>
        <v>0</v>
      </c>
      <c r="R186" s="320">
        <f t="shared" si="32"/>
        <v>0</v>
      </c>
      <c r="S186" s="320">
        <f t="shared" si="32"/>
        <v>0</v>
      </c>
      <c r="T186" s="320">
        <f t="shared" si="32"/>
        <v>0</v>
      </c>
      <c r="U186" s="320">
        <f t="shared" si="32"/>
        <v>0</v>
      </c>
      <c r="V186" s="320">
        <f t="shared" si="32"/>
        <v>0</v>
      </c>
      <c r="W186" s="320">
        <f t="shared" si="32"/>
        <v>0</v>
      </c>
      <c r="DA186" s="141"/>
    </row>
    <row r="187" spans="1:105" ht="12" customHeight="1" x14ac:dyDescent="0.25">
      <c r="A187" s="203" t="s">
        <v>1012</v>
      </c>
      <c r="B187" s="271">
        <f t="shared" ref="B187:W187" si="33">IF(B$85=0,0,B$85/B$61)</f>
        <v>0.29431088596612065</v>
      </c>
      <c r="C187" s="271">
        <f t="shared" si="33"/>
        <v>0.29746272944625635</v>
      </c>
      <c r="D187" s="271">
        <f t="shared" si="33"/>
        <v>0.29291202205047889</v>
      </c>
      <c r="E187" s="271">
        <f t="shared" si="33"/>
        <v>0.29999081483611945</v>
      </c>
      <c r="F187" s="271">
        <f t="shared" si="33"/>
        <v>0.32715013050459391</v>
      </c>
      <c r="G187" s="271">
        <f t="shared" si="33"/>
        <v>0.31528809071214847</v>
      </c>
      <c r="H187" s="271">
        <f t="shared" si="33"/>
        <v>0.34091569606285055</v>
      </c>
      <c r="I187" s="271">
        <f t="shared" si="33"/>
        <v>0.32949566046989937</v>
      </c>
      <c r="J187" s="271">
        <f t="shared" si="33"/>
        <v>0.32311062707597793</v>
      </c>
      <c r="K187" s="271">
        <f t="shared" si="33"/>
        <v>0.32037339858641634</v>
      </c>
      <c r="L187" s="271">
        <f t="shared" si="33"/>
        <v>0.32877938577500565</v>
      </c>
      <c r="M187" s="271">
        <f t="shared" si="33"/>
        <v>0.31254460101216119</v>
      </c>
      <c r="N187" s="271">
        <f t="shared" si="33"/>
        <v>0.34755219719752295</v>
      </c>
      <c r="O187" s="271">
        <f t="shared" si="33"/>
        <v>0.35000097065271163</v>
      </c>
      <c r="P187" s="271">
        <f t="shared" si="33"/>
        <v>0.3660307579723257</v>
      </c>
      <c r="Q187" s="271">
        <f t="shared" si="33"/>
        <v>0.28538675258381768</v>
      </c>
      <c r="R187" s="271">
        <f t="shared" si="33"/>
        <v>0.27133443341034524</v>
      </c>
      <c r="S187" s="271">
        <f t="shared" si="33"/>
        <v>0.25440595572489066</v>
      </c>
      <c r="T187" s="271">
        <f t="shared" si="33"/>
        <v>0.27043393246274161</v>
      </c>
      <c r="U187" s="271">
        <f t="shared" si="33"/>
        <v>0.27121297330468902</v>
      </c>
      <c r="V187" s="271">
        <f t="shared" si="33"/>
        <v>0.25610823013144218</v>
      </c>
      <c r="W187" s="271">
        <f t="shared" si="33"/>
        <v>0.25561210062960754</v>
      </c>
      <c r="DA187" s="79"/>
    </row>
    <row r="188" spans="1:105" ht="12" customHeight="1" x14ac:dyDescent="0.25">
      <c r="A188" s="62" t="s">
        <v>1014</v>
      </c>
      <c r="B188" s="320">
        <f t="shared" ref="B188:W188" si="34">IF(B$86=0,0,B$86/B$61)</f>
        <v>0.29431088596612065</v>
      </c>
      <c r="C188" s="320">
        <f t="shared" si="34"/>
        <v>0.29746272944625635</v>
      </c>
      <c r="D188" s="320">
        <f t="shared" si="34"/>
        <v>0.29291202205047889</v>
      </c>
      <c r="E188" s="320">
        <f t="shared" si="34"/>
        <v>0.29999081483611945</v>
      </c>
      <c r="F188" s="320">
        <f t="shared" si="34"/>
        <v>0.32715013050459391</v>
      </c>
      <c r="G188" s="320">
        <f t="shared" si="34"/>
        <v>0.31528809071214847</v>
      </c>
      <c r="H188" s="320">
        <f t="shared" si="34"/>
        <v>0.34091569606285055</v>
      </c>
      <c r="I188" s="320">
        <f t="shared" si="34"/>
        <v>0.32949566046989937</v>
      </c>
      <c r="J188" s="320">
        <f t="shared" si="34"/>
        <v>0.32311062707597793</v>
      </c>
      <c r="K188" s="320">
        <f t="shared" si="34"/>
        <v>0.32037339858641634</v>
      </c>
      <c r="L188" s="320">
        <f t="shared" si="34"/>
        <v>0.32877938577500565</v>
      </c>
      <c r="M188" s="320">
        <f t="shared" si="34"/>
        <v>0.31254460101216119</v>
      </c>
      <c r="N188" s="320">
        <f t="shared" si="34"/>
        <v>0.34755219719752295</v>
      </c>
      <c r="O188" s="320">
        <f t="shared" si="34"/>
        <v>0.35000097065271163</v>
      </c>
      <c r="P188" s="320">
        <f t="shared" si="34"/>
        <v>0.3660307579723257</v>
      </c>
      <c r="Q188" s="320">
        <f t="shared" si="34"/>
        <v>0.28538675258381768</v>
      </c>
      <c r="R188" s="320">
        <f t="shared" si="34"/>
        <v>0.27133443341034524</v>
      </c>
      <c r="S188" s="320">
        <f t="shared" si="34"/>
        <v>0.25440595572489066</v>
      </c>
      <c r="T188" s="320">
        <f t="shared" si="34"/>
        <v>0.27043393246274161</v>
      </c>
      <c r="U188" s="320">
        <f t="shared" si="34"/>
        <v>0.27121297330468902</v>
      </c>
      <c r="V188" s="320">
        <f t="shared" si="34"/>
        <v>0.25610823013144218</v>
      </c>
      <c r="W188" s="320">
        <f t="shared" si="34"/>
        <v>0.25561210062960754</v>
      </c>
      <c r="DA188" s="141"/>
    </row>
    <row r="189" spans="1:105" ht="12" customHeight="1" x14ac:dyDescent="0.25">
      <c r="A189" s="62" t="s">
        <v>1021</v>
      </c>
      <c r="B189" s="320">
        <f t="shared" ref="B189:W189" si="35">IF(B$92=0,0,B$92/B$61)</f>
        <v>0</v>
      </c>
      <c r="C189" s="320">
        <f t="shared" si="35"/>
        <v>0</v>
      </c>
      <c r="D189" s="320">
        <f t="shared" si="35"/>
        <v>0</v>
      </c>
      <c r="E189" s="320">
        <f t="shared" si="35"/>
        <v>0</v>
      </c>
      <c r="F189" s="320">
        <f t="shared" si="35"/>
        <v>0</v>
      </c>
      <c r="G189" s="320">
        <f t="shared" si="35"/>
        <v>0</v>
      </c>
      <c r="H189" s="320">
        <f t="shared" si="35"/>
        <v>0</v>
      </c>
      <c r="I189" s="320">
        <f t="shared" si="35"/>
        <v>0</v>
      </c>
      <c r="J189" s="320">
        <f t="shared" si="35"/>
        <v>0</v>
      </c>
      <c r="K189" s="320">
        <f t="shared" si="35"/>
        <v>0</v>
      </c>
      <c r="L189" s="320">
        <f t="shared" si="35"/>
        <v>0</v>
      </c>
      <c r="M189" s="320">
        <f t="shared" si="35"/>
        <v>0</v>
      </c>
      <c r="N189" s="320">
        <f t="shared" si="35"/>
        <v>0</v>
      </c>
      <c r="O189" s="320">
        <f t="shared" si="35"/>
        <v>0</v>
      </c>
      <c r="P189" s="320">
        <f t="shared" si="35"/>
        <v>0</v>
      </c>
      <c r="Q189" s="320">
        <f t="shared" si="35"/>
        <v>0</v>
      </c>
      <c r="R189" s="320">
        <f t="shared" si="35"/>
        <v>0</v>
      </c>
      <c r="S189" s="320">
        <f t="shared" si="35"/>
        <v>0</v>
      </c>
      <c r="T189" s="320">
        <f t="shared" si="35"/>
        <v>0</v>
      </c>
      <c r="U189" s="320">
        <f t="shared" si="35"/>
        <v>0</v>
      </c>
      <c r="V189" s="320">
        <f t="shared" si="35"/>
        <v>0</v>
      </c>
      <c r="W189" s="320">
        <f t="shared" si="35"/>
        <v>0</v>
      </c>
      <c r="DA189" s="141"/>
    </row>
    <row r="190" spans="1:105" ht="12" customHeight="1" x14ac:dyDescent="0.25">
      <c r="A190" s="203" t="s">
        <v>1023</v>
      </c>
      <c r="B190" s="271">
        <f t="shared" ref="B190:W190" si="36">IF(B$93=0,0,B$93/B$61)</f>
        <v>2.5386134282272585E-2</v>
      </c>
      <c r="C190" s="271">
        <f t="shared" si="36"/>
        <v>2.4974116285116039E-2</v>
      </c>
      <c r="D190" s="271">
        <f t="shared" si="36"/>
        <v>2.469573675230978E-2</v>
      </c>
      <c r="E190" s="271">
        <f t="shared" si="36"/>
        <v>2.3149049027872015E-2</v>
      </c>
      <c r="F190" s="271">
        <f t="shared" si="36"/>
        <v>2.4270989815828446E-2</v>
      </c>
      <c r="G190" s="271">
        <f t="shared" si="36"/>
        <v>2.4281646540922124E-2</v>
      </c>
      <c r="H190" s="271">
        <f t="shared" si="36"/>
        <v>2.415506059905977E-2</v>
      </c>
      <c r="I190" s="271">
        <f t="shared" si="36"/>
        <v>2.5540732585808582E-2</v>
      </c>
      <c r="J190" s="271">
        <f t="shared" si="36"/>
        <v>2.4465819142708834E-2</v>
      </c>
      <c r="K190" s="271">
        <f t="shared" si="36"/>
        <v>2.5651009526344238E-2</v>
      </c>
      <c r="L190" s="271">
        <f t="shared" si="36"/>
        <v>2.5272160668410124E-2</v>
      </c>
      <c r="M190" s="271">
        <f t="shared" si="36"/>
        <v>2.8690198557738387E-2</v>
      </c>
      <c r="N190" s="271">
        <f t="shared" si="36"/>
        <v>3.0574570545853663E-2</v>
      </c>
      <c r="O190" s="271">
        <f t="shared" si="36"/>
        <v>3.4387843696039901E-2</v>
      </c>
      <c r="P190" s="271">
        <f t="shared" si="36"/>
        <v>3.2241964853005636E-2</v>
      </c>
      <c r="Q190" s="271">
        <f t="shared" si="36"/>
        <v>2.7476653474542683E-2</v>
      </c>
      <c r="R190" s="271">
        <f t="shared" si="36"/>
        <v>2.9368870498036843E-2</v>
      </c>
      <c r="S190" s="271">
        <f t="shared" si="36"/>
        <v>2.6197583101024095E-2</v>
      </c>
      <c r="T190" s="271">
        <f t="shared" si="36"/>
        <v>2.7276909688737964E-2</v>
      </c>
      <c r="U190" s="271">
        <f t="shared" si="36"/>
        <v>2.6897855274361546E-2</v>
      </c>
      <c r="V190" s="271">
        <f t="shared" si="36"/>
        <v>2.5147792833493582E-2</v>
      </c>
      <c r="W190" s="271">
        <f t="shared" si="36"/>
        <v>2.2976058131407878E-2</v>
      </c>
      <c r="DA190" s="79"/>
    </row>
    <row r="191" spans="1:105" ht="12" customHeight="1" x14ac:dyDescent="0.25">
      <c r="A191" s="62" t="s">
        <v>1135</v>
      </c>
      <c r="B191" s="320">
        <f t="shared" ref="B191:W191" si="37">IF(B$94=0,0,B$94/B$61)</f>
        <v>1.0813640124297193E-2</v>
      </c>
      <c r="C191" s="320">
        <f t="shared" si="37"/>
        <v>1.0483335040868048E-2</v>
      </c>
      <c r="D191" s="320">
        <f t="shared" si="37"/>
        <v>1.0065772326711797E-2</v>
      </c>
      <c r="E191" s="320">
        <f t="shared" si="37"/>
        <v>8.5511483643993472E-3</v>
      </c>
      <c r="F191" s="320">
        <f t="shared" si="37"/>
        <v>1.034741916193936E-2</v>
      </c>
      <c r="G191" s="320">
        <f t="shared" si="37"/>
        <v>1.0072586132584823E-2</v>
      </c>
      <c r="H191" s="320">
        <f t="shared" si="37"/>
        <v>1.0489895217341911E-2</v>
      </c>
      <c r="I191" s="320">
        <f t="shared" si="37"/>
        <v>1.1668889073100062E-2</v>
      </c>
      <c r="J191" s="320">
        <f t="shared" si="37"/>
        <v>1.0395025621234269E-2</v>
      </c>
      <c r="K191" s="320">
        <f t="shared" si="37"/>
        <v>1.1573403515660777E-2</v>
      </c>
      <c r="L191" s="320">
        <f t="shared" si="37"/>
        <v>1.1389158530100444E-2</v>
      </c>
      <c r="M191" s="320">
        <f t="shared" si="37"/>
        <v>1.4572314708285376E-2</v>
      </c>
      <c r="N191" s="320">
        <f t="shared" si="37"/>
        <v>1.7376343354946762E-2</v>
      </c>
      <c r="O191" s="320">
        <f t="shared" si="37"/>
        <v>2.1425827833918411E-2</v>
      </c>
      <c r="P191" s="320">
        <f t="shared" si="37"/>
        <v>1.9547180453294771E-2</v>
      </c>
      <c r="Q191" s="320">
        <f t="shared" si="37"/>
        <v>1.2762092900970353E-2</v>
      </c>
      <c r="R191" s="320">
        <f t="shared" si="37"/>
        <v>1.4324671313516276E-2</v>
      </c>
      <c r="S191" s="320">
        <f t="shared" si="37"/>
        <v>1.0660427842954665E-2</v>
      </c>
      <c r="T191" s="320">
        <f t="shared" si="37"/>
        <v>1.2162225094771299E-2</v>
      </c>
      <c r="U191" s="320">
        <f t="shared" si="37"/>
        <v>1.1794181245562179E-2</v>
      </c>
      <c r="V191" s="320">
        <f t="shared" si="37"/>
        <v>9.6274861116668383E-3</v>
      </c>
      <c r="W191" s="320">
        <f t="shared" si="37"/>
        <v>7.3926095044673443E-3</v>
      </c>
      <c r="DA191" s="141"/>
    </row>
    <row r="192" spans="1:105" ht="12" customHeight="1" x14ac:dyDescent="0.25">
      <c r="A192" s="62" t="s">
        <v>1026</v>
      </c>
      <c r="B192" s="320">
        <f t="shared" ref="B192:W192" si="38">IF(B$95=0,0,B$95/B$61)</f>
        <v>1.4572494157975392E-2</v>
      </c>
      <c r="C192" s="320">
        <f t="shared" si="38"/>
        <v>1.4490781244247993E-2</v>
      </c>
      <c r="D192" s="320">
        <f t="shared" si="38"/>
        <v>1.4629964425597983E-2</v>
      </c>
      <c r="E192" s="320">
        <f t="shared" si="38"/>
        <v>1.4597900663472668E-2</v>
      </c>
      <c r="F192" s="320">
        <f t="shared" si="38"/>
        <v>1.3923570653889087E-2</v>
      </c>
      <c r="G192" s="320">
        <f t="shared" si="38"/>
        <v>1.4209060408337299E-2</v>
      </c>
      <c r="H192" s="320">
        <f t="shared" si="38"/>
        <v>1.3665165381717859E-2</v>
      </c>
      <c r="I192" s="320">
        <f t="shared" si="38"/>
        <v>1.3871843512708521E-2</v>
      </c>
      <c r="J192" s="320">
        <f t="shared" si="38"/>
        <v>1.4070793521474565E-2</v>
      </c>
      <c r="K192" s="320">
        <f t="shared" si="38"/>
        <v>1.4077606010683462E-2</v>
      </c>
      <c r="L192" s="320">
        <f t="shared" si="38"/>
        <v>1.3883002138309676E-2</v>
      </c>
      <c r="M192" s="320">
        <f t="shared" si="38"/>
        <v>1.4117883849453009E-2</v>
      </c>
      <c r="N192" s="320">
        <f t="shared" si="38"/>
        <v>1.31982271909069E-2</v>
      </c>
      <c r="O192" s="320">
        <f t="shared" si="38"/>
        <v>1.2962015862121489E-2</v>
      </c>
      <c r="P192" s="320">
        <f t="shared" si="38"/>
        <v>1.2694784399710871E-2</v>
      </c>
      <c r="Q192" s="320">
        <f t="shared" si="38"/>
        <v>1.4714560573572332E-2</v>
      </c>
      <c r="R192" s="320">
        <f t="shared" si="38"/>
        <v>1.5044199184520568E-2</v>
      </c>
      <c r="S192" s="320">
        <f t="shared" si="38"/>
        <v>1.5537155258069433E-2</v>
      </c>
      <c r="T192" s="320">
        <f t="shared" si="38"/>
        <v>1.5114684593966666E-2</v>
      </c>
      <c r="U192" s="320">
        <f t="shared" si="38"/>
        <v>1.5103674028799367E-2</v>
      </c>
      <c r="V192" s="320">
        <f t="shared" si="38"/>
        <v>1.5520306721826742E-2</v>
      </c>
      <c r="W192" s="320">
        <f t="shared" si="38"/>
        <v>1.5583448626940534E-2</v>
      </c>
      <c r="DA192" s="141"/>
    </row>
    <row r="193" spans="1:105" ht="12" customHeight="1" x14ac:dyDescent="0.25">
      <c r="A193" s="62" t="s">
        <v>1038</v>
      </c>
      <c r="B193" s="320">
        <f t="shared" ref="B193:W193" si="39">IF(B$106=0,0,B$106/B$61)</f>
        <v>0</v>
      </c>
      <c r="C193" s="320">
        <f t="shared" si="39"/>
        <v>0</v>
      </c>
      <c r="D193" s="320">
        <f t="shared" si="39"/>
        <v>0</v>
      </c>
      <c r="E193" s="320">
        <f t="shared" si="39"/>
        <v>0</v>
      </c>
      <c r="F193" s="320">
        <f t="shared" si="39"/>
        <v>0</v>
      </c>
      <c r="G193" s="320">
        <f t="shared" si="39"/>
        <v>0</v>
      </c>
      <c r="H193" s="320">
        <f t="shared" si="39"/>
        <v>0</v>
      </c>
      <c r="I193" s="320">
        <f t="shared" si="39"/>
        <v>0</v>
      </c>
      <c r="J193" s="320">
        <f t="shared" si="39"/>
        <v>0</v>
      </c>
      <c r="K193" s="320">
        <f t="shared" si="39"/>
        <v>0</v>
      </c>
      <c r="L193" s="320">
        <f t="shared" si="39"/>
        <v>0</v>
      </c>
      <c r="M193" s="320">
        <f t="shared" si="39"/>
        <v>0</v>
      </c>
      <c r="N193" s="320">
        <f t="shared" si="39"/>
        <v>0</v>
      </c>
      <c r="O193" s="320">
        <f t="shared" si="39"/>
        <v>0</v>
      </c>
      <c r="P193" s="320">
        <f t="shared" si="39"/>
        <v>0</v>
      </c>
      <c r="Q193" s="320">
        <f t="shared" si="39"/>
        <v>0</v>
      </c>
      <c r="R193" s="320">
        <f t="shared" si="39"/>
        <v>0</v>
      </c>
      <c r="S193" s="320">
        <f t="shared" si="39"/>
        <v>0</v>
      </c>
      <c r="T193" s="320">
        <f t="shared" si="39"/>
        <v>0</v>
      </c>
      <c r="U193" s="320">
        <f t="shared" si="39"/>
        <v>0</v>
      </c>
      <c r="V193" s="320">
        <f t="shared" si="39"/>
        <v>0</v>
      </c>
      <c r="W193" s="320">
        <f t="shared" si="39"/>
        <v>0</v>
      </c>
      <c r="DA193" s="141"/>
    </row>
    <row r="194" spans="1:105" ht="12" customHeight="1" x14ac:dyDescent="0.25">
      <c r="A194" s="41" t="s">
        <v>1040</v>
      </c>
      <c r="B194" s="321">
        <f t="shared" ref="B194:W194" si="40">IF(B$107=0,0,B$107/B$61)</f>
        <v>0</v>
      </c>
      <c r="C194" s="321">
        <f t="shared" si="40"/>
        <v>0</v>
      </c>
      <c r="D194" s="321">
        <f t="shared" si="40"/>
        <v>0</v>
      </c>
      <c r="E194" s="321">
        <f t="shared" si="40"/>
        <v>0</v>
      </c>
      <c r="F194" s="321">
        <f t="shared" si="40"/>
        <v>0</v>
      </c>
      <c r="G194" s="321">
        <f t="shared" si="40"/>
        <v>0</v>
      </c>
      <c r="H194" s="321">
        <f t="shared" si="40"/>
        <v>0</v>
      </c>
      <c r="I194" s="321">
        <f t="shared" si="40"/>
        <v>0</v>
      </c>
      <c r="J194" s="321">
        <f t="shared" si="40"/>
        <v>0</v>
      </c>
      <c r="K194" s="321">
        <f t="shared" si="40"/>
        <v>0</v>
      </c>
      <c r="L194" s="321">
        <f t="shared" si="40"/>
        <v>0</v>
      </c>
      <c r="M194" s="321">
        <f t="shared" si="40"/>
        <v>0</v>
      </c>
      <c r="N194" s="321">
        <f t="shared" si="40"/>
        <v>0</v>
      </c>
      <c r="O194" s="321">
        <f t="shared" si="40"/>
        <v>0</v>
      </c>
      <c r="P194" s="321">
        <f t="shared" si="40"/>
        <v>0</v>
      </c>
      <c r="Q194" s="321">
        <f t="shared" si="40"/>
        <v>0</v>
      </c>
      <c r="R194" s="321">
        <f t="shared" si="40"/>
        <v>0</v>
      </c>
      <c r="S194" s="321">
        <f t="shared" si="40"/>
        <v>0</v>
      </c>
      <c r="T194" s="321">
        <f t="shared" si="40"/>
        <v>0</v>
      </c>
      <c r="U194" s="321">
        <f t="shared" si="40"/>
        <v>0</v>
      </c>
      <c r="V194" s="321">
        <f t="shared" si="40"/>
        <v>0</v>
      </c>
      <c r="W194" s="321">
        <f t="shared" si="40"/>
        <v>0</v>
      </c>
      <c r="DA194" s="82"/>
    </row>
    <row r="195" spans="1:105" ht="12" customHeight="1" x14ac:dyDescent="0.25">
      <c r="A195" s="100" t="s">
        <v>106</v>
      </c>
      <c r="B195" s="312">
        <f t="shared" ref="B195:W195" si="41">IF(B$108=0,0,B$108/B$61)</f>
        <v>0</v>
      </c>
      <c r="C195" s="312">
        <f t="shared" si="41"/>
        <v>0</v>
      </c>
      <c r="D195" s="312">
        <f t="shared" si="41"/>
        <v>0</v>
      </c>
      <c r="E195" s="312">
        <f t="shared" si="41"/>
        <v>0</v>
      </c>
      <c r="F195" s="312">
        <f t="shared" si="41"/>
        <v>0</v>
      </c>
      <c r="G195" s="312">
        <f t="shared" si="41"/>
        <v>0</v>
      </c>
      <c r="H195" s="312">
        <f t="shared" si="41"/>
        <v>0</v>
      </c>
      <c r="I195" s="312">
        <f t="shared" si="41"/>
        <v>0</v>
      </c>
      <c r="J195" s="312">
        <f t="shared" si="41"/>
        <v>0</v>
      </c>
      <c r="K195" s="312">
        <f t="shared" si="41"/>
        <v>0</v>
      </c>
      <c r="L195" s="312">
        <f t="shared" si="41"/>
        <v>0</v>
      </c>
      <c r="M195" s="312">
        <f t="shared" si="41"/>
        <v>0</v>
      </c>
      <c r="N195" s="312">
        <f t="shared" si="41"/>
        <v>0</v>
      </c>
      <c r="O195" s="312">
        <f t="shared" si="41"/>
        <v>0</v>
      </c>
      <c r="P195" s="312">
        <f t="shared" si="41"/>
        <v>0</v>
      </c>
      <c r="Q195" s="312">
        <f t="shared" si="41"/>
        <v>0</v>
      </c>
      <c r="R195" s="312">
        <f t="shared" si="41"/>
        <v>0</v>
      </c>
      <c r="S195" s="312">
        <f t="shared" si="41"/>
        <v>0</v>
      </c>
      <c r="T195" s="312">
        <f t="shared" si="41"/>
        <v>0</v>
      </c>
      <c r="U195" s="312">
        <f t="shared" si="41"/>
        <v>0</v>
      </c>
      <c r="V195" s="312">
        <f t="shared" si="41"/>
        <v>0</v>
      </c>
      <c r="W195" s="312">
        <f t="shared" si="41"/>
        <v>0</v>
      </c>
      <c r="DA195" s="127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42">SUM(B$198:B$202,B$204:B$205,B$207:B$208,B$210:B$213)</f>
        <v>1.0000000000000002</v>
      </c>
      <c r="C197" s="234">
        <f t="shared" si="42"/>
        <v>0.99999999999999989</v>
      </c>
      <c r="D197" s="234">
        <f t="shared" si="42"/>
        <v>0.99999999999999989</v>
      </c>
      <c r="E197" s="234">
        <f t="shared" si="42"/>
        <v>0.99999999999999989</v>
      </c>
      <c r="F197" s="234">
        <f t="shared" si="42"/>
        <v>1</v>
      </c>
      <c r="G197" s="234">
        <f t="shared" si="42"/>
        <v>0.99999999999999978</v>
      </c>
      <c r="H197" s="234">
        <f t="shared" si="42"/>
        <v>1.0000000000000002</v>
      </c>
      <c r="I197" s="234">
        <f t="shared" si="42"/>
        <v>0.99999999999999978</v>
      </c>
      <c r="J197" s="234">
        <f t="shared" si="42"/>
        <v>0.99999999999999989</v>
      </c>
      <c r="K197" s="234">
        <f t="shared" si="42"/>
        <v>0.99999999999999989</v>
      </c>
      <c r="L197" s="234">
        <f t="shared" si="42"/>
        <v>1</v>
      </c>
      <c r="M197" s="234">
        <f t="shared" si="42"/>
        <v>1</v>
      </c>
      <c r="N197" s="234">
        <f t="shared" si="42"/>
        <v>1</v>
      </c>
      <c r="O197" s="234">
        <f t="shared" si="42"/>
        <v>1.0000000000000002</v>
      </c>
      <c r="P197" s="234">
        <f t="shared" si="42"/>
        <v>1</v>
      </c>
      <c r="Q197" s="234">
        <f t="shared" si="42"/>
        <v>1.0000000000000002</v>
      </c>
      <c r="R197" s="234">
        <f t="shared" si="42"/>
        <v>1.0000000000000002</v>
      </c>
      <c r="S197" s="234">
        <f t="shared" si="42"/>
        <v>1</v>
      </c>
      <c r="T197" s="234">
        <f t="shared" si="42"/>
        <v>1.0000000000000002</v>
      </c>
      <c r="U197" s="234">
        <f t="shared" si="42"/>
        <v>1.0000000000000002</v>
      </c>
      <c r="V197" s="234">
        <f t="shared" si="42"/>
        <v>0.99999999999999978</v>
      </c>
      <c r="W197" s="234">
        <f t="shared" si="42"/>
        <v>1.0000000000000002</v>
      </c>
      <c r="DA197" s="95"/>
    </row>
    <row r="198" spans="1:105" ht="12" customHeight="1" x14ac:dyDescent="0.25">
      <c r="A198" s="55" t="s">
        <v>92</v>
      </c>
      <c r="B198" s="268">
        <f t="shared" ref="B198:W198" si="43">IF(B$111=0,0,B$111/B$110)</f>
        <v>0</v>
      </c>
      <c r="C198" s="268">
        <f t="shared" si="43"/>
        <v>0</v>
      </c>
      <c r="D198" s="268">
        <f t="shared" si="43"/>
        <v>0</v>
      </c>
      <c r="E198" s="268">
        <f t="shared" si="43"/>
        <v>0</v>
      </c>
      <c r="F198" s="268">
        <f t="shared" si="43"/>
        <v>0</v>
      </c>
      <c r="G198" s="268">
        <f t="shared" si="43"/>
        <v>0</v>
      </c>
      <c r="H198" s="268">
        <f t="shared" si="43"/>
        <v>0</v>
      </c>
      <c r="I198" s="268">
        <f t="shared" si="43"/>
        <v>0</v>
      </c>
      <c r="J198" s="268">
        <f t="shared" si="43"/>
        <v>0</v>
      </c>
      <c r="K198" s="268">
        <f t="shared" si="43"/>
        <v>0</v>
      </c>
      <c r="L198" s="268">
        <f t="shared" si="43"/>
        <v>0</v>
      </c>
      <c r="M198" s="268">
        <f t="shared" si="43"/>
        <v>0</v>
      </c>
      <c r="N198" s="268">
        <f t="shared" si="43"/>
        <v>0</v>
      </c>
      <c r="O198" s="268">
        <f t="shared" si="43"/>
        <v>0</v>
      </c>
      <c r="P198" s="268">
        <f t="shared" si="43"/>
        <v>0</v>
      </c>
      <c r="Q198" s="268">
        <f t="shared" si="43"/>
        <v>0</v>
      </c>
      <c r="R198" s="268">
        <f t="shared" si="43"/>
        <v>0</v>
      </c>
      <c r="S198" s="268">
        <f t="shared" si="43"/>
        <v>0</v>
      </c>
      <c r="T198" s="268">
        <f t="shared" si="43"/>
        <v>0</v>
      </c>
      <c r="U198" s="268">
        <f t="shared" si="43"/>
        <v>0</v>
      </c>
      <c r="V198" s="268">
        <f t="shared" si="43"/>
        <v>0</v>
      </c>
      <c r="W198" s="268">
        <f t="shared" si="43"/>
        <v>0</v>
      </c>
      <c r="DA198" s="76"/>
    </row>
    <row r="199" spans="1:105" ht="12" customHeight="1" x14ac:dyDescent="0.25">
      <c r="A199" s="202" t="s">
        <v>93</v>
      </c>
      <c r="B199" s="269">
        <f t="shared" ref="B199:W199" si="44">IF(B$112=0,0,B$112/B$110)</f>
        <v>0</v>
      </c>
      <c r="C199" s="269">
        <f t="shared" si="44"/>
        <v>0</v>
      </c>
      <c r="D199" s="269">
        <f t="shared" si="44"/>
        <v>0</v>
      </c>
      <c r="E199" s="269">
        <f t="shared" si="44"/>
        <v>0</v>
      </c>
      <c r="F199" s="269">
        <f t="shared" si="44"/>
        <v>0</v>
      </c>
      <c r="G199" s="269">
        <f t="shared" si="44"/>
        <v>0</v>
      </c>
      <c r="H199" s="269">
        <f t="shared" si="44"/>
        <v>0</v>
      </c>
      <c r="I199" s="269">
        <f t="shared" si="44"/>
        <v>0</v>
      </c>
      <c r="J199" s="269">
        <f t="shared" si="44"/>
        <v>0</v>
      </c>
      <c r="K199" s="269">
        <f t="shared" si="44"/>
        <v>0</v>
      </c>
      <c r="L199" s="269">
        <f t="shared" si="44"/>
        <v>0</v>
      </c>
      <c r="M199" s="269">
        <f t="shared" si="44"/>
        <v>0</v>
      </c>
      <c r="N199" s="269">
        <f t="shared" si="44"/>
        <v>0</v>
      </c>
      <c r="O199" s="269">
        <f t="shared" si="44"/>
        <v>0</v>
      </c>
      <c r="P199" s="269">
        <f t="shared" si="44"/>
        <v>0</v>
      </c>
      <c r="Q199" s="269">
        <f t="shared" si="44"/>
        <v>0</v>
      </c>
      <c r="R199" s="269">
        <f t="shared" si="44"/>
        <v>0</v>
      </c>
      <c r="S199" s="269">
        <f t="shared" si="44"/>
        <v>0</v>
      </c>
      <c r="T199" s="269">
        <f t="shared" si="44"/>
        <v>0</v>
      </c>
      <c r="U199" s="269">
        <f t="shared" si="44"/>
        <v>0</v>
      </c>
      <c r="V199" s="269">
        <f t="shared" si="44"/>
        <v>0</v>
      </c>
      <c r="W199" s="269">
        <f t="shared" si="44"/>
        <v>0</v>
      </c>
      <c r="DA199" s="77"/>
    </row>
    <row r="200" spans="1:105" ht="12" customHeight="1" x14ac:dyDescent="0.25">
      <c r="A200" s="202" t="s">
        <v>94</v>
      </c>
      <c r="B200" s="269">
        <f t="shared" ref="B200:W200" si="45">IF(B$113=0,0,B$113/B$110)</f>
        <v>0</v>
      </c>
      <c r="C200" s="269">
        <f t="shared" si="45"/>
        <v>0</v>
      </c>
      <c r="D200" s="269">
        <f t="shared" si="45"/>
        <v>0</v>
      </c>
      <c r="E200" s="269">
        <f t="shared" si="45"/>
        <v>0</v>
      </c>
      <c r="F200" s="269">
        <f t="shared" si="45"/>
        <v>0</v>
      </c>
      <c r="G200" s="269">
        <f t="shared" si="45"/>
        <v>0</v>
      </c>
      <c r="H200" s="269">
        <f t="shared" si="45"/>
        <v>0</v>
      </c>
      <c r="I200" s="269">
        <f t="shared" si="45"/>
        <v>0</v>
      </c>
      <c r="J200" s="269">
        <f t="shared" si="45"/>
        <v>0</v>
      </c>
      <c r="K200" s="269">
        <f t="shared" si="45"/>
        <v>0</v>
      </c>
      <c r="L200" s="269">
        <f t="shared" si="45"/>
        <v>0</v>
      </c>
      <c r="M200" s="269">
        <f t="shared" si="45"/>
        <v>0</v>
      </c>
      <c r="N200" s="269">
        <f t="shared" si="45"/>
        <v>0</v>
      </c>
      <c r="O200" s="269">
        <f t="shared" si="45"/>
        <v>0</v>
      </c>
      <c r="P200" s="269">
        <f t="shared" si="45"/>
        <v>0</v>
      </c>
      <c r="Q200" s="269">
        <f t="shared" si="45"/>
        <v>0</v>
      </c>
      <c r="R200" s="269">
        <f t="shared" si="45"/>
        <v>0</v>
      </c>
      <c r="S200" s="269">
        <f t="shared" si="45"/>
        <v>0</v>
      </c>
      <c r="T200" s="269">
        <f t="shared" si="45"/>
        <v>0</v>
      </c>
      <c r="U200" s="269">
        <f t="shared" si="45"/>
        <v>0</v>
      </c>
      <c r="V200" s="269">
        <f t="shared" si="45"/>
        <v>0</v>
      </c>
      <c r="W200" s="269">
        <f t="shared" si="45"/>
        <v>0</v>
      </c>
      <c r="DA200" s="77"/>
    </row>
    <row r="201" spans="1:105" ht="12" customHeight="1" x14ac:dyDescent="0.25">
      <c r="A201" s="202" t="s">
        <v>95</v>
      </c>
      <c r="B201" s="269">
        <f t="shared" ref="B201:W201" si="46">IF(B$114=0,0,B$114/B$110)</f>
        <v>0</v>
      </c>
      <c r="C201" s="269">
        <f t="shared" si="46"/>
        <v>0</v>
      </c>
      <c r="D201" s="269">
        <f t="shared" si="46"/>
        <v>0</v>
      </c>
      <c r="E201" s="269">
        <f t="shared" si="46"/>
        <v>0</v>
      </c>
      <c r="F201" s="269">
        <f t="shared" si="46"/>
        <v>0</v>
      </c>
      <c r="G201" s="269">
        <f t="shared" si="46"/>
        <v>0</v>
      </c>
      <c r="H201" s="269">
        <f t="shared" si="46"/>
        <v>0</v>
      </c>
      <c r="I201" s="269">
        <f t="shared" si="46"/>
        <v>0</v>
      </c>
      <c r="J201" s="269">
        <f t="shared" si="46"/>
        <v>0</v>
      </c>
      <c r="K201" s="269">
        <f t="shared" si="46"/>
        <v>0</v>
      </c>
      <c r="L201" s="269">
        <f t="shared" si="46"/>
        <v>0</v>
      </c>
      <c r="M201" s="269">
        <f t="shared" si="46"/>
        <v>0</v>
      </c>
      <c r="N201" s="269">
        <f t="shared" si="46"/>
        <v>0</v>
      </c>
      <c r="O201" s="269">
        <f t="shared" si="46"/>
        <v>0</v>
      </c>
      <c r="P201" s="269">
        <f t="shared" si="46"/>
        <v>0</v>
      </c>
      <c r="Q201" s="269">
        <f t="shared" si="46"/>
        <v>0</v>
      </c>
      <c r="R201" s="269">
        <f t="shared" si="46"/>
        <v>0</v>
      </c>
      <c r="S201" s="269">
        <f t="shared" si="46"/>
        <v>0</v>
      </c>
      <c r="T201" s="269">
        <f t="shared" si="46"/>
        <v>0</v>
      </c>
      <c r="U201" s="269">
        <f t="shared" si="46"/>
        <v>0</v>
      </c>
      <c r="V201" s="269">
        <f t="shared" si="46"/>
        <v>0</v>
      </c>
      <c r="W201" s="269">
        <f t="shared" si="46"/>
        <v>0</v>
      </c>
      <c r="DA201" s="77"/>
    </row>
    <row r="202" spans="1:105" ht="12" customHeight="1" x14ac:dyDescent="0.25">
      <c r="A202" s="56" t="s">
        <v>96</v>
      </c>
      <c r="B202" s="270">
        <f t="shared" ref="B202:W202" si="47">IF(B$115=0,0,B$115/B$110)</f>
        <v>2.8965726720821428E-2</v>
      </c>
      <c r="C202" s="270">
        <f t="shared" si="47"/>
        <v>3.0755511241916264E-2</v>
      </c>
      <c r="D202" s="270">
        <f t="shared" si="47"/>
        <v>2.8068196829081765E-2</v>
      </c>
      <c r="E202" s="270">
        <f t="shared" si="47"/>
        <v>2.0796657979700192E-2</v>
      </c>
      <c r="F202" s="270">
        <f t="shared" si="47"/>
        <v>2.512735467543855E-2</v>
      </c>
      <c r="G202" s="270">
        <f t="shared" si="47"/>
        <v>2.3052543061765275E-2</v>
      </c>
      <c r="H202" s="270">
        <f t="shared" si="47"/>
        <v>2.1739576584465632E-2</v>
      </c>
      <c r="I202" s="270">
        <f t="shared" si="47"/>
        <v>2.2781685189278044E-2</v>
      </c>
      <c r="J202" s="270">
        <f t="shared" si="47"/>
        <v>1.9950162410864815E-2</v>
      </c>
      <c r="K202" s="270">
        <f t="shared" si="47"/>
        <v>2.2129183121926126E-2</v>
      </c>
      <c r="L202" s="270">
        <f t="shared" si="47"/>
        <v>2.3655272506694445E-2</v>
      </c>
      <c r="M202" s="270">
        <f t="shared" si="47"/>
        <v>2.7230311742900734E-2</v>
      </c>
      <c r="N202" s="270">
        <f t="shared" si="47"/>
        <v>3.5856471348363797E-2</v>
      </c>
      <c r="O202" s="270">
        <f t="shared" si="47"/>
        <v>4.3267044309040707E-2</v>
      </c>
      <c r="P202" s="270">
        <f t="shared" si="47"/>
        <v>4.0511178118769094E-2</v>
      </c>
      <c r="Q202" s="270">
        <f t="shared" si="47"/>
        <v>2.9465244055948712E-2</v>
      </c>
      <c r="R202" s="270">
        <f t="shared" si="47"/>
        <v>2.4246492471318992E-2</v>
      </c>
      <c r="S202" s="270">
        <f t="shared" si="47"/>
        <v>2.0194088741458165E-2</v>
      </c>
      <c r="T202" s="270">
        <f t="shared" si="47"/>
        <v>2.3984839686541307E-2</v>
      </c>
      <c r="U202" s="270">
        <f t="shared" si="47"/>
        <v>2.4190537228526397E-2</v>
      </c>
      <c r="V202" s="270">
        <f t="shared" si="47"/>
        <v>2.0457369498954738E-2</v>
      </c>
      <c r="W202" s="270">
        <f t="shared" si="47"/>
        <v>2.0191829202337804E-2</v>
      </c>
      <c r="DA202" s="78"/>
    </row>
    <row r="203" spans="1:105" ht="12" customHeight="1" x14ac:dyDescent="0.25">
      <c r="A203" s="203" t="s">
        <v>1053</v>
      </c>
      <c r="B203" s="271">
        <f t="shared" ref="B203:W203" si="48">IF(B$121=0,0,B$121/B$110)</f>
        <v>0.57950452172259892</v>
      </c>
      <c r="C203" s="271">
        <f t="shared" si="48"/>
        <v>0.57619735774092495</v>
      </c>
      <c r="D203" s="271">
        <f t="shared" si="48"/>
        <v>0.58320712426442423</v>
      </c>
      <c r="E203" s="271">
        <f t="shared" si="48"/>
        <v>0.58617745832474266</v>
      </c>
      <c r="F203" s="271">
        <f t="shared" si="48"/>
        <v>0.55485376561554867</v>
      </c>
      <c r="G203" s="271">
        <f t="shared" si="48"/>
        <v>0.56740998756926642</v>
      </c>
      <c r="H203" s="271">
        <f t="shared" si="48"/>
        <v>0.54501910927822017</v>
      </c>
      <c r="I203" s="271">
        <f t="shared" si="48"/>
        <v>0.5514765165846095</v>
      </c>
      <c r="J203" s="271">
        <f t="shared" si="48"/>
        <v>0.5621239138430465</v>
      </c>
      <c r="K203" s="271">
        <f t="shared" si="48"/>
        <v>0.56012637396412335</v>
      </c>
      <c r="L203" s="271">
        <f t="shared" si="48"/>
        <v>0.55210114796694687</v>
      </c>
      <c r="M203" s="271">
        <f t="shared" si="48"/>
        <v>0.55613110668571308</v>
      </c>
      <c r="N203" s="271">
        <f t="shared" si="48"/>
        <v>0.51347134009943851</v>
      </c>
      <c r="O203" s="271">
        <f t="shared" si="48"/>
        <v>0.49726444861838426</v>
      </c>
      <c r="P203" s="271">
        <f t="shared" si="48"/>
        <v>0.48977205250523442</v>
      </c>
      <c r="Q203" s="271">
        <f t="shared" si="48"/>
        <v>0.58220609015875968</v>
      </c>
      <c r="R203" s="271">
        <f t="shared" si="48"/>
        <v>0.59459097897258295</v>
      </c>
      <c r="S203" s="271">
        <f t="shared" si="48"/>
        <v>0.62149205421192644</v>
      </c>
      <c r="T203" s="271">
        <f t="shared" si="48"/>
        <v>0.60083416734712281</v>
      </c>
      <c r="U203" s="271">
        <f t="shared" si="48"/>
        <v>0.60089876030033618</v>
      </c>
      <c r="V203" s="271">
        <f t="shared" si="48"/>
        <v>0.62238926275701056</v>
      </c>
      <c r="W203" s="271">
        <f t="shared" si="48"/>
        <v>0.62869707983855361</v>
      </c>
      <c r="DA203" s="79"/>
    </row>
    <row r="204" spans="1:105" ht="12" customHeight="1" x14ac:dyDescent="0.25">
      <c r="A204" s="62" t="s">
        <v>1054</v>
      </c>
      <c r="B204" s="320">
        <f t="shared" ref="B204:W204" si="49">IF(B$122=0,0,B$122/B$110)</f>
        <v>0.57950452172259892</v>
      </c>
      <c r="C204" s="320">
        <f t="shared" si="49"/>
        <v>0.57619735774092495</v>
      </c>
      <c r="D204" s="320">
        <f t="shared" si="49"/>
        <v>0.58320712426442423</v>
      </c>
      <c r="E204" s="320">
        <f t="shared" si="49"/>
        <v>0.58617745832474266</v>
      </c>
      <c r="F204" s="320">
        <f t="shared" si="49"/>
        <v>0.55485376561554867</v>
      </c>
      <c r="G204" s="320">
        <f t="shared" si="49"/>
        <v>0.56740998756926642</v>
      </c>
      <c r="H204" s="320">
        <f t="shared" si="49"/>
        <v>0.54501910927822017</v>
      </c>
      <c r="I204" s="320">
        <f t="shared" si="49"/>
        <v>0.5514765165846095</v>
      </c>
      <c r="J204" s="320">
        <f t="shared" si="49"/>
        <v>0.5621239138430465</v>
      </c>
      <c r="K204" s="320">
        <f t="shared" si="49"/>
        <v>0.56012637396412335</v>
      </c>
      <c r="L204" s="320">
        <f t="shared" si="49"/>
        <v>0.55210114796694687</v>
      </c>
      <c r="M204" s="320">
        <f t="shared" si="49"/>
        <v>0.55613110668571308</v>
      </c>
      <c r="N204" s="320">
        <f t="shared" si="49"/>
        <v>0.51347134009943851</v>
      </c>
      <c r="O204" s="320">
        <f t="shared" si="49"/>
        <v>0.49726444861838426</v>
      </c>
      <c r="P204" s="320">
        <f t="shared" si="49"/>
        <v>0.48977205250523442</v>
      </c>
      <c r="Q204" s="320">
        <f t="shared" si="49"/>
        <v>0.58220609015875968</v>
      </c>
      <c r="R204" s="320">
        <f t="shared" si="49"/>
        <v>0.59459097897258295</v>
      </c>
      <c r="S204" s="320">
        <f t="shared" si="49"/>
        <v>0.62149205421192644</v>
      </c>
      <c r="T204" s="320">
        <f t="shared" si="49"/>
        <v>0.60083416734712281</v>
      </c>
      <c r="U204" s="320">
        <f t="shared" si="49"/>
        <v>0.60089876030033618</v>
      </c>
      <c r="V204" s="320">
        <f t="shared" si="49"/>
        <v>0.62238926275701056</v>
      </c>
      <c r="W204" s="320">
        <f t="shared" si="49"/>
        <v>0.62869707983855361</v>
      </c>
      <c r="DA204" s="141"/>
    </row>
    <row r="205" spans="1:105" ht="12" customHeight="1" x14ac:dyDescent="0.25">
      <c r="A205" s="62" t="s">
        <v>1066</v>
      </c>
      <c r="B205" s="320">
        <f t="shared" ref="B205:W205" si="50">IF(B$133=0,0,B$133/B$110)</f>
        <v>0</v>
      </c>
      <c r="C205" s="320">
        <f t="shared" si="50"/>
        <v>0</v>
      </c>
      <c r="D205" s="320">
        <f t="shared" si="50"/>
        <v>0</v>
      </c>
      <c r="E205" s="320">
        <f t="shared" si="50"/>
        <v>0</v>
      </c>
      <c r="F205" s="320">
        <f t="shared" si="50"/>
        <v>0</v>
      </c>
      <c r="G205" s="320">
        <f t="shared" si="50"/>
        <v>0</v>
      </c>
      <c r="H205" s="320">
        <f t="shared" si="50"/>
        <v>0</v>
      </c>
      <c r="I205" s="320">
        <f t="shared" si="50"/>
        <v>0</v>
      </c>
      <c r="J205" s="320">
        <f t="shared" si="50"/>
        <v>0</v>
      </c>
      <c r="K205" s="320">
        <f t="shared" si="50"/>
        <v>0</v>
      </c>
      <c r="L205" s="320">
        <f t="shared" si="50"/>
        <v>0</v>
      </c>
      <c r="M205" s="320">
        <f t="shared" si="50"/>
        <v>0</v>
      </c>
      <c r="N205" s="320">
        <f t="shared" si="50"/>
        <v>0</v>
      </c>
      <c r="O205" s="320">
        <f t="shared" si="50"/>
        <v>0</v>
      </c>
      <c r="P205" s="320">
        <f t="shared" si="50"/>
        <v>0</v>
      </c>
      <c r="Q205" s="320">
        <f t="shared" si="50"/>
        <v>0</v>
      </c>
      <c r="R205" s="320">
        <f t="shared" si="50"/>
        <v>0</v>
      </c>
      <c r="S205" s="320">
        <f t="shared" si="50"/>
        <v>0</v>
      </c>
      <c r="T205" s="320">
        <f t="shared" si="50"/>
        <v>0</v>
      </c>
      <c r="U205" s="320">
        <f t="shared" si="50"/>
        <v>0</v>
      </c>
      <c r="V205" s="320">
        <f t="shared" si="50"/>
        <v>0</v>
      </c>
      <c r="W205" s="320">
        <f t="shared" si="50"/>
        <v>0</v>
      </c>
      <c r="DA205" s="141"/>
    </row>
    <row r="206" spans="1:105" ht="12" customHeight="1" x14ac:dyDescent="0.25">
      <c r="A206" s="203" t="s">
        <v>1012</v>
      </c>
      <c r="B206" s="271">
        <f t="shared" ref="B206:W206" si="51">IF(B$134=0,0,B$134/B$110)</f>
        <v>0.28823049393614641</v>
      </c>
      <c r="C206" s="271">
        <f t="shared" si="51"/>
        <v>0.29128805892586629</v>
      </c>
      <c r="D206" s="271">
        <f t="shared" si="51"/>
        <v>0.28755929363497651</v>
      </c>
      <c r="E206" s="271">
        <f t="shared" si="51"/>
        <v>0.29665886299820088</v>
      </c>
      <c r="F206" s="271">
        <f t="shared" si="51"/>
        <v>0.32105960979181247</v>
      </c>
      <c r="G206" s="271">
        <f t="shared" si="51"/>
        <v>0.310062927200839</v>
      </c>
      <c r="H206" s="271">
        <f t="shared" si="51"/>
        <v>0.33485323218900209</v>
      </c>
      <c r="I206" s="271">
        <f t="shared" si="51"/>
        <v>0.32259171010763699</v>
      </c>
      <c r="J206" s="271">
        <f t="shared" si="51"/>
        <v>0.31788890782287205</v>
      </c>
      <c r="K206" s="271">
        <f t="shared" si="51"/>
        <v>0.31392385934847333</v>
      </c>
      <c r="L206" s="271">
        <f t="shared" si="51"/>
        <v>0.32199601740831707</v>
      </c>
      <c r="M206" s="271">
        <f t="shared" si="51"/>
        <v>0.30320073171158274</v>
      </c>
      <c r="N206" s="271">
        <f t="shared" si="51"/>
        <v>0.33299008887231257</v>
      </c>
      <c r="O206" s="271">
        <f t="shared" si="51"/>
        <v>0.33066998213717058</v>
      </c>
      <c r="P206" s="271">
        <f t="shared" si="51"/>
        <v>0.34777384117135113</v>
      </c>
      <c r="Q206" s="271">
        <f t="shared" si="51"/>
        <v>0.27808266534527193</v>
      </c>
      <c r="R206" s="271">
        <f t="shared" si="51"/>
        <v>0.26409781784833958</v>
      </c>
      <c r="S206" s="271">
        <f t="shared" si="51"/>
        <v>0.25061208511449296</v>
      </c>
      <c r="T206" s="271">
        <f t="shared" si="51"/>
        <v>0.26474476227775873</v>
      </c>
      <c r="U206" s="271">
        <f t="shared" si="51"/>
        <v>0.26572953326674359</v>
      </c>
      <c r="V206" s="271">
        <f t="shared" si="51"/>
        <v>0.25292746289249868</v>
      </c>
      <c r="W206" s="271">
        <f t="shared" si="51"/>
        <v>0.25396270240142654</v>
      </c>
      <c r="DA206" s="79"/>
    </row>
    <row r="207" spans="1:105" ht="12" customHeight="1" x14ac:dyDescent="0.25">
      <c r="A207" s="62" t="s">
        <v>1014</v>
      </c>
      <c r="B207" s="320">
        <f t="shared" ref="B207:W207" si="52">IF(B$135=0,0,B$135/B$110)</f>
        <v>0.28823049393614641</v>
      </c>
      <c r="C207" s="320">
        <f t="shared" si="52"/>
        <v>0.29128805892586629</v>
      </c>
      <c r="D207" s="320">
        <f t="shared" si="52"/>
        <v>0.28755929363497651</v>
      </c>
      <c r="E207" s="320">
        <f t="shared" si="52"/>
        <v>0.29665886299820088</v>
      </c>
      <c r="F207" s="320">
        <f t="shared" si="52"/>
        <v>0.32105960979181247</v>
      </c>
      <c r="G207" s="320">
        <f t="shared" si="52"/>
        <v>0.310062927200839</v>
      </c>
      <c r="H207" s="320">
        <f t="shared" si="52"/>
        <v>0.33485323218900209</v>
      </c>
      <c r="I207" s="320">
        <f t="shared" si="52"/>
        <v>0.32259171010763699</v>
      </c>
      <c r="J207" s="320">
        <f t="shared" si="52"/>
        <v>0.31788890782287205</v>
      </c>
      <c r="K207" s="320">
        <f t="shared" si="52"/>
        <v>0.31392385934847333</v>
      </c>
      <c r="L207" s="320">
        <f t="shared" si="52"/>
        <v>0.32199601740831707</v>
      </c>
      <c r="M207" s="320">
        <f t="shared" si="52"/>
        <v>0.30320073171158274</v>
      </c>
      <c r="N207" s="320">
        <f t="shared" si="52"/>
        <v>0.33299008887231257</v>
      </c>
      <c r="O207" s="320">
        <f t="shared" si="52"/>
        <v>0.33066998213717058</v>
      </c>
      <c r="P207" s="320">
        <f t="shared" si="52"/>
        <v>0.34777384117135113</v>
      </c>
      <c r="Q207" s="320">
        <f t="shared" si="52"/>
        <v>0.27808266534527193</v>
      </c>
      <c r="R207" s="320">
        <f t="shared" si="52"/>
        <v>0.26409781784833958</v>
      </c>
      <c r="S207" s="320">
        <f t="shared" si="52"/>
        <v>0.25061208511449296</v>
      </c>
      <c r="T207" s="320">
        <f t="shared" si="52"/>
        <v>0.26474476227775873</v>
      </c>
      <c r="U207" s="320">
        <f t="shared" si="52"/>
        <v>0.26572953326674359</v>
      </c>
      <c r="V207" s="320">
        <f t="shared" si="52"/>
        <v>0.25292746289249868</v>
      </c>
      <c r="W207" s="320">
        <f t="shared" si="52"/>
        <v>0.25396270240142654</v>
      </c>
      <c r="DA207" s="141"/>
    </row>
    <row r="208" spans="1:105" ht="12" customHeight="1" x14ac:dyDescent="0.25">
      <c r="A208" s="62" t="s">
        <v>1021</v>
      </c>
      <c r="B208" s="320">
        <f t="shared" ref="B208:W208" si="53">IF(B$141=0,0,B$141/B$110)</f>
        <v>0</v>
      </c>
      <c r="C208" s="320">
        <f t="shared" si="53"/>
        <v>0</v>
      </c>
      <c r="D208" s="320">
        <f t="shared" si="53"/>
        <v>0</v>
      </c>
      <c r="E208" s="320">
        <f t="shared" si="53"/>
        <v>0</v>
      </c>
      <c r="F208" s="320">
        <f t="shared" si="53"/>
        <v>0</v>
      </c>
      <c r="G208" s="320">
        <f t="shared" si="53"/>
        <v>0</v>
      </c>
      <c r="H208" s="320">
        <f t="shared" si="53"/>
        <v>0</v>
      </c>
      <c r="I208" s="320">
        <f t="shared" si="53"/>
        <v>0</v>
      </c>
      <c r="J208" s="320">
        <f t="shared" si="53"/>
        <v>0</v>
      </c>
      <c r="K208" s="320">
        <f t="shared" si="53"/>
        <v>0</v>
      </c>
      <c r="L208" s="320">
        <f t="shared" si="53"/>
        <v>0</v>
      </c>
      <c r="M208" s="320">
        <f t="shared" si="53"/>
        <v>0</v>
      </c>
      <c r="N208" s="320">
        <f t="shared" si="53"/>
        <v>0</v>
      </c>
      <c r="O208" s="320">
        <f t="shared" si="53"/>
        <v>0</v>
      </c>
      <c r="P208" s="320">
        <f t="shared" si="53"/>
        <v>0</v>
      </c>
      <c r="Q208" s="320">
        <f t="shared" si="53"/>
        <v>0</v>
      </c>
      <c r="R208" s="320">
        <f t="shared" si="53"/>
        <v>0</v>
      </c>
      <c r="S208" s="320">
        <f t="shared" si="53"/>
        <v>0</v>
      </c>
      <c r="T208" s="320">
        <f t="shared" si="53"/>
        <v>0</v>
      </c>
      <c r="U208" s="320">
        <f t="shared" si="53"/>
        <v>0</v>
      </c>
      <c r="V208" s="320">
        <f t="shared" si="53"/>
        <v>0</v>
      </c>
      <c r="W208" s="320">
        <f t="shared" si="53"/>
        <v>0</v>
      </c>
      <c r="DA208" s="141"/>
    </row>
    <row r="209" spans="1:105" ht="12" customHeight="1" x14ac:dyDescent="0.25">
      <c r="A209" s="203" t="s">
        <v>1023</v>
      </c>
      <c r="B209" s="271">
        <f t="shared" ref="B209:W209" si="54">IF(B$142=0,0,B$142/B$110)</f>
        <v>0.10329925762043339</v>
      </c>
      <c r="C209" s="271">
        <f t="shared" si="54"/>
        <v>0.10175907209129245</v>
      </c>
      <c r="D209" s="271">
        <f t="shared" si="54"/>
        <v>0.10116538527151736</v>
      </c>
      <c r="E209" s="271">
        <f t="shared" si="54"/>
        <v>9.6367020697356157E-2</v>
      </c>
      <c r="F209" s="271">
        <f t="shared" si="54"/>
        <v>9.8959269917200388E-2</v>
      </c>
      <c r="G209" s="271">
        <f t="shared" si="54"/>
        <v>9.9474542168129121E-2</v>
      </c>
      <c r="H209" s="271">
        <f t="shared" si="54"/>
        <v>9.8388081948312278E-2</v>
      </c>
      <c r="I209" s="271">
        <f t="shared" si="54"/>
        <v>0.10315008811847519</v>
      </c>
      <c r="J209" s="271">
        <f t="shared" si="54"/>
        <v>0.10003701592321665</v>
      </c>
      <c r="K209" s="271">
        <f t="shared" si="54"/>
        <v>0.10382058356547706</v>
      </c>
      <c r="L209" s="271">
        <f t="shared" si="54"/>
        <v>0.10224756211804167</v>
      </c>
      <c r="M209" s="271">
        <f t="shared" si="54"/>
        <v>0.11343784985980351</v>
      </c>
      <c r="N209" s="271">
        <f t="shared" si="54"/>
        <v>0.1176820996798852</v>
      </c>
      <c r="O209" s="271">
        <f t="shared" si="54"/>
        <v>0.12879852493540472</v>
      </c>
      <c r="P209" s="271">
        <f t="shared" si="54"/>
        <v>0.12194292820464535</v>
      </c>
      <c r="Q209" s="271">
        <f t="shared" si="54"/>
        <v>0.1102460004400198</v>
      </c>
      <c r="R209" s="271">
        <f t="shared" si="54"/>
        <v>0.11706471070775862</v>
      </c>
      <c r="S209" s="271">
        <f t="shared" si="54"/>
        <v>0.10770177193212244</v>
      </c>
      <c r="T209" s="271">
        <f t="shared" si="54"/>
        <v>0.11043623068857736</v>
      </c>
      <c r="U209" s="271">
        <f t="shared" si="54"/>
        <v>0.10918116920439402</v>
      </c>
      <c r="V209" s="271">
        <f t="shared" si="54"/>
        <v>0.10422590485153581</v>
      </c>
      <c r="W209" s="271">
        <f t="shared" si="54"/>
        <v>9.714838855768218E-2</v>
      </c>
      <c r="DA209" s="79"/>
    </row>
    <row r="210" spans="1:105" ht="12" customHeight="1" x14ac:dyDescent="0.25">
      <c r="A210" s="62" t="s">
        <v>1135</v>
      </c>
      <c r="B210" s="320">
        <f t="shared" ref="B210:W210" si="55">IF(B$143=0,0,B$143/B$110)</f>
        <v>3.8125283466969161E-2</v>
      </c>
      <c r="C210" s="320">
        <f t="shared" si="55"/>
        <v>3.6957038124286454E-2</v>
      </c>
      <c r="D210" s="320">
        <f t="shared" si="55"/>
        <v>3.5574997935211766E-2</v>
      </c>
      <c r="E210" s="320">
        <f t="shared" si="55"/>
        <v>3.0442574750603631E-2</v>
      </c>
      <c r="F210" s="320">
        <f t="shared" si="55"/>
        <v>3.6557642969256815E-2</v>
      </c>
      <c r="G210" s="320">
        <f t="shared" si="55"/>
        <v>3.5660779758939776E-2</v>
      </c>
      <c r="H210" s="320">
        <f t="shared" si="55"/>
        <v>3.709250959340616E-2</v>
      </c>
      <c r="I210" s="320">
        <f t="shared" si="55"/>
        <v>4.1128283471827821E-2</v>
      </c>
      <c r="J210" s="320">
        <f t="shared" si="55"/>
        <v>3.6817751778478958E-2</v>
      </c>
      <c r="K210" s="320">
        <f t="shared" si="55"/>
        <v>4.0825972736735015E-2</v>
      </c>
      <c r="L210" s="320">
        <f t="shared" si="55"/>
        <v>4.0155508305008365E-2</v>
      </c>
      <c r="M210" s="320">
        <f t="shared" si="55"/>
        <v>5.0892566752552354E-2</v>
      </c>
      <c r="N210" s="320">
        <f t="shared" si="55"/>
        <v>5.9934547083212483E-2</v>
      </c>
      <c r="O210" s="320">
        <f t="shared" si="55"/>
        <v>7.2873680336513341E-2</v>
      </c>
      <c r="P210" s="320">
        <f t="shared" si="55"/>
        <v>6.6860715910286153E-2</v>
      </c>
      <c r="Q210" s="320">
        <f t="shared" si="55"/>
        <v>4.476819440115664E-2</v>
      </c>
      <c r="R210" s="320">
        <f t="shared" si="55"/>
        <v>5.0194038188671505E-2</v>
      </c>
      <c r="S210" s="320">
        <f t="shared" si="55"/>
        <v>3.780567007360968E-2</v>
      </c>
      <c r="T210" s="320">
        <f t="shared" si="55"/>
        <v>4.2863418009223733E-2</v>
      </c>
      <c r="U210" s="320">
        <f t="shared" si="55"/>
        <v>4.1601092078767041E-2</v>
      </c>
      <c r="V210" s="320">
        <f t="shared" si="55"/>
        <v>3.4228898436914054E-2</v>
      </c>
      <c r="W210" s="320">
        <f t="shared" si="55"/>
        <v>2.6441973515470715E-2</v>
      </c>
      <c r="DA210" s="141"/>
    </row>
    <row r="211" spans="1:105" ht="12" customHeight="1" x14ac:dyDescent="0.25">
      <c r="A211" s="62" t="s">
        <v>1026</v>
      </c>
      <c r="B211" s="320">
        <f t="shared" ref="B211:W211" si="56">IF(B$144=0,0,B$144/B$110)</f>
        <v>6.5173974153464223E-2</v>
      </c>
      <c r="C211" s="320">
        <f t="shared" si="56"/>
        <v>6.4802033967005998E-2</v>
      </c>
      <c r="D211" s="320">
        <f t="shared" si="56"/>
        <v>6.5590387336305594E-2</v>
      </c>
      <c r="E211" s="320">
        <f t="shared" si="56"/>
        <v>6.5924445946752536E-2</v>
      </c>
      <c r="F211" s="320">
        <f t="shared" si="56"/>
        <v>6.2401626947943566E-2</v>
      </c>
      <c r="G211" s="320">
        <f t="shared" si="56"/>
        <v>6.3813762409189345E-2</v>
      </c>
      <c r="H211" s="320">
        <f t="shared" si="56"/>
        <v>6.1295572354906118E-2</v>
      </c>
      <c r="I211" s="320">
        <f t="shared" si="56"/>
        <v>6.2021804646647374E-2</v>
      </c>
      <c r="J211" s="320">
        <f t="shared" si="56"/>
        <v>6.3219264144737677E-2</v>
      </c>
      <c r="K211" s="320">
        <f t="shared" si="56"/>
        <v>6.2994610828742054E-2</v>
      </c>
      <c r="L211" s="320">
        <f t="shared" si="56"/>
        <v>6.2092053813033309E-2</v>
      </c>
      <c r="M211" s="320">
        <f t="shared" si="56"/>
        <v>6.2545283107251159E-2</v>
      </c>
      <c r="N211" s="320">
        <f t="shared" si="56"/>
        <v>5.7747552596672712E-2</v>
      </c>
      <c r="O211" s="320">
        <f t="shared" si="56"/>
        <v>5.5924844598891375E-2</v>
      </c>
      <c r="P211" s="320">
        <f t="shared" si="56"/>
        <v>5.5082212294359195E-2</v>
      </c>
      <c r="Q211" s="320">
        <f t="shared" si="56"/>
        <v>6.5477806038863148E-2</v>
      </c>
      <c r="R211" s="320">
        <f t="shared" si="56"/>
        <v>6.6870672519087113E-2</v>
      </c>
      <c r="S211" s="320">
        <f t="shared" si="56"/>
        <v>6.9896101858512763E-2</v>
      </c>
      <c r="T211" s="320">
        <f t="shared" si="56"/>
        <v>6.7572812679353611E-2</v>
      </c>
      <c r="U211" s="320">
        <f t="shared" si="56"/>
        <v>6.7580077125626983E-2</v>
      </c>
      <c r="V211" s="320">
        <f t="shared" si="56"/>
        <v>6.9997006414621754E-2</v>
      </c>
      <c r="W211" s="320">
        <f t="shared" si="56"/>
        <v>7.0706415042211465E-2</v>
      </c>
      <c r="DA211" s="141"/>
    </row>
    <row r="212" spans="1:105" ht="12" customHeight="1" x14ac:dyDescent="0.25">
      <c r="A212" s="62" t="s">
        <v>1038</v>
      </c>
      <c r="B212" s="320">
        <f t="shared" ref="B212:W212" si="57">IF(B$155=0,0,B$155/B$110)</f>
        <v>0</v>
      </c>
      <c r="C212" s="320">
        <f t="shared" si="57"/>
        <v>0</v>
      </c>
      <c r="D212" s="320">
        <f t="shared" si="57"/>
        <v>0</v>
      </c>
      <c r="E212" s="320">
        <f t="shared" si="57"/>
        <v>0</v>
      </c>
      <c r="F212" s="320">
        <f t="shared" si="57"/>
        <v>0</v>
      </c>
      <c r="G212" s="320">
        <f t="shared" si="57"/>
        <v>0</v>
      </c>
      <c r="H212" s="320">
        <f t="shared" si="57"/>
        <v>0</v>
      </c>
      <c r="I212" s="320">
        <f t="shared" si="57"/>
        <v>0</v>
      </c>
      <c r="J212" s="320">
        <f t="shared" si="57"/>
        <v>0</v>
      </c>
      <c r="K212" s="320">
        <f t="shared" si="57"/>
        <v>0</v>
      </c>
      <c r="L212" s="320">
        <f t="shared" si="57"/>
        <v>0</v>
      </c>
      <c r="M212" s="320">
        <f t="shared" si="57"/>
        <v>0</v>
      </c>
      <c r="N212" s="320">
        <f t="shared" si="57"/>
        <v>0</v>
      </c>
      <c r="O212" s="320">
        <f t="shared" si="57"/>
        <v>0</v>
      </c>
      <c r="P212" s="320">
        <f t="shared" si="57"/>
        <v>0</v>
      </c>
      <c r="Q212" s="320">
        <f t="shared" si="57"/>
        <v>0</v>
      </c>
      <c r="R212" s="320">
        <f t="shared" si="57"/>
        <v>0</v>
      </c>
      <c r="S212" s="320">
        <f t="shared" si="57"/>
        <v>0</v>
      </c>
      <c r="T212" s="320">
        <f t="shared" si="57"/>
        <v>0</v>
      </c>
      <c r="U212" s="320">
        <f t="shared" si="57"/>
        <v>0</v>
      </c>
      <c r="V212" s="320">
        <f t="shared" si="57"/>
        <v>0</v>
      </c>
      <c r="W212" s="320">
        <f t="shared" si="57"/>
        <v>0</v>
      </c>
      <c r="DA212" s="141"/>
    </row>
    <row r="213" spans="1:105" ht="12" customHeight="1" x14ac:dyDescent="0.25">
      <c r="A213" s="41" t="s">
        <v>1040</v>
      </c>
      <c r="B213" s="321">
        <f t="shared" ref="B213:W213" si="58">IF(B$156=0,0,B$156/B$110)</f>
        <v>0</v>
      </c>
      <c r="C213" s="321">
        <f t="shared" si="58"/>
        <v>0</v>
      </c>
      <c r="D213" s="321">
        <f t="shared" si="58"/>
        <v>0</v>
      </c>
      <c r="E213" s="321">
        <f t="shared" si="58"/>
        <v>0</v>
      </c>
      <c r="F213" s="321">
        <f t="shared" si="58"/>
        <v>0</v>
      </c>
      <c r="G213" s="321">
        <f t="shared" si="58"/>
        <v>0</v>
      </c>
      <c r="H213" s="321">
        <f t="shared" si="58"/>
        <v>0</v>
      </c>
      <c r="I213" s="321">
        <f t="shared" si="58"/>
        <v>0</v>
      </c>
      <c r="J213" s="321">
        <f t="shared" si="58"/>
        <v>0</v>
      </c>
      <c r="K213" s="321">
        <f t="shared" si="58"/>
        <v>0</v>
      </c>
      <c r="L213" s="321">
        <f t="shared" si="58"/>
        <v>0</v>
      </c>
      <c r="M213" s="321">
        <f t="shared" si="58"/>
        <v>0</v>
      </c>
      <c r="N213" s="321">
        <f t="shared" si="58"/>
        <v>0</v>
      </c>
      <c r="O213" s="321">
        <f t="shared" si="58"/>
        <v>0</v>
      </c>
      <c r="P213" s="321">
        <f t="shared" si="58"/>
        <v>0</v>
      </c>
      <c r="Q213" s="321">
        <f t="shared" si="58"/>
        <v>0</v>
      </c>
      <c r="R213" s="321">
        <f t="shared" si="58"/>
        <v>0</v>
      </c>
      <c r="S213" s="321">
        <f t="shared" si="58"/>
        <v>0</v>
      </c>
      <c r="T213" s="321">
        <f t="shared" si="58"/>
        <v>0</v>
      </c>
      <c r="U213" s="321">
        <f t="shared" si="58"/>
        <v>0</v>
      </c>
      <c r="V213" s="321">
        <f t="shared" si="58"/>
        <v>0</v>
      </c>
      <c r="W213" s="321">
        <f t="shared" si="58"/>
        <v>0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432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1404</v>
      </c>
      <c r="B217" s="322">
        <f>IF(B$5=0,0,(B$5-B$16-B$59)/(CHI_fec!B$5-CHI_fec!B$16))</f>
        <v>0</v>
      </c>
      <c r="C217" s="322">
        <f>IF(C$5=0,0,(C$5-C$16-C$59)/(CHI_fec!C$5-CHI_fec!C$16))</f>
        <v>0</v>
      </c>
      <c r="D217" s="322">
        <f>IF(D$5=0,0,(D$5-D$16-D$59)/(CHI_fec!D$5-CHI_fec!D$16))</f>
        <v>0</v>
      </c>
      <c r="E217" s="322">
        <f>IF(E$5=0,0,(E$5-E$16-E$59)/(CHI_fec!E$5-CHI_fec!E$16))</f>
        <v>0</v>
      </c>
      <c r="F217" s="322">
        <f>IF(F$5=0,0,(F$5-F$16-F$59)/(CHI_fec!F$5-CHI_fec!F$16))</f>
        <v>0</v>
      </c>
      <c r="G217" s="322">
        <f>IF(G$5=0,0,(G$5-G$16-G$59)/(CHI_fec!G$5-CHI_fec!G$16))</f>
        <v>0</v>
      </c>
      <c r="H217" s="322">
        <f>IF(H$5=0,0,(H$5-H$16-H$59)/(CHI_fec!H$5-CHI_fec!H$16))</f>
        <v>0</v>
      </c>
      <c r="I217" s="322">
        <f>IF(I$5=0,0,(I$5-I$16-I$59)/(CHI_fec!I$5-CHI_fec!I$16))</f>
        <v>0</v>
      </c>
      <c r="J217" s="322">
        <f>IF(J$5=0,0,(J$5-J$16-J$59)/(CHI_fec!J$5-CHI_fec!J$16))</f>
        <v>0</v>
      </c>
      <c r="K217" s="322">
        <f>IF(K$5=0,0,(K$5-K$16-K$59)/(CHI_fec!K$5-CHI_fec!K$16))</f>
        <v>0</v>
      </c>
      <c r="L217" s="322">
        <f>IF(L$5=0,0,(L$5-L$16-L$59)/(CHI_fec!L$5-CHI_fec!L$16))</f>
        <v>0</v>
      </c>
      <c r="M217" s="322">
        <f>IF(M$5=0,0,(M$5-M$16-M$59)/(CHI_fec!M$5-CHI_fec!M$16))</f>
        <v>0</v>
      </c>
      <c r="N217" s="322">
        <f>IF(N$5=0,0,(N$5-N$16-N$59)/(CHI_fec!N$5-CHI_fec!N$16))</f>
        <v>0</v>
      </c>
      <c r="O217" s="322">
        <f>IF(O$5=0,0,(O$5-O$16-O$59)/(CHI_fec!O$5-CHI_fec!O$16))</f>
        <v>0</v>
      </c>
      <c r="P217" s="322">
        <f>IF(P$5=0,0,(P$5-P$16-P$59)/(CHI_fec!P$5-CHI_fec!P$16))</f>
        <v>0</v>
      </c>
      <c r="Q217" s="322">
        <f>IF(Q$5=0,0,(Q$5-Q$16-Q$59)/(CHI_fec!Q$5-CHI_fec!Q$16))</f>
        <v>0</v>
      </c>
      <c r="R217" s="322">
        <f>IF(R$5=0,0,(R$5-R$16-R$59)/(CHI_fec!R$5-CHI_fec!R$16))</f>
        <v>0</v>
      </c>
      <c r="S217" s="322">
        <f>IF(S$5=0,0,(S$5-S$16-S$59)/(CHI_fec!S$5-CHI_fec!S$16))</f>
        <v>0</v>
      </c>
      <c r="T217" s="322">
        <f>IF(T$5=0,0,(T$5-T$16-T$59)/(CHI_fec!T$5-CHI_fec!T$16))</f>
        <v>0</v>
      </c>
      <c r="U217" s="322">
        <f>IF(U$5=0,0,(U$5-U$16-U$59)/(CHI_fec!U$5-CHI_fec!U$16))</f>
        <v>0</v>
      </c>
      <c r="V217" s="322">
        <f>IF(V$5=0,0,(V$5-V$16-V$59)/(CHI_fec!V$5-CHI_fec!V$16))</f>
        <v>0</v>
      </c>
      <c r="W217" s="322">
        <f>IF(W$5=0,0,(W$5-W$16-W$59)/(CHI_fec!W$5-CHI_fec!W$16))</f>
        <v>0</v>
      </c>
      <c r="DA217" s="95"/>
    </row>
    <row r="218" spans="1:105" ht="12" customHeight="1" x14ac:dyDescent="0.25">
      <c r="A218" s="55" t="s">
        <v>92</v>
      </c>
      <c r="B218" s="275">
        <f>IF(B$6=0,0,B$6/CHI_fec!B$6)</f>
        <v>0</v>
      </c>
      <c r="C218" s="275">
        <f>IF(C$6=0,0,C$6/CHI_fec!C$6)</f>
        <v>0</v>
      </c>
      <c r="D218" s="275">
        <f>IF(D$6=0,0,D$6/CHI_fec!D$6)</f>
        <v>0</v>
      </c>
      <c r="E218" s="275">
        <f>IF(E$6=0,0,E$6/CHI_fec!E$6)</f>
        <v>0</v>
      </c>
      <c r="F218" s="275">
        <f>IF(F$6=0,0,F$6/CHI_fec!F$6)</f>
        <v>0</v>
      </c>
      <c r="G218" s="275">
        <f>IF(G$6=0,0,G$6/CHI_fec!G$6)</f>
        <v>0</v>
      </c>
      <c r="H218" s="275">
        <f>IF(H$6=0,0,H$6/CHI_fec!H$6)</f>
        <v>0</v>
      </c>
      <c r="I218" s="275">
        <f>IF(I$6=0,0,I$6/CHI_fec!I$6)</f>
        <v>0</v>
      </c>
      <c r="J218" s="275">
        <f>IF(J$6=0,0,J$6/CHI_fec!J$6)</f>
        <v>0</v>
      </c>
      <c r="K218" s="275">
        <f>IF(K$6=0,0,K$6/CHI_fec!K$6)</f>
        <v>0</v>
      </c>
      <c r="L218" s="275">
        <f>IF(L$6=0,0,L$6/CHI_fec!L$6)</f>
        <v>0</v>
      </c>
      <c r="M218" s="275">
        <f>IF(M$6=0,0,M$6/CHI_fec!M$6)</f>
        <v>0</v>
      </c>
      <c r="N218" s="275">
        <f>IF(N$6=0,0,N$6/CHI_fec!N$6)</f>
        <v>0</v>
      </c>
      <c r="O218" s="275">
        <f>IF(O$6=0,0,O$6/CHI_fec!O$6)</f>
        <v>0</v>
      </c>
      <c r="P218" s="275">
        <f>IF(P$6=0,0,P$6/CHI_fec!P$6)</f>
        <v>0</v>
      </c>
      <c r="Q218" s="275">
        <f>IF(Q$6=0,0,Q$6/CHI_fec!Q$6)</f>
        <v>0</v>
      </c>
      <c r="R218" s="275">
        <f>IF(R$6=0,0,R$6/CHI_fec!R$6)</f>
        <v>0</v>
      </c>
      <c r="S218" s="275">
        <f>IF(S$6=0,0,S$6/CHI_fec!S$6)</f>
        <v>0</v>
      </c>
      <c r="T218" s="275">
        <f>IF(T$6=0,0,T$6/CHI_fec!T$6)</f>
        <v>0</v>
      </c>
      <c r="U218" s="275">
        <f>IF(U$6=0,0,U$6/CHI_fec!U$6)</f>
        <v>0</v>
      </c>
      <c r="V218" s="275">
        <f>IF(V$6=0,0,V$6/CHI_fec!V$6)</f>
        <v>0</v>
      </c>
      <c r="W218" s="275">
        <f>IF(W$6=0,0,W$6/CHI_fec!W$6)</f>
        <v>0</v>
      </c>
      <c r="DA218" s="76"/>
    </row>
    <row r="219" spans="1:105" ht="12" customHeight="1" x14ac:dyDescent="0.25">
      <c r="A219" s="202" t="s">
        <v>93</v>
      </c>
      <c r="B219" s="276">
        <f>IF(B$7=0,0,B$7/CHI_fec!B$7)</f>
        <v>0</v>
      </c>
      <c r="C219" s="276">
        <f>IF(C$7=0,0,C$7/CHI_fec!C$7)</f>
        <v>0</v>
      </c>
      <c r="D219" s="276">
        <f>IF(D$7=0,0,D$7/CHI_fec!D$7)</f>
        <v>0</v>
      </c>
      <c r="E219" s="276">
        <f>IF(E$7=0,0,E$7/CHI_fec!E$7)</f>
        <v>0</v>
      </c>
      <c r="F219" s="276">
        <f>IF(F$7=0,0,F$7/CHI_fec!F$7)</f>
        <v>0</v>
      </c>
      <c r="G219" s="276">
        <f>IF(G$7=0,0,G$7/CHI_fec!G$7)</f>
        <v>0</v>
      </c>
      <c r="H219" s="276">
        <f>IF(H$7=0,0,H$7/CHI_fec!H$7)</f>
        <v>0</v>
      </c>
      <c r="I219" s="276">
        <f>IF(I$7=0,0,I$7/CHI_fec!I$7)</f>
        <v>0</v>
      </c>
      <c r="J219" s="276">
        <f>IF(J$7=0,0,J$7/CHI_fec!J$7)</f>
        <v>0</v>
      </c>
      <c r="K219" s="276">
        <f>IF(K$7=0,0,K$7/CHI_fec!K$7)</f>
        <v>0</v>
      </c>
      <c r="L219" s="276">
        <f>IF(L$7=0,0,L$7/CHI_fec!L$7)</f>
        <v>0</v>
      </c>
      <c r="M219" s="276">
        <f>IF(M$7=0,0,M$7/CHI_fec!M$7)</f>
        <v>0</v>
      </c>
      <c r="N219" s="276">
        <f>IF(N$7=0,0,N$7/CHI_fec!N$7)</f>
        <v>0</v>
      </c>
      <c r="O219" s="276">
        <f>IF(O$7=0,0,O$7/CHI_fec!O$7)</f>
        <v>0</v>
      </c>
      <c r="P219" s="276">
        <f>IF(P$7=0,0,P$7/CHI_fec!P$7)</f>
        <v>0</v>
      </c>
      <c r="Q219" s="276">
        <f>IF(Q$7=0,0,Q$7/CHI_fec!Q$7)</f>
        <v>0</v>
      </c>
      <c r="R219" s="276">
        <f>IF(R$7=0,0,R$7/CHI_fec!R$7)</f>
        <v>0</v>
      </c>
      <c r="S219" s="276">
        <f>IF(S$7=0,0,S$7/CHI_fec!S$7)</f>
        <v>0</v>
      </c>
      <c r="T219" s="276">
        <f>IF(T$7=0,0,T$7/CHI_fec!T$7)</f>
        <v>0</v>
      </c>
      <c r="U219" s="276">
        <f>IF(U$7=0,0,U$7/CHI_fec!U$7)</f>
        <v>0</v>
      </c>
      <c r="V219" s="276">
        <f>IF(V$7=0,0,V$7/CHI_fec!V$7)</f>
        <v>0</v>
      </c>
      <c r="W219" s="276">
        <f>IF(W$7=0,0,W$7/CHI_fec!W$7)</f>
        <v>0</v>
      </c>
      <c r="DA219" s="77"/>
    </row>
    <row r="220" spans="1:105" ht="12" customHeight="1" x14ac:dyDescent="0.25">
      <c r="A220" s="202" t="s">
        <v>94</v>
      </c>
      <c r="B220" s="276">
        <f>IF(B$8=0,0,B$8/CHI_fec!B$8)</f>
        <v>0</v>
      </c>
      <c r="C220" s="276">
        <f>IF(C$8=0,0,C$8/CHI_fec!C$8)</f>
        <v>0</v>
      </c>
      <c r="D220" s="276">
        <f>IF(D$8=0,0,D$8/CHI_fec!D$8)</f>
        <v>0</v>
      </c>
      <c r="E220" s="276">
        <f>IF(E$8=0,0,E$8/CHI_fec!E$8)</f>
        <v>0</v>
      </c>
      <c r="F220" s="276">
        <f>IF(F$8=0,0,F$8/CHI_fec!F$8)</f>
        <v>0</v>
      </c>
      <c r="G220" s="276">
        <f>IF(G$8=0,0,G$8/CHI_fec!G$8)</f>
        <v>0</v>
      </c>
      <c r="H220" s="276">
        <f>IF(H$8=0,0,H$8/CHI_fec!H$8)</f>
        <v>0</v>
      </c>
      <c r="I220" s="276">
        <f>IF(I$8=0,0,I$8/CHI_fec!I$8)</f>
        <v>0</v>
      </c>
      <c r="J220" s="276">
        <f>IF(J$8=0,0,J$8/CHI_fec!J$8)</f>
        <v>0</v>
      </c>
      <c r="K220" s="276">
        <f>IF(K$8=0,0,K$8/CHI_fec!K$8)</f>
        <v>0</v>
      </c>
      <c r="L220" s="276">
        <f>IF(L$8=0,0,L$8/CHI_fec!L$8)</f>
        <v>0</v>
      </c>
      <c r="M220" s="276">
        <f>IF(M$8=0,0,M$8/CHI_fec!M$8)</f>
        <v>0</v>
      </c>
      <c r="N220" s="276">
        <f>IF(N$8=0,0,N$8/CHI_fec!N$8)</f>
        <v>0</v>
      </c>
      <c r="O220" s="276">
        <f>IF(O$8=0,0,O$8/CHI_fec!O$8)</f>
        <v>0</v>
      </c>
      <c r="P220" s="276">
        <f>IF(P$8=0,0,P$8/CHI_fec!P$8)</f>
        <v>0</v>
      </c>
      <c r="Q220" s="276">
        <f>IF(Q$8=0,0,Q$8/CHI_fec!Q$8)</f>
        <v>0</v>
      </c>
      <c r="R220" s="276">
        <f>IF(R$8=0,0,R$8/CHI_fec!R$8)</f>
        <v>0</v>
      </c>
      <c r="S220" s="276">
        <f>IF(S$8=0,0,S$8/CHI_fec!S$8)</f>
        <v>0</v>
      </c>
      <c r="T220" s="276">
        <f>IF(T$8=0,0,T$8/CHI_fec!T$8)</f>
        <v>0</v>
      </c>
      <c r="U220" s="276">
        <f>IF(U$8=0,0,U$8/CHI_fec!U$8)</f>
        <v>0</v>
      </c>
      <c r="V220" s="276">
        <f>IF(V$8=0,0,V$8/CHI_fec!V$8)</f>
        <v>0</v>
      </c>
      <c r="W220" s="276">
        <f>IF(W$8=0,0,W$8/CHI_fec!W$8)</f>
        <v>0</v>
      </c>
      <c r="DA220" s="77"/>
    </row>
    <row r="221" spans="1:105" ht="12" customHeight="1" x14ac:dyDescent="0.25">
      <c r="A221" s="202" t="s">
        <v>95</v>
      </c>
      <c r="B221" s="276">
        <f>IF(B$9=0,0,B$9/CHI_fec!B$9)</f>
        <v>0</v>
      </c>
      <c r="C221" s="276">
        <f>IF(C$9=0,0,C$9/CHI_fec!C$9)</f>
        <v>0</v>
      </c>
      <c r="D221" s="276">
        <f>IF(D$9=0,0,D$9/CHI_fec!D$9)</f>
        <v>0</v>
      </c>
      <c r="E221" s="276">
        <f>IF(E$9=0,0,E$9/CHI_fec!E$9)</f>
        <v>0</v>
      </c>
      <c r="F221" s="276">
        <f>IF(F$9=0,0,F$9/CHI_fec!F$9)</f>
        <v>0</v>
      </c>
      <c r="G221" s="276">
        <f>IF(G$9=0,0,G$9/CHI_fec!G$9)</f>
        <v>0</v>
      </c>
      <c r="H221" s="276">
        <f>IF(H$9=0,0,H$9/CHI_fec!H$9)</f>
        <v>0</v>
      </c>
      <c r="I221" s="276">
        <f>IF(I$9=0,0,I$9/CHI_fec!I$9)</f>
        <v>0</v>
      </c>
      <c r="J221" s="276">
        <f>IF(J$9=0,0,J$9/CHI_fec!J$9)</f>
        <v>0</v>
      </c>
      <c r="K221" s="276">
        <f>IF(K$9=0,0,K$9/CHI_fec!K$9)</f>
        <v>0</v>
      </c>
      <c r="L221" s="276">
        <f>IF(L$9=0,0,L$9/CHI_fec!L$9)</f>
        <v>0</v>
      </c>
      <c r="M221" s="276">
        <f>IF(M$9=0,0,M$9/CHI_fec!M$9)</f>
        <v>0</v>
      </c>
      <c r="N221" s="276">
        <f>IF(N$9=0,0,N$9/CHI_fec!N$9)</f>
        <v>0</v>
      </c>
      <c r="O221" s="276">
        <f>IF(O$9=0,0,O$9/CHI_fec!O$9)</f>
        <v>0</v>
      </c>
      <c r="P221" s="276">
        <f>IF(P$9=0,0,P$9/CHI_fec!P$9)</f>
        <v>0</v>
      </c>
      <c r="Q221" s="276">
        <f>IF(Q$9=0,0,Q$9/CHI_fec!Q$9)</f>
        <v>0</v>
      </c>
      <c r="R221" s="276">
        <f>IF(R$9=0,0,R$9/CHI_fec!R$9)</f>
        <v>0</v>
      </c>
      <c r="S221" s="276">
        <f>IF(S$9=0,0,S$9/CHI_fec!S$9)</f>
        <v>0</v>
      </c>
      <c r="T221" s="276">
        <f>IF(T$9=0,0,T$9/CHI_fec!T$9)</f>
        <v>0</v>
      </c>
      <c r="U221" s="276">
        <f>IF(U$9=0,0,U$9/CHI_fec!U$9)</f>
        <v>0</v>
      </c>
      <c r="V221" s="276">
        <f>IF(V$9=0,0,V$9/CHI_fec!V$9)</f>
        <v>0</v>
      </c>
      <c r="W221" s="276">
        <f>IF(W$9=0,0,W$9/CHI_fec!W$9)</f>
        <v>0</v>
      </c>
      <c r="DA221" s="77"/>
    </row>
    <row r="222" spans="1:105" ht="12" customHeight="1" x14ac:dyDescent="0.25">
      <c r="A222" s="56" t="s">
        <v>96</v>
      </c>
      <c r="B222" s="277">
        <f>IF(B$10=0,0,B$10/CHI_fec!B$10)</f>
        <v>0</v>
      </c>
      <c r="C222" s="277">
        <f>IF(C$10=0,0,C$10/CHI_fec!C$10)</f>
        <v>0</v>
      </c>
      <c r="D222" s="277">
        <f>IF(D$10=0,0,D$10/CHI_fec!D$10)</f>
        <v>0</v>
      </c>
      <c r="E222" s="277">
        <f>IF(E$10=0,0,E$10/CHI_fec!E$10)</f>
        <v>0</v>
      </c>
      <c r="F222" s="277">
        <f>IF(F$10=0,0,F$10/CHI_fec!F$10)</f>
        <v>0</v>
      </c>
      <c r="G222" s="277">
        <f>IF(G$10=0,0,G$10/CHI_fec!G$10)</f>
        <v>0</v>
      </c>
      <c r="H222" s="277">
        <f>IF(H$10=0,0,H$10/CHI_fec!H$10)</f>
        <v>0</v>
      </c>
      <c r="I222" s="277">
        <f>IF(I$10=0,0,I$10/CHI_fec!I$10)</f>
        <v>0</v>
      </c>
      <c r="J222" s="277">
        <f>IF(J$10=0,0,J$10/CHI_fec!J$10)</f>
        <v>0</v>
      </c>
      <c r="K222" s="277">
        <f>IF(K$10=0,0,K$10/CHI_fec!K$10)</f>
        <v>0</v>
      </c>
      <c r="L222" s="277">
        <f>IF(L$10=0,0,L$10/CHI_fec!L$10)</f>
        <v>0</v>
      </c>
      <c r="M222" s="277">
        <f>IF(M$10=0,0,M$10/CHI_fec!M$10)</f>
        <v>0</v>
      </c>
      <c r="N222" s="277">
        <f>IF(N$10=0,0,N$10/CHI_fec!N$10)</f>
        <v>0</v>
      </c>
      <c r="O222" s="277">
        <f>IF(O$10=0,0,O$10/CHI_fec!O$10)</f>
        <v>0</v>
      </c>
      <c r="P222" s="277">
        <f>IF(P$10=0,0,P$10/CHI_fec!P$10)</f>
        <v>0</v>
      </c>
      <c r="Q222" s="277">
        <f>IF(Q$10=0,0,Q$10/CHI_fec!Q$10)</f>
        <v>0</v>
      </c>
      <c r="R222" s="277">
        <f>IF(R$10=0,0,R$10/CHI_fec!R$10)</f>
        <v>0</v>
      </c>
      <c r="S222" s="277">
        <f>IF(S$10=0,0,S$10/CHI_fec!S$10)</f>
        <v>0</v>
      </c>
      <c r="T222" s="277">
        <f>IF(T$10=0,0,T$10/CHI_fec!T$10)</f>
        <v>0</v>
      </c>
      <c r="U222" s="277">
        <f>IF(U$10=0,0,U$10/CHI_fec!U$10)</f>
        <v>0</v>
      </c>
      <c r="V222" s="277">
        <f>IF(V$10=0,0,V$10/CHI_fec!V$10)</f>
        <v>0</v>
      </c>
      <c r="W222" s="277">
        <f>IF(W$10=0,0,W$10/CHI_fec!W$10)</f>
        <v>0</v>
      </c>
      <c r="DA222" s="78"/>
    </row>
    <row r="223" spans="1:105" ht="12" customHeight="1" x14ac:dyDescent="0.25">
      <c r="A223" s="134" t="s">
        <v>999</v>
      </c>
      <c r="B223" s="323">
        <f>IF(B$16=0,0,B$16/CHI_fec!B$16)</f>
        <v>0</v>
      </c>
      <c r="C223" s="323">
        <f>IF(C$16=0,0,C$16/CHI_fec!C$16)</f>
        <v>0</v>
      </c>
      <c r="D223" s="323">
        <f>IF(D$16=0,0,D$16/CHI_fec!D$16)</f>
        <v>0</v>
      </c>
      <c r="E223" s="323">
        <f>IF(E$16=0,0,E$16/CHI_fec!E$16)</f>
        <v>0</v>
      </c>
      <c r="F223" s="323">
        <f>IF(F$16=0,0,F$16/CHI_fec!F$16)</f>
        <v>0</v>
      </c>
      <c r="G223" s="323">
        <f>IF(G$16=0,0,G$16/CHI_fec!G$16)</f>
        <v>0</v>
      </c>
      <c r="H223" s="323">
        <f>IF(H$16=0,0,H$16/CHI_fec!H$16)</f>
        <v>0</v>
      </c>
      <c r="I223" s="323">
        <f>IF(I$16=0,0,I$16/CHI_fec!I$16)</f>
        <v>0</v>
      </c>
      <c r="J223" s="323">
        <f>IF(J$16=0,0,J$16/CHI_fec!J$16)</f>
        <v>0</v>
      </c>
      <c r="K223" s="323">
        <f>IF(K$16=0,0,K$16/CHI_fec!K$16)</f>
        <v>0</v>
      </c>
      <c r="L223" s="323">
        <f>IF(L$16=0,0,L$16/CHI_fec!L$16)</f>
        <v>0</v>
      </c>
      <c r="M223" s="323">
        <f>IF(M$16=0,0,M$16/CHI_fec!M$16)</f>
        <v>0</v>
      </c>
      <c r="N223" s="323">
        <f>IF(N$16=0,0,N$16/CHI_fec!N$16)</f>
        <v>0</v>
      </c>
      <c r="O223" s="323">
        <f>IF(O$16=0,0,O$16/CHI_fec!O$16)</f>
        <v>0</v>
      </c>
      <c r="P223" s="323">
        <f>IF(P$16=0,0,P$16/CHI_fec!P$16)</f>
        <v>0</v>
      </c>
      <c r="Q223" s="323">
        <f>IF(Q$16=0,0,Q$16/CHI_fec!Q$16)</f>
        <v>0</v>
      </c>
      <c r="R223" s="323">
        <f>IF(R$16=0,0,R$16/CHI_fec!R$16)</f>
        <v>0</v>
      </c>
      <c r="S223" s="323">
        <f>IF(S$16=0,0,S$16/CHI_fec!S$16)</f>
        <v>0</v>
      </c>
      <c r="T223" s="323">
        <f>IF(T$16=0,0,T$16/CHI_fec!T$16)</f>
        <v>0</v>
      </c>
      <c r="U223" s="323">
        <f>IF(U$16=0,0,U$16/CHI_fec!U$16)</f>
        <v>0</v>
      </c>
      <c r="V223" s="323">
        <f>IF(V$16=0,0,V$16/CHI_fec!V$16)</f>
        <v>0</v>
      </c>
      <c r="W223" s="323">
        <f>IF(W$16=0,0,W$16/CHI_fec!W$16)</f>
        <v>0</v>
      </c>
      <c r="DA223" s="140"/>
    </row>
    <row r="224" spans="1:105" ht="12" customHeight="1" x14ac:dyDescent="0.25">
      <c r="A224" s="203" t="s">
        <v>1000</v>
      </c>
      <c r="B224" s="278">
        <f>IF(B$25=0,0,B$25/CHI_fec!B$25)</f>
        <v>0</v>
      </c>
      <c r="C224" s="278">
        <f>IF(C$25=0,0,C$25/CHI_fec!C$25)</f>
        <v>0</v>
      </c>
      <c r="D224" s="278">
        <f>IF(D$25=0,0,D$25/CHI_fec!D$25)</f>
        <v>0</v>
      </c>
      <c r="E224" s="278">
        <f>IF(E$25=0,0,E$25/CHI_fec!E$25)</f>
        <v>0</v>
      </c>
      <c r="F224" s="278">
        <f>IF(F$25=0,0,F$25/CHI_fec!F$25)</f>
        <v>0</v>
      </c>
      <c r="G224" s="278">
        <f>IF(G$25=0,0,G$25/CHI_fec!G$25)</f>
        <v>0</v>
      </c>
      <c r="H224" s="278">
        <f>IF(H$25=0,0,H$25/CHI_fec!H$25)</f>
        <v>0</v>
      </c>
      <c r="I224" s="278">
        <f>IF(I$25=0,0,I$25/CHI_fec!I$25)</f>
        <v>0</v>
      </c>
      <c r="J224" s="278">
        <f>IF(J$25=0,0,J$25/CHI_fec!J$25)</f>
        <v>0</v>
      </c>
      <c r="K224" s="278">
        <f>IF(K$25=0,0,K$25/CHI_fec!K$25)</f>
        <v>0</v>
      </c>
      <c r="L224" s="278">
        <f>IF(L$25=0,0,L$25/CHI_fec!L$25)</f>
        <v>0</v>
      </c>
      <c r="M224" s="278">
        <f>IF(M$25=0,0,M$25/CHI_fec!M$25)</f>
        <v>0</v>
      </c>
      <c r="N224" s="278">
        <f>IF(N$25=0,0,N$25/CHI_fec!N$25)</f>
        <v>0</v>
      </c>
      <c r="O224" s="278">
        <f>IF(O$25=0,0,O$25/CHI_fec!O$25)</f>
        <v>0</v>
      </c>
      <c r="P224" s="278">
        <f>IF(P$25=0,0,P$25/CHI_fec!P$25)</f>
        <v>0</v>
      </c>
      <c r="Q224" s="278">
        <f>IF(Q$25=0,0,Q$25/CHI_fec!Q$25)</f>
        <v>0</v>
      </c>
      <c r="R224" s="278">
        <f>IF(R$25=0,0,R$25/CHI_fec!R$25)</f>
        <v>0</v>
      </c>
      <c r="S224" s="278">
        <f>IF(S$25=0,0,S$25/CHI_fec!S$25)</f>
        <v>0</v>
      </c>
      <c r="T224" s="278">
        <f>IF(T$25=0,0,T$25/CHI_fec!T$25)</f>
        <v>0</v>
      </c>
      <c r="U224" s="278">
        <f>IF(U$25=0,0,U$25/CHI_fec!U$25)</f>
        <v>0</v>
      </c>
      <c r="V224" s="278">
        <f>IF(V$25=0,0,V$25/CHI_fec!V$25)</f>
        <v>0</v>
      </c>
      <c r="W224" s="278">
        <f>IF(W$25=0,0,W$25/CHI_fec!W$25)</f>
        <v>0</v>
      </c>
      <c r="DA224" s="79"/>
    </row>
    <row r="225" spans="1:105" ht="12" customHeight="1" x14ac:dyDescent="0.25">
      <c r="A225" s="203" t="s">
        <v>1012</v>
      </c>
      <c r="B225" s="278">
        <f>IF(B$36=0,0,B$36/CHI_fec!B$36)</f>
        <v>0</v>
      </c>
      <c r="C225" s="278">
        <f>IF(C$36=0,0,C$36/CHI_fec!C$36)</f>
        <v>0</v>
      </c>
      <c r="D225" s="278">
        <f>IF(D$36=0,0,D$36/CHI_fec!D$36)</f>
        <v>0</v>
      </c>
      <c r="E225" s="278">
        <f>IF(E$36=0,0,E$36/CHI_fec!E$36)</f>
        <v>0</v>
      </c>
      <c r="F225" s="278">
        <f>IF(F$36=0,0,F$36/CHI_fec!F$36)</f>
        <v>0</v>
      </c>
      <c r="G225" s="278">
        <f>IF(G$36=0,0,G$36/CHI_fec!G$36)</f>
        <v>0</v>
      </c>
      <c r="H225" s="278">
        <f>IF(H$36=0,0,H$36/CHI_fec!H$36)</f>
        <v>0</v>
      </c>
      <c r="I225" s="278">
        <f>IF(I$36=0,0,I$36/CHI_fec!I$36)</f>
        <v>0</v>
      </c>
      <c r="J225" s="278">
        <f>IF(J$36=0,0,J$36/CHI_fec!J$36)</f>
        <v>0</v>
      </c>
      <c r="K225" s="278">
        <f>IF(K$36=0,0,K$36/CHI_fec!K$36)</f>
        <v>0</v>
      </c>
      <c r="L225" s="278">
        <f>IF(L$36=0,0,L$36/CHI_fec!L$36)</f>
        <v>0</v>
      </c>
      <c r="M225" s="278">
        <f>IF(M$36=0,0,M$36/CHI_fec!M$36)</f>
        <v>0</v>
      </c>
      <c r="N225" s="278">
        <f>IF(N$36=0,0,N$36/CHI_fec!N$36)</f>
        <v>0</v>
      </c>
      <c r="O225" s="278">
        <f>IF(O$36=0,0,O$36/CHI_fec!O$36)</f>
        <v>0</v>
      </c>
      <c r="P225" s="278">
        <f>IF(P$36=0,0,P$36/CHI_fec!P$36)</f>
        <v>0</v>
      </c>
      <c r="Q225" s="278">
        <f>IF(Q$36=0,0,Q$36/CHI_fec!Q$36)</f>
        <v>0</v>
      </c>
      <c r="R225" s="278">
        <f>IF(R$36=0,0,R$36/CHI_fec!R$36)</f>
        <v>0</v>
      </c>
      <c r="S225" s="278">
        <f>IF(S$36=0,0,S$36/CHI_fec!S$36)</f>
        <v>0</v>
      </c>
      <c r="T225" s="278">
        <f>IF(T$36=0,0,T$36/CHI_fec!T$36)</f>
        <v>0</v>
      </c>
      <c r="U225" s="278">
        <f>IF(U$36=0,0,U$36/CHI_fec!U$36)</f>
        <v>0</v>
      </c>
      <c r="V225" s="278">
        <f>IF(V$36=0,0,V$36/CHI_fec!V$36)</f>
        <v>0</v>
      </c>
      <c r="W225" s="278">
        <f>IF(W$36=0,0,W$36/CHI_fec!W$36)</f>
        <v>0</v>
      </c>
      <c r="DA225" s="79"/>
    </row>
    <row r="226" spans="1:105" ht="12" customHeight="1" x14ac:dyDescent="0.25">
      <c r="A226" s="203" t="s">
        <v>1023</v>
      </c>
      <c r="B226" s="278">
        <f>IF(B$44=0,0,B$44/CHI_fec!B$44)</f>
        <v>0</v>
      </c>
      <c r="C226" s="278">
        <f>IF(C$44=0,0,C$44/CHI_fec!C$44)</f>
        <v>0</v>
      </c>
      <c r="D226" s="278">
        <f>IF(D$44=0,0,D$44/CHI_fec!D$44)</f>
        <v>0</v>
      </c>
      <c r="E226" s="278">
        <f>IF(E$44=0,0,E$44/CHI_fec!E$44)</f>
        <v>0</v>
      </c>
      <c r="F226" s="278">
        <f>IF(F$44=0,0,F$44/CHI_fec!F$44)</f>
        <v>0</v>
      </c>
      <c r="G226" s="278">
        <f>IF(G$44=0,0,G$44/CHI_fec!G$44)</f>
        <v>0</v>
      </c>
      <c r="H226" s="278">
        <f>IF(H$44=0,0,H$44/CHI_fec!H$44)</f>
        <v>0</v>
      </c>
      <c r="I226" s="278">
        <f>IF(I$44=0,0,I$44/CHI_fec!I$44)</f>
        <v>0</v>
      </c>
      <c r="J226" s="278">
        <f>IF(J$44=0,0,J$44/CHI_fec!J$44)</f>
        <v>0</v>
      </c>
      <c r="K226" s="278">
        <f>IF(K$44=0,0,K$44/CHI_fec!K$44)</f>
        <v>0</v>
      </c>
      <c r="L226" s="278">
        <f>IF(L$44=0,0,L$44/CHI_fec!L$44)</f>
        <v>0</v>
      </c>
      <c r="M226" s="278">
        <f>IF(M$44=0,0,M$44/CHI_fec!M$44)</f>
        <v>0</v>
      </c>
      <c r="N226" s="278">
        <f>IF(N$44=0,0,N$44/CHI_fec!N$44)</f>
        <v>0</v>
      </c>
      <c r="O226" s="278">
        <f>IF(O$44=0,0,O$44/CHI_fec!O$44)</f>
        <v>0</v>
      </c>
      <c r="P226" s="278">
        <f>IF(P$44=0,0,P$44/CHI_fec!P$44)</f>
        <v>0</v>
      </c>
      <c r="Q226" s="278">
        <f>IF(Q$44=0,0,Q$44/CHI_fec!Q$44)</f>
        <v>0</v>
      </c>
      <c r="R226" s="278">
        <f>IF(R$44=0,0,R$44/CHI_fec!R$44)</f>
        <v>0</v>
      </c>
      <c r="S226" s="278">
        <f>IF(S$44=0,0,S$44/CHI_fec!S$44)</f>
        <v>0</v>
      </c>
      <c r="T226" s="278">
        <f>IF(T$44=0,0,T$44/CHI_fec!T$44)</f>
        <v>0</v>
      </c>
      <c r="U226" s="278">
        <f>IF(U$44=0,0,U$44/CHI_fec!U$44)</f>
        <v>0</v>
      </c>
      <c r="V226" s="278">
        <f>IF(V$44=0,0,V$44/CHI_fec!V$44)</f>
        <v>0</v>
      </c>
      <c r="W226" s="278">
        <f>IF(W$44=0,0,W$44/CHI_fec!W$44)</f>
        <v>0</v>
      </c>
      <c r="DA226" s="79"/>
    </row>
    <row r="227" spans="1:105" ht="12" customHeight="1" x14ac:dyDescent="0.25">
      <c r="A227" s="41" t="s">
        <v>1040</v>
      </c>
      <c r="B227" s="279">
        <f>IF(B$58=0,0,B$58/CHI_fec!B$58)</f>
        <v>0</v>
      </c>
      <c r="C227" s="279">
        <f>IF(C$58=0,0,C$58/CHI_fec!C$58)</f>
        <v>0</v>
      </c>
      <c r="D227" s="279">
        <f>IF(D$58=0,0,D$58/CHI_fec!D$58)</f>
        <v>0</v>
      </c>
      <c r="E227" s="279">
        <f>IF(E$58=0,0,E$58/CHI_fec!E$58)</f>
        <v>0</v>
      </c>
      <c r="F227" s="279">
        <f>IF(F$58=0,0,F$58/CHI_fec!F$58)</f>
        <v>0</v>
      </c>
      <c r="G227" s="279">
        <f>IF(G$58=0,0,G$58/CHI_fec!G$58)</f>
        <v>0</v>
      </c>
      <c r="H227" s="279">
        <f>IF(H$58=0,0,H$58/CHI_fec!H$58)</f>
        <v>0</v>
      </c>
      <c r="I227" s="279">
        <f>IF(I$58=0,0,I$58/CHI_fec!I$58)</f>
        <v>0</v>
      </c>
      <c r="J227" s="279">
        <f>IF(J$58=0,0,J$58/CHI_fec!J$58)</f>
        <v>0</v>
      </c>
      <c r="K227" s="279">
        <f>IF(K$58=0,0,K$58/CHI_fec!K$58)</f>
        <v>0</v>
      </c>
      <c r="L227" s="279">
        <f>IF(L$58=0,0,L$58/CHI_fec!L$58)</f>
        <v>0</v>
      </c>
      <c r="M227" s="279">
        <f>IF(M$58=0,0,M$58/CHI_fec!M$58)</f>
        <v>0</v>
      </c>
      <c r="N227" s="279">
        <f>IF(N$58=0,0,N$58/CHI_fec!N$58)</f>
        <v>0</v>
      </c>
      <c r="O227" s="279">
        <f>IF(O$58=0,0,O$58/CHI_fec!O$58)</f>
        <v>0</v>
      </c>
      <c r="P227" s="279">
        <f>IF(P$58=0,0,P$58/CHI_fec!P$58)</f>
        <v>0</v>
      </c>
      <c r="Q227" s="279">
        <f>IF(Q$58=0,0,Q$58/CHI_fec!Q$58)</f>
        <v>0</v>
      </c>
      <c r="R227" s="279">
        <f>IF(R$58=0,0,R$58/CHI_fec!R$58)</f>
        <v>0</v>
      </c>
      <c r="S227" s="279">
        <f>IF(S$58=0,0,S$58/CHI_fec!S$58)</f>
        <v>0</v>
      </c>
      <c r="T227" s="279">
        <f>IF(T$58=0,0,T$58/CHI_fec!T$58)</f>
        <v>0</v>
      </c>
      <c r="U227" s="279">
        <f>IF(U$58=0,0,U$58/CHI_fec!U$58)</f>
        <v>0</v>
      </c>
      <c r="V227" s="279">
        <f>IF(V$58=0,0,V$58/CHI_fec!V$58)</f>
        <v>0</v>
      </c>
      <c r="W227" s="279">
        <f>IF(W$58=0,0,W$58/CHI_fec!W$58)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1405</v>
      </c>
      <c r="B229" s="322">
        <f>IF(B$61=0,0,(B$61-B$108)/CHI_fec!B$61)</f>
        <v>1.179378810808813</v>
      </c>
      <c r="C229" s="322">
        <f>IF(C$61=0,0,(C$61-C$108)/CHI_fec!C$61)</f>
        <v>1.2290773423925372</v>
      </c>
      <c r="D229" s="322">
        <f>IF(D$61=0,0,(D$61-D$108)/CHI_fec!D$61)</f>
        <v>1.1689927058960285</v>
      </c>
      <c r="E229" s="322">
        <f>IF(E$61=0,0,(E$61-E$108)/CHI_fec!E$61)</f>
        <v>0.76730630533556599</v>
      </c>
      <c r="F229" s="322">
        <f>IF(F$61=0,0,(F$61-F$108)/CHI_fec!F$61)</f>
        <v>0.80433967796150085</v>
      </c>
      <c r="G229" s="322">
        <f>IF(G$61=0,0,(G$61-G$108)/CHI_fec!G$61)</f>
        <v>0.77002467480479964</v>
      </c>
      <c r="H229" s="322">
        <f>IF(H$61=0,0,(H$61-H$108)/CHI_fec!H$61)</f>
        <v>0.64343010887287921</v>
      </c>
      <c r="I229" s="322">
        <f>IF(I$61=0,0,(I$61-I$108)/CHI_fec!I$61)</f>
        <v>0.71543155389182522</v>
      </c>
      <c r="J229" s="322">
        <f>IF(J$61=0,0,(J$61-J$108)/CHI_fec!J$61)</f>
        <v>0.65392082207094826</v>
      </c>
      <c r="K229" s="322">
        <f>IF(K$61=0,0,(K$61-K$108)/CHI_fec!K$61)</f>
        <v>0.59794134478284944</v>
      </c>
      <c r="L229" s="322">
        <f>IF(L$61=0,0,(L$61-L$108)/CHI_fec!L$61)</f>
        <v>0.63118762720045574</v>
      </c>
      <c r="M229" s="322">
        <f>IF(M$61=0,0,(M$61-M$108)/CHI_fec!M$61)</f>
        <v>0.80766228132970264</v>
      </c>
      <c r="N229" s="322">
        <f>IF(N$61=0,0,(N$61-N$108)/CHI_fec!N$61)</f>
        <v>0.90402051726720534</v>
      </c>
      <c r="O229" s="322">
        <f>IF(O$61=0,0,(O$61-O$108)/CHI_fec!O$61)</f>
        <v>1.0479781242638857</v>
      </c>
      <c r="P229" s="322">
        <f>IF(P$61=0,0,(P$61-P$108)/CHI_fec!P$61)</f>
        <v>0.9360328893493618</v>
      </c>
      <c r="Q229" s="322">
        <f>IF(Q$61=0,0,(Q$61-Q$108)/CHI_fec!Q$61)</f>
        <v>1.0839243949730963</v>
      </c>
      <c r="R229" s="322">
        <f>IF(R$61=0,0,(R$61-R$108)/CHI_fec!R$61)</f>
        <v>0.89895393592006956</v>
      </c>
      <c r="S229" s="322">
        <f>IF(S$61=0,0,(S$61-S$108)/CHI_fec!S$61)</f>
        <v>0.8299103811659585</v>
      </c>
      <c r="T229" s="322">
        <f>IF(T$61=0,0,(T$61-T$108)/CHI_fec!T$61)</f>
        <v>0.93879906403804037</v>
      </c>
      <c r="U229" s="322">
        <f>IF(U$61=0,0,(U$61-U$108)/CHI_fec!U$61)</f>
        <v>0.95297211437120877</v>
      </c>
      <c r="V229" s="322">
        <f>IF(V$61=0,0,(V$61-V$108)/CHI_fec!V$61)</f>
        <v>0.86322662271843664</v>
      </c>
      <c r="W229" s="322">
        <f>IF(W$61=0,0,(W$61-W$108)/CHI_fec!W$61)</f>
        <v>0.9051944306246601</v>
      </c>
      <c r="DA229" s="95"/>
    </row>
    <row r="230" spans="1:105" ht="12" customHeight="1" x14ac:dyDescent="0.25">
      <c r="A230" s="55" t="s">
        <v>92</v>
      </c>
      <c r="B230" s="275">
        <f>IF(B$62=0,0,B$62/CHI_fec!B$62)</f>
        <v>0</v>
      </c>
      <c r="C230" s="275">
        <f>IF(C$62=0,0,C$62/CHI_fec!C$62)</f>
        <v>0</v>
      </c>
      <c r="D230" s="275">
        <f>IF(D$62=0,0,D$62/CHI_fec!D$62)</f>
        <v>0</v>
      </c>
      <c r="E230" s="275">
        <f>IF(E$62=0,0,E$62/CHI_fec!E$62)</f>
        <v>0</v>
      </c>
      <c r="F230" s="275">
        <f>IF(F$62=0,0,F$62/CHI_fec!F$62)</f>
        <v>0</v>
      </c>
      <c r="G230" s="275">
        <f>IF(G$62=0,0,G$62/CHI_fec!G$62)</f>
        <v>0</v>
      </c>
      <c r="H230" s="275">
        <f>IF(H$62=0,0,H$62/CHI_fec!H$62)</f>
        <v>0</v>
      </c>
      <c r="I230" s="275">
        <f>IF(I$62=0,0,I$62/CHI_fec!I$62)</f>
        <v>0</v>
      </c>
      <c r="J230" s="275">
        <f>IF(J$62=0,0,J$62/CHI_fec!J$62)</f>
        <v>0</v>
      </c>
      <c r="K230" s="275">
        <f>IF(K$62=0,0,K$62/CHI_fec!K$62)</f>
        <v>0</v>
      </c>
      <c r="L230" s="275">
        <f>IF(L$62=0,0,L$62/CHI_fec!L$62)</f>
        <v>0</v>
      </c>
      <c r="M230" s="275">
        <f>IF(M$62=0,0,M$62/CHI_fec!M$62)</f>
        <v>0</v>
      </c>
      <c r="N230" s="275">
        <f>IF(N$62=0,0,N$62/CHI_fec!N$62)</f>
        <v>0</v>
      </c>
      <c r="O230" s="275">
        <f>IF(O$62=0,0,O$62/CHI_fec!O$62)</f>
        <v>0</v>
      </c>
      <c r="P230" s="275">
        <f>IF(P$62=0,0,P$62/CHI_fec!P$62)</f>
        <v>0</v>
      </c>
      <c r="Q230" s="275">
        <f>IF(Q$62=0,0,Q$62/CHI_fec!Q$62)</f>
        <v>0</v>
      </c>
      <c r="R230" s="275">
        <f>IF(R$62=0,0,R$62/CHI_fec!R$62)</f>
        <v>0</v>
      </c>
      <c r="S230" s="275">
        <f>IF(S$62=0,0,S$62/CHI_fec!S$62)</f>
        <v>0</v>
      </c>
      <c r="T230" s="275">
        <f>IF(T$62=0,0,T$62/CHI_fec!T$62)</f>
        <v>0</v>
      </c>
      <c r="U230" s="275">
        <f>IF(U$62=0,0,U$62/CHI_fec!U$62)</f>
        <v>0</v>
      </c>
      <c r="V230" s="275">
        <f>IF(V$62=0,0,V$62/CHI_fec!V$62)</f>
        <v>0</v>
      </c>
      <c r="W230" s="275">
        <f>IF(W$62=0,0,W$62/CHI_fec!W$62)</f>
        <v>0</v>
      </c>
      <c r="DA230" s="76"/>
    </row>
    <row r="231" spans="1:105" ht="12" customHeight="1" x14ac:dyDescent="0.25">
      <c r="A231" s="202" t="s">
        <v>93</v>
      </c>
      <c r="B231" s="276">
        <f>IF(B$63=0,0,B$63/CHI_fec!B$63)</f>
        <v>0</v>
      </c>
      <c r="C231" s="276">
        <f>IF(C$63=0,0,C$63/CHI_fec!C$63)</f>
        <v>0</v>
      </c>
      <c r="D231" s="276">
        <f>IF(D$63=0,0,D$63/CHI_fec!D$63)</f>
        <v>0</v>
      </c>
      <c r="E231" s="276">
        <f>IF(E$63=0,0,E$63/CHI_fec!E$63)</f>
        <v>0</v>
      </c>
      <c r="F231" s="276">
        <f>IF(F$63=0,0,F$63/CHI_fec!F$63)</f>
        <v>0</v>
      </c>
      <c r="G231" s="276">
        <f>IF(G$63=0,0,G$63/CHI_fec!G$63)</f>
        <v>0</v>
      </c>
      <c r="H231" s="276">
        <f>IF(H$63=0,0,H$63/CHI_fec!H$63)</f>
        <v>0</v>
      </c>
      <c r="I231" s="276">
        <f>IF(I$63=0,0,I$63/CHI_fec!I$63)</f>
        <v>0</v>
      </c>
      <c r="J231" s="276">
        <f>IF(J$63=0,0,J$63/CHI_fec!J$63)</f>
        <v>0</v>
      </c>
      <c r="K231" s="276">
        <f>IF(K$63=0,0,K$63/CHI_fec!K$63)</f>
        <v>0</v>
      </c>
      <c r="L231" s="276">
        <f>IF(L$63=0,0,L$63/CHI_fec!L$63)</f>
        <v>0</v>
      </c>
      <c r="M231" s="276">
        <f>IF(M$63=0,0,M$63/CHI_fec!M$63)</f>
        <v>0</v>
      </c>
      <c r="N231" s="276">
        <f>IF(N$63=0,0,N$63/CHI_fec!N$63)</f>
        <v>0</v>
      </c>
      <c r="O231" s="276">
        <f>IF(O$63=0,0,O$63/CHI_fec!O$63)</f>
        <v>0</v>
      </c>
      <c r="P231" s="276">
        <f>IF(P$63=0,0,P$63/CHI_fec!P$63)</f>
        <v>0</v>
      </c>
      <c r="Q231" s="276">
        <f>IF(Q$63=0,0,Q$63/CHI_fec!Q$63)</f>
        <v>0</v>
      </c>
      <c r="R231" s="276">
        <f>IF(R$63=0,0,R$63/CHI_fec!R$63)</f>
        <v>0</v>
      </c>
      <c r="S231" s="276">
        <f>IF(S$63=0,0,S$63/CHI_fec!S$63)</f>
        <v>0</v>
      </c>
      <c r="T231" s="276">
        <f>IF(T$63=0,0,T$63/CHI_fec!T$63)</f>
        <v>0</v>
      </c>
      <c r="U231" s="276">
        <f>IF(U$63=0,0,U$63/CHI_fec!U$63)</f>
        <v>0</v>
      </c>
      <c r="V231" s="276">
        <f>IF(V$63=0,0,V$63/CHI_fec!V$63)</f>
        <v>0</v>
      </c>
      <c r="W231" s="276">
        <f>IF(W$63=0,0,W$63/CHI_fec!W$63)</f>
        <v>0</v>
      </c>
      <c r="DA231" s="77"/>
    </row>
    <row r="232" spans="1:105" ht="12" customHeight="1" x14ac:dyDescent="0.25">
      <c r="A232" s="202" t="s">
        <v>94</v>
      </c>
      <c r="B232" s="276">
        <f>IF(B$64=0,0,B$64/CHI_fec!B$64)</f>
        <v>0</v>
      </c>
      <c r="C232" s="276">
        <f>IF(C$64=0,0,C$64/CHI_fec!C$64)</f>
        <v>0</v>
      </c>
      <c r="D232" s="276">
        <f>IF(D$64=0,0,D$64/CHI_fec!D$64)</f>
        <v>0</v>
      </c>
      <c r="E232" s="276">
        <f>IF(E$64=0,0,E$64/CHI_fec!E$64)</f>
        <v>0</v>
      </c>
      <c r="F232" s="276">
        <f>IF(F$64=0,0,F$64/CHI_fec!F$64)</f>
        <v>0</v>
      </c>
      <c r="G232" s="276">
        <f>IF(G$64=0,0,G$64/CHI_fec!G$64)</f>
        <v>0</v>
      </c>
      <c r="H232" s="276">
        <f>IF(H$64=0,0,H$64/CHI_fec!H$64)</f>
        <v>0</v>
      </c>
      <c r="I232" s="276">
        <f>IF(I$64=0,0,I$64/CHI_fec!I$64)</f>
        <v>0</v>
      </c>
      <c r="J232" s="276">
        <f>IF(J$64=0,0,J$64/CHI_fec!J$64)</f>
        <v>0</v>
      </c>
      <c r="K232" s="276">
        <f>IF(K$64=0,0,K$64/CHI_fec!K$64)</f>
        <v>0</v>
      </c>
      <c r="L232" s="276">
        <f>IF(L$64=0,0,L$64/CHI_fec!L$64)</f>
        <v>0</v>
      </c>
      <c r="M232" s="276">
        <f>IF(M$64=0,0,M$64/CHI_fec!M$64)</f>
        <v>0</v>
      </c>
      <c r="N232" s="276">
        <f>IF(N$64=0,0,N$64/CHI_fec!N$64)</f>
        <v>0</v>
      </c>
      <c r="O232" s="276">
        <f>IF(O$64=0,0,O$64/CHI_fec!O$64)</f>
        <v>0</v>
      </c>
      <c r="P232" s="276">
        <f>IF(P$64=0,0,P$64/CHI_fec!P$64)</f>
        <v>0</v>
      </c>
      <c r="Q232" s="276">
        <f>IF(Q$64=0,0,Q$64/CHI_fec!Q$64)</f>
        <v>0</v>
      </c>
      <c r="R232" s="276">
        <f>IF(R$64=0,0,R$64/CHI_fec!R$64)</f>
        <v>0</v>
      </c>
      <c r="S232" s="276">
        <f>IF(S$64=0,0,S$64/CHI_fec!S$64)</f>
        <v>0</v>
      </c>
      <c r="T232" s="276">
        <f>IF(T$64=0,0,T$64/CHI_fec!T$64)</f>
        <v>0</v>
      </c>
      <c r="U232" s="276">
        <f>IF(U$64=0,0,U$64/CHI_fec!U$64)</f>
        <v>0</v>
      </c>
      <c r="V232" s="276">
        <f>IF(V$64=0,0,V$64/CHI_fec!V$64)</f>
        <v>0</v>
      </c>
      <c r="W232" s="276">
        <f>IF(W$64=0,0,W$64/CHI_fec!W$64)</f>
        <v>0</v>
      </c>
      <c r="DA232" s="77"/>
    </row>
    <row r="233" spans="1:105" ht="12" customHeight="1" x14ac:dyDescent="0.25">
      <c r="A233" s="202" t="s">
        <v>95</v>
      </c>
      <c r="B233" s="276">
        <f>IF(B$65=0,0,B$65/CHI_fec!B$65)</f>
        <v>0</v>
      </c>
      <c r="C233" s="276">
        <f>IF(C$65=0,0,C$65/CHI_fec!C$65)</f>
        <v>0</v>
      </c>
      <c r="D233" s="276">
        <f>IF(D$65=0,0,D$65/CHI_fec!D$65)</f>
        <v>0</v>
      </c>
      <c r="E233" s="276">
        <f>IF(E$65=0,0,E$65/CHI_fec!E$65)</f>
        <v>0</v>
      </c>
      <c r="F233" s="276">
        <f>IF(F$65=0,0,F$65/CHI_fec!F$65)</f>
        <v>0</v>
      </c>
      <c r="G233" s="276">
        <f>IF(G$65=0,0,G$65/CHI_fec!G$65)</f>
        <v>0</v>
      </c>
      <c r="H233" s="276">
        <f>IF(H$65=0,0,H$65/CHI_fec!H$65)</f>
        <v>0</v>
      </c>
      <c r="I233" s="276">
        <f>IF(I$65=0,0,I$65/CHI_fec!I$65)</f>
        <v>0</v>
      </c>
      <c r="J233" s="276">
        <f>IF(J$65=0,0,J$65/CHI_fec!J$65)</f>
        <v>0</v>
      </c>
      <c r="K233" s="276">
        <f>IF(K$65=0,0,K$65/CHI_fec!K$65)</f>
        <v>0</v>
      </c>
      <c r="L233" s="276">
        <f>IF(L$65=0,0,L$65/CHI_fec!L$65)</f>
        <v>0</v>
      </c>
      <c r="M233" s="276">
        <f>IF(M$65=0,0,M$65/CHI_fec!M$65)</f>
        <v>0</v>
      </c>
      <c r="N233" s="276">
        <f>IF(N$65=0,0,N$65/CHI_fec!N$65)</f>
        <v>0</v>
      </c>
      <c r="O233" s="276">
        <f>IF(O$65=0,0,O$65/CHI_fec!O$65)</f>
        <v>0</v>
      </c>
      <c r="P233" s="276">
        <f>IF(P$65=0,0,P$65/CHI_fec!P$65)</f>
        <v>0</v>
      </c>
      <c r="Q233" s="276">
        <f>IF(Q$65=0,0,Q$65/CHI_fec!Q$65)</f>
        <v>0</v>
      </c>
      <c r="R233" s="276">
        <f>IF(R$65=0,0,R$65/CHI_fec!R$65)</f>
        <v>0</v>
      </c>
      <c r="S233" s="276">
        <f>IF(S$65=0,0,S$65/CHI_fec!S$65)</f>
        <v>0</v>
      </c>
      <c r="T233" s="276">
        <f>IF(T$65=0,0,T$65/CHI_fec!T$65)</f>
        <v>0</v>
      </c>
      <c r="U233" s="276">
        <f>IF(U$65=0,0,U$65/CHI_fec!U$65)</f>
        <v>0</v>
      </c>
      <c r="V233" s="276">
        <f>IF(V$65=0,0,V$65/CHI_fec!V$65)</f>
        <v>0</v>
      </c>
      <c r="W233" s="276">
        <f>IF(W$65=0,0,W$65/CHI_fec!W$65)</f>
        <v>0</v>
      </c>
      <c r="DA233" s="77"/>
    </row>
    <row r="234" spans="1:105" ht="12" customHeight="1" x14ac:dyDescent="0.25">
      <c r="A234" s="56" t="s">
        <v>96</v>
      </c>
      <c r="B234" s="277">
        <f>IF(B$66=0,0,B$66/CHI_fec!B$66)</f>
        <v>0.57221411572808734</v>
      </c>
      <c r="C234" s="277">
        <f>IF(C$66=0,0,C$66/CHI_fec!C$66)</f>
        <v>0.64081737212439471</v>
      </c>
      <c r="D234" s="277">
        <f>IF(D$66=0,0,D$66/CHI_fec!D$66)</f>
        <v>0.54484119484483529</v>
      </c>
      <c r="E234" s="277">
        <f>IF(E$66=0,0,E$66/CHI_fec!E$66)</f>
        <v>0.2436282876997137</v>
      </c>
      <c r="F234" s="277">
        <f>IF(F$66=0,0,F$66/CHI_fec!F$66)</f>
        <v>0.32312771654461897</v>
      </c>
      <c r="G234" s="277">
        <f>IF(G$66=0,0,G$66/CHI_fec!G$66)</f>
        <v>0.27791906752885298</v>
      </c>
      <c r="H234" s="277">
        <f>IF(H$66=0,0,H$66/CHI_fec!H$66)</f>
        <v>0.217515857077418</v>
      </c>
      <c r="I234" s="277">
        <f>IF(I$66=0,0,I$66/CHI_fec!I$66)</f>
        <v>0.25736161777019029</v>
      </c>
      <c r="J234" s="277">
        <f>IF(J$66=0,0,J$66/CHI_fec!J$66)</f>
        <v>0.1996758092920623</v>
      </c>
      <c r="K234" s="277">
        <f>IF(K$66=0,0,K$66/CHI_fec!K$66)</f>
        <v>0.20330433771159892</v>
      </c>
      <c r="L234" s="277">
        <f>IF(L$66=0,0,L$66/CHI_fec!L$66)</f>
        <v>0.23249841834144758</v>
      </c>
      <c r="M234" s="277">
        <f>IF(M$66=0,0,M$66/CHI_fec!M$66)</f>
        <v>0.35839127194145126</v>
      </c>
      <c r="N234" s="277">
        <f>IF(N$66=0,0,N$66/CHI_fec!N$66)</f>
        <v>0.56804399522247584</v>
      </c>
      <c r="O234" s="277">
        <f>IF(O$66=0,0,O$66/CHI_fec!O$66)</f>
        <v>0.83979668488466608</v>
      </c>
      <c r="P234" s="277">
        <f>IF(P$66=0,0,P$66/CHI_fec!P$66)</f>
        <v>0.69130415691516289</v>
      </c>
      <c r="Q234" s="277">
        <f>IF(Q$66=0,0,Q$66/CHI_fec!Q$66)</f>
        <v>0.53226122805633569</v>
      </c>
      <c r="R234" s="277">
        <f>IF(R$66=0,0,R$66/CHI_fec!R$66)</f>
        <v>0.3486438698689987</v>
      </c>
      <c r="S234" s="277">
        <f>IF(S$66=0,0,S$66/CHI_fec!S$66)</f>
        <v>0.25451454848201455</v>
      </c>
      <c r="T234" s="277">
        <f>IF(T$66=0,0,T$66/CHI_fec!T$66)</f>
        <v>0.35810989542036076</v>
      </c>
      <c r="U234" s="277">
        <f>IF(U$66=0,0,U$66/CHI_fec!U$66)</f>
        <v>0.36712367057715695</v>
      </c>
      <c r="V234" s="277">
        <f>IF(V$66=0,0,V$66/CHI_fec!V$66)</f>
        <v>0.26871668157448458</v>
      </c>
      <c r="W234" s="277">
        <f>IF(W$66=0,0,W$66/CHI_fec!W$66)</f>
        <v>0.27651978743364336</v>
      </c>
      <c r="DA234" s="78"/>
    </row>
    <row r="235" spans="1:105" ht="12" customHeight="1" x14ac:dyDescent="0.25">
      <c r="A235" s="203" t="s">
        <v>1053</v>
      </c>
      <c r="B235" s="278">
        <f>IF(B$72=0,0,B$72/CHI_fec!B$72)</f>
        <v>2.6244823994018835</v>
      </c>
      <c r="C235" s="278">
        <f>IF(C$72=0,0,C$72/CHI_fec!C$72)</f>
        <v>2.6618878768397605</v>
      </c>
      <c r="D235" s="278">
        <f>IF(D$72=0,0,D$72/CHI_fec!D$72)</f>
        <v>2.6373888790826627</v>
      </c>
      <c r="E235" s="278">
        <f>IF(E$72=0,0,E$72/CHI_fec!E$72)</f>
        <v>1.9484473052173832</v>
      </c>
      <c r="F235" s="278">
        <f>IF(F$72=0,0,F$72/CHI_fec!F$72)</f>
        <v>1.8073647811500302</v>
      </c>
      <c r="G235" s="278">
        <f>IF(G$72=0,0,G$72/CHI_fec!G$72)</f>
        <v>1.8312481474368438</v>
      </c>
      <c r="H235" s="278">
        <f>IF(H$72=0,0,H$72/CHI_fec!H$72)</f>
        <v>1.457216644721512</v>
      </c>
      <c r="I235" s="278">
        <f>IF(I$72=0,0,I$72/CHI_fec!I$72)</f>
        <v>1.6241736985407671</v>
      </c>
      <c r="J235" s="278">
        <f>IF(J$72=0,0,J$72/CHI_fec!J$72)</f>
        <v>1.571014766215779</v>
      </c>
      <c r="K235" s="278">
        <f>IF(K$72=0,0,K$72/CHI_fec!K$72)</f>
        <v>1.4703726048147401</v>
      </c>
      <c r="L235" s="278">
        <f>IF(L$72=0,0,L$72/CHI_fec!L$72)</f>
        <v>1.4948392882807968</v>
      </c>
      <c r="M235" s="278">
        <f>IF(M$72=0,0,M$72/CHI_fec!M$72)</f>
        <v>1.8659863762634299</v>
      </c>
      <c r="N235" s="278">
        <f>IF(N$72=0,0,N$72/CHI_fec!N$72)</f>
        <v>1.7444844565123503</v>
      </c>
      <c r="O235" s="278">
        <f>IF(O$72=0,0,O$72/CHI_fec!O$72)</f>
        <v>1.8436946039875846</v>
      </c>
      <c r="P235" s="278">
        <f>IF(P$72=0,0,P$72/CHI_fec!P$72)</f>
        <v>1.6280892027602138</v>
      </c>
      <c r="Q235" s="278">
        <f>IF(Q$72=0,0,Q$72/CHI_fec!Q$72)</f>
        <v>2.5471624175326384</v>
      </c>
      <c r="R235" s="278">
        <f>IF(R$72=0,0,R$72/CHI_fec!R$72)</f>
        <v>2.3326936026695551</v>
      </c>
      <c r="S235" s="278">
        <f>IF(S$72=0,0,S$72/CHI_fec!S$72)</f>
        <v>2.4056134978260624</v>
      </c>
      <c r="T235" s="278">
        <f>IF(T$72=0,0,T$72/CHI_fec!T$72)</f>
        <v>2.4351247833404805</v>
      </c>
      <c r="U235" s="278">
        <f>IF(U$72=0,0,U$72/CHI_fec!U$72)</f>
        <v>2.4582767154779792</v>
      </c>
      <c r="V235" s="278">
        <f>IF(V$72=0,0,V$72/CHI_fec!V$72)</f>
        <v>2.4677741377510198</v>
      </c>
      <c r="W235" s="278">
        <f>IF(W$72=0,0,W$72/CHI_fec!W$72)</f>
        <v>2.5833231316662406</v>
      </c>
      <c r="DA235" s="79"/>
    </row>
    <row r="236" spans="1:105" ht="12" customHeight="1" x14ac:dyDescent="0.25">
      <c r="A236" s="203" t="s">
        <v>1012</v>
      </c>
      <c r="B236" s="278">
        <f>IF(B$85=0,0,B$85/CHI_fec!B$85)</f>
        <v>2.0380949525935876</v>
      </c>
      <c r="C236" s="278">
        <f>IF(C$85=0,0,C$85/CHI_fec!C$85)</f>
        <v>2.1233251443648737</v>
      </c>
      <c r="D236" s="278">
        <f>IF(D$85=0,0,D$85/CHI_fec!D$85)</f>
        <v>2.0195938514693466</v>
      </c>
      <c r="E236" s="278">
        <f>IF(E$85=0,0,E$85/CHI_fec!E$85)</f>
        <v>1.4055501878129704</v>
      </c>
      <c r="F236" s="278">
        <f>IF(F$85=0,0,F$85/CHI_fec!F$85)</f>
        <v>1.5957073832448192</v>
      </c>
      <c r="G236" s="278">
        <f>IF(G$85=0,0,G$85/CHI_fec!G$85)</f>
        <v>1.4782133356038536</v>
      </c>
      <c r="H236" s="278">
        <f>IF(H$85=0,0,H$85/CHI_fec!H$85)</f>
        <v>1.3295222094683785</v>
      </c>
      <c r="I236" s="278">
        <f>IF(I$85=0,0,I$85/CHI_fec!I$85)</f>
        <v>1.4282316946811904</v>
      </c>
      <c r="J236" s="278">
        <f>IF(J$85=0,0,J$85/CHI_fec!J$85)</f>
        <v>1.2830773892818435</v>
      </c>
      <c r="K236" s="278">
        <f>IF(K$85=0,0,K$85/CHI_fec!K$85)</f>
        <v>1.1585004458201535</v>
      </c>
      <c r="L236" s="278">
        <f>IF(L$85=0,0,L$85/CHI_fec!L$85)</f>
        <v>1.2595273141142063</v>
      </c>
      <c r="M236" s="278">
        <f>IF(M$85=0,0,M$85/CHI_fec!M$85)</f>
        <v>1.5363418560300466</v>
      </c>
      <c r="N236" s="278">
        <f>IF(N$85=0,0,N$85/CHI_fec!N$85)</f>
        <v>1.8637150147300139</v>
      </c>
      <c r="O236" s="278">
        <f>IF(O$85=0,0,O$85/CHI_fec!O$85)</f>
        <v>2.0890301920704801</v>
      </c>
      <c r="P236" s="278">
        <f>IF(P$85=0,0,P$85/CHI_fec!P$85)</f>
        <v>1.9861490135323248</v>
      </c>
      <c r="Q236" s="278">
        <f>IF(Q$85=0,0,Q$85/CHI_fec!Q$85)</f>
        <v>1.8501326289670523</v>
      </c>
      <c r="R236" s="278">
        <f>IF(R$85=0,0,R$85/CHI_fec!R$85)</f>
        <v>1.4936184692644014</v>
      </c>
      <c r="S236" s="278">
        <f>IF(S$85=0,0,S$85/CHI_fec!S$85)</f>
        <v>1.3068370605823296</v>
      </c>
      <c r="T236" s="278">
        <f>IF(T$85=0,0,T$85/CHI_fec!T$85)</f>
        <v>1.5461962981343313</v>
      </c>
      <c r="U236" s="278">
        <f>IF(U$85=0,0,U$85/CHI_fec!U$85)</f>
        <v>1.5714376207121437</v>
      </c>
      <c r="V236" s="278">
        <f>IF(V$85=0,0,V$85/CHI_fec!V$85)</f>
        <v>1.3619007506762804</v>
      </c>
      <c r="W236" s="278">
        <f>IF(W$85=0,0,W$85/CHI_fec!W$85)</f>
        <v>1.4162070177478412</v>
      </c>
      <c r="DA236" s="79"/>
    </row>
    <row r="237" spans="1:105" ht="12" customHeight="1" x14ac:dyDescent="0.25">
      <c r="A237" s="203" t="s">
        <v>1023</v>
      </c>
      <c r="B237" s="278">
        <f>IF(B$93=0,0,B$93/CHI_fec!B$93)</f>
        <v>0.69911231237423166</v>
      </c>
      <c r="C237" s="278">
        <f>IF(C$93=0,0,C$93/CHI_fec!C$93)</f>
        <v>0.71955023657507089</v>
      </c>
      <c r="D237" s="278">
        <f>IF(D$93=0,0,D$93/CHI_fec!D$93)</f>
        <v>0.6700152746018635</v>
      </c>
      <c r="E237" s="278">
        <f>IF(E$93=0,0,E$93/CHI_fec!E$93)</f>
        <v>0.39533790306160382</v>
      </c>
      <c r="F237" s="278">
        <f>IF(F$93=0,0,F$93/CHI_fec!F$93)</f>
        <v>0.44478168935010165</v>
      </c>
      <c r="G237" s="278">
        <f>IF(G$93=0,0,G$93/CHI_fec!G$93)</f>
        <v>0.42250308077768378</v>
      </c>
      <c r="H237" s="278">
        <f>IF(H$93=0,0,H$93/CHI_fec!H$93)</f>
        <v>0.35089733900767189</v>
      </c>
      <c r="I237" s="278">
        <f>IF(I$93=0,0,I$93/CHI_fec!I$93)</f>
        <v>0.41716207837115932</v>
      </c>
      <c r="J237" s="278">
        <f>IF(J$93=0,0,J$93/CHI_fec!J$93)</f>
        <v>0.3596331783151524</v>
      </c>
      <c r="K237" s="278">
        <f>IF(K$93=0,0,K$93/CHI_fec!K$93)</f>
        <v>0.34547063293788338</v>
      </c>
      <c r="L237" s="278">
        <f>IF(L$93=0,0,L$93/CHI_fec!L$93)</f>
        <v>0.36033425247745421</v>
      </c>
      <c r="M237" s="278">
        <f>IF(M$93=0,0,M$93/CHI_fec!M$93)</f>
        <v>0.53947968286849191</v>
      </c>
      <c r="N237" s="278">
        <f>IF(N$93=0,0,N$93/CHI_fec!N$93)</f>
        <v>0.662056791802629</v>
      </c>
      <c r="O237" s="278">
        <f>IF(O$93=0,0,O$93/CHI_fec!O$93)</f>
        <v>0.88539296438826409</v>
      </c>
      <c r="P237" s="278">
        <f>IF(P$93=0,0,P$93/CHI_fec!P$93)</f>
        <v>0.73538882448416909</v>
      </c>
      <c r="Q237" s="278">
        <f>IF(Q$93=0,0,Q$93/CHI_fec!Q$93)</f>
        <v>0.69653423010490789</v>
      </c>
      <c r="R237" s="278">
        <f>IF(R$93=0,0,R$93/CHI_fec!R$93)</f>
        <v>0.6155347422468499</v>
      </c>
      <c r="S237" s="278">
        <f>IF(S$93=0,0,S$93/CHI_fec!S$93)</f>
        <v>0.49046833707249826</v>
      </c>
      <c r="T237" s="278">
        <f>IF(T$93=0,0,T$93/CHI_fec!T$93)</f>
        <v>0.5899368921021606</v>
      </c>
      <c r="U237" s="278">
        <f>IF(U$93=0,0,U$93/CHI_fec!U$93)</f>
        <v>0.58962367498045931</v>
      </c>
      <c r="V237" s="278">
        <f>IF(V$93=0,0,V$93/CHI_fec!V$93)</f>
        <v>0.48677060317675269</v>
      </c>
      <c r="W237" s="278">
        <f>IF(W$93=0,0,W$93/CHI_fec!W$93)</f>
        <v>0.45875596345089692</v>
      </c>
      <c r="DA237" s="79"/>
    </row>
    <row r="238" spans="1:105" ht="12" customHeight="1" x14ac:dyDescent="0.25">
      <c r="A238" s="41" t="s">
        <v>1040</v>
      </c>
      <c r="B238" s="279">
        <f>IF(B$107=0,0,B$107/CHI_fec!B$107)</f>
        <v>0</v>
      </c>
      <c r="C238" s="279">
        <f>IF(C$107=0,0,C$107/CHI_fec!C$107)</f>
        <v>0</v>
      </c>
      <c r="D238" s="279">
        <f>IF(D$107=0,0,D$107/CHI_fec!D$107)</f>
        <v>0</v>
      </c>
      <c r="E238" s="279">
        <f>IF(E$107=0,0,E$107/CHI_fec!E$107)</f>
        <v>0</v>
      </c>
      <c r="F238" s="279">
        <f>IF(F$107=0,0,F$107/CHI_fec!F$107)</f>
        <v>0</v>
      </c>
      <c r="G238" s="279">
        <f>IF(G$107=0,0,G$107/CHI_fec!G$107)</f>
        <v>0</v>
      </c>
      <c r="H238" s="279">
        <f>IF(H$107=0,0,H$107/CHI_fec!H$107)</f>
        <v>0</v>
      </c>
      <c r="I238" s="279">
        <f>IF(I$107=0,0,I$107/CHI_fec!I$107)</f>
        <v>0</v>
      </c>
      <c r="J238" s="279">
        <f>IF(J$107=0,0,J$107/CHI_fec!J$107)</f>
        <v>0</v>
      </c>
      <c r="K238" s="279">
        <f>IF(K$107=0,0,K$107/CHI_fec!K$107)</f>
        <v>0</v>
      </c>
      <c r="L238" s="279">
        <f>IF(L$107=0,0,L$107/CHI_fec!L$107)</f>
        <v>0</v>
      </c>
      <c r="M238" s="279">
        <f>IF(M$107=0,0,M$107/CHI_fec!M$107)</f>
        <v>0</v>
      </c>
      <c r="N238" s="279">
        <f>IF(N$107=0,0,N$107/CHI_fec!N$107)</f>
        <v>0</v>
      </c>
      <c r="O238" s="279">
        <f>IF(O$107=0,0,O$107/CHI_fec!O$107)</f>
        <v>0</v>
      </c>
      <c r="P238" s="279">
        <f>IF(P$107=0,0,P$107/CHI_fec!P$107)</f>
        <v>0</v>
      </c>
      <c r="Q238" s="279">
        <f>IF(Q$107=0,0,Q$107/CHI_fec!Q$107)</f>
        <v>0</v>
      </c>
      <c r="R238" s="279">
        <f>IF(R$107=0,0,R$107/CHI_fec!R$107)</f>
        <v>0</v>
      </c>
      <c r="S238" s="279">
        <f>IF(S$107=0,0,S$107/CHI_fec!S$107)</f>
        <v>0</v>
      </c>
      <c r="T238" s="279">
        <f>IF(T$107=0,0,T$107/CHI_fec!T$107)</f>
        <v>0</v>
      </c>
      <c r="U238" s="279">
        <f>IF(U$107=0,0,U$107/CHI_fec!U$107)</f>
        <v>0</v>
      </c>
      <c r="V238" s="279">
        <f>IF(V$107=0,0,V$107/CHI_fec!V$107)</f>
        <v>0</v>
      </c>
      <c r="W238" s="279">
        <f>IF(W$107=0,0,W$107/CHI_fec!W$107)</f>
        <v>0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>IF(B$110=0,0,B$110/CHI_fec!B$110)</f>
        <v>0.61285652472706009</v>
      </c>
      <c r="C240" s="322">
        <f>IF(C$110=0,0,C$110/CHI_fec!C$110)</f>
        <v>0.64397160133552922</v>
      </c>
      <c r="D240" s="322">
        <f>IF(D$110=0,0,D$110/CHI_fec!D$110)</f>
        <v>0.60379565685999337</v>
      </c>
      <c r="E240" s="322">
        <f>IF(E$110=0,0,E$110/CHI_fec!E$110)</f>
        <v>0.37900074981011483</v>
      </c>
      <c r="F240" s="322">
        <f>IF(F$110=0,0,F$110/CHI_fec!F$110)</f>
        <v>0.40861519532156843</v>
      </c>
      <c r="G240" s="322">
        <f>IF(G$110=0,0,G$110/CHI_fec!G$110)</f>
        <v>0.3863934178357939</v>
      </c>
      <c r="H240" s="322">
        <f>IF(H$110=0,0,H$110/CHI_fec!H$110)</f>
        <v>0.32437609535309975</v>
      </c>
      <c r="I240" s="322">
        <f>IF(I$110=0,0,I$110/CHI_fec!I$110)</f>
        <v>0.36308027187739567</v>
      </c>
      <c r="J240" s="322">
        <f>IF(J$110=0,0,J$110/CHI_fec!J$110)</f>
        <v>0.32653108907559331</v>
      </c>
      <c r="K240" s="322">
        <f>IF(K$110=0,0,K$110/CHI_fec!K$110)</f>
        <v>0.29825811447074702</v>
      </c>
      <c r="L240" s="322">
        <f>IF(L$110=0,0,L$110/CHI_fec!L$110)</f>
        <v>0.31666967557812381</v>
      </c>
      <c r="M240" s="322">
        <f>IF(M$110=0,0,M$110/CHI_fec!M$110)</f>
        <v>0.41335247516122753</v>
      </c>
      <c r="N240" s="322">
        <f>IF(N$110=0,0,N$110/CHI_fec!N$110)</f>
        <v>0.48581467445519633</v>
      </c>
      <c r="O240" s="322">
        <f>IF(O$110=0,0,O$110/CHI_fec!O$110)</f>
        <v>0.58923347082581745</v>
      </c>
      <c r="P240" s="322">
        <f>IF(P$110=0,0,P$110/CHI_fec!P$110)</f>
        <v>0.52004980423316538</v>
      </c>
      <c r="Q240" s="322">
        <f>IF(Q$110=0,0,Q$110/CHI_fec!Q$110)</f>
        <v>0.55730265729740336</v>
      </c>
      <c r="R240" s="322">
        <f>IF(R$110=0,0,R$110/CHI_fec!R$110)</f>
        <v>0.45198654388123743</v>
      </c>
      <c r="S240" s="322">
        <f>IF(S$110=0,0,S$110/CHI_fec!S$110)</f>
        <v>0.40399895318968637</v>
      </c>
      <c r="T240" s="322">
        <f>IF(T$110=0,0,T$110/CHI_fec!T$110)</f>
        <v>0.47020659271281862</v>
      </c>
      <c r="U240" s="322">
        <f>IF(U$110=0,0,U$110/CHI_fec!U$110)</f>
        <v>0.47758256213768413</v>
      </c>
      <c r="V240" s="322">
        <f>IF(V$110=0,0,V$110/CHI_fec!V$110)</f>
        <v>0.42061427489570197</v>
      </c>
      <c r="W240" s="322">
        <f>IF(W$110=0,0,W$110/CHI_fec!W$110)</f>
        <v>0.43930606219641383</v>
      </c>
      <c r="DA240" s="95"/>
    </row>
    <row r="241" spans="1:105" ht="12" customHeight="1" x14ac:dyDescent="0.25">
      <c r="A241" s="55" t="s">
        <v>92</v>
      </c>
      <c r="B241" s="275">
        <f>IF(B$111=0,0,B$111/CHI_fec!B$111)</f>
        <v>0</v>
      </c>
      <c r="C241" s="275">
        <f>IF(C$111=0,0,C$111/CHI_fec!C$111)</f>
        <v>0</v>
      </c>
      <c r="D241" s="275">
        <f>IF(D$111=0,0,D$111/CHI_fec!D$111)</f>
        <v>0</v>
      </c>
      <c r="E241" s="275">
        <f>IF(E$111=0,0,E$111/CHI_fec!E$111)</f>
        <v>0</v>
      </c>
      <c r="F241" s="275">
        <f>IF(F$111=0,0,F$111/CHI_fec!F$111)</f>
        <v>0</v>
      </c>
      <c r="G241" s="275">
        <f>IF(G$111=0,0,G$111/CHI_fec!G$111)</f>
        <v>0</v>
      </c>
      <c r="H241" s="275">
        <f>IF(H$111=0,0,H$111/CHI_fec!H$111)</f>
        <v>0</v>
      </c>
      <c r="I241" s="275">
        <f>IF(I$111=0,0,I$111/CHI_fec!I$111)</f>
        <v>0</v>
      </c>
      <c r="J241" s="275">
        <f>IF(J$111=0,0,J$111/CHI_fec!J$111)</f>
        <v>0</v>
      </c>
      <c r="K241" s="275">
        <f>IF(K$111=0,0,K$111/CHI_fec!K$111)</f>
        <v>0</v>
      </c>
      <c r="L241" s="275">
        <f>IF(L$111=0,0,L$111/CHI_fec!L$111)</f>
        <v>0</v>
      </c>
      <c r="M241" s="275">
        <f>IF(M$111=0,0,M$111/CHI_fec!M$111)</f>
        <v>0</v>
      </c>
      <c r="N241" s="275">
        <f>IF(N$111=0,0,N$111/CHI_fec!N$111)</f>
        <v>0</v>
      </c>
      <c r="O241" s="275">
        <f>IF(O$111=0,0,O$111/CHI_fec!O$111)</f>
        <v>0</v>
      </c>
      <c r="P241" s="275">
        <f>IF(P$111=0,0,P$111/CHI_fec!P$111)</f>
        <v>0</v>
      </c>
      <c r="Q241" s="275">
        <f>IF(Q$111=0,0,Q$111/CHI_fec!Q$111)</f>
        <v>0</v>
      </c>
      <c r="R241" s="275">
        <f>IF(R$111=0,0,R$111/CHI_fec!R$111)</f>
        <v>0</v>
      </c>
      <c r="S241" s="275">
        <f>IF(S$111=0,0,S$111/CHI_fec!S$111)</f>
        <v>0</v>
      </c>
      <c r="T241" s="275">
        <f>IF(T$111=0,0,T$111/CHI_fec!T$111)</f>
        <v>0</v>
      </c>
      <c r="U241" s="275">
        <f>IF(U$111=0,0,U$111/CHI_fec!U$111)</f>
        <v>0</v>
      </c>
      <c r="V241" s="275">
        <f>IF(V$111=0,0,V$111/CHI_fec!V$111)</f>
        <v>0</v>
      </c>
      <c r="W241" s="275">
        <f>IF(W$111=0,0,W$111/CHI_fec!W$111)</f>
        <v>0</v>
      </c>
      <c r="DA241" s="76"/>
    </row>
    <row r="242" spans="1:105" ht="12" customHeight="1" x14ac:dyDescent="0.25">
      <c r="A242" s="202" t="s">
        <v>93</v>
      </c>
      <c r="B242" s="276">
        <f>IF(B$112=0,0,B$112/CHI_fec!B$112)</f>
        <v>0</v>
      </c>
      <c r="C242" s="276">
        <f>IF(C$112=0,0,C$112/CHI_fec!C$112)</f>
        <v>0</v>
      </c>
      <c r="D242" s="276">
        <f>IF(D$112=0,0,D$112/CHI_fec!D$112)</f>
        <v>0</v>
      </c>
      <c r="E242" s="276">
        <f>IF(E$112=0,0,E$112/CHI_fec!E$112)</f>
        <v>0</v>
      </c>
      <c r="F242" s="276">
        <f>IF(F$112=0,0,F$112/CHI_fec!F$112)</f>
        <v>0</v>
      </c>
      <c r="G242" s="276">
        <f>IF(G$112=0,0,G$112/CHI_fec!G$112)</f>
        <v>0</v>
      </c>
      <c r="H242" s="276">
        <f>IF(H$112=0,0,H$112/CHI_fec!H$112)</f>
        <v>0</v>
      </c>
      <c r="I242" s="276">
        <f>IF(I$112=0,0,I$112/CHI_fec!I$112)</f>
        <v>0</v>
      </c>
      <c r="J242" s="276">
        <f>IF(J$112=0,0,J$112/CHI_fec!J$112)</f>
        <v>0</v>
      </c>
      <c r="K242" s="276">
        <f>IF(K$112=0,0,K$112/CHI_fec!K$112)</f>
        <v>0</v>
      </c>
      <c r="L242" s="276">
        <f>IF(L$112=0,0,L$112/CHI_fec!L$112)</f>
        <v>0</v>
      </c>
      <c r="M242" s="276">
        <f>IF(M$112=0,0,M$112/CHI_fec!M$112)</f>
        <v>0</v>
      </c>
      <c r="N242" s="276">
        <f>IF(N$112=0,0,N$112/CHI_fec!N$112)</f>
        <v>0</v>
      </c>
      <c r="O242" s="276">
        <f>IF(O$112=0,0,O$112/CHI_fec!O$112)</f>
        <v>0</v>
      </c>
      <c r="P242" s="276">
        <f>IF(P$112=0,0,P$112/CHI_fec!P$112)</f>
        <v>0</v>
      </c>
      <c r="Q242" s="276">
        <f>IF(Q$112=0,0,Q$112/CHI_fec!Q$112)</f>
        <v>0</v>
      </c>
      <c r="R242" s="276">
        <f>IF(R$112=0,0,R$112/CHI_fec!R$112)</f>
        <v>0</v>
      </c>
      <c r="S242" s="276">
        <f>IF(S$112=0,0,S$112/CHI_fec!S$112)</f>
        <v>0</v>
      </c>
      <c r="T242" s="276">
        <f>IF(T$112=0,0,T$112/CHI_fec!T$112)</f>
        <v>0</v>
      </c>
      <c r="U242" s="276">
        <f>IF(U$112=0,0,U$112/CHI_fec!U$112)</f>
        <v>0</v>
      </c>
      <c r="V242" s="276">
        <f>IF(V$112=0,0,V$112/CHI_fec!V$112)</f>
        <v>0</v>
      </c>
      <c r="W242" s="276">
        <f>IF(W$112=0,0,W$112/CHI_fec!W$112)</f>
        <v>0</v>
      </c>
      <c r="DA242" s="77"/>
    </row>
    <row r="243" spans="1:105" ht="12" customHeight="1" x14ac:dyDescent="0.25">
      <c r="A243" s="202" t="s">
        <v>94</v>
      </c>
      <c r="B243" s="276">
        <f>IF(B$113=0,0,B$113/CHI_fec!B$113)</f>
        <v>0</v>
      </c>
      <c r="C243" s="276">
        <f>IF(C$113=0,0,C$113/CHI_fec!C$113)</f>
        <v>0</v>
      </c>
      <c r="D243" s="276">
        <f>IF(D$113=0,0,D$113/CHI_fec!D$113)</f>
        <v>0</v>
      </c>
      <c r="E243" s="276">
        <f>IF(E$113=0,0,E$113/CHI_fec!E$113)</f>
        <v>0</v>
      </c>
      <c r="F243" s="276">
        <f>IF(F$113=0,0,F$113/CHI_fec!F$113)</f>
        <v>0</v>
      </c>
      <c r="G243" s="276">
        <f>IF(G$113=0,0,G$113/CHI_fec!G$113)</f>
        <v>0</v>
      </c>
      <c r="H243" s="276">
        <f>IF(H$113=0,0,H$113/CHI_fec!H$113)</f>
        <v>0</v>
      </c>
      <c r="I243" s="276">
        <f>IF(I$113=0,0,I$113/CHI_fec!I$113)</f>
        <v>0</v>
      </c>
      <c r="J243" s="276">
        <f>IF(J$113=0,0,J$113/CHI_fec!J$113)</f>
        <v>0</v>
      </c>
      <c r="K243" s="276">
        <f>IF(K$113=0,0,K$113/CHI_fec!K$113)</f>
        <v>0</v>
      </c>
      <c r="L243" s="276">
        <f>IF(L$113=0,0,L$113/CHI_fec!L$113)</f>
        <v>0</v>
      </c>
      <c r="M243" s="276">
        <f>IF(M$113=0,0,M$113/CHI_fec!M$113)</f>
        <v>0</v>
      </c>
      <c r="N243" s="276">
        <f>IF(N$113=0,0,N$113/CHI_fec!N$113)</f>
        <v>0</v>
      </c>
      <c r="O243" s="276">
        <f>IF(O$113=0,0,O$113/CHI_fec!O$113)</f>
        <v>0</v>
      </c>
      <c r="P243" s="276">
        <f>IF(P$113=0,0,P$113/CHI_fec!P$113)</f>
        <v>0</v>
      </c>
      <c r="Q243" s="276">
        <f>IF(Q$113=0,0,Q$113/CHI_fec!Q$113)</f>
        <v>0</v>
      </c>
      <c r="R243" s="276">
        <f>IF(R$113=0,0,R$113/CHI_fec!R$113)</f>
        <v>0</v>
      </c>
      <c r="S243" s="276">
        <f>IF(S$113=0,0,S$113/CHI_fec!S$113)</f>
        <v>0</v>
      </c>
      <c r="T243" s="276">
        <f>IF(T$113=0,0,T$113/CHI_fec!T$113)</f>
        <v>0</v>
      </c>
      <c r="U243" s="276">
        <f>IF(U$113=0,0,U$113/CHI_fec!U$113)</f>
        <v>0</v>
      </c>
      <c r="V243" s="276">
        <f>IF(V$113=0,0,V$113/CHI_fec!V$113)</f>
        <v>0</v>
      </c>
      <c r="W243" s="276">
        <f>IF(W$113=0,0,W$113/CHI_fec!W$113)</f>
        <v>0</v>
      </c>
      <c r="DA243" s="77"/>
    </row>
    <row r="244" spans="1:105" ht="12" customHeight="1" x14ac:dyDescent="0.25">
      <c r="A244" s="202" t="s">
        <v>95</v>
      </c>
      <c r="B244" s="276">
        <f>IF(B$114=0,0,B$114/CHI_fec!B$114)</f>
        <v>0</v>
      </c>
      <c r="C244" s="276">
        <f>IF(C$114=0,0,C$114/CHI_fec!C$114)</f>
        <v>0</v>
      </c>
      <c r="D244" s="276">
        <f>IF(D$114=0,0,D$114/CHI_fec!D$114)</f>
        <v>0</v>
      </c>
      <c r="E244" s="276">
        <f>IF(E$114=0,0,E$114/CHI_fec!E$114)</f>
        <v>0</v>
      </c>
      <c r="F244" s="276">
        <f>IF(F$114=0,0,F$114/CHI_fec!F$114)</f>
        <v>0</v>
      </c>
      <c r="G244" s="276">
        <f>IF(G$114=0,0,G$114/CHI_fec!G$114)</f>
        <v>0</v>
      </c>
      <c r="H244" s="276">
        <f>IF(H$114=0,0,H$114/CHI_fec!H$114)</f>
        <v>0</v>
      </c>
      <c r="I244" s="276">
        <f>IF(I$114=0,0,I$114/CHI_fec!I$114)</f>
        <v>0</v>
      </c>
      <c r="J244" s="276">
        <f>IF(J$114=0,0,J$114/CHI_fec!J$114)</f>
        <v>0</v>
      </c>
      <c r="K244" s="276">
        <f>IF(K$114=0,0,K$114/CHI_fec!K$114)</f>
        <v>0</v>
      </c>
      <c r="L244" s="276">
        <f>IF(L$114=0,0,L$114/CHI_fec!L$114)</f>
        <v>0</v>
      </c>
      <c r="M244" s="276">
        <f>IF(M$114=0,0,M$114/CHI_fec!M$114)</f>
        <v>0</v>
      </c>
      <c r="N244" s="276">
        <f>IF(N$114=0,0,N$114/CHI_fec!N$114)</f>
        <v>0</v>
      </c>
      <c r="O244" s="276">
        <f>IF(O$114=0,0,O$114/CHI_fec!O$114)</f>
        <v>0</v>
      </c>
      <c r="P244" s="276">
        <f>IF(P$114=0,0,P$114/CHI_fec!P$114)</f>
        <v>0</v>
      </c>
      <c r="Q244" s="276">
        <f>IF(Q$114=0,0,Q$114/CHI_fec!Q$114)</f>
        <v>0</v>
      </c>
      <c r="R244" s="276">
        <f>IF(R$114=0,0,R$114/CHI_fec!R$114)</f>
        <v>0</v>
      </c>
      <c r="S244" s="276">
        <f>IF(S$114=0,0,S$114/CHI_fec!S$114)</f>
        <v>0</v>
      </c>
      <c r="T244" s="276">
        <f>IF(T$114=0,0,T$114/CHI_fec!T$114)</f>
        <v>0</v>
      </c>
      <c r="U244" s="276">
        <f>IF(U$114=0,0,U$114/CHI_fec!U$114)</f>
        <v>0</v>
      </c>
      <c r="V244" s="276">
        <f>IF(V$114=0,0,V$114/CHI_fec!V$114)</f>
        <v>0</v>
      </c>
      <c r="W244" s="276">
        <f>IF(W$114=0,0,W$114/CHI_fec!W$114)</f>
        <v>0</v>
      </c>
      <c r="DA244" s="77"/>
    </row>
    <row r="245" spans="1:105" ht="12" customHeight="1" x14ac:dyDescent="0.25">
      <c r="A245" s="56" t="s">
        <v>96</v>
      </c>
      <c r="B245" s="277">
        <f>IF(B$115=0,0,B$115/CHI_fec!B$115)</f>
        <v>0.57221411572808734</v>
      </c>
      <c r="C245" s="277">
        <f>IF(C$115=0,0,C$115/CHI_fec!C$115)</f>
        <v>0.64081737212439427</v>
      </c>
      <c r="D245" s="277">
        <f>IF(D$115=0,0,D$115/CHI_fec!D$115)</f>
        <v>0.5448411948448354</v>
      </c>
      <c r="E245" s="277">
        <f>IF(E$115=0,0,E$115/CHI_fec!E$115)</f>
        <v>0.24362828769971362</v>
      </c>
      <c r="F245" s="277">
        <f>IF(F$115=0,0,F$115/CHI_fec!F$115)</f>
        <v>0.32312771654461897</v>
      </c>
      <c r="G245" s="277">
        <f>IF(G$115=0,0,G$115/CHI_fec!G$115)</f>
        <v>0.27791906752885298</v>
      </c>
      <c r="H245" s="277">
        <f>IF(H$115=0,0,H$115/CHI_fec!H$115)</f>
        <v>0.21751585707741805</v>
      </c>
      <c r="I245" s="277">
        <f>IF(I$115=0,0,I$115/CHI_fec!I$115)</f>
        <v>0.25736161777019023</v>
      </c>
      <c r="J245" s="277">
        <f>IF(J$115=0,0,J$115/CHI_fec!J$115)</f>
        <v>0.19967580929206222</v>
      </c>
      <c r="K245" s="277">
        <f>IF(K$115=0,0,K$115/CHI_fec!K$115)</f>
        <v>0.20330433771159903</v>
      </c>
      <c r="L245" s="277">
        <f>IF(L$115=0,0,L$115/CHI_fec!L$115)</f>
        <v>0.23249841834144752</v>
      </c>
      <c r="M245" s="277">
        <f>IF(M$115=0,0,M$115/CHI_fec!M$115)</f>
        <v>0.35839127194145132</v>
      </c>
      <c r="N245" s="277">
        <f>IF(N$115=0,0,N$115/CHI_fec!N$115)</f>
        <v>0.56804399522247595</v>
      </c>
      <c r="O245" s="277">
        <f>IF(O$115=0,0,O$115/CHI_fec!O$115)</f>
        <v>0.83979668488466641</v>
      </c>
      <c r="P245" s="277">
        <f>IF(P$115=0,0,P$115/CHI_fec!P$115)</f>
        <v>0.69130415691516267</v>
      </c>
      <c r="Q245" s="277">
        <f>IF(Q$115=0,0,Q$115/CHI_fec!Q$115)</f>
        <v>0.5322612280563358</v>
      </c>
      <c r="R245" s="277">
        <f>IF(R$115=0,0,R$115/CHI_fec!R$115)</f>
        <v>0.34864386986899881</v>
      </c>
      <c r="S245" s="277">
        <f>IF(S$115=0,0,S$115/CHI_fec!S$115)</f>
        <v>0.25451454848201466</v>
      </c>
      <c r="T245" s="277">
        <f>IF(T$115=0,0,T$115/CHI_fec!T$115)</f>
        <v>0.35810989542036054</v>
      </c>
      <c r="U245" s="277">
        <f>IF(U$115=0,0,U$115/CHI_fec!U$115)</f>
        <v>0.36712367057715689</v>
      </c>
      <c r="V245" s="277">
        <f>IF(V$115=0,0,V$115/CHI_fec!V$115)</f>
        <v>0.26871668157448464</v>
      </c>
      <c r="W245" s="277">
        <f>IF(W$115=0,0,W$115/CHI_fec!W$115)</f>
        <v>0.27651978743364319</v>
      </c>
      <c r="DA245" s="78"/>
    </row>
    <row r="246" spans="1:105" ht="12" customHeight="1" x14ac:dyDescent="0.25">
      <c r="A246" s="203" t="s">
        <v>1053</v>
      </c>
      <c r="B246" s="278">
        <f>IF(B$121=0,0,B$121/CHI_fec!B$121)</f>
        <v>2.6224597123009201</v>
      </c>
      <c r="C246" s="278">
        <f>IF(C$121=0,0,C$121/CHI_fec!C$121)</f>
        <v>2.6599143725305092</v>
      </c>
      <c r="D246" s="278">
        <f>IF(D$121=0,0,D$121/CHI_fec!D$121)</f>
        <v>2.6353217521800776</v>
      </c>
      <c r="E246" s="278">
        <f>IF(E$121=0,0,E$121/CHI_fec!E$121)</f>
        <v>1.946594111142472</v>
      </c>
      <c r="F246" s="278">
        <f>IF(F$121=0,0,F$121/CHI_fec!F$121)</f>
        <v>1.8058317604362781</v>
      </c>
      <c r="G246" s="278">
        <f>IF(G$121=0,0,G$121/CHI_fec!G$121)</f>
        <v>1.8296041873785427</v>
      </c>
      <c r="H246" s="278">
        <f>IF(H$121=0,0,H$121/CHI_fec!H$121)</f>
        <v>1.4559313032915822</v>
      </c>
      <c r="I246" s="278">
        <f>IF(I$121=0,0,I$121/CHI_fec!I$121)</f>
        <v>1.6227668039561096</v>
      </c>
      <c r="J246" s="278">
        <f>IF(J$121=0,0,J$121/CHI_fec!J$121)</f>
        <v>1.5695643974308058</v>
      </c>
      <c r="K246" s="278">
        <f>IF(K$121=0,0,K$121/CHI_fec!K$121)</f>
        <v>1.4689684605768443</v>
      </c>
      <c r="L246" s="278">
        <f>IF(L$121=0,0,L$121/CHI_fec!L$121)</f>
        <v>1.4934594934744556</v>
      </c>
      <c r="M246" s="278">
        <f>IF(M$121=0,0,M$121/CHI_fec!M$121)</f>
        <v>1.8643621513961703</v>
      </c>
      <c r="N246" s="278">
        <f>IF(N$121=0,0,N$121/CHI_fec!N$121)</f>
        <v>1.7432245798658028</v>
      </c>
      <c r="O246" s="278">
        <f>IF(O$121=0,0,O$121/CHI_fec!O$121)</f>
        <v>1.8425381055435737</v>
      </c>
      <c r="P246" s="278">
        <f>IF(P$121=0,0,P$121/CHI_fec!P$121)</f>
        <v>1.6270444835098816</v>
      </c>
      <c r="Q246" s="278">
        <f>IF(Q$121=0,0,Q$121/CHI_fec!Q$121)</f>
        <v>2.5450377551906627</v>
      </c>
      <c r="R246" s="278">
        <f>IF(R$121=0,0,R$121/CHI_fec!R$121)</f>
        <v>2.3304876297432484</v>
      </c>
      <c r="S246" s="278">
        <f>IF(S$121=0,0,S$121/CHI_fec!S$121)</f>
        <v>2.4030595014769038</v>
      </c>
      <c r="T246" s="278">
        <f>IF(T$121=0,0,T$121/CHI_fec!T$121)</f>
        <v>2.4328462971191702</v>
      </c>
      <c r="U246" s="278">
        <f>IF(U$121=0,0,U$121/CHI_fec!U$121)</f>
        <v>2.4559947176417438</v>
      </c>
      <c r="V246" s="278">
        <f>IF(V$121=0,0,V$121/CHI_fec!V$121)</f>
        <v>2.4652075347924867</v>
      </c>
      <c r="W246" s="278">
        <f>IF(W$121=0,0,W$121/CHI_fec!W$121)</f>
        <v>2.5806686097227378</v>
      </c>
      <c r="DA246" s="79"/>
    </row>
    <row r="247" spans="1:105" ht="12" customHeight="1" x14ac:dyDescent="0.25">
      <c r="A247" s="203" t="s">
        <v>1012</v>
      </c>
      <c r="B247" s="278">
        <f>IF(B$134=0,0,B$134/CHI_fec!B$134)</f>
        <v>2.0380949525935872</v>
      </c>
      <c r="C247" s="278">
        <f>IF(C$134=0,0,C$134/CHI_fec!C$134)</f>
        <v>2.1233251443648733</v>
      </c>
      <c r="D247" s="278">
        <f>IF(D$134=0,0,D$134/CHI_fec!D$134)</f>
        <v>2.0195938514693457</v>
      </c>
      <c r="E247" s="278">
        <f>IF(E$134=0,0,E$134/CHI_fec!E$134)</f>
        <v>1.4055501878129706</v>
      </c>
      <c r="F247" s="278">
        <f>IF(F$134=0,0,F$134/CHI_fec!F$134)</f>
        <v>1.5957073832448188</v>
      </c>
      <c r="G247" s="278">
        <f>IF(G$134=0,0,G$134/CHI_fec!G$134)</f>
        <v>1.4782133356038523</v>
      </c>
      <c r="H247" s="278">
        <f>IF(H$134=0,0,H$134/CHI_fec!H$134)</f>
        <v>1.3295222094683781</v>
      </c>
      <c r="I247" s="278">
        <f>IF(I$134=0,0,I$134/CHI_fec!I$134)</f>
        <v>1.4282316946811904</v>
      </c>
      <c r="J247" s="278">
        <f>IF(J$134=0,0,J$134/CHI_fec!J$134)</f>
        <v>1.2830773892818435</v>
      </c>
      <c r="K247" s="278">
        <f>IF(K$134=0,0,K$134/CHI_fec!K$134)</f>
        <v>1.1585004458201533</v>
      </c>
      <c r="L247" s="278">
        <f>IF(L$134=0,0,L$134/CHI_fec!L$134)</f>
        <v>1.2595273141142058</v>
      </c>
      <c r="M247" s="278">
        <f>IF(M$134=0,0,M$134/CHI_fec!M$134)</f>
        <v>1.5363418560300472</v>
      </c>
      <c r="N247" s="278">
        <f>IF(N$134=0,0,N$134/CHI_fec!N$134)</f>
        <v>1.8637150147300141</v>
      </c>
      <c r="O247" s="278">
        <f>IF(O$134=0,0,O$134/CHI_fec!O$134)</f>
        <v>2.0890301920704806</v>
      </c>
      <c r="P247" s="278">
        <f>IF(P$134=0,0,P$134/CHI_fec!P$134)</f>
        <v>1.9861490135323263</v>
      </c>
      <c r="Q247" s="278">
        <f>IF(Q$134=0,0,Q$134/CHI_fec!Q$134)</f>
        <v>1.8501326289670537</v>
      </c>
      <c r="R247" s="278">
        <f>IF(R$134=0,0,R$134/CHI_fec!R$134)</f>
        <v>1.4936184692644021</v>
      </c>
      <c r="S247" s="278">
        <f>IF(S$134=0,0,S$134/CHI_fec!S$134)</f>
        <v>1.3068370605823296</v>
      </c>
      <c r="T247" s="278">
        <f>IF(T$134=0,0,T$134/CHI_fec!T$134)</f>
        <v>1.5461962981343316</v>
      </c>
      <c r="U247" s="278">
        <f>IF(U$134=0,0,U$134/CHI_fec!U$134)</f>
        <v>1.5714376207121437</v>
      </c>
      <c r="V247" s="278">
        <f>IF(V$134=0,0,V$134/CHI_fec!V$134)</f>
        <v>1.3619007506762799</v>
      </c>
      <c r="W247" s="278">
        <f>IF(W$134=0,0,W$134/CHI_fec!W$134)</f>
        <v>1.4162070177478416</v>
      </c>
      <c r="DA247" s="79"/>
    </row>
    <row r="248" spans="1:105" ht="12" customHeight="1" x14ac:dyDescent="0.25">
      <c r="A248" s="203" t="s">
        <v>1023</v>
      </c>
      <c r="B248" s="278">
        <f>IF(B$142=0,0,B$142/CHI_fec!B$142)</f>
        <v>0.7751079439509222</v>
      </c>
      <c r="C248" s="278">
        <f>IF(C$142=0,0,C$142/CHI_fec!C$142)</f>
        <v>0.7981072906257074</v>
      </c>
      <c r="D248" s="278">
        <f>IF(D$142=0,0,D$142/CHI_fec!D$142)</f>
        <v>0.74648850262108513</v>
      </c>
      <c r="E248" s="278">
        <f>IF(E$142=0,0,E$142/CHI_fec!E$142)</f>
        <v>0.44696052543348769</v>
      </c>
      <c r="F248" s="278">
        <f>IF(F$142=0,0,F$142/CHI_fec!F$142)</f>
        <v>0.49458693030808853</v>
      </c>
      <c r="G248" s="278">
        <f>IF(G$142=0,0,G$142/CHI_fec!G$142)</f>
        <v>0.47182454601239637</v>
      </c>
      <c r="H248" s="278">
        <f>IF(H$142=0,0,H$142/CHI_fec!H$142)</f>
        <v>0.38996800214675315</v>
      </c>
      <c r="I248" s="278">
        <f>IF(I$142=0,0,I$142/CHI_fec!I$142)</f>
        <v>0.4607779772642539</v>
      </c>
      <c r="J248" s="278">
        <f>IF(J$142=0,0,J$142/CHI_fec!J$142)</f>
        <v>0.40102704188264116</v>
      </c>
      <c r="K248" s="278">
        <f>IF(K$142=0,0,K$142/CHI_fec!K$142)</f>
        <v>0.38314667325180679</v>
      </c>
      <c r="L248" s="278">
        <f>IF(L$142=0,0,L$142/CHI_fec!L$142)</f>
        <v>0.39932030310254923</v>
      </c>
      <c r="M248" s="278">
        <f>IF(M$142=0,0,M$142/CHI_fec!M$142)</f>
        <v>0.58833584221094326</v>
      </c>
      <c r="N248" s="278">
        <f>IF(N$142=0,0,N$142/CHI_fec!N$142)</f>
        <v>0.70771978957172321</v>
      </c>
      <c r="O248" s="278">
        <f>IF(O$142=0,0,O$142/CHI_fec!O$142)</f>
        <v>0.92987921406881946</v>
      </c>
      <c r="P248" s="278">
        <f>IF(P$142=0,0,P$142/CHI_fec!P$142)</f>
        <v>0.77613218618353785</v>
      </c>
      <c r="Q248" s="278">
        <f>IF(Q$142=0,0,Q$142/CHI_fec!Q$142)</f>
        <v>0.76661265992523808</v>
      </c>
      <c r="R248" s="278">
        <f>IF(R$142=0,0,R$142/CHI_fec!R$142)</f>
        <v>0.67573215835645939</v>
      </c>
      <c r="S248" s="278">
        <f>IF(S$142=0,0,S$142/CHI_fec!S$142)</f>
        <v>0.55074156622041337</v>
      </c>
      <c r="T248" s="278">
        <f>IF(T$142=0,0,T$142/CHI_fec!T$142)</f>
        <v>0.65418814301654904</v>
      </c>
      <c r="U248" s="278">
        <f>IF(U$142=0,0,U$142/CHI_fec!U$142)</f>
        <v>0.65489678326125744</v>
      </c>
      <c r="V248" s="278">
        <f>IF(V$142=0,0,V$142/CHI_fec!V$142)</f>
        <v>0.54952181665658906</v>
      </c>
      <c r="W248" s="278">
        <f>IF(W$142=0,0,W$142/CHI_fec!W$142)</f>
        <v>0.52535819461203181</v>
      </c>
      <c r="DA248" s="79"/>
    </row>
    <row r="249" spans="1:105" ht="12" customHeight="1" x14ac:dyDescent="0.25">
      <c r="A249" s="41" t="s">
        <v>1040</v>
      </c>
      <c r="B249" s="279">
        <f>IF(B$156=0,0,B$156/CHI_fec!B$156)</f>
        <v>0</v>
      </c>
      <c r="C249" s="279">
        <f>IF(C$156=0,0,C$156/CHI_fec!C$156)</f>
        <v>0</v>
      </c>
      <c r="D249" s="279">
        <f>IF(D$156=0,0,D$156/CHI_fec!D$156)</f>
        <v>0</v>
      </c>
      <c r="E249" s="279">
        <f>IF(E$156=0,0,E$156/CHI_fec!E$156)</f>
        <v>0</v>
      </c>
      <c r="F249" s="279">
        <f>IF(F$156=0,0,F$156/CHI_fec!F$156)</f>
        <v>0</v>
      </c>
      <c r="G249" s="279">
        <f>IF(G$156=0,0,G$156/CHI_fec!G$156)</f>
        <v>0</v>
      </c>
      <c r="H249" s="279">
        <f>IF(H$156=0,0,H$156/CHI_fec!H$156)</f>
        <v>0</v>
      </c>
      <c r="I249" s="279">
        <f>IF(I$156=0,0,I$156/CHI_fec!I$156)</f>
        <v>0</v>
      </c>
      <c r="J249" s="279">
        <f>IF(J$156=0,0,J$156/CHI_fec!J$156)</f>
        <v>0</v>
      </c>
      <c r="K249" s="279">
        <f>IF(K$156=0,0,K$156/CHI_fec!K$156)</f>
        <v>0</v>
      </c>
      <c r="L249" s="279">
        <f>IF(L$156=0,0,L$156/CHI_fec!L$156)</f>
        <v>0</v>
      </c>
      <c r="M249" s="279">
        <f>IF(M$156=0,0,M$156/CHI_fec!M$156)</f>
        <v>0</v>
      </c>
      <c r="N249" s="279">
        <f>IF(N$156=0,0,N$156/CHI_fec!N$156)</f>
        <v>0</v>
      </c>
      <c r="O249" s="279">
        <f>IF(O$156=0,0,O$156/CHI_fec!O$156)</f>
        <v>0</v>
      </c>
      <c r="P249" s="279">
        <f>IF(P$156=0,0,P$156/CHI_fec!P$156)</f>
        <v>0</v>
      </c>
      <c r="Q249" s="279">
        <f>IF(Q$156=0,0,Q$156/CHI_fec!Q$156)</f>
        <v>0</v>
      </c>
      <c r="R249" s="279">
        <f>IF(R$156=0,0,R$156/CHI_fec!R$156)</f>
        <v>0</v>
      </c>
      <c r="S249" s="279">
        <f>IF(S$156=0,0,S$156/CHI_fec!S$156)</f>
        <v>0</v>
      </c>
      <c r="T249" s="279">
        <f>IF(T$156=0,0,T$156/CHI_fec!T$156)</f>
        <v>0</v>
      </c>
      <c r="U249" s="279">
        <f>IF(U$156=0,0,U$156/CHI_fec!U$156)</f>
        <v>0</v>
      </c>
      <c r="V249" s="279">
        <f>IF(V$156=0,0,V$156/CHI_fec!V$156)</f>
        <v>0</v>
      </c>
      <c r="W249" s="279">
        <f>IF(W$156=0,0,W$156/CHI_fec!W$156)</f>
        <v>0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61:W6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DA7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products"</f>
        <v>LU: Non-metallic mineral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SUM(B4:B6)</f>
        <v>955.99980637978615</v>
      </c>
      <c r="C3" s="205">
        <f t="shared" si="0"/>
        <v>880.11265441976593</v>
      </c>
      <c r="D3" s="205">
        <f t="shared" si="0"/>
        <v>890.04822999085854</v>
      </c>
      <c r="E3" s="205">
        <f t="shared" si="0"/>
        <v>861.10296500949244</v>
      </c>
      <c r="F3" s="205">
        <f t="shared" si="0"/>
        <v>766.18586379584372</v>
      </c>
      <c r="G3" s="205">
        <f t="shared" si="0"/>
        <v>727.8720337894722</v>
      </c>
      <c r="H3" s="205">
        <f t="shared" si="0"/>
        <v>731.58675234799807</v>
      </c>
      <c r="I3" s="205">
        <f t="shared" si="0"/>
        <v>792.58254421894117</v>
      </c>
      <c r="J3" s="205">
        <f t="shared" si="0"/>
        <v>638.03966755742965</v>
      </c>
      <c r="K3" s="205">
        <f t="shared" si="0"/>
        <v>525.75941676792229</v>
      </c>
      <c r="L3" s="205">
        <f t="shared" si="0"/>
        <v>565.8631379262481</v>
      </c>
      <c r="M3" s="205">
        <f t="shared" si="0"/>
        <v>508.71655308564868</v>
      </c>
      <c r="N3" s="205">
        <f t="shared" si="0"/>
        <v>440.39688623530299</v>
      </c>
      <c r="O3" s="205">
        <f t="shared" si="0"/>
        <v>595.44640033730366</v>
      </c>
      <c r="P3" s="205">
        <f t="shared" si="0"/>
        <v>634.36655474572126</v>
      </c>
      <c r="Q3" s="205">
        <f t="shared" si="0"/>
        <v>698.6</v>
      </c>
      <c r="R3" s="205">
        <f t="shared" si="0"/>
        <v>750.81037277147493</v>
      </c>
      <c r="S3" s="205">
        <f t="shared" si="0"/>
        <v>564.47298020331732</v>
      </c>
      <c r="T3" s="205">
        <f t="shared" si="0"/>
        <v>641.03933429783763</v>
      </c>
      <c r="U3" s="205">
        <f t="shared" si="0"/>
        <v>671.4466709518415</v>
      </c>
      <c r="V3" s="205">
        <f t="shared" si="0"/>
        <v>648.51522392449715</v>
      </c>
      <c r="W3" s="205">
        <f t="shared" si="0"/>
        <v>663.61442830740089</v>
      </c>
      <c r="DA3" s="112"/>
    </row>
    <row r="4" spans="1:105" ht="12" customHeight="1" x14ac:dyDescent="0.25">
      <c r="A4" s="50" t="s">
        <v>49</v>
      </c>
      <c r="B4" s="243">
        <v>334.06185606542448</v>
      </c>
      <c r="C4" s="243">
        <v>275.2779242100184</v>
      </c>
      <c r="D4" s="243">
        <v>331.46705196783722</v>
      </c>
      <c r="E4" s="243">
        <v>371.86100756648301</v>
      </c>
      <c r="F4" s="243">
        <v>295.03472360005071</v>
      </c>
      <c r="G4" s="243">
        <v>268.2237564999561</v>
      </c>
      <c r="H4" s="243">
        <v>298.56774270148719</v>
      </c>
      <c r="I4" s="243">
        <v>422.95422388828302</v>
      </c>
      <c r="J4" s="243">
        <v>337.74612680347809</v>
      </c>
      <c r="K4" s="243">
        <v>275.30209306835752</v>
      </c>
      <c r="L4" s="243">
        <v>349.62801018463063</v>
      </c>
      <c r="M4" s="243">
        <v>316.38040977506608</v>
      </c>
      <c r="N4" s="243">
        <v>280.16693575708268</v>
      </c>
      <c r="O4" s="243">
        <v>429.82115355959581</v>
      </c>
      <c r="P4" s="243">
        <v>416.19491388763959</v>
      </c>
      <c r="Q4" s="243">
        <v>450.74346065527459</v>
      </c>
      <c r="R4" s="243">
        <v>517.91239386874372</v>
      </c>
      <c r="S4" s="243">
        <v>319.82433915321798</v>
      </c>
      <c r="T4" s="243">
        <v>414.20916788202379</v>
      </c>
      <c r="U4" s="243">
        <v>423.78175464448429</v>
      </c>
      <c r="V4" s="243">
        <v>370.26341773609113</v>
      </c>
      <c r="W4" s="243">
        <v>411.36613044616621</v>
      </c>
      <c r="DA4" s="83" t="s">
        <v>1406</v>
      </c>
    </row>
    <row r="5" spans="1:105" ht="12" customHeight="1" x14ac:dyDescent="0.25">
      <c r="A5" s="144" t="s">
        <v>50</v>
      </c>
      <c r="B5" s="284">
        <v>252.26619334399629</v>
      </c>
      <c r="C5" s="284">
        <v>292.12047688018271</v>
      </c>
      <c r="D5" s="284">
        <v>183.42576685444311</v>
      </c>
      <c r="E5" s="284">
        <v>57.014585094777942</v>
      </c>
      <c r="F5" s="284">
        <v>157.2353077519015</v>
      </c>
      <c r="G5" s="284">
        <v>160.72392039165771</v>
      </c>
      <c r="H5" s="284">
        <v>151.87630292536679</v>
      </c>
      <c r="I5" s="284">
        <v>32.124211326289007</v>
      </c>
      <c r="J5" s="284">
        <v>34.793540753951561</v>
      </c>
      <c r="K5" s="284">
        <v>23.457323699564771</v>
      </c>
      <c r="L5" s="284">
        <v>27.235127741617479</v>
      </c>
      <c r="M5" s="284">
        <v>22.336143310582599</v>
      </c>
      <c r="N5" s="284">
        <v>20.229950478220299</v>
      </c>
      <c r="O5" s="284">
        <v>25.6252467777079</v>
      </c>
      <c r="P5" s="284">
        <v>18.171640858081592</v>
      </c>
      <c r="Q5" s="284">
        <v>27.85653934472543</v>
      </c>
      <c r="R5" s="284">
        <v>12.897978902731181</v>
      </c>
      <c r="S5" s="284">
        <v>24.648641050099339</v>
      </c>
      <c r="T5" s="284">
        <v>6.8301664158138351</v>
      </c>
      <c r="U5" s="284">
        <v>27.664916307357199</v>
      </c>
      <c r="V5" s="284">
        <v>98.251806188406022</v>
      </c>
      <c r="W5" s="284">
        <v>62.248297861234697</v>
      </c>
      <c r="DA5" s="94" t="s">
        <v>1407</v>
      </c>
    </row>
    <row r="6" spans="1:105" ht="12" customHeight="1" x14ac:dyDescent="0.25">
      <c r="A6" s="49" t="s">
        <v>58</v>
      </c>
      <c r="B6" s="244">
        <v>369.67175697036532</v>
      </c>
      <c r="C6" s="244">
        <v>312.71425332956483</v>
      </c>
      <c r="D6" s="244">
        <v>375.15541116857821</v>
      </c>
      <c r="E6" s="244">
        <v>432.22737234823143</v>
      </c>
      <c r="F6" s="244">
        <v>313.91583244389159</v>
      </c>
      <c r="G6" s="244">
        <v>298.92435689785839</v>
      </c>
      <c r="H6" s="244">
        <v>281.14270672114412</v>
      </c>
      <c r="I6" s="244">
        <v>337.50410900436918</v>
      </c>
      <c r="J6" s="244">
        <v>265.5</v>
      </c>
      <c r="K6" s="244">
        <v>227</v>
      </c>
      <c r="L6" s="244">
        <v>189</v>
      </c>
      <c r="M6" s="244">
        <v>170</v>
      </c>
      <c r="N6" s="244">
        <v>140</v>
      </c>
      <c r="O6" s="244">
        <v>140</v>
      </c>
      <c r="P6" s="244">
        <v>200</v>
      </c>
      <c r="Q6" s="244">
        <v>220</v>
      </c>
      <c r="R6" s="244">
        <v>220</v>
      </c>
      <c r="S6" s="244">
        <v>220</v>
      </c>
      <c r="T6" s="244">
        <v>220</v>
      </c>
      <c r="U6" s="244">
        <v>220</v>
      </c>
      <c r="V6" s="244">
        <v>180</v>
      </c>
      <c r="W6" s="244">
        <v>190</v>
      </c>
      <c r="DA6" s="84" t="s">
        <v>1408</v>
      </c>
    </row>
    <row r="7" spans="1:105" ht="12" customHeight="1" x14ac:dyDescent="0.25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DA7" s="173"/>
    </row>
    <row r="8" spans="1:105" ht="12" customHeight="1" x14ac:dyDescent="0.25">
      <c r="A8" s="30" t="s">
        <v>439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DA8" s="112"/>
    </row>
    <row r="9" spans="1:105" ht="12" customHeight="1" x14ac:dyDescent="0.25">
      <c r="A9" s="50" t="s">
        <v>1409</v>
      </c>
      <c r="B9" s="243">
        <v>749</v>
      </c>
      <c r="C9" s="243">
        <v>729</v>
      </c>
      <c r="D9" s="243">
        <v>728</v>
      </c>
      <c r="E9" s="243">
        <v>714</v>
      </c>
      <c r="F9" s="243">
        <v>797</v>
      </c>
      <c r="G9" s="243">
        <v>760</v>
      </c>
      <c r="H9" s="243">
        <v>901</v>
      </c>
      <c r="I9" s="243">
        <v>1081</v>
      </c>
      <c r="J9" s="243">
        <v>1091</v>
      </c>
      <c r="K9" s="243">
        <v>1000</v>
      </c>
      <c r="L9" s="243">
        <v>1078</v>
      </c>
      <c r="M9" s="243">
        <v>1229</v>
      </c>
      <c r="N9" s="243">
        <v>1040</v>
      </c>
      <c r="O9" s="243">
        <v>1093</v>
      </c>
      <c r="P9" s="243">
        <v>1058</v>
      </c>
      <c r="Q9" s="243">
        <v>1033</v>
      </c>
      <c r="R9" s="243">
        <v>1000</v>
      </c>
      <c r="S9" s="243">
        <v>1000</v>
      </c>
      <c r="T9" s="243">
        <v>1000</v>
      </c>
      <c r="U9" s="243">
        <v>1000</v>
      </c>
      <c r="V9" s="243">
        <v>1000</v>
      </c>
      <c r="W9" s="243">
        <v>1000</v>
      </c>
      <c r="DA9" s="83" t="s">
        <v>1410</v>
      </c>
    </row>
    <row r="10" spans="1:105" ht="12" customHeight="1" x14ac:dyDescent="0.25">
      <c r="A10" s="144" t="s">
        <v>1411</v>
      </c>
      <c r="B10" s="284">
        <v>775</v>
      </c>
      <c r="C10" s="284">
        <v>1060</v>
      </c>
      <c r="D10" s="284">
        <v>552</v>
      </c>
      <c r="E10" s="284">
        <v>150</v>
      </c>
      <c r="F10" s="284">
        <v>582</v>
      </c>
      <c r="G10" s="284">
        <v>624</v>
      </c>
      <c r="H10" s="284">
        <v>628</v>
      </c>
      <c r="I10" s="284">
        <v>112.5</v>
      </c>
      <c r="J10" s="284">
        <v>154</v>
      </c>
      <c r="K10" s="284">
        <v>140</v>
      </c>
      <c r="L10" s="284">
        <v>118</v>
      </c>
      <c r="M10" s="284">
        <v>183</v>
      </c>
      <c r="N10" s="284">
        <v>400</v>
      </c>
      <c r="O10" s="284">
        <v>170</v>
      </c>
      <c r="P10" s="284">
        <v>170</v>
      </c>
      <c r="Q10" s="284">
        <v>170</v>
      </c>
      <c r="R10" s="284">
        <v>170</v>
      </c>
      <c r="S10" s="284">
        <v>170</v>
      </c>
      <c r="T10" s="284">
        <v>170</v>
      </c>
      <c r="U10" s="284">
        <v>204</v>
      </c>
      <c r="V10" s="284">
        <v>255</v>
      </c>
      <c r="W10" s="284">
        <v>51</v>
      </c>
      <c r="DA10" s="94" t="s">
        <v>1412</v>
      </c>
    </row>
    <row r="11" spans="1:105" ht="12" customHeight="1" x14ac:dyDescent="0.25">
      <c r="A11" s="49" t="s">
        <v>1413</v>
      </c>
      <c r="B11" s="244">
        <v>425.75099999999998</v>
      </c>
      <c r="C11" s="244">
        <v>425.39100000000002</v>
      </c>
      <c r="D11" s="244">
        <v>423.24</v>
      </c>
      <c r="E11" s="244">
        <v>426.29899999999998</v>
      </c>
      <c r="F11" s="244">
        <v>435.59500000000003</v>
      </c>
      <c r="G11" s="244">
        <v>435.07299999999998</v>
      </c>
      <c r="H11" s="244">
        <v>435.80599999999998</v>
      </c>
      <c r="I11" s="244">
        <v>443.09399999999999</v>
      </c>
      <c r="J11" s="244">
        <v>440.53800000000001</v>
      </c>
      <c r="K11" s="244">
        <v>437.31900000000002</v>
      </c>
      <c r="L11" s="244">
        <v>430.14</v>
      </c>
      <c r="M11" s="244">
        <v>433.67599999999999</v>
      </c>
      <c r="N11" s="244">
        <v>423.08100000000002</v>
      </c>
      <c r="O11" s="244">
        <v>304.45299999999997</v>
      </c>
      <c r="P11" s="244">
        <v>430.09800000000001</v>
      </c>
      <c r="Q11" s="244">
        <v>420.70299999999997</v>
      </c>
      <c r="R11" s="244">
        <v>430.10300000000001</v>
      </c>
      <c r="S11" s="244">
        <v>433.178</v>
      </c>
      <c r="T11" s="244">
        <v>422.07749999999999</v>
      </c>
      <c r="U11" s="244">
        <v>403.42500000000001</v>
      </c>
      <c r="V11" s="244">
        <v>287.23</v>
      </c>
      <c r="W11" s="244">
        <v>286.48517606484779</v>
      </c>
      <c r="DA11" s="84" t="s">
        <v>1414</v>
      </c>
    </row>
    <row r="12" spans="1:105" ht="12" customHeight="1" x14ac:dyDescent="0.25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DA12" s="173"/>
    </row>
    <row r="13" spans="1:105" ht="12" customHeight="1" x14ac:dyDescent="0.25">
      <c r="A13" s="30" t="s">
        <v>447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DA13" s="112"/>
    </row>
    <row r="14" spans="1:105" ht="12" customHeight="1" x14ac:dyDescent="0.25">
      <c r="A14" s="50" t="s">
        <v>1409</v>
      </c>
      <c r="B14" s="243">
        <v>1150</v>
      </c>
      <c r="C14" s="243">
        <v>1033.150993675813</v>
      </c>
      <c r="D14" s="243">
        <v>1033.150993675813</v>
      </c>
      <c r="E14" s="243">
        <v>1033.150993675813</v>
      </c>
      <c r="F14" s="243">
        <v>1033.150993675813</v>
      </c>
      <c r="G14" s="243">
        <v>1033.150993675813</v>
      </c>
      <c r="H14" s="243">
        <v>1033.150993675813</v>
      </c>
      <c r="I14" s="243">
        <v>1150</v>
      </c>
      <c r="J14" s="243">
        <v>1150</v>
      </c>
      <c r="K14" s="243">
        <v>1150</v>
      </c>
      <c r="L14" s="243">
        <v>1150</v>
      </c>
      <c r="M14" s="243">
        <v>1383.698012648375</v>
      </c>
      <c r="N14" s="243">
        <v>1383.698012648375</v>
      </c>
      <c r="O14" s="243">
        <v>1383.698012648375</v>
      </c>
      <c r="P14" s="243">
        <v>1383.698012648375</v>
      </c>
      <c r="Q14" s="243">
        <v>1266.849006324187</v>
      </c>
      <c r="R14" s="243">
        <v>1266.849006324187</v>
      </c>
      <c r="S14" s="243">
        <v>1266.849006324187</v>
      </c>
      <c r="T14" s="243">
        <v>1266.849006324187</v>
      </c>
      <c r="U14" s="243">
        <v>1150</v>
      </c>
      <c r="V14" s="243">
        <v>1150</v>
      </c>
      <c r="W14" s="243">
        <v>1150</v>
      </c>
      <c r="DA14" s="83" t="s">
        <v>1415</v>
      </c>
    </row>
    <row r="15" spans="1:105" ht="12" customHeight="1" x14ac:dyDescent="0.25">
      <c r="A15" s="107" t="s">
        <v>1411</v>
      </c>
      <c r="B15" s="284">
        <v>815.78947368421052</v>
      </c>
      <c r="C15" s="284">
        <v>1174.631230099495</v>
      </c>
      <c r="D15" s="284">
        <v>1174.631230099495</v>
      </c>
      <c r="E15" s="284">
        <v>1174.631230099495</v>
      </c>
      <c r="F15" s="284">
        <v>1174.631230099495</v>
      </c>
      <c r="G15" s="284">
        <v>1102.8628788164381</v>
      </c>
      <c r="H15" s="284">
        <v>1102.8628788164381</v>
      </c>
      <c r="I15" s="284">
        <v>1102.8628788164381</v>
      </c>
      <c r="J15" s="284">
        <v>1031.0945275333811</v>
      </c>
      <c r="K15" s="284">
        <v>1031.0945275333811</v>
      </c>
      <c r="L15" s="284">
        <v>1031.0945275333811</v>
      </c>
      <c r="M15" s="284">
        <v>1031.0945275333811</v>
      </c>
      <c r="N15" s="284">
        <v>959.32617625032435</v>
      </c>
      <c r="O15" s="284">
        <v>959.32617625032435</v>
      </c>
      <c r="P15" s="284">
        <v>959.32617625032435</v>
      </c>
      <c r="Q15" s="284">
        <v>887.55782496726738</v>
      </c>
      <c r="R15" s="284">
        <v>887.55782496726738</v>
      </c>
      <c r="S15" s="284">
        <v>887.55782496726738</v>
      </c>
      <c r="T15" s="284">
        <v>887.55782496726738</v>
      </c>
      <c r="U15" s="284">
        <v>815.78947368421041</v>
      </c>
      <c r="V15" s="284">
        <v>815.78947368421041</v>
      </c>
      <c r="W15" s="284">
        <v>815.78947368421041</v>
      </c>
      <c r="DA15" s="94" t="s">
        <v>1416</v>
      </c>
    </row>
    <row r="16" spans="1:105" ht="12" customHeight="1" x14ac:dyDescent="0.25">
      <c r="A16" s="49" t="s">
        <v>1413</v>
      </c>
      <c r="B16" s="244">
        <v>473.05666666666667</v>
      </c>
      <c r="C16" s="244">
        <v>473.05666666666667</v>
      </c>
      <c r="D16" s="244">
        <v>483.48807868015967</v>
      </c>
      <c r="E16" s="244">
        <v>483.48807868015967</v>
      </c>
      <c r="F16" s="244">
        <v>493.91949069365268</v>
      </c>
      <c r="G16" s="244">
        <v>504.35090270714579</v>
      </c>
      <c r="H16" s="244">
        <v>514.78231472063885</v>
      </c>
      <c r="I16" s="244">
        <v>476.63007629502562</v>
      </c>
      <c r="J16" s="244">
        <v>476.63007629502562</v>
      </c>
      <c r="K16" s="244">
        <v>504.35090270714579</v>
      </c>
      <c r="L16" s="244">
        <v>504.35090270714579</v>
      </c>
      <c r="M16" s="244">
        <v>466.1986642815325</v>
      </c>
      <c r="N16" s="244">
        <v>476.63007629502562</v>
      </c>
      <c r="O16" s="244">
        <v>448.90924988290533</v>
      </c>
      <c r="P16" s="244">
        <v>487.06148830851862</v>
      </c>
      <c r="Q16" s="244">
        <v>487.06148830851862</v>
      </c>
      <c r="R16" s="244">
        <v>487.06148830851862</v>
      </c>
      <c r="S16" s="244">
        <v>487.06148830851862</v>
      </c>
      <c r="T16" s="244">
        <v>487.06148830851862</v>
      </c>
      <c r="U16" s="244">
        <v>438.47783786941233</v>
      </c>
      <c r="V16" s="244">
        <v>438.47783786941233</v>
      </c>
      <c r="W16" s="244">
        <v>389.89418743030592</v>
      </c>
      <c r="DA16" s="84" t="s">
        <v>1417</v>
      </c>
    </row>
    <row r="17" spans="1:105" ht="12" customHeight="1" x14ac:dyDescent="0.25">
      <c r="A17" s="108" t="s">
        <v>452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DA17" s="109"/>
    </row>
    <row r="18" spans="1:105" ht="12" customHeight="1" x14ac:dyDescent="0.25">
      <c r="A18" s="51" t="s">
        <v>1409</v>
      </c>
      <c r="B18" s="248">
        <v>0</v>
      </c>
      <c r="C18" s="243">
        <v>0</v>
      </c>
      <c r="D18" s="243">
        <v>0</v>
      </c>
      <c r="E18" s="243">
        <v>0</v>
      </c>
      <c r="F18" s="243">
        <v>0</v>
      </c>
      <c r="G18" s="243">
        <v>0</v>
      </c>
      <c r="H18" s="243">
        <v>116.8490063241874</v>
      </c>
      <c r="I18" s="243">
        <v>116.8490063241874</v>
      </c>
      <c r="J18" s="243">
        <v>0</v>
      </c>
      <c r="K18" s="243">
        <v>0</v>
      </c>
      <c r="L18" s="243">
        <v>116.8490063241874</v>
      </c>
      <c r="M18" s="243">
        <v>233.69801264837469</v>
      </c>
      <c r="N18" s="243">
        <v>0</v>
      </c>
      <c r="O18" s="243">
        <v>0</v>
      </c>
      <c r="P18" s="243">
        <v>0</v>
      </c>
      <c r="Q18" s="243">
        <v>0</v>
      </c>
      <c r="R18" s="243">
        <v>0</v>
      </c>
      <c r="S18" s="243">
        <v>0</v>
      </c>
      <c r="T18" s="243">
        <v>0</v>
      </c>
      <c r="U18" s="243">
        <v>0</v>
      </c>
      <c r="V18" s="243">
        <v>0</v>
      </c>
      <c r="W18" s="243">
        <v>0</v>
      </c>
      <c r="DA18" s="83" t="s">
        <v>1418</v>
      </c>
    </row>
    <row r="19" spans="1:105" ht="12" customHeight="1" x14ac:dyDescent="0.25">
      <c r="A19" s="99" t="s">
        <v>1411</v>
      </c>
      <c r="B19" s="285">
        <v>0</v>
      </c>
      <c r="C19" s="284">
        <v>430.61010769834172</v>
      </c>
      <c r="D19" s="284">
        <v>0</v>
      </c>
      <c r="E19" s="284">
        <v>0</v>
      </c>
      <c r="F19" s="284">
        <v>0</v>
      </c>
      <c r="G19" s="284">
        <v>0</v>
      </c>
      <c r="H19" s="284">
        <v>0</v>
      </c>
      <c r="I19" s="284">
        <v>0</v>
      </c>
      <c r="J19" s="284">
        <v>0</v>
      </c>
      <c r="K19" s="284">
        <v>0</v>
      </c>
      <c r="L19" s="284">
        <v>0</v>
      </c>
      <c r="M19" s="284">
        <v>0</v>
      </c>
      <c r="N19" s="284">
        <v>0</v>
      </c>
      <c r="O19" s="284">
        <v>0</v>
      </c>
      <c r="P19" s="284">
        <v>0</v>
      </c>
      <c r="Q19" s="284">
        <v>0</v>
      </c>
      <c r="R19" s="284">
        <v>0</v>
      </c>
      <c r="S19" s="284">
        <v>0</v>
      </c>
      <c r="T19" s="284">
        <v>0</v>
      </c>
      <c r="U19" s="284">
        <v>0</v>
      </c>
      <c r="V19" s="284">
        <v>0</v>
      </c>
      <c r="W19" s="284">
        <v>0</v>
      </c>
      <c r="DA19" s="94" t="s">
        <v>1419</v>
      </c>
    </row>
    <row r="20" spans="1:105" ht="12" customHeight="1" x14ac:dyDescent="0.25">
      <c r="A20" s="52" t="s">
        <v>1413</v>
      </c>
      <c r="B20" s="249">
        <v>0</v>
      </c>
      <c r="C20" s="244">
        <v>10.43141201349305</v>
      </c>
      <c r="D20" s="244">
        <v>10.43141201349305</v>
      </c>
      <c r="E20" s="244">
        <v>48.583650439106357</v>
      </c>
      <c r="F20" s="244">
        <v>10.43141201349305</v>
      </c>
      <c r="G20" s="244">
        <v>59.015062452599409</v>
      </c>
      <c r="H20" s="244">
        <v>10.43141201349305</v>
      </c>
      <c r="I20" s="244">
        <v>0</v>
      </c>
      <c r="J20" s="244">
        <v>0</v>
      </c>
      <c r="K20" s="244">
        <v>65.873064837733551</v>
      </c>
      <c r="L20" s="244">
        <v>0</v>
      </c>
      <c r="M20" s="244">
        <v>0</v>
      </c>
      <c r="N20" s="244">
        <v>10.43141201349305</v>
      </c>
      <c r="O20" s="244">
        <v>10.43141201349305</v>
      </c>
      <c r="P20" s="244">
        <v>38.152238425613312</v>
      </c>
      <c r="Q20" s="244">
        <v>48.583650439106357</v>
      </c>
      <c r="R20" s="244">
        <v>0</v>
      </c>
      <c r="S20" s="244">
        <v>48.583650439106357</v>
      </c>
      <c r="T20" s="244">
        <v>0</v>
      </c>
      <c r="U20" s="244">
        <v>0</v>
      </c>
      <c r="V20" s="244">
        <v>0</v>
      </c>
      <c r="W20" s="244">
        <v>0</v>
      </c>
      <c r="DA20" s="84" t="s">
        <v>1420</v>
      </c>
    </row>
    <row r="21" spans="1:105" ht="12" customHeight="1" x14ac:dyDescent="0.25">
      <c r="A21" s="108" t="s">
        <v>457</v>
      </c>
      <c r="B21" s="247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DA21" s="109"/>
    </row>
    <row r="22" spans="1:105" ht="12" customHeight="1" x14ac:dyDescent="0.25">
      <c r="A22" s="51" t="s">
        <v>1409</v>
      </c>
      <c r="B22" s="248"/>
      <c r="C22" s="243">
        <f t="shared" ref="C22:W22" si="1">B14+C18-C14</f>
        <v>116.84900632418703</v>
      </c>
      <c r="D22" s="243">
        <f t="shared" si="1"/>
        <v>0</v>
      </c>
      <c r="E22" s="243">
        <f t="shared" si="1"/>
        <v>0</v>
      </c>
      <c r="F22" s="243">
        <f t="shared" si="1"/>
        <v>0</v>
      </c>
      <c r="G22" s="243">
        <f t="shared" si="1"/>
        <v>0</v>
      </c>
      <c r="H22" s="243">
        <f t="shared" si="1"/>
        <v>116.84900632418749</v>
      </c>
      <c r="I22" s="243">
        <f t="shared" si="1"/>
        <v>0</v>
      </c>
      <c r="J22" s="243">
        <f t="shared" si="1"/>
        <v>0</v>
      </c>
      <c r="K22" s="243">
        <f t="shared" si="1"/>
        <v>0</v>
      </c>
      <c r="L22" s="243">
        <f t="shared" si="1"/>
        <v>116.84900632418749</v>
      </c>
      <c r="M22" s="243">
        <f t="shared" si="1"/>
        <v>0</v>
      </c>
      <c r="N22" s="243">
        <f t="shared" si="1"/>
        <v>0</v>
      </c>
      <c r="O22" s="243">
        <f t="shared" si="1"/>
        <v>0</v>
      </c>
      <c r="P22" s="243">
        <f t="shared" si="1"/>
        <v>0</v>
      </c>
      <c r="Q22" s="243">
        <f t="shared" si="1"/>
        <v>116.84900632418794</v>
      </c>
      <c r="R22" s="243">
        <f t="shared" si="1"/>
        <v>0</v>
      </c>
      <c r="S22" s="243">
        <f t="shared" si="1"/>
        <v>0</v>
      </c>
      <c r="T22" s="243">
        <f t="shared" si="1"/>
        <v>0</v>
      </c>
      <c r="U22" s="243">
        <f t="shared" si="1"/>
        <v>116.84900632418703</v>
      </c>
      <c r="V22" s="243">
        <f t="shared" si="1"/>
        <v>0</v>
      </c>
      <c r="W22" s="243">
        <f t="shared" si="1"/>
        <v>0</v>
      </c>
      <c r="DA22" s="83"/>
    </row>
    <row r="23" spans="1:105" ht="12" customHeight="1" x14ac:dyDescent="0.25">
      <c r="A23" s="99" t="s">
        <v>1411</v>
      </c>
      <c r="B23" s="285"/>
      <c r="C23" s="284">
        <f t="shared" ref="C23:W23" si="2">B15+C19-C15</f>
        <v>71.7683512830572</v>
      </c>
      <c r="D23" s="284">
        <f t="shared" si="2"/>
        <v>0</v>
      </c>
      <c r="E23" s="284">
        <f t="shared" si="2"/>
        <v>0</v>
      </c>
      <c r="F23" s="284">
        <f t="shared" si="2"/>
        <v>0</v>
      </c>
      <c r="G23" s="284">
        <f t="shared" si="2"/>
        <v>71.768351283056973</v>
      </c>
      <c r="H23" s="284">
        <f t="shared" si="2"/>
        <v>0</v>
      </c>
      <c r="I23" s="284">
        <f t="shared" si="2"/>
        <v>0</v>
      </c>
      <c r="J23" s="284">
        <f t="shared" si="2"/>
        <v>71.768351283056973</v>
      </c>
      <c r="K23" s="284">
        <f t="shared" si="2"/>
        <v>0</v>
      </c>
      <c r="L23" s="284">
        <f t="shared" si="2"/>
        <v>0</v>
      </c>
      <c r="M23" s="284">
        <f t="shared" si="2"/>
        <v>0</v>
      </c>
      <c r="N23" s="284">
        <f t="shared" si="2"/>
        <v>71.768351283056745</v>
      </c>
      <c r="O23" s="284">
        <f t="shared" si="2"/>
        <v>0</v>
      </c>
      <c r="P23" s="284">
        <f t="shared" si="2"/>
        <v>0</v>
      </c>
      <c r="Q23" s="284">
        <f t="shared" si="2"/>
        <v>71.768351283056973</v>
      </c>
      <c r="R23" s="284">
        <f t="shared" si="2"/>
        <v>0</v>
      </c>
      <c r="S23" s="284">
        <f t="shared" si="2"/>
        <v>0</v>
      </c>
      <c r="T23" s="284">
        <f t="shared" si="2"/>
        <v>0</v>
      </c>
      <c r="U23" s="284">
        <f t="shared" si="2"/>
        <v>71.768351283056973</v>
      </c>
      <c r="V23" s="284">
        <f t="shared" si="2"/>
        <v>0</v>
      </c>
      <c r="W23" s="284">
        <f t="shared" si="2"/>
        <v>0</v>
      </c>
      <c r="DA23" s="94"/>
    </row>
    <row r="24" spans="1:105" ht="12" customHeight="1" x14ac:dyDescent="0.25">
      <c r="A24" s="52" t="s">
        <v>1413</v>
      </c>
      <c r="B24" s="249"/>
      <c r="C24" s="244">
        <f t="shared" ref="C24:W24" si="3">B16+C20-C16</f>
        <v>10.431412013493059</v>
      </c>
      <c r="D24" s="244">
        <f t="shared" si="3"/>
        <v>0</v>
      </c>
      <c r="E24" s="244">
        <f t="shared" si="3"/>
        <v>48.58365043910635</v>
      </c>
      <c r="F24" s="244">
        <f t="shared" si="3"/>
        <v>0</v>
      </c>
      <c r="G24" s="244">
        <f t="shared" si="3"/>
        <v>48.583650439106236</v>
      </c>
      <c r="H24" s="244">
        <f t="shared" si="3"/>
        <v>0</v>
      </c>
      <c r="I24" s="244">
        <f t="shared" si="3"/>
        <v>38.152238425613234</v>
      </c>
      <c r="J24" s="244">
        <f t="shared" si="3"/>
        <v>0</v>
      </c>
      <c r="K24" s="244">
        <f t="shared" si="3"/>
        <v>38.152238425613405</v>
      </c>
      <c r="L24" s="244">
        <f t="shared" si="3"/>
        <v>0</v>
      </c>
      <c r="M24" s="244">
        <f t="shared" si="3"/>
        <v>38.152238425613291</v>
      </c>
      <c r="N24" s="244">
        <f t="shared" si="3"/>
        <v>0</v>
      </c>
      <c r="O24" s="244">
        <f t="shared" si="3"/>
        <v>38.152238425613348</v>
      </c>
      <c r="P24" s="244">
        <f t="shared" si="3"/>
        <v>0</v>
      </c>
      <c r="Q24" s="244">
        <f t="shared" si="3"/>
        <v>48.58365043910635</v>
      </c>
      <c r="R24" s="244">
        <f t="shared" si="3"/>
        <v>0</v>
      </c>
      <c r="S24" s="244">
        <f t="shared" si="3"/>
        <v>48.58365043910635</v>
      </c>
      <c r="T24" s="244">
        <f t="shared" si="3"/>
        <v>0</v>
      </c>
      <c r="U24" s="244">
        <f t="shared" si="3"/>
        <v>48.583650439106293</v>
      </c>
      <c r="V24" s="244">
        <f t="shared" si="3"/>
        <v>0</v>
      </c>
      <c r="W24" s="244">
        <f t="shared" si="3"/>
        <v>48.583650439106407</v>
      </c>
      <c r="DA24" s="84"/>
    </row>
    <row r="25" spans="1:105" ht="12" customHeight="1" x14ac:dyDescent="0.25">
      <c r="A25" s="30" t="s">
        <v>458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DA25" s="112"/>
    </row>
    <row r="26" spans="1:105" ht="12" customHeight="1" x14ac:dyDescent="0.25">
      <c r="A26" s="50" t="s">
        <v>1409</v>
      </c>
      <c r="B26" s="243">
        <f t="shared" ref="B26:W26" si="4">B14-B9</f>
        <v>401</v>
      </c>
      <c r="C26" s="243">
        <f t="shared" si="4"/>
        <v>304.15099367581297</v>
      </c>
      <c r="D26" s="243">
        <f t="shared" si="4"/>
        <v>305.15099367581297</v>
      </c>
      <c r="E26" s="243">
        <f t="shared" si="4"/>
        <v>319.15099367581297</v>
      </c>
      <c r="F26" s="243">
        <f t="shared" si="4"/>
        <v>236.15099367581297</v>
      </c>
      <c r="G26" s="243">
        <f t="shared" si="4"/>
        <v>273.15099367581297</v>
      </c>
      <c r="H26" s="243">
        <f t="shared" si="4"/>
        <v>132.15099367581297</v>
      </c>
      <c r="I26" s="243">
        <f t="shared" si="4"/>
        <v>69</v>
      </c>
      <c r="J26" s="243">
        <f t="shared" si="4"/>
        <v>59</v>
      </c>
      <c r="K26" s="243">
        <f t="shared" si="4"/>
        <v>150</v>
      </c>
      <c r="L26" s="243">
        <f t="shared" si="4"/>
        <v>72</v>
      </c>
      <c r="M26" s="243">
        <f t="shared" si="4"/>
        <v>154.69801264837497</v>
      </c>
      <c r="N26" s="243">
        <f t="shared" si="4"/>
        <v>343.69801264837497</v>
      </c>
      <c r="O26" s="243">
        <f t="shared" si="4"/>
        <v>290.69801264837497</v>
      </c>
      <c r="P26" s="243">
        <f t="shared" si="4"/>
        <v>325.69801264837497</v>
      </c>
      <c r="Q26" s="243">
        <f t="shared" si="4"/>
        <v>233.84900632418703</v>
      </c>
      <c r="R26" s="243">
        <f t="shared" si="4"/>
        <v>266.84900632418703</v>
      </c>
      <c r="S26" s="243">
        <f t="shared" si="4"/>
        <v>266.84900632418703</v>
      </c>
      <c r="T26" s="243">
        <f t="shared" si="4"/>
        <v>266.84900632418703</v>
      </c>
      <c r="U26" s="243">
        <f t="shared" si="4"/>
        <v>150</v>
      </c>
      <c r="V26" s="243">
        <f t="shared" si="4"/>
        <v>150</v>
      </c>
      <c r="W26" s="243">
        <f t="shared" si="4"/>
        <v>150</v>
      </c>
      <c r="DA26" s="83"/>
    </row>
    <row r="27" spans="1:105" ht="12" customHeight="1" x14ac:dyDescent="0.25">
      <c r="A27" s="107" t="s">
        <v>1411</v>
      </c>
      <c r="B27" s="284">
        <f t="shared" ref="B27:W27" si="5">B15-B10</f>
        <v>40.78947368421052</v>
      </c>
      <c r="C27" s="284">
        <f t="shared" si="5"/>
        <v>114.63123009949504</v>
      </c>
      <c r="D27" s="284">
        <f t="shared" si="5"/>
        <v>622.63123009949504</v>
      </c>
      <c r="E27" s="284">
        <f t="shared" si="5"/>
        <v>1024.631230099495</v>
      </c>
      <c r="F27" s="284">
        <f t="shared" si="5"/>
        <v>592.63123009949504</v>
      </c>
      <c r="G27" s="284">
        <f t="shared" si="5"/>
        <v>478.86287881643807</v>
      </c>
      <c r="H27" s="284">
        <f t="shared" si="5"/>
        <v>474.86287881643807</v>
      </c>
      <c r="I27" s="284">
        <f t="shared" si="5"/>
        <v>990.36287881643807</v>
      </c>
      <c r="J27" s="284">
        <f t="shared" si="5"/>
        <v>877.0945275333811</v>
      </c>
      <c r="K27" s="284">
        <f t="shared" si="5"/>
        <v>891.0945275333811</v>
      </c>
      <c r="L27" s="284">
        <f t="shared" si="5"/>
        <v>913.0945275333811</v>
      </c>
      <c r="M27" s="284">
        <f t="shared" si="5"/>
        <v>848.0945275333811</v>
      </c>
      <c r="N27" s="284">
        <f t="shared" si="5"/>
        <v>559.32617625032435</v>
      </c>
      <c r="O27" s="284">
        <f t="shared" si="5"/>
        <v>789.32617625032435</v>
      </c>
      <c r="P27" s="284">
        <f t="shared" si="5"/>
        <v>789.32617625032435</v>
      </c>
      <c r="Q27" s="284">
        <f t="shared" si="5"/>
        <v>717.55782496726738</v>
      </c>
      <c r="R27" s="284">
        <f t="shared" si="5"/>
        <v>717.55782496726738</v>
      </c>
      <c r="S27" s="284">
        <f t="shared" si="5"/>
        <v>717.55782496726738</v>
      </c>
      <c r="T27" s="284">
        <f t="shared" si="5"/>
        <v>717.55782496726738</v>
      </c>
      <c r="U27" s="284">
        <f t="shared" si="5"/>
        <v>611.78947368421041</v>
      </c>
      <c r="V27" s="284">
        <f t="shared" si="5"/>
        <v>560.78947368421041</v>
      </c>
      <c r="W27" s="284">
        <f t="shared" si="5"/>
        <v>764.78947368421041</v>
      </c>
      <c r="DA27" s="94"/>
    </row>
    <row r="28" spans="1:105" ht="12" customHeight="1" x14ac:dyDescent="0.25">
      <c r="A28" s="49" t="s">
        <v>1413</v>
      </c>
      <c r="B28" s="244">
        <f t="shared" ref="B28:W28" si="6">B16-B11</f>
        <v>47.305666666666696</v>
      </c>
      <c r="C28" s="244">
        <f t="shared" si="6"/>
        <v>47.665666666666652</v>
      </c>
      <c r="D28" s="244">
        <f t="shared" si="6"/>
        <v>60.248078680159665</v>
      </c>
      <c r="E28" s="244">
        <f t="shared" si="6"/>
        <v>57.189078680159696</v>
      </c>
      <c r="F28" s="244">
        <f t="shared" si="6"/>
        <v>58.324490693652649</v>
      </c>
      <c r="G28" s="244">
        <f t="shared" si="6"/>
        <v>69.277902707145813</v>
      </c>
      <c r="H28" s="244">
        <f t="shared" si="6"/>
        <v>78.976314720638868</v>
      </c>
      <c r="I28" s="244">
        <f t="shared" si="6"/>
        <v>33.536076295025623</v>
      </c>
      <c r="J28" s="244">
        <f t="shared" si="6"/>
        <v>36.092076295025606</v>
      </c>
      <c r="K28" s="244">
        <f t="shared" si="6"/>
        <v>67.031902707145775</v>
      </c>
      <c r="L28" s="244">
        <f t="shared" si="6"/>
        <v>74.210902707145806</v>
      </c>
      <c r="M28" s="244">
        <f t="shared" si="6"/>
        <v>32.522664281532514</v>
      </c>
      <c r="N28" s="244">
        <f t="shared" si="6"/>
        <v>53.5490762950256</v>
      </c>
      <c r="O28" s="244">
        <f t="shared" si="6"/>
        <v>144.45624988290535</v>
      </c>
      <c r="P28" s="244">
        <f t="shared" si="6"/>
        <v>56.963488308518606</v>
      </c>
      <c r="Q28" s="244">
        <f t="shared" si="6"/>
        <v>66.358488308518645</v>
      </c>
      <c r="R28" s="244">
        <f t="shared" si="6"/>
        <v>56.958488308518611</v>
      </c>
      <c r="S28" s="244">
        <f t="shared" si="6"/>
        <v>53.883488308518622</v>
      </c>
      <c r="T28" s="244">
        <f t="shared" si="6"/>
        <v>64.983988308518633</v>
      </c>
      <c r="U28" s="244">
        <f t="shared" si="6"/>
        <v>35.052837869412315</v>
      </c>
      <c r="V28" s="244">
        <f t="shared" si="6"/>
        <v>151.24783786941231</v>
      </c>
      <c r="W28" s="244">
        <f t="shared" si="6"/>
        <v>103.40901136545813</v>
      </c>
      <c r="DA28" s="84"/>
    </row>
    <row r="29" spans="1:105" ht="12" customHeight="1" x14ac:dyDescent="0.25">
      <c r="A29" s="142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DA29" s="173"/>
    </row>
    <row r="30" spans="1:105" ht="12" customHeight="1" x14ac:dyDescent="0.25">
      <c r="A30" s="30" t="s">
        <v>67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DA30" s="112"/>
    </row>
    <row r="31" spans="1:105" ht="12" customHeight="1" x14ac:dyDescent="0.25">
      <c r="A31" s="31" t="s">
        <v>68</v>
      </c>
      <c r="B31" s="212">
        <v>199.54213241616509</v>
      </c>
      <c r="C31" s="212">
        <v>205.61117798796221</v>
      </c>
      <c r="D31" s="212">
        <v>173.3067927773001</v>
      </c>
      <c r="E31" s="212">
        <v>138.25821152192611</v>
      </c>
      <c r="F31" s="212">
        <v>167.16870163370601</v>
      </c>
      <c r="G31" s="212">
        <v>168.61289767841791</v>
      </c>
      <c r="H31" s="212">
        <v>174.0617368873603</v>
      </c>
      <c r="I31" s="212">
        <v>154.07704213241621</v>
      </c>
      <c r="J31" s="212">
        <v>155.89699054170251</v>
      </c>
      <c r="K31" s="212">
        <v>151.2815993121238</v>
      </c>
      <c r="L31" s="212">
        <v>152.36999140154771</v>
      </c>
      <c r="M31" s="212">
        <v>166.67171109200339</v>
      </c>
      <c r="N31" s="212">
        <v>162.21633705932931</v>
      </c>
      <c r="O31" s="212">
        <v>138.28873602751511</v>
      </c>
      <c r="P31" s="212">
        <v>154.50928632846089</v>
      </c>
      <c r="Q31" s="212">
        <v>149.0362854686156</v>
      </c>
      <c r="R31" s="212">
        <v>149.7196044711952</v>
      </c>
      <c r="S31" s="212">
        <v>148.17669819432501</v>
      </c>
      <c r="T31" s="212">
        <v>143.20180567497849</v>
      </c>
      <c r="U31" s="212">
        <v>145.9174548581255</v>
      </c>
      <c r="V31" s="212">
        <v>127.6450558899398</v>
      </c>
      <c r="W31" s="212">
        <v>111.77257093723129</v>
      </c>
      <c r="DA31" s="109" t="s">
        <v>1421</v>
      </c>
    </row>
    <row r="32" spans="1:105" ht="12" customHeight="1" x14ac:dyDescent="0.25">
      <c r="A32" s="24" t="s">
        <v>30</v>
      </c>
      <c r="B32" s="215">
        <v>74.708254514187445</v>
      </c>
      <c r="C32" s="215">
        <v>74.517110920034384</v>
      </c>
      <c r="D32" s="215">
        <v>36.23344797936371</v>
      </c>
      <c r="E32" s="215">
        <v>28.033619948409289</v>
      </c>
      <c r="F32" s="215">
        <v>49.462080825451423</v>
      </c>
      <c r="G32" s="215">
        <v>52.324075666380047</v>
      </c>
      <c r="H32" s="215">
        <v>61.569991401547718</v>
      </c>
      <c r="I32" s="215">
        <v>39.940498710232163</v>
      </c>
      <c r="J32" s="215">
        <v>42.221496130696472</v>
      </c>
      <c r="K32" s="215">
        <v>45.010146173688732</v>
      </c>
      <c r="L32" s="215">
        <v>42.86380051590713</v>
      </c>
      <c r="M32" s="215">
        <v>43.455288048151331</v>
      </c>
      <c r="N32" s="215">
        <v>41.624161650902828</v>
      </c>
      <c r="O32" s="215">
        <v>39.997850386930352</v>
      </c>
      <c r="P32" s="215">
        <v>39.976010318142727</v>
      </c>
      <c r="Q32" s="215">
        <v>37.93233018056749</v>
      </c>
      <c r="R32" s="215">
        <v>39.181427343078248</v>
      </c>
      <c r="S32" s="215">
        <v>40.529750644883919</v>
      </c>
      <c r="T32" s="215">
        <v>35.471883061049013</v>
      </c>
      <c r="U32" s="215">
        <v>39.720120378331913</v>
      </c>
      <c r="V32" s="215">
        <v>32.434221840068787</v>
      </c>
      <c r="W32" s="215">
        <v>35.14729148753225</v>
      </c>
      <c r="DA32" s="85" t="s">
        <v>1422</v>
      </c>
    </row>
    <row r="33" spans="1:105" ht="12" customHeight="1" x14ac:dyDescent="0.25">
      <c r="A33" s="14" t="s">
        <v>31</v>
      </c>
      <c r="B33" s="206">
        <f t="shared" ref="B33:W33" si="7">B34+B35+B36+B37+B38</f>
        <v>0.85236457437661217</v>
      </c>
      <c r="C33" s="206">
        <f t="shared" si="7"/>
        <v>1.0279449699054171</v>
      </c>
      <c r="D33" s="206">
        <f t="shared" si="7"/>
        <v>0.9528804815133276</v>
      </c>
      <c r="E33" s="206">
        <f t="shared" si="7"/>
        <v>0.57944969905417021</v>
      </c>
      <c r="F33" s="206">
        <f t="shared" si="7"/>
        <v>0.75391229578675845</v>
      </c>
      <c r="G33" s="206">
        <f t="shared" si="7"/>
        <v>0.51349957007738611</v>
      </c>
      <c r="H33" s="206">
        <f t="shared" si="7"/>
        <v>0.23645743766122099</v>
      </c>
      <c r="I33" s="206">
        <f t="shared" si="7"/>
        <v>0.18770421324161651</v>
      </c>
      <c r="J33" s="206">
        <f t="shared" si="7"/>
        <v>0.12175408426483229</v>
      </c>
      <c r="K33" s="206">
        <f t="shared" si="7"/>
        <v>0.1065348237317283</v>
      </c>
      <c r="L33" s="206">
        <f t="shared" si="7"/>
        <v>0.1988822012037833</v>
      </c>
      <c r="M33" s="206">
        <f t="shared" si="7"/>
        <v>0.13800515907136721</v>
      </c>
      <c r="N33" s="206">
        <f t="shared" si="7"/>
        <v>0.46878761822871878</v>
      </c>
      <c r="O33" s="206">
        <f t="shared" si="7"/>
        <v>0.64634565778159925</v>
      </c>
      <c r="P33" s="206">
        <f t="shared" si="7"/>
        <v>0.68899398108340493</v>
      </c>
      <c r="Q33" s="206">
        <f t="shared" si="7"/>
        <v>0.8158211521926052</v>
      </c>
      <c r="R33" s="206">
        <f t="shared" si="7"/>
        <v>1.5890799656061909</v>
      </c>
      <c r="S33" s="206">
        <f t="shared" si="7"/>
        <v>3.6875322441960452</v>
      </c>
      <c r="T33" s="206">
        <f t="shared" si="7"/>
        <v>4.0000859845227854</v>
      </c>
      <c r="U33" s="206">
        <f t="shared" si="7"/>
        <v>5.4897678417884777</v>
      </c>
      <c r="V33" s="206">
        <f t="shared" si="7"/>
        <v>5.0371453138435083</v>
      </c>
      <c r="W33" s="206">
        <f t="shared" si="7"/>
        <v>4.6474634565778157</v>
      </c>
      <c r="DA33" s="71"/>
    </row>
    <row r="34" spans="1:105" ht="12" customHeight="1" x14ac:dyDescent="0.25">
      <c r="A34" s="18" t="s">
        <v>32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DA34" s="71" t="s">
        <v>1423</v>
      </c>
    </row>
    <row r="35" spans="1:105" ht="12" customHeight="1" x14ac:dyDescent="0.25">
      <c r="A35" s="18" t="s">
        <v>33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1424</v>
      </c>
    </row>
    <row r="36" spans="1:105" ht="12" customHeight="1" x14ac:dyDescent="0.25">
      <c r="A36" s="18" t="s">
        <v>69</v>
      </c>
      <c r="B36" s="206">
        <v>0.85236457437661217</v>
      </c>
      <c r="C36" s="206">
        <v>1.0279449699054171</v>
      </c>
      <c r="D36" s="206">
        <v>0.9528804815133276</v>
      </c>
      <c r="E36" s="206">
        <v>0.57944969905417021</v>
      </c>
      <c r="F36" s="206">
        <v>0.75391229578675845</v>
      </c>
      <c r="G36" s="206">
        <v>0.51349957007738611</v>
      </c>
      <c r="H36" s="206">
        <v>0.23645743766122099</v>
      </c>
      <c r="I36" s="206">
        <v>0.18770421324161651</v>
      </c>
      <c r="J36" s="206">
        <v>0.12175408426483229</v>
      </c>
      <c r="K36" s="206">
        <v>0.1065348237317283</v>
      </c>
      <c r="L36" s="206">
        <v>0.1988822012037833</v>
      </c>
      <c r="M36" s="206">
        <v>0.13800515907136721</v>
      </c>
      <c r="N36" s="206">
        <v>0.46878761822871878</v>
      </c>
      <c r="O36" s="206">
        <v>0.64634565778159925</v>
      </c>
      <c r="P36" s="206">
        <v>0.68899398108340493</v>
      </c>
      <c r="Q36" s="206">
        <v>0.8158211521926052</v>
      </c>
      <c r="R36" s="206">
        <v>1.5890799656061909</v>
      </c>
      <c r="S36" s="206">
        <v>3.6875322441960452</v>
      </c>
      <c r="T36" s="206">
        <v>4.0000859845227854</v>
      </c>
      <c r="U36" s="206">
        <v>5.4897678417884777</v>
      </c>
      <c r="V36" s="206">
        <v>5.0371453138435083</v>
      </c>
      <c r="W36" s="206">
        <v>4.6474634565778157</v>
      </c>
      <c r="DA36" s="71" t="s">
        <v>1425</v>
      </c>
    </row>
    <row r="37" spans="1:105" ht="12" customHeight="1" x14ac:dyDescent="0.25">
      <c r="A37" s="18" t="s">
        <v>70</v>
      </c>
      <c r="B37" s="206">
        <v>0</v>
      </c>
      <c r="C37" s="206">
        <v>0</v>
      </c>
      <c r="D37" s="206">
        <v>0</v>
      </c>
      <c r="E37" s="206">
        <v>0</v>
      </c>
      <c r="F37" s="206">
        <v>0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  <c r="M37" s="206">
        <v>0</v>
      </c>
      <c r="N37" s="206">
        <v>0</v>
      </c>
      <c r="O37" s="206">
        <v>0</v>
      </c>
      <c r="P37" s="206">
        <v>0</v>
      </c>
      <c r="Q37" s="206">
        <v>0</v>
      </c>
      <c r="R37" s="206">
        <v>0</v>
      </c>
      <c r="S37" s="206">
        <v>0</v>
      </c>
      <c r="T37" s="206">
        <v>0</v>
      </c>
      <c r="U37" s="206">
        <v>0</v>
      </c>
      <c r="V37" s="206">
        <v>0</v>
      </c>
      <c r="W37" s="206">
        <v>0</v>
      </c>
      <c r="DA37" s="71" t="s">
        <v>1426</v>
      </c>
    </row>
    <row r="38" spans="1:105" ht="12" customHeight="1" x14ac:dyDescent="0.25">
      <c r="A38" s="18" t="s">
        <v>34</v>
      </c>
      <c r="B38" s="206">
        <v>0</v>
      </c>
      <c r="C38" s="206">
        <v>0</v>
      </c>
      <c r="D38" s="206">
        <v>0</v>
      </c>
      <c r="E38" s="206">
        <v>0</v>
      </c>
      <c r="F38" s="206">
        <v>0</v>
      </c>
      <c r="G38" s="206">
        <v>0</v>
      </c>
      <c r="H38" s="206">
        <v>0</v>
      </c>
      <c r="I38" s="206">
        <v>0</v>
      </c>
      <c r="J38" s="206">
        <v>0</v>
      </c>
      <c r="K38" s="206">
        <v>0</v>
      </c>
      <c r="L38" s="206">
        <v>0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6">
        <v>0</v>
      </c>
      <c r="DA38" s="71" t="s">
        <v>1427</v>
      </c>
    </row>
    <row r="39" spans="1:105" ht="12" customHeight="1" x14ac:dyDescent="0.25">
      <c r="A39" s="14" t="s">
        <v>35</v>
      </c>
      <c r="B39" s="206">
        <f t="shared" ref="B39:W39" si="8">B40+B41</f>
        <v>84.89578675838348</v>
      </c>
      <c r="C39" s="206">
        <f t="shared" si="8"/>
        <v>84.814703353396382</v>
      </c>
      <c r="D39" s="206">
        <f t="shared" si="8"/>
        <v>83.301375752364564</v>
      </c>
      <c r="E39" s="206">
        <f t="shared" si="8"/>
        <v>70.734823731728284</v>
      </c>
      <c r="F39" s="206">
        <f t="shared" si="8"/>
        <v>79.159157351676697</v>
      </c>
      <c r="G39" s="206">
        <f t="shared" si="8"/>
        <v>79.611006018916584</v>
      </c>
      <c r="H39" s="206">
        <f t="shared" si="8"/>
        <v>78.491917454858125</v>
      </c>
      <c r="I39" s="206">
        <f t="shared" si="8"/>
        <v>80.540928632846089</v>
      </c>
      <c r="J39" s="206">
        <f t="shared" si="8"/>
        <v>79.787790197764394</v>
      </c>
      <c r="K39" s="206">
        <f t="shared" si="8"/>
        <v>79.13766122098022</v>
      </c>
      <c r="L39" s="206">
        <f t="shared" si="8"/>
        <v>76.947549441100591</v>
      </c>
      <c r="M39" s="206">
        <f t="shared" si="8"/>
        <v>77.741874462596726</v>
      </c>
      <c r="N39" s="206">
        <f t="shared" si="8"/>
        <v>76.339380911435939</v>
      </c>
      <c r="O39" s="206">
        <f t="shared" si="8"/>
        <v>56.245055889939813</v>
      </c>
      <c r="P39" s="206">
        <f t="shared" si="8"/>
        <v>69.422012037833184</v>
      </c>
      <c r="Q39" s="206">
        <f t="shared" si="8"/>
        <v>70.544711951848655</v>
      </c>
      <c r="R39" s="206">
        <f t="shared" si="8"/>
        <v>71.46027515047291</v>
      </c>
      <c r="S39" s="206">
        <f t="shared" si="8"/>
        <v>67.052020636285462</v>
      </c>
      <c r="T39" s="206">
        <f t="shared" si="8"/>
        <v>72.988993981083397</v>
      </c>
      <c r="U39" s="206">
        <f t="shared" si="8"/>
        <v>70.302407566637996</v>
      </c>
      <c r="V39" s="206">
        <f t="shared" si="8"/>
        <v>49.823559759243331</v>
      </c>
      <c r="W39" s="206">
        <f t="shared" si="8"/>
        <v>39.874548581255368</v>
      </c>
      <c r="DA39" s="71"/>
    </row>
    <row r="40" spans="1:105" ht="12" customHeight="1" x14ac:dyDescent="0.25">
      <c r="A40" s="18" t="s">
        <v>72</v>
      </c>
      <c r="B40" s="206">
        <v>84.89578675838348</v>
      </c>
      <c r="C40" s="206">
        <v>84.814703353396382</v>
      </c>
      <c r="D40" s="206">
        <v>83.301375752364564</v>
      </c>
      <c r="E40" s="206">
        <v>70.734823731728284</v>
      </c>
      <c r="F40" s="206">
        <v>79.159157351676697</v>
      </c>
      <c r="G40" s="206">
        <v>79.611006018916584</v>
      </c>
      <c r="H40" s="206">
        <v>78.491917454858125</v>
      </c>
      <c r="I40" s="206">
        <v>80.540928632846089</v>
      </c>
      <c r="J40" s="206">
        <v>79.787790197764394</v>
      </c>
      <c r="K40" s="206">
        <v>79.13766122098022</v>
      </c>
      <c r="L40" s="206">
        <v>76.947549441100591</v>
      </c>
      <c r="M40" s="206">
        <v>77.741874462596726</v>
      </c>
      <c r="N40" s="206">
        <v>76.339380911435939</v>
      </c>
      <c r="O40" s="206">
        <v>56.245055889939813</v>
      </c>
      <c r="P40" s="206">
        <v>69.422012037833184</v>
      </c>
      <c r="Q40" s="206">
        <v>70.544711951848655</v>
      </c>
      <c r="R40" s="206">
        <v>71.46027515047291</v>
      </c>
      <c r="S40" s="206">
        <v>67.052020636285462</v>
      </c>
      <c r="T40" s="206">
        <v>72.988993981083397</v>
      </c>
      <c r="U40" s="206">
        <v>70.302407566637996</v>
      </c>
      <c r="V40" s="206">
        <v>49.823559759243331</v>
      </c>
      <c r="W40" s="206">
        <v>39.874548581255368</v>
      </c>
      <c r="DA40" s="71" t="s">
        <v>1428</v>
      </c>
    </row>
    <row r="41" spans="1:105" ht="12" customHeight="1" x14ac:dyDescent="0.25">
      <c r="A41" s="18" t="s">
        <v>36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1429</v>
      </c>
    </row>
    <row r="42" spans="1:105" ht="12" customHeight="1" x14ac:dyDescent="0.25">
      <c r="A42" s="14" t="s">
        <v>37</v>
      </c>
      <c r="B42" s="206">
        <f t="shared" ref="B42:W42" si="9">B43+B44+B45+B46+B47+B48</f>
        <v>6.4116079105760946</v>
      </c>
      <c r="C42" s="206">
        <f t="shared" si="9"/>
        <v>13.941788478073949</v>
      </c>
      <c r="D42" s="206">
        <f t="shared" si="9"/>
        <v>16.777300085984521</v>
      </c>
      <c r="E42" s="206">
        <f t="shared" si="9"/>
        <v>15.95829750644884</v>
      </c>
      <c r="F42" s="206">
        <f t="shared" si="9"/>
        <v>18.171195184866718</v>
      </c>
      <c r="G42" s="206">
        <f t="shared" si="9"/>
        <v>18.48374892519346</v>
      </c>
      <c r="H42" s="206">
        <f t="shared" si="9"/>
        <v>20.102063628546858</v>
      </c>
      <c r="I42" s="206">
        <f t="shared" si="9"/>
        <v>21.143164230438519</v>
      </c>
      <c r="J42" s="206">
        <f t="shared" si="9"/>
        <v>21.95967325881341</v>
      </c>
      <c r="K42" s="206">
        <f t="shared" si="9"/>
        <v>15.586242476354251</v>
      </c>
      <c r="L42" s="206">
        <f t="shared" si="9"/>
        <v>21.570765262252792</v>
      </c>
      <c r="M42" s="206">
        <f t="shared" si="9"/>
        <v>20.31874462596733</v>
      </c>
      <c r="N42" s="206">
        <f t="shared" si="9"/>
        <v>20.84092863284609</v>
      </c>
      <c r="O42" s="206">
        <f t="shared" si="9"/>
        <v>21.633276010318141</v>
      </c>
      <c r="P42" s="206">
        <f t="shared" si="9"/>
        <v>21.078675838349099</v>
      </c>
      <c r="Q42" s="206">
        <f t="shared" si="9"/>
        <v>18.768185726569211</v>
      </c>
      <c r="R42" s="206">
        <f t="shared" si="9"/>
        <v>17.465176268271708</v>
      </c>
      <c r="S42" s="206">
        <f t="shared" si="9"/>
        <v>18.610662080825449</v>
      </c>
      <c r="T42" s="206">
        <f t="shared" si="9"/>
        <v>19.86895958727429</v>
      </c>
      <c r="U42" s="206">
        <f t="shared" si="9"/>
        <v>20.202665520206359</v>
      </c>
      <c r="V42" s="206">
        <f t="shared" si="9"/>
        <v>31.145743766122099</v>
      </c>
      <c r="W42" s="206">
        <f t="shared" si="9"/>
        <v>25.889939810834051</v>
      </c>
      <c r="DA42" s="71"/>
    </row>
    <row r="43" spans="1:105" ht="12" customHeight="1" x14ac:dyDescent="0.25">
      <c r="A43" s="18" t="s">
        <v>73</v>
      </c>
      <c r="B43" s="206">
        <v>6.4116079105760946</v>
      </c>
      <c r="C43" s="206">
        <v>13.941788478073949</v>
      </c>
      <c r="D43" s="206">
        <v>16.777300085984521</v>
      </c>
      <c r="E43" s="206">
        <v>15.95829750644884</v>
      </c>
      <c r="F43" s="206">
        <v>18.171195184866718</v>
      </c>
      <c r="G43" s="206">
        <v>18.48374892519346</v>
      </c>
      <c r="H43" s="206">
        <v>20.102063628546858</v>
      </c>
      <c r="I43" s="206">
        <v>21.143164230438519</v>
      </c>
      <c r="J43" s="206">
        <v>21.95967325881341</v>
      </c>
      <c r="K43" s="206">
        <v>15.586242476354251</v>
      </c>
      <c r="L43" s="206">
        <v>21.570765262252792</v>
      </c>
      <c r="M43" s="206">
        <v>20.31874462596733</v>
      </c>
      <c r="N43" s="206">
        <v>20.84092863284609</v>
      </c>
      <c r="O43" s="206">
        <v>21.633276010318141</v>
      </c>
      <c r="P43" s="206">
        <v>21.078675838349099</v>
      </c>
      <c r="Q43" s="206">
        <v>18.768185726569211</v>
      </c>
      <c r="R43" s="206">
        <v>17.465176268271708</v>
      </c>
      <c r="S43" s="206">
        <v>18.610662080825449</v>
      </c>
      <c r="T43" s="206">
        <v>19.86895958727429</v>
      </c>
      <c r="U43" s="206">
        <v>20.202665520206359</v>
      </c>
      <c r="V43" s="206">
        <v>31.145743766122099</v>
      </c>
      <c r="W43" s="206">
        <v>25.889939810834051</v>
      </c>
      <c r="DA43" s="71" t="s">
        <v>1430</v>
      </c>
    </row>
    <row r="44" spans="1:105" ht="12" customHeight="1" x14ac:dyDescent="0.25">
      <c r="A44" s="18" t="s">
        <v>74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1431</v>
      </c>
    </row>
    <row r="45" spans="1:105" ht="12" customHeight="1" x14ac:dyDescent="0.25">
      <c r="A45" s="18" t="s">
        <v>75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1432</v>
      </c>
    </row>
    <row r="46" spans="1:105" ht="12" customHeight="1" x14ac:dyDescent="0.25">
      <c r="A46" s="18" t="s">
        <v>76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1433</v>
      </c>
    </row>
    <row r="47" spans="1:105" ht="12" customHeight="1" x14ac:dyDescent="0.25">
      <c r="A47" s="18" t="s">
        <v>77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1434</v>
      </c>
    </row>
    <row r="48" spans="1:105" ht="12" customHeight="1" x14ac:dyDescent="0.25">
      <c r="A48" s="18" t="s">
        <v>78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1435</v>
      </c>
    </row>
    <row r="49" spans="1:105" ht="12" customHeight="1" x14ac:dyDescent="0.25">
      <c r="A49" s="14" t="s">
        <v>79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1436</v>
      </c>
    </row>
    <row r="50" spans="1:105" ht="12" customHeight="1" x14ac:dyDescent="0.25">
      <c r="A50" s="21" t="s">
        <v>38</v>
      </c>
      <c r="B50" s="209">
        <v>32.67411865864144</v>
      </c>
      <c r="C50" s="209">
        <v>31.30963026655202</v>
      </c>
      <c r="D50" s="209">
        <v>36.041788478073947</v>
      </c>
      <c r="E50" s="209">
        <v>22.952020636285472</v>
      </c>
      <c r="F50" s="209">
        <v>19.622355975924329</v>
      </c>
      <c r="G50" s="209">
        <v>17.68056749785039</v>
      </c>
      <c r="H50" s="209">
        <v>13.661306964746339</v>
      </c>
      <c r="I50" s="209">
        <v>12.26474634565778</v>
      </c>
      <c r="J50" s="209">
        <v>11.806276870163369</v>
      </c>
      <c r="K50" s="209">
        <v>11.44101461736887</v>
      </c>
      <c r="L50" s="209">
        <v>10.788993981083401</v>
      </c>
      <c r="M50" s="209">
        <v>25.017798796216681</v>
      </c>
      <c r="N50" s="209">
        <v>22.943078245915729</v>
      </c>
      <c r="O50" s="209">
        <v>19.766208082545141</v>
      </c>
      <c r="P50" s="209">
        <v>23.34359415305245</v>
      </c>
      <c r="Q50" s="209">
        <v>20.97523645743766</v>
      </c>
      <c r="R50" s="209">
        <v>20.023645743766121</v>
      </c>
      <c r="S50" s="209">
        <v>18.29673258813413</v>
      </c>
      <c r="T50" s="209">
        <v>10.87188306104901</v>
      </c>
      <c r="U50" s="209">
        <v>10.20249355116079</v>
      </c>
      <c r="V50" s="209">
        <v>9.20438521066208</v>
      </c>
      <c r="W50" s="209">
        <v>6.2133276010318133</v>
      </c>
      <c r="DA50" s="86" t="s">
        <v>1437</v>
      </c>
    </row>
    <row r="51" spans="1:105" ht="12" customHeight="1" x14ac:dyDescent="0.25">
      <c r="A51" s="114" t="s">
        <v>145</v>
      </c>
      <c r="B51" s="286">
        <f t="shared" ref="B51:W51" si="10">SUM(B52:B54)</f>
        <v>199.54213241616506</v>
      </c>
      <c r="C51" s="286">
        <f t="shared" si="10"/>
        <v>205.61117798796215</v>
      </c>
      <c r="D51" s="286">
        <f t="shared" si="10"/>
        <v>173.30679277730013</v>
      </c>
      <c r="E51" s="286">
        <f t="shared" si="10"/>
        <v>138.25821152192606</v>
      </c>
      <c r="F51" s="286">
        <f t="shared" si="10"/>
        <v>167.16870163370595</v>
      </c>
      <c r="G51" s="286">
        <f t="shared" si="10"/>
        <v>168.61289767841788</v>
      </c>
      <c r="H51" s="286">
        <f t="shared" si="10"/>
        <v>174.06173688736021</v>
      </c>
      <c r="I51" s="286">
        <f t="shared" si="10"/>
        <v>154.07704213241618</v>
      </c>
      <c r="J51" s="286">
        <f t="shared" si="10"/>
        <v>155.89699054170245</v>
      </c>
      <c r="K51" s="286">
        <f t="shared" si="10"/>
        <v>151.2815993121238</v>
      </c>
      <c r="L51" s="286">
        <f t="shared" si="10"/>
        <v>152.36999140154768</v>
      </c>
      <c r="M51" s="286">
        <f t="shared" si="10"/>
        <v>166.67171109200342</v>
      </c>
      <c r="N51" s="286">
        <f t="shared" si="10"/>
        <v>162.21633705932931</v>
      </c>
      <c r="O51" s="286">
        <f t="shared" si="10"/>
        <v>138.28873602751509</v>
      </c>
      <c r="P51" s="286">
        <f t="shared" si="10"/>
        <v>154.50928632846089</v>
      </c>
      <c r="Q51" s="286">
        <f t="shared" si="10"/>
        <v>149.0362854686156</v>
      </c>
      <c r="R51" s="286">
        <f t="shared" si="10"/>
        <v>149.71960447119517</v>
      </c>
      <c r="S51" s="286">
        <f t="shared" si="10"/>
        <v>148.17669819432501</v>
      </c>
      <c r="T51" s="286">
        <f t="shared" si="10"/>
        <v>143.20180567497852</v>
      </c>
      <c r="U51" s="286">
        <f t="shared" si="10"/>
        <v>145.91745485812558</v>
      </c>
      <c r="V51" s="286">
        <f t="shared" si="10"/>
        <v>127.64505588993983</v>
      </c>
      <c r="W51" s="286">
        <f t="shared" si="10"/>
        <v>111.77257093723127</v>
      </c>
      <c r="DA51" s="118"/>
    </row>
    <row r="52" spans="1:105" ht="12" customHeight="1" x14ac:dyDescent="0.25">
      <c r="A52" s="51" t="s">
        <v>49</v>
      </c>
      <c r="B52" s="243">
        <f>NMM_fec!B5</f>
        <v>62.286840000000019</v>
      </c>
      <c r="C52" s="243">
        <f>NMM_fec!C5</f>
        <v>58.874473490329002</v>
      </c>
      <c r="D52" s="243">
        <f>NMM_fec!D5</f>
        <v>59.46553346924523</v>
      </c>
      <c r="E52" s="243">
        <f>NMM_fec!E5</f>
        <v>56.041427667961138</v>
      </c>
      <c r="F52" s="243">
        <f>NMM_fec!F5</f>
        <v>60.312826723449312</v>
      </c>
      <c r="G52" s="243">
        <f>NMM_fec!G5</f>
        <v>58.744896750860264</v>
      </c>
      <c r="H52" s="243">
        <f>NMM_fec!H5</f>
        <v>66.429861342699795</v>
      </c>
      <c r="I52" s="243">
        <f>NMM_fec!I5</f>
        <v>77.650006437412856</v>
      </c>
      <c r="J52" s="243">
        <f>NMM_fec!J5</f>
        <v>77.904575263061687</v>
      </c>
      <c r="K52" s="243">
        <f>NMM_fec!K5</f>
        <v>74.00912501327366</v>
      </c>
      <c r="L52" s="243">
        <f>NMM_fec!L5</f>
        <v>77.652637136620982</v>
      </c>
      <c r="M52" s="243">
        <f>NMM_fec!M5</f>
        <v>86.135508977401457</v>
      </c>
      <c r="N52" s="243">
        <f>NMM_fec!N5</f>
        <v>71.592208558975486</v>
      </c>
      <c r="O52" s="243">
        <f>NMM_fec!O5</f>
        <v>80.191936146567897</v>
      </c>
      <c r="P52" s="243">
        <f>NMM_fec!P5</f>
        <v>76.395652333875518</v>
      </c>
      <c r="Q52" s="243">
        <f>NMM_fec!Q5</f>
        <v>74.830012781633329</v>
      </c>
      <c r="R52" s="243">
        <f>NMM_fec!R5</f>
        <v>73.256360210059896</v>
      </c>
      <c r="S52" s="243">
        <f>NMM_fec!S5</f>
        <v>73.391465726091866</v>
      </c>
      <c r="T52" s="243">
        <f>NMM_fec!T5</f>
        <v>71.712246894730441</v>
      </c>
      <c r="U52" s="243">
        <f>NMM_fec!U5</f>
        <v>73.284436212402028</v>
      </c>
      <c r="V52" s="243">
        <f>NMM_fec!V5</f>
        <v>70.645607477640596</v>
      </c>
      <c r="W52" s="243">
        <f>NMM_fec!W5</f>
        <v>69.111351391328043</v>
      </c>
      <c r="DA52" s="83"/>
    </row>
    <row r="53" spans="1:105" ht="12" customHeight="1" x14ac:dyDescent="0.25">
      <c r="A53" s="99" t="s">
        <v>50</v>
      </c>
      <c r="B53" s="284">
        <f>NMM_fec!B48</f>
        <v>57.025106647444439</v>
      </c>
      <c r="C53" s="284">
        <f>NMM_fec!C48</f>
        <v>69.431137842814564</v>
      </c>
      <c r="D53" s="284">
        <f>NMM_fec!D48</f>
        <v>36.569744582352143</v>
      </c>
      <c r="E53" s="284">
        <f>NMM_fec!E48</f>
        <v>9.548851669164808</v>
      </c>
      <c r="F53" s="284">
        <f>NMM_fec!F48</f>
        <v>35.720971011939533</v>
      </c>
      <c r="G53" s="284">
        <f>NMM_fec!G48</f>
        <v>39.119207819424403</v>
      </c>
      <c r="H53" s="284">
        <f>NMM_fec!H48</f>
        <v>38.685481949103668</v>
      </c>
      <c r="I53" s="284">
        <f>NMM_fec!I48</f>
        <v>6.9054155933647774</v>
      </c>
      <c r="J53" s="284">
        <f>NMM_fec!J48</f>
        <v>9.3968096817057472</v>
      </c>
      <c r="K53" s="284">
        <f>NMM_fec!K48</f>
        <v>8.8539038617093944</v>
      </c>
      <c r="L53" s="284">
        <f>NMM_fec!L48</f>
        <v>7.4675940584323648</v>
      </c>
      <c r="M53" s="284">
        <f>NMM_fec!M48</f>
        <v>11.82426245306309</v>
      </c>
      <c r="N53" s="284">
        <f>NMM_fec!N48</f>
        <v>25.385460259262029</v>
      </c>
      <c r="O53" s="284">
        <f>NMM_fec!O48</f>
        <v>11.49878856063318</v>
      </c>
      <c r="P53" s="284">
        <f>NMM_fec!P48</f>
        <v>11.31682309351026</v>
      </c>
      <c r="Q53" s="284">
        <f>NMM_fec!Q48</f>
        <v>11.353167594517631</v>
      </c>
      <c r="R53" s="284">
        <f>NMM_fec!R48</f>
        <v>11.48118956742176</v>
      </c>
      <c r="S53" s="284">
        <f>NMM_fec!S48</f>
        <v>11.50236413897731</v>
      </c>
      <c r="T53" s="284">
        <f>NMM_fec!T48</f>
        <v>11.23918658452658</v>
      </c>
      <c r="U53" s="284">
        <f>NMM_fec!U48</f>
        <v>13.782707774454851</v>
      </c>
      <c r="V53" s="284">
        <f>NMM_fec!V48</f>
        <v>16.60802439332242</v>
      </c>
      <c r="W53" s="284">
        <f>NMM_fec!W48</f>
        <v>3.249467449553562</v>
      </c>
      <c r="DA53" s="94"/>
    </row>
    <row r="54" spans="1:105" ht="12" customHeight="1" x14ac:dyDescent="0.25">
      <c r="A54" s="52" t="s">
        <v>51</v>
      </c>
      <c r="B54" s="244">
        <f>NMM_fec!B99</f>
        <v>80.230185768720602</v>
      </c>
      <c r="C54" s="244">
        <f>NMM_fec!C99</f>
        <v>77.305566654818591</v>
      </c>
      <c r="D54" s="244">
        <f>NMM_fec!D99</f>
        <v>77.271514725702772</v>
      </c>
      <c r="E54" s="244">
        <f>NMM_fec!E99</f>
        <v>72.667932184800108</v>
      </c>
      <c r="F54" s="244">
        <f>NMM_fec!F99</f>
        <v>71.134903898317106</v>
      </c>
      <c r="G54" s="244">
        <f>NMM_fec!G99</f>
        <v>70.748793108133228</v>
      </c>
      <c r="H54" s="244">
        <f>NMM_fec!H99</f>
        <v>68.946393595556756</v>
      </c>
      <c r="I54" s="244">
        <f>NMM_fec!I99</f>
        <v>69.521620101638561</v>
      </c>
      <c r="J54" s="244">
        <f>NMM_fec!J99</f>
        <v>68.59560559693503</v>
      </c>
      <c r="K54" s="244">
        <f>NMM_fec!K99</f>
        <v>68.418570437140744</v>
      </c>
      <c r="L54" s="244">
        <f>NMM_fec!L99</f>
        <v>67.249760206494315</v>
      </c>
      <c r="M54" s="244">
        <f>NMM_fec!M99</f>
        <v>68.711939661538878</v>
      </c>
      <c r="N54" s="244">
        <f>NMM_fec!N99</f>
        <v>65.238668241091801</v>
      </c>
      <c r="O54" s="244">
        <f>NMM_fec!O99</f>
        <v>46.598011320314008</v>
      </c>
      <c r="P54" s="244">
        <f>NMM_fec!P99</f>
        <v>66.796810901075105</v>
      </c>
      <c r="Q54" s="244">
        <f>NMM_fec!Q99</f>
        <v>62.853105092464652</v>
      </c>
      <c r="R54" s="244">
        <f>NMM_fec!R99</f>
        <v>64.982054693713508</v>
      </c>
      <c r="S54" s="244">
        <f>NMM_fec!S99</f>
        <v>63.282868329255841</v>
      </c>
      <c r="T54" s="244">
        <f>NMM_fec!T99</f>
        <v>60.250372195721489</v>
      </c>
      <c r="U54" s="244">
        <f>NMM_fec!U99</f>
        <v>58.850310871268697</v>
      </c>
      <c r="V54" s="244">
        <f>NMM_fec!V99</f>
        <v>40.391424018976807</v>
      </c>
      <c r="W54" s="244">
        <f>NMM_fec!W99</f>
        <v>39.411752096349659</v>
      </c>
      <c r="DA54" s="84"/>
    </row>
    <row r="55" spans="1:105" ht="12" customHeight="1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DA55" s="173"/>
    </row>
    <row r="56" spans="1:105" ht="12" customHeight="1" x14ac:dyDescent="0.25">
      <c r="A56" s="30" t="s">
        <v>85</v>
      </c>
      <c r="B56" s="205">
        <f t="shared" ref="B56:W56" si="11">SUM(B57:B58)</f>
        <v>1088.3420981829577</v>
      </c>
      <c r="C56" s="205">
        <f t="shared" si="11"/>
        <v>1069.9752377508062</v>
      </c>
      <c r="D56" s="205">
        <f t="shared" si="11"/>
        <v>943.95498308538117</v>
      </c>
      <c r="E56" s="205">
        <f t="shared" si="11"/>
        <v>818.30353891061645</v>
      </c>
      <c r="F56" s="205">
        <f t="shared" si="11"/>
        <v>969.93424922073291</v>
      </c>
      <c r="G56" s="205">
        <f t="shared" si="11"/>
        <v>979.3414908731578</v>
      </c>
      <c r="H56" s="205">
        <f t="shared" si="11"/>
        <v>1012.8867990591602</v>
      </c>
      <c r="I56" s="205">
        <f t="shared" si="11"/>
        <v>902.66500447416206</v>
      </c>
      <c r="J56" s="205">
        <f t="shared" si="11"/>
        <v>892.38149914695805</v>
      </c>
      <c r="K56" s="205">
        <f t="shared" si="11"/>
        <v>840.69039524792777</v>
      </c>
      <c r="L56" s="205">
        <f t="shared" si="11"/>
        <v>869.22543196385379</v>
      </c>
      <c r="M56" s="205">
        <f t="shared" si="11"/>
        <v>887.48806355429838</v>
      </c>
      <c r="N56" s="205">
        <f t="shared" si="11"/>
        <v>871.48359282394279</v>
      </c>
      <c r="O56" s="205">
        <f t="shared" si="11"/>
        <v>799.57460619674725</v>
      </c>
      <c r="P56" s="205">
        <f t="shared" si="11"/>
        <v>838.36604651703897</v>
      </c>
      <c r="Q56" s="205">
        <f t="shared" si="11"/>
        <v>794.36456811785183</v>
      </c>
      <c r="R56" s="205">
        <f t="shared" si="11"/>
        <v>822.93264503699709</v>
      </c>
      <c r="S56" s="205">
        <f t="shared" si="11"/>
        <v>847.00586923746812</v>
      </c>
      <c r="T56" s="205">
        <f t="shared" si="11"/>
        <v>845.93725468899197</v>
      </c>
      <c r="U56" s="205">
        <f t="shared" si="11"/>
        <v>887.19302851684006</v>
      </c>
      <c r="V56" s="205">
        <f t="shared" si="11"/>
        <v>834.49882591762412</v>
      </c>
      <c r="W56" s="205">
        <f t="shared" si="11"/>
        <v>752.64718099720199</v>
      </c>
      <c r="DA56" s="112"/>
    </row>
    <row r="57" spans="1:105" ht="12" customHeight="1" x14ac:dyDescent="0.25">
      <c r="A57" s="24" t="s">
        <v>146</v>
      </c>
      <c r="B57" s="215">
        <f>(NMM_emi!B5-NMM_emi!B46)+(NMM_emi!B48-NMM_emi!B97)+(NMM_emi!B99-NMM_emi!B128)</f>
        <v>536.33220587775418</v>
      </c>
      <c r="C57" s="215">
        <f>(NMM_emi!C5-NMM_emi!C46)+(NMM_emi!C48-NMM_emi!C97)+(NMM_emi!C99-NMM_emi!C128)</f>
        <v>581.013541437615</v>
      </c>
      <c r="D57" s="215">
        <f>(NMM_emi!D5-NMM_emi!D46)+(NMM_emi!D48-NMM_emi!D97)+(NMM_emi!D99-NMM_emi!D128)</f>
        <v>440.60096052206251</v>
      </c>
      <c r="E57" s="215">
        <f>(NMM_emi!E5-NMM_emi!E46)+(NMM_emi!E48-NMM_emi!E97)+(NMM_emi!E99-NMM_emi!E128)</f>
        <v>368.5522323572057</v>
      </c>
      <c r="F57" s="215">
        <f>(NMM_emi!F5-NMM_emi!F46)+(NMM_emi!F48-NMM_emi!F97)+(NMM_emi!F99-NMM_emi!F128)</f>
        <v>480.61014947680155</v>
      </c>
      <c r="G57" s="215">
        <f>(NMM_emi!G5-NMM_emi!G46)+(NMM_emi!G48-NMM_emi!G97)+(NMM_emi!G99-NMM_emi!G128)</f>
        <v>499.11929351773574</v>
      </c>
      <c r="H57" s="215">
        <f>(NMM_emi!H5-NMM_emi!H46)+(NMM_emi!H48-NMM_emi!H97)+(NMM_emi!H99-NMM_emi!H128)</f>
        <v>537.14693339683504</v>
      </c>
      <c r="I57" s="215">
        <f>(NMM_emi!I5-NMM_emi!I46)+(NMM_emi!I48-NMM_emi!I97)+(NMM_emi!I99-NMM_emi!I128)</f>
        <v>429.74689751769859</v>
      </c>
      <c r="J57" s="215">
        <f>(NMM_emi!J5-NMM_emi!J46)+(NMM_emi!J48-NMM_emi!J97)+(NMM_emi!J99-NMM_emi!J128)</f>
        <v>447.84140903792894</v>
      </c>
      <c r="K57" s="215">
        <f>(NMM_emi!K5-NMM_emi!K46)+(NMM_emi!K48-NMM_emi!K97)+(NMM_emi!K99-NMM_emi!K128)</f>
        <v>423.75858047795828</v>
      </c>
      <c r="L57" s="215">
        <f>(NMM_emi!L5-NMM_emi!L46)+(NMM_emi!L48-NMM_emi!L97)+(NMM_emi!L99-NMM_emi!L128)</f>
        <v>436.47400403686686</v>
      </c>
      <c r="M57" s="215">
        <f>(NMM_emi!M5-NMM_emi!M46)+(NMM_emi!M48-NMM_emi!M97)+(NMM_emi!M99-NMM_emi!M128)</f>
        <v>437.45675147741497</v>
      </c>
      <c r="N57" s="215">
        <f>(NMM_emi!N5-NMM_emi!N46)+(NMM_emi!N48-NMM_emi!N97)+(NMM_emi!N99-NMM_emi!N128)</f>
        <v>431.89453907756877</v>
      </c>
      <c r="O57" s="215">
        <f>(NMM_emi!O5-NMM_emi!O46)+(NMM_emi!O48-NMM_emi!O97)+(NMM_emi!O99-NMM_emi!O128)</f>
        <v>384.24282251687987</v>
      </c>
      <c r="P57" s="215">
        <f>(NMM_emi!P5-NMM_emi!P46)+(NMM_emi!P48-NMM_emi!P97)+(NMM_emi!P99-NMM_emi!P128)</f>
        <v>415.13624651703901</v>
      </c>
      <c r="Q57" s="215">
        <f>(NMM_emi!Q5-NMM_emi!Q46)+(NMM_emi!Q48-NMM_emi!Q97)+(NMM_emi!Q99-NMM_emi!Q128)</f>
        <v>400.01536811785178</v>
      </c>
      <c r="R57" s="215">
        <f>(NMM_emi!R5-NMM_emi!R46)+(NMM_emi!R48-NMM_emi!R97)+(NMM_emi!R99-NMM_emi!R128)</f>
        <v>406.22964503699711</v>
      </c>
      <c r="S57" s="215">
        <f>(NMM_emi!S5-NMM_emi!S46)+(NMM_emi!S48-NMM_emi!S97)+(NMM_emi!S99-NMM_emi!S128)</f>
        <v>412.40466923746811</v>
      </c>
      <c r="T57" s="215">
        <f>(NMM_emi!T5-NMM_emi!T46)+(NMM_emi!T48-NMM_emi!T97)+(NMM_emi!T99-NMM_emi!T128)</f>
        <v>413.78639699710294</v>
      </c>
      <c r="U57" s="215">
        <f>(NMM_emi!U5-NMM_emi!U46)+(NMM_emi!U48-NMM_emi!U97)+(NMM_emi!U99-NMM_emi!U128)</f>
        <v>428.42352851684012</v>
      </c>
      <c r="V57" s="215">
        <f>(NMM_emi!V5-NMM_emi!V46)+(NMM_emi!V48-NMM_emi!V97)+(NMM_emi!V99-NMM_emi!V128)</f>
        <v>401.07245591762421</v>
      </c>
      <c r="W57" s="215">
        <f>(NMM_emi!W5-NMM_emi!W46)+(NMM_emi!W48-NMM_emi!W97)+(NMM_emi!W99-NMM_emi!W128)</f>
        <v>370.62998099720198</v>
      </c>
      <c r="DA57" s="85"/>
    </row>
    <row r="58" spans="1:105" ht="12" customHeight="1" x14ac:dyDescent="0.25">
      <c r="A58" s="14" t="s">
        <v>147</v>
      </c>
      <c r="B58" s="206">
        <f>NMM_emi!B46+NMM_emi!B97+NMM_emi!B128</f>
        <v>552.00989230520338</v>
      </c>
      <c r="C58" s="206">
        <f>NMM_emi!C46+NMM_emi!C97+NMM_emi!C128</f>
        <v>488.96169631319111</v>
      </c>
      <c r="D58" s="206">
        <f>NMM_emi!D46+NMM_emi!D97+NMM_emi!D128</f>
        <v>503.35402256331867</v>
      </c>
      <c r="E58" s="206">
        <f>NMM_emi!E46+NMM_emi!E97+NMM_emi!E128</f>
        <v>449.75130655341081</v>
      </c>
      <c r="F58" s="206">
        <f>NMM_emi!F46+NMM_emi!F97+NMM_emi!F128</f>
        <v>489.32409974393141</v>
      </c>
      <c r="G58" s="206">
        <f>NMM_emi!G46+NMM_emi!G97+NMM_emi!G128</f>
        <v>480.22219735542205</v>
      </c>
      <c r="H58" s="206">
        <f>NMM_emi!H46+NMM_emi!H97+NMM_emi!H128</f>
        <v>475.73986566232514</v>
      </c>
      <c r="I58" s="206">
        <f>NMM_emi!I46+NMM_emi!I97+NMM_emi!I128</f>
        <v>472.91810695646342</v>
      </c>
      <c r="J58" s="206">
        <f>NMM_emi!J46+NMM_emi!J97+NMM_emi!J128</f>
        <v>444.54009010902911</v>
      </c>
      <c r="K58" s="206">
        <f>NMM_emi!K46+NMM_emi!K97+NMM_emi!K128</f>
        <v>416.93181476996949</v>
      </c>
      <c r="L58" s="206">
        <f>NMM_emi!L46+NMM_emi!L97+NMM_emi!L128</f>
        <v>432.75142792698693</v>
      </c>
      <c r="M58" s="206">
        <f>NMM_emi!M46+NMM_emi!M97+NMM_emi!M128</f>
        <v>450.03131207688341</v>
      </c>
      <c r="N58" s="206">
        <f>NMM_emi!N46+NMM_emi!N97+NMM_emi!N128</f>
        <v>439.58905374637402</v>
      </c>
      <c r="O58" s="206">
        <f>NMM_emi!O46+NMM_emi!O97+NMM_emi!O128</f>
        <v>415.33178367986739</v>
      </c>
      <c r="P58" s="206">
        <f>NMM_emi!P46+NMM_emi!P97+NMM_emi!P128</f>
        <v>423.22979999999995</v>
      </c>
      <c r="Q58" s="206">
        <f>NMM_emi!Q46+NMM_emi!Q97+NMM_emi!Q128</f>
        <v>394.3492</v>
      </c>
      <c r="R58" s="206">
        <f>NMM_emi!R46+NMM_emi!R97+NMM_emi!R128</f>
        <v>416.70299999999997</v>
      </c>
      <c r="S58" s="206">
        <f>NMM_emi!S46+NMM_emi!S97+NMM_emi!S128</f>
        <v>434.60120000000001</v>
      </c>
      <c r="T58" s="206">
        <f>NMM_emi!T46+NMM_emi!T97+NMM_emi!T128</f>
        <v>432.15085769188897</v>
      </c>
      <c r="U58" s="206">
        <f>NMM_emi!U46+NMM_emi!U97+NMM_emi!U128</f>
        <v>458.76949999999999</v>
      </c>
      <c r="V58" s="206">
        <f>NMM_emi!V46+NMM_emi!V97+NMM_emi!V128</f>
        <v>433.42636999999996</v>
      </c>
      <c r="W58" s="206">
        <f>NMM_emi!W46+NMM_emi!W97+NMM_emi!W128</f>
        <v>382.0172</v>
      </c>
      <c r="DA58" s="71"/>
    </row>
    <row r="59" spans="1:105" ht="12" customHeight="1" x14ac:dyDescent="0.25">
      <c r="A59" s="31" t="s">
        <v>145</v>
      </c>
      <c r="B59" s="212">
        <f t="shared" ref="B59:W59" si="12">SUM(B60:B62)</f>
        <v>1088.3420981829577</v>
      </c>
      <c r="C59" s="212">
        <f t="shared" si="12"/>
        <v>1069.9752377508062</v>
      </c>
      <c r="D59" s="212">
        <f t="shared" si="12"/>
        <v>943.95498308538117</v>
      </c>
      <c r="E59" s="212">
        <f t="shared" si="12"/>
        <v>818.30353891061645</v>
      </c>
      <c r="F59" s="212">
        <f t="shared" si="12"/>
        <v>969.93424922073302</v>
      </c>
      <c r="G59" s="212">
        <f t="shared" si="12"/>
        <v>979.34149087315791</v>
      </c>
      <c r="H59" s="212">
        <f t="shared" si="12"/>
        <v>1012.8867990591601</v>
      </c>
      <c r="I59" s="212">
        <f t="shared" si="12"/>
        <v>902.66500447416195</v>
      </c>
      <c r="J59" s="212">
        <f t="shared" si="12"/>
        <v>892.38149914695805</v>
      </c>
      <c r="K59" s="212">
        <f t="shared" si="12"/>
        <v>840.69039524792788</v>
      </c>
      <c r="L59" s="212">
        <f t="shared" si="12"/>
        <v>869.22543196385379</v>
      </c>
      <c r="M59" s="212">
        <f t="shared" si="12"/>
        <v>887.48806355429838</v>
      </c>
      <c r="N59" s="212">
        <f t="shared" si="12"/>
        <v>871.48359282394267</v>
      </c>
      <c r="O59" s="212">
        <f t="shared" si="12"/>
        <v>799.57460619674725</v>
      </c>
      <c r="P59" s="212">
        <f t="shared" si="12"/>
        <v>838.36604651703897</v>
      </c>
      <c r="Q59" s="212">
        <f t="shared" si="12"/>
        <v>794.36456811785172</v>
      </c>
      <c r="R59" s="212">
        <f t="shared" si="12"/>
        <v>822.93264503699697</v>
      </c>
      <c r="S59" s="212">
        <f t="shared" si="12"/>
        <v>847.005869237468</v>
      </c>
      <c r="T59" s="212">
        <f t="shared" si="12"/>
        <v>845.93725468899197</v>
      </c>
      <c r="U59" s="212">
        <f t="shared" si="12"/>
        <v>887.19302851684006</v>
      </c>
      <c r="V59" s="212">
        <f t="shared" si="12"/>
        <v>834.49882591762423</v>
      </c>
      <c r="W59" s="212">
        <f t="shared" si="12"/>
        <v>752.64718099720199</v>
      </c>
      <c r="DA59" s="109"/>
    </row>
    <row r="60" spans="1:105" ht="12" customHeight="1" x14ac:dyDescent="0.25">
      <c r="A60" s="51" t="s">
        <v>49</v>
      </c>
      <c r="B60" s="243">
        <f>NMM_emi!B$5</f>
        <v>680.24496376950583</v>
      </c>
      <c r="C60" s="243">
        <f>NMM_emi!C$5</f>
        <v>619.25098998242402</v>
      </c>
      <c r="D60" s="243">
        <f>NMM_emi!D$5</f>
        <v>629.92921982232303</v>
      </c>
      <c r="E60" s="243">
        <f>NMM_emi!E$5</f>
        <v>574.48627391674677</v>
      </c>
      <c r="F60" s="243">
        <f>NMM_emi!F$5</f>
        <v>626.34712184714635</v>
      </c>
      <c r="G60" s="243">
        <f>NMM_emi!G$5</f>
        <v>618.93254480196151</v>
      </c>
      <c r="H60" s="243">
        <f>NMM_emi!H$5</f>
        <v>643.75258718296618</v>
      </c>
      <c r="I60" s="243">
        <f>NMM_emi!I$5</f>
        <v>645.40978359430812</v>
      </c>
      <c r="J60" s="243">
        <f>NMM_emi!J$5</f>
        <v>627.41323092323444</v>
      </c>
      <c r="K60" s="243">
        <f>NMM_emi!K$5</f>
        <v>579.80903404568767</v>
      </c>
      <c r="L60" s="243">
        <f>NMM_emi!L$5</f>
        <v>611.07688554033507</v>
      </c>
      <c r="M60" s="243">
        <f>NMM_emi!M$5</f>
        <v>642.31542043883951</v>
      </c>
      <c r="N60" s="243">
        <f>NMM_emi!N$5</f>
        <v>595.38909148452467</v>
      </c>
      <c r="O60" s="243">
        <f>NMM_emi!O$5</f>
        <v>617.87178308522334</v>
      </c>
      <c r="P60" s="243">
        <f>NMM_emi!P$5</f>
        <v>593.90739198904384</v>
      </c>
      <c r="Q60" s="243">
        <f>NMM_emi!Q$5</f>
        <v>555.99698603376658</v>
      </c>
      <c r="R60" s="243">
        <f>NMM_emi!R$5</f>
        <v>575.47862758042925</v>
      </c>
      <c r="S60" s="243">
        <f>NMM_emi!S$5</f>
        <v>599.52398317711072</v>
      </c>
      <c r="T60" s="243">
        <f>NMM_emi!T$5</f>
        <v>597.50673839490491</v>
      </c>
      <c r="U60" s="243">
        <f>NMM_emi!U$5</f>
        <v>628.73920473945827</v>
      </c>
      <c r="V60" s="243">
        <f>NMM_emi!V$5</f>
        <v>642.14181117107785</v>
      </c>
      <c r="W60" s="243">
        <f>NMM_emi!W$5</f>
        <v>600.31561873032615</v>
      </c>
      <c r="DA60" s="83"/>
    </row>
    <row r="61" spans="1:105" ht="12" customHeight="1" x14ac:dyDescent="0.25">
      <c r="A61" s="99" t="s">
        <v>50</v>
      </c>
      <c r="B61" s="284">
        <f>NMM_emi!B$48</f>
        <v>159.40220148183303</v>
      </c>
      <c r="C61" s="284">
        <f>NMM_emi!C$48</f>
        <v>205.70599279130755</v>
      </c>
      <c r="D61" s="284">
        <f>NMM_emi!D$48</f>
        <v>101.14263568367846</v>
      </c>
      <c r="E61" s="284">
        <f>NMM_emi!E$48</f>
        <v>28.200615628576479</v>
      </c>
      <c r="F61" s="284">
        <f>NMM_emi!F$48</f>
        <v>108.40189900365431</v>
      </c>
      <c r="G61" s="284">
        <f>NMM_emi!G$48</f>
        <v>122.33278492191387</v>
      </c>
      <c r="H61" s="284">
        <f>NMM_emi!H$48</f>
        <v>124.14987842775535</v>
      </c>
      <c r="I61" s="284">
        <f>NMM_emi!I$48</f>
        <v>19.790842808493185</v>
      </c>
      <c r="J61" s="284">
        <f>NMM_emi!J$48</f>
        <v>27.843384254890161</v>
      </c>
      <c r="K61" s="284">
        <f>NMM_emi!K$48</f>
        <v>25.313624741604826</v>
      </c>
      <c r="L61" s="284">
        <f>NMM_emi!L$48</f>
        <v>21.929915821044823</v>
      </c>
      <c r="M61" s="284">
        <f>NMM_emi!M$48</f>
        <v>31.950165423403352</v>
      </c>
      <c r="N61" s="284">
        <f>NMM_emi!N$48</f>
        <v>70.013844720494305</v>
      </c>
      <c r="O61" s="284">
        <f>NMM_emi!O$48</f>
        <v>32.299527418485702</v>
      </c>
      <c r="P61" s="284">
        <f>NMM_emi!P$48</f>
        <v>31.692837232922301</v>
      </c>
      <c r="Q61" s="284">
        <f>NMM_emi!Q$48</f>
        <v>31.576140841262202</v>
      </c>
      <c r="R61" s="284">
        <f>NMM_emi!R$48</f>
        <v>32.369112062494054</v>
      </c>
      <c r="S61" s="284">
        <f>NMM_emi!S$48</f>
        <v>33.173312371953585</v>
      </c>
      <c r="T61" s="284">
        <f>NMM_emi!T$48</f>
        <v>33.517691795347744</v>
      </c>
      <c r="U61" s="284">
        <f>NMM_emi!U$48</f>
        <v>41.487708813140145</v>
      </c>
      <c r="V61" s="284">
        <f>NMM_emi!V$48</f>
        <v>53.079399503869702</v>
      </c>
      <c r="W61" s="284">
        <f>NMM_emi!W$48</f>
        <v>10.973850789759377</v>
      </c>
      <c r="DA61" s="94"/>
    </row>
    <row r="62" spans="1:105" ht="12" customHeight="1" x14ac:dyDescent="0.25">
      <c r="A62" s="52" t="s">
        <v>51</v>
      </c>
      <c r="B62" s="244">
        <f>NMM_emi!B$99</f>
        <v>248.69493293161878</v>
      </c>
      <c r="C62" s="244">
        <f>NMM_emi!C$99</f>
        <v>245.01825497707446</v>
      </c>
      <c r="D62" s="244">
        <f>NMM_emi!D$99</f>
        <v>212.88312757937967</v>
      </c>
      <c r="E62" s="244">
        <f>NMM_emi!E$99</f>
        <v>215.61664936529323</v>
      </c>
      <c r="F62" s="244">
        <f>NMM_emi!F$99</f>
        <v>235.18522836993233</v>
      </c>
      <c r="G62" s="244">
        <f>NMM_emi!G$99</f>
        <v>238.07616114928243</v>
      </c>
      <c r="H62" s="244">
        <f>NMM_emi!H$99</f>
        <v>244.9843334484386</v>
      </c>
      <c r="I62" s="244">
        <f>NMM_emi!I$99</f>
        <v>237.4643780713607</v>
      </c>
      <c r="J62" s="244">
        <f>NMM_emi!J$99</f>
        <v>237.12488396883344</v>
      </c>
      <c r="K62" s="244">
        <f>NMM_emi!K$99</f>
        <v>235.56773646063533</v>
      </c>
      <c r="L62" s="244">
        <f>NMM_emi!L$99</f>
        <v>236.21863060247389</v>
      </c>
      <c r="M62" s="244">
        <f>NMM_emi!M$99</f>
        <v>213.22247769205543</v>
      </c>
      <c r="N62" s="244">
        <f>NMM_emi!N$99</f>
        <v>206.08065661892377</v>
      </c>
      <c r="O62" s="244">
        <f>NMM_emi!O$99</f>
        <v>149.40329569303822</v>
      </c>
      <c r="P62" s="244">
        <f>NMM_emi!P$99</f>
        <v>212.76581729507282</v>
      </c>
      <c r="Q62" s="244">
        <f>NMM_emi!Q$99</f>
        <v>206.79144124282303</v>
      </c>
      <c r="R62" s="244">
        <f>NMM_emi!R$99</f>
        <v>215.0849053940737</v>
      </c>
      <c r="S62" s="244">
        <f>NMM_emi!S$99</f>
        <v>214.30857368840378</v>
      </c>
      <c r="T62" s="244">
        <f>NMM_emi!T$99</f>
        <v>214.91282449873927</v>
      </c>
      <c r="U62" s="244">
        <f>NMM_emi!U$99</f>
        <v>216.96611496424168</v>
      </c>
      <c r="V62" s="244">
        <f>NMM_emi!V$99</f>
        <v>139.27761524267666</v>
      </c>
      <c r="W62" s="244">
        <f>NMM_emi!W$99</f>
        <v>141.35771147711648</v>
      </c>
      <c r="DA62" s="84"/>
    </row>
    <row r="63" spans="1:105" ht="12" customHeight="1" x14ac:dyDescent="0.25">
      <c r="A63" s="143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DA63" s="145"/>
    </row>
    <row r="64" spans="1:105" ht="12" customHeight="1" x14ac:dyDescent="0.25">
      <c r="A64" s="115" t="s">
        <v>148</v>
      </c>
      <c r="B64" s="314"/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DA64" s="118"/>
    </row>
    <row r="65" spans="1:105" ht="12" customHeight="1" x14ac:dyDescent="0.25">
      <c r="A65" s="50" t="s">
        <v>49</v>
      </c>
      <c r="B65" s="289">
        <f t="shared" ref="B65:W65" si="13">IF(B$9=0,"",B$4/B$9*1000)</f>
        <v>446.01048873888448</v>
      </c>
      <c r="C65" s="289">
        <f t="shared" si="13"/>
        <v>377.61032127574538</v>
      </c>
      <c r="D65" s="289">
        <f t="shared" si="13"/>
        <v>455.31188457120498</v>
      </c>
      <c r="E65" s="289">
        <f t="shared" si="13"/>
        <v>520.8137360875113</v>
      </c>
      <c r="F65" s="289">
        <f t="shared" si="13"/>
        <v>370.18158544548396</v>
      </c>
      <c r="G65" s="289">
        <f t="shared" si="13"/>
        <v>352.92599539467903</v>
      </c>
      <c r="H65" s="289">
        <f t="shared" si="13"/>
        <v>331.37374328688924</v>
      </c>
      <c r="I65" s="289">
        <f t="shared" si="13"/>
        <v>391.26200174679281</v>
      </c>
      <c r="J65" s="289">
        <f t="shared" si="13"/>
        <v>309.57481833499367</v>
      </c>
      <c r="K65" s="289">
        <f t="shared" si="13"/>
        <v>275.30209306835752</v>
      </c>
      <c r="L65" s="289">
        <f t="shared" si="13"/>
        <v>324.33025063509336</v>
      </c>
      <c r="M65" s="289">
        <f t="shared" si="13"/>
        <v>257.42913732714896</v>
      </c>
      <c r="N65" s="289">
        <f t="shared" si="13"/>
        <v>269.39128438181024</v>
      </c>
      <c r="O65" s="289">
        <f t="shared" si="13"/>
        <v>393.24899685232924</v>
      </c>
      <c r="P65" s="289">
        <f t="shared" si="13"/>
        <v>393.37893562158752</v>
      </c>
      <c r="Q65" s="289">
        <f t="shared" si="13"/>
        <v>436.34410518419617</v>
      </c>
      <c r="R65" s="289">
        <f t="shared" si="13"/>
        <v>517.91239386874372</v>
      </c>
      <c r="S65" s="289">
        <f t="shared" si="13"/>
        <v>319.82433915321798</v>
      </c>
      <c r="T65" s="289">
        <f t="shared" si="13"/>
        <v>414.20916788202379</v>
      </c>
      <c r="U65" s="289">
        <f t="shared" si="13"/>
        <v>423.78175464448429</v>
      </c>
      <c r="V65" s="289">
        <f t="shared" si="13"/>
        <v>370.26341773609113</v>
      </c>
      <c r="W65" s="289">
        <f t="shared" si="13"/>
        <v>411.36613044616621</v>
      </c>
      <c r="DA65" s="83"/>
    </row>
    <row r="66" spans="1:105" ht="12" customHeight="1" x14ac:dyDescent="0.25">
      <c r="A66" s="107" t="s">
        <v>50</v>
      </c>
      <c r="B66" s="290">
        <f t="shared" ref="B66:W66" si="14">IF(B$10=0,"",B$5/B$10*1000)</f>
        <v>325.50476560515654</v>
      </c>
      <c r="C66" s="290">
        <f t="shared" si="14"/>
        <v>275.5853555473422</v>
      </c>
      <c r="D66" s="290">
        <f t="shared" si="14"/>
        <v>332.29305589573028</v>
      </c>
      <c r="E66" s="290">
        <f t="shared" si="14"/>
        <v>380.09723396518632</v>
      </c>
      <c r="F66" s="290">
        <f t="shared" si="14"/>
        <v>270.16375902388575</v>
      </c>
      <c r="G66" s="290">
        <f t="shared" si="14"/>
        <v>257.57038524304119</v>
      </c>
      <c r="H66" s="290">
        <f t="shared" si="14"/>
        <v>241.84124669644393</v>
      </c>
      <c r="I66" s="290">
        <f t="shared" si="14"/>
        <v>285.54854512256895</v>
      </c>
      <c r="J66" s="290">
        <f t="shared" si="14"/>
        <v>225.93208281786727</v>
      </c>
      <c r="K66" s="290">
        <f t="shared" si="14"/>
        <v>167.55231213974835</v>
      </c>
      <c r="L66" s="290">
        <f t="shared" si="14"/>
        <v>230.80616730184303</v>
      </c>
      <c r="M66" s="290">
        <f t="shared" si="14"/>
        <v>122.05542792668086</v>
      </c>
      <c r="N66" s="290">
        <f t="shared" si="14"/>
        <v>50.57487619555075</v>
      </c>
      <c r="O66" s="290">
        <f t="shared" si="14"/>
        <v>150.73674575122294</v>
      </c>
      <c r="P66" s="290">
        <f t="shared" si="14"/>
        <v>106.89200504753877</v>
      </c>
      <c r="Q66" s="290">
        <f t="shared" si="14"/>
        <v>163.8619961454437</v>
      </c>
      <c r="R66" s="290">
        <f t="shared" si="14"/>
        <v>75.870464133712829</v>
      </c>
      <c r="S66" s="290">
        <f t="shared" si="14"/>
        <v>144.99200617705495</v>
      </c>
      <c r="T66" s="290">
        <f t="shared" si="14"/>
        <v>40.177449504787262</v>
      </c>
      <c r="U66" s="290">
        <f t="shared" si="14"/>
        <v>135.61233483998629</v>
      </c>
      <c r="V66" s="290">
        <f t="shared" si="14"/>
        <v>385.30120073884717</v>
      </c>
      <c r="W66" s="290">
        <f t="shared" si="14"/>
        <v>1220.5548600242098</v>
      </c>
      <c r="DA66" s="94"/>
    </row>
    <row r="67" spans="1:105" ht="12" customHeight="1" x14ac:dyDescent="0.25">
      <c r="A67" s="49" t="s">
        <v>58</v>
      </c>
      <c r="B67" s="291">
        <f t="shared" ref="B67:W67" si="15">IF(B$11=0,"",B$6/B$11*1000)</f>
        <v>868.28159410163528</v>
      </c>
      <c r="C67" s="291">
        <f t="shared" si="15"/>
        <v>735.12193095191208</v>
      </c>
      <c r="D67" s="291">
        <f t="shared" si="15"/>
        <v>886.38930906478163</v>
      </c>
      <c r="E67" s="291">
        <f t="shared" si="15"/>
        <v>1013.9066062745433</v>
      </c>
      <c r="F67" s="291">
        <f t="shared" si="15"/>
        <v>720.65986166942128</v>
      </c>
      <c r="G67" s="291">
        <f t="shared" si="15"/>
        <v>687.06712872979574</v>
      </c>
      <c r="H67" s="291">
        <f t="shared" si="15"/>
        <v>645.1097660912061</v>
      </c>
      <c r="I67" s="291">
        <f t="shared" si="15"/>
        <v>761.69866665847246</v>
      </c>
      <c r="J67" s="291">
        <f t="shared" si="15"/>
        <v>602.67218718930042</v>
      </c>
      <c r="K67" s="291">
        <f t="shared" si="15"/>
        <v>519.07189031347821</v>
      </c>
      <c r="L67" s="291">
        <f t="shared" si="15"/>
        <v>439.39182591714325</v>
      </c>
      <c r="M67" s="291">
        <f t="shared" si="15"/>
        <v>391.99771257805367</v>
      </c>
      <c r="N67" s="291">
        <f t="shared" si="15"/>
        <v>330.90590217948807</v>
      </c>
      <c r="O67" s="291">
        <f t="shared" si="15"/>
        <v>459.84109205690208</v>
      </c>
      <c r="P67" s="291">
        <f t="shared" si="15"/>
        <v>465.01029997814453</v>
      </c>
      <c r="Q67" s="291">
        <f t="shared" si="15"/>
        <v>522.93423151249215</v>
      </c>
      <c r="R67" s="291">
        <f t="shared" si="15"/>
        <v>511.50538359416231</v>
      </c>
      <c r="S67" s="291">
        <f t="shared" si="15"/>
        <v>507.8743611171389</v>
      </c>
      <c r="T67" s="291">
        <f t="shared" si="15"/>
        <v>521.23129046205975</v>
      </c>
      <c r="U67" s="291">
        <f t="shared" si="15"/>
        <v>545.33060668029987</v>
      </c>
      <c r="V67" s="291">
        <f t="shared" si="15"/>
        <v>626.67548654388463</v>
      </c>
      <c r="W67" s="291">
        <f t="shared" si="15"/>
        <v>663.21058077012776</v>
      </c>
      <c r="DA67" s="84"/>
    </row>
    <row r="68" spans="1:105" ht="12" customHeight="1" x14ac:dyDescent="0.25">
      <c r="A68" s="115" t="s">
        <v>149</v>
      </c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DA68" s="118"/>
    </row>
    <row r="69" spans="1:105" ht="12" customHeight="1" x14ac:dyDescent="0.25">
      <c r="A69" s="50" t="s">
        <v>49</v>
      </c>
      <c r="B69" s="254">
        <f t="shared" ref="B69:W69" si="16">IF(B$52=0,"",B$52/B$9)</f>
        <v>8.3160000000000026E-2</v>
      </c>
      <c r="C69" s="254">
        <f t="shared" si="16"/>
        <v>8.0760594636939645E-2</v>
      </c>
      <c r="D69" s="254">
        <f t="shared" si="16"/>
        <v>8.1683425095117071E-2</v>
      </c>
      <c r="E69" s="254">
        <f t="shared" si="16"/>
        <v>7.8489394492942774E-2</v>
      </c>
      <c r="F69" s="254">
        <f t="shared" si="16"/>
        <v>7.5674813956649073E-2</v>
      </c>
      <c r="G69" s="254">
        <f t="shared" si="16"/>
        <v>7.729591677744771E-2</v>
      </c>
      <c r="H69" s="254">
        <f t="shared" si="16"/>
        <v>7.3729035896448164E-2</v>
      </c>
      <c r="I69" s="254">
        <f t="shared" si="16"/>
        <v>7.1831643327856479E-2</v>
      </c>
      <c r="J69" s="254">
        <f t="shared" si="16"/>
        <v>7.1406576776408506E-2</v>
      </c>
      <c r="K69" s="254">
        <f t="shared" si="16"/>
        <v>7.4009125013273655E-2</v>
      </c>
      <c r="L69" s="254">
        <f t="shared" si="16"/>
        <v>7.2033986212078835E-2</v>
      </c>
      <c r="M69" s="254">
        <f t="shared" si="16"/>
        <v>7.0085849452726973E-2</v>
      </c>
      <c r="N69" s="254">
        <f t="shared" si="16"/>
        <v>6.8838662075937973E-2</v>
      </c>
      <c r="O69" s="254">
        <f t="shared" si="16"/>
        <v>7.3368651552212172E-2</v>
      </c>
      <c r="P69" s="254">
        <f t="shared" si="16"/>
        <v>7.220761090158366E-2</v>
      </c>
      <c r="Q69" s="254">
        <f t="shared" si="16"/>
        <v>7.2439508985124232E-2</v>
      </c>
      <c r="R69" s="254">
        <f t="shared" si="16"/>
        <v>7.3256360210059893E-2</v>
      </c>
      <c r="S69" s="254">
        <f t="shared" si="16"/>
        <v>7.339146572609187E-2</v>
      </c>
      <c r="T69" s="254">
        <f t="shared" si="16"/>
        <v>7.1712246894730436E-2</v>
      </c>
      <c r="U69" s="254">
        <f t="shared" si="16"/>
        <v>7.3284436212402021E-2</v>
      </c>
      <c r="V69" s="254">
        <f t="shared" si="16"/>
        <v>7.0645607477640593E-2</v>
      </c>
      <c r="W69" s="254">
        <f t="shared" si="16"/>
        <v>6.9111351391328041E-2</v>
      </c>
      <c r="DA69" s="83"/>
    </row>
    <row r="70" spans="1:105" ht="12" customHeight="1" x14ac:dyDescent="0.25">
      <c r="A70" s="107" t="s">
        <v>50</v>
      </c>
      <c r="B70" s="293">
        <f t="shared" ref="B70:W70" si="17">IF(B$53=0,"",B$53/B$10)</f>
        <v>7.3580782770896053E-2</v>
      </c>
      <c r="C70" s="293">
        <f t="shared" si="17"/>
        <v>6.5501073436617513E-2</v>
      </c>
      <c r="D70" s="293">
        <f t="shared" si="17"/>
        <v>6.6249537286869831E-2</v>
      </c>
      <c r="E70" s="293">
        <f t="shared" si="17"/>
        <v>6.3659011127765383E-2</v>
      </c>
      <c r="F70" s="293">
        <f t="shared" si="17"/>
        <v>6.1376238852129783E-2</v>
      </c>
      <c r="G70" s="293">
        <f t="shared" si="17"/>
        <v>6.269103817215449E-2</v>
      </c>
      <c r="H70" s="293">
        <f t="shared" si="17"/>
        <v>6.1601085906216033E-2</v>
      </c>
      <c r="I70" s="293">
        <f t="shared" si="17"/>
        <v>6.1381471941020241E-2</v>
      </c>
      <c r="J70" s="293">
        <f t="shared" si="17"/>
        <v>6.1018244686400956E-2</v>
      </c>
      <c r="K70" s="293">
        <f t="shared" si="17"/>
        <v>6.3242170440781384E-2</v>
      </c>
      <c r="L70" s="293">
        <f t="shared" si="17"/>
        <v>6.3284695410443764E-2</v>
      </c>
      <c r="M70" s="293">
        <f t="shared" si="17"/>
        <v>6.461345602766716E-2</v>
      </c>
      <c r="N70" s="293">
        <f t="shared" si="17"/>
        <v>6.3463650648155068E-2</v>
      </c>
      <c r="O70" s="293">
        <f t="shared" si="17"/>
        <v>6.7639932709606942E-2</v>
      </c>
      <c r="P70" s="293">
        <f t="shared" si="17"/>
        <v>6.6569547608883881E-2</v>
      </c>
      <c r="Q70" s="293">
        <f t="shared" si="17"/>
        <v>6.6783338791280178E-2</v>
      </c>
      <c r="R70" s="293">
        <f t="shared" si="17"/>
        <v>6.7536409220128005E-2</v>
      </c>
      <c r="S70" s="293">
        <f t="shared" si="17"/>
        <v>6.7660965523395941E-2</v>
      </c>
      <c r="T70" s="293">
        <f t="shared" si="17"/>
        <v>6.6112862261921063E-2</v>
      </c>
      <c r="U70" s="293">
        <f t="shared" si="17"/>
        <v>6.7562293012033578E-2</v>
      </c>
      <c r="V70" s="293">
        <f t="shared" si="17"/>
        <v>6.5129507424793801E-2</v>
      </c>
      <c r="W70" s="293">
        <f t="shared" si="17"/>
        <v>6.3715048030462004E-2</v>
      </c>
      <c r="DA70" s="94"/>
    </row>
    <row r="71" spans="1:105" ht="12" customHeight="1" x14ac:dyDescent="0.25">
      <c r="A71" s="49" t="s">
        <v>51</v>
      </c>
      <c r="B71" s="255">
        <f t="shared" ref="B71:W71" si="18">IF(B$54=0,"",B$54/B$11)</f>
        <v>0.18844391620623466</v>
      </c>
      <c r="C71" s="255">
        <f t="shared" si="18"/>
        <v>0.18172826095243808</v>
      </c>
      <c r="D71" s="255">
        <f t="shared" si="18"/>
        <v>0.18257138910713253</v>
      </c>
      <c r="E71" s="255">
        <f t="shared" si="18"/>
        <v>0.17046235666703444</v>
      </c>
      <c r="F71" s="255">
        <f t="shared" si="18"/>
        <v>0.16330514330586232</v>
      </c>
      <c r="G71" s="255">
        <f t="shared" si="18"/>
        <v>0.16261361451557149</v>
      </c>
      <c r="H71" s="255">
        <f t="shared" si="18"/>
        <v>0.15820432393210915</v>
      </c>
      <c r="I71" s="255">
        <f t="shared" si="18"/>
        <v>0.15690038705475262</v>
      </c>
      <c r="J71" s="255">
        <f t="shared" si="18"/>
        <v>0.15570871433777569</v>
      </c>
      <c r="K71" s="255">
        <f t="shared" si="18"/>
        <v>0.15645002946851325</v>
      </c>
      <c r="L71" s="255">
        <f t="shared" si="18"/>
        <v>0.15634388851651629</v>
      </c>
      <c r="M71" s="255">
        <f t="shared" si="18"/>
        <v>0.15844072455367345</v>
      </c>
      <c r="N71" s="255">
        <f t="shared" si="18"/>
        <v>0.15419900265219141</v>
      </c>
      <c r="O71" s="255">
        <f t="shared" si="18"/>
        <v>0.15305486009437913</v>
      </c>
      <c r="P71" s="255">
        <f t="shared" si="18"/>
        <v>0.15530602537346164</v>
      </c>
      <c r="Q71" s="255">
        <f t="shared" si="18"/>
        <v>0.14940018277137235</v>
      </c>
      <c r="R71" s="255">
        <f t="shared" si="18"/>
        <v>0.15108486733111257</v>
      </c>
      <c r="S71" s="255">
        <f t="shared" si="18"/>
        <v>0.14608975601082197</v>
      </c>
      <c r="T71" s="255">
        <f t="shared" si="18"/>
        <v>0.1427471784108878</v>
      </c>
      <c r="U71" s="255">
        <f t="shared" si="18"/>
        <v>0.14587670786706003</v>
      </c>
      <c r="V71" s="255">
        <f t="shared" si="18"/>
        <v>0.14062397388495912</v>
      </c>
      <c r="W71" s="255">
        <f t="shared" si="18"/>
        <v>0.13756995261572819</v>
      </c>
      <c r="DA71" s="84"/>
    </row>
    <row r="72" spans="1:105" ht="12" customHeight="1" x14ac:dyDescent="0.25">
      <c r="A72" s="115" t="s">
        <v>150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DA72" s="118"/>
    </row>
    <row r="73" spans="1:105" ht="12" customHeight="1" x14ac:dyDescent="0.25">
      <c r="A73" s="50" t="s">
        <v>49</v>
      </c>
      <c r="B73" s="254">
        <f>IF(NMM_ued!B$5=0,"",NMM_ued!B$5/B$9)</f>
        <v>4.5634417400115611E-2</v>
      </c>
      <c r="C73" s="254">
        <f>IF(NMM_ued!C$5=0,"",NMM_ued!C$5/C$9)</f>
        <v>4.4042469729796939E-2</v>
      </c>
      <c r="D73" s="254">
        <f>IF(NMM_ued!D$5=0,"",NMM_ued!D$5/D$9)</f>
        <v>4.5092738948336653E-2</v>
      </c>
      <c r="E73" s="254">
        <f>IF(NMM_ued!E$5=0,"",NMM_ued!E$5/E$9)</f>
        <v>4.282280710714368E-2</v>
      </c>
      <c r="F73" s="254">
        <f>IF(NMM_ued!F$5=0,"",NMM_ued!F$5/F$9)</f>
        <v>4.0964156448705866E-2</v>
      </c>
      <c r="G73" s="254">
        <f>IF(NMM_ued!G$5=0,"",NMM_ued!G$5/G$9)</f>
        <v>4.1730920385259961E-2</v>
      </c>
      <c r="H73" s="254">
        <f>IF(NMM_ued!H$5=0,"",NMM_ued!H$5/H$9)</f>
        <v>3.9996630749364097E-2</v>
      </c>
      <c r="I73" s="254">
        <f>IF(NMM_ued!I$5=0,"",NMM_ued!I$5/I$9)</f>
        <v>3.9463023502997199E-2</v>
      </c>
      <c r="J73" s="254">
        <f>IF(NMM_ued!J$5=0,"",NMM_ued!J$5/J$9)</f>
        <v>3.9172662270344327E-2</v>
      </c>
      <c r="K73" s="254">
        <f>IF(NMM_ued!K$5=0,"",NMM_ued!K$5/K$9)</f>
        <v>4.0758057904108226E-2</v>
      </c>
      <c r="L73" s="254">
        <f>IF(NMM_ued!L$5=0,"",NMM_ued!L$5/L$9)</f>
        <v>4.0016524164728742E-2</v>
      </c>
      <c r="M73" s="254">
        <f>IF(NMM_ued!M$5=0,"",NMM_ued!M$5/M$9)</f>
        <v>4.0470588095051094E-2</v>
      </c>
      <c r="N73" s="254">
        <f>IF(NMM_ued!N$5=0,"",NMM_ued!N$5/N$9)</f>
        <v>3.9659137435350246E-2</v>
      </c>
      <c r="O73" s="254">
        <f>IF(NMM_ued!O$5=0,"",NMM_ued!O$5/O$9)</f>
        <v>4.2259401338144355E-2</v>
      </c>
      <c r="P73" s="254">
        <f>IF(NMM_ued!P$5=0,"",NMM_ued!P$5/P$9)</f>
        <v>4.1624487587491002E-2</v>
      </c>
      <c r="Q73" s="254">
        <f>IF(NMM_ued!Q$5=0,"",NMM_ued!Q$5/Q$9)</f>
        <v>4.180033213487757E-2</v>
      </c>
      <c r="R73" s="254">
        <f>IF(NMM_ued!R$5=0,"",NMM_ued!R$5/R$9)</f>
        <v>4.2234158970579715E-2</v>
      </c>
      <c r="S73" s="254">
        <f>IF(NMM_ued!S$5=0,"",NMM_ued!S$5/S$9)</f>
        <v>4.2151575608384319E-2</v>
      </c>
      <c r="T73" s="254">
        <f>IF(NMM_ued!T$5=0,"",NMM_ued!T$5/T$9)</f>
        <v>4.0910223616564205E-2</v>
      </c>
      <c r="U73" s="254">
        <f>IF(NMM_ued!U$5=0,"",NMM_ued!U$5/U$9)</f>
        <v>4.1722967190360005E-2</v>
      </c>
      <c r="V73" s="254">
        <f>IF(NMM_ued!V$5=0,"",NMM_ued!V$5/V$9)</f>
        <v>3.9830085533920638E-2</v>
      </c>
      <c r="W73" s="254">
        <f>IF(NMM_ued!W$5=0,"",NMM_ued!W$5/W$9)</f>
        <v>3.8776314405507946E-2</v>
      </c>
      <c r="DA73" s="83"/>
    </row>
    <row r="74" spans="1:105" ht="12" customHeight="1" x14ac:dyDescent="0.25">
      <c r="A74" s="107" t="s">
        <v>50</v>
      </c>
      <c r="B74" s="293">
        <f>IF(NMM_ued!B$48=0,"",NMM_ued!B$48/B$10)</f>
        <v>3.6410930617872338E-2</v>
      </c>
      <c r="C74" s="293">
        <f>IF(NMM_ued!C$48=0,"",NMM_ued!C$48/C$10)</f>
        <v>3.2579604056975915E-2</v>
      </c>
      <c r="D74" s="293">
        <f>IF(NMM_ued!D$48=0,"",NMM_ued!D$48/D$10)</f>
        <v>3.3156261488158603E-2</v>
      </c>
      <c r="E74" s="293">
        <f>IF(NMM_ued!E$48=0,"",NMM_ued!E$48/E$10)</f>
        <v>3.176055044276474E-2</v>
      </c>
      <c r="F74" s="293">
        <f>IF(NMM_ued!F$48=0,"",NMM_ued!F$48/F$10)</f>
        <v>3.047051805001064E-2</v>
      </c>
      <c r="G74" s="293">
        <f>IF(NMM_ued!G$48=0,"",NMM_ued!G$48/G$10)</f>
        <v>3.1090502362702804E-2</v>
      </c>
      <c r="H74" s="293">
        <f>IF(NMM_ued!H$48=0,"",NMM_ued!H$48/H$10)</f>
        <v>3.0483229881487231E-2</v>
      </c>
      <c r="I74" s="293">
        <f>IF(NMM_ued!I$48=0,"",NMM_ued!I$48/I$10)</f>
        <v>3.0416104296615776E-2</v>
      </c>
      <c r="J74" s="293">
        <f>IF(NMM_ued!J$48=0,"",NMM_ued!J$48/J$10)</f>
        <v>3.0226179313155264E-2</v>
      </c>
      <c r="K74" s="293">
        <f>IF(NMM_ued!K$48=0,"",NMM_ued!K$48/K$10)</f>
        <v>3.1293526803278342E-2</v>
      </c>
      <c r="L74" s="293">
        <f>IF(NMM_ued!L$48=0,"",NMM_ued!L$48/L$10)</f>
        <v>3.1335661534187015E-2</v>
      </c>
      <c r="M74" s="293">
        <f>IF(NMM_ued!M$48=0,"",NMM_ued!M$48/M$10)</f>
        <v>3.2194087905538307E-2</v>
      </c>
      <c r="N74" s="293">
        <f>IF(NMM_ued!N$48=0,"",NMM_ued!N$48/N$10)</f>
        <v>3.1595851421705574E-2</v>
      </c>
      <c r="O74" s="293">
        <f>IF(NMM_ued!O$48=0,"",NMM_ued!O$48/O$10)</f>
        <v>3.3705110347836804E-2</v>
      </c>
      <c r="P74" s="293">
        <f>IF(NMM_ued!P$48=0,"",NMM_ued!P$48/P$10)</f>
        <v>3.3179133601206945E-2</v>
      </c>
      <c r="Q74" s="293">
        <f>IF(NMM_ued!Q$48=0,"",NMM_ued!Q$48/Q$10)</f>
        <v>3.3247376123064165E-2</v>
      </c>
      <c r="R74" s="293">
        <f>IF(NMM_ued!R$48=0,"",NMM_ued!R$48/R$10)</f>
        <v>3.3590398177827295E-2</v>
      </c>
      <c r="S74" s="293">
        <f>IF(NMM_ued!S$48=0,"",NMM_ued!S$48/S$10)</f>
        <v>3.362317847508748E-2</v>
      </c>
      <c r="T74" s="293">
        <f>IF(NMM_ued!T$48=0,"",NMM_ued!T$48/T$10)</f>
        <v>3.2740692897187382E-2</v>
      </c>
      <c r="U74" s="293">
        <f>IF(NMM_ued!U$48=0,"",NMM_ued!U$48/U$10)</f>
        <v>3.3431234003155709E-2</v>
      </c>
      <c r="V74" s="293">
        <f>IF(NMM_ued!V$48=0,"",NMM_ued!V$48/V$10)</f>
        <v>3.2285119723891302E-2</v>
      </c>
      <c r="W74" s="293">
        <f>IF(NMM_ued!W$48=0,"",NMM_ued!W$48/W$10)</f>
        <v>3.1520219253771395E-2</v>
      </c>
      <c r="DA74" s="94"/>
    </row>
    <row r="75" spans="1:105" ht="12" customHeight="1" x14ac:dyDescent="0.25">
      <c r="A75" s="49" t="s">
        <v>51</v>
      </c>
      <c r="B75" s="255">
        <f>IF(NMM_ued!B$99=0,"",NMM_ued!B$99/B$11)</f>
        <v>9.2368927486313812E-2</v>
      </c>
      <c r="C75" s="255">
        <f>IF(NMM_ued!C$99=0,"",NMM_ued!C$99/C$11)</f>
        <v>8.8710043952511988E-2</v>
      </c>
      <c r="D75" s="255">
        <f>IF(NMM_ued!D$99=0,"",NMM_ued!D$99/D$11)</f>
        <v>9.3081273394496497E-2</v>
      </c>
      <c r="E75" s="255">
        <f>IF(NMM_ued!E$99=0,"",NMM_ued!E$99/E$11)</f>
        <v>8.5887652544711063E-2</v>
      </c>
      <c r="F75" s="255">
        <f>IF(NMM_ued!F$99=0,"",NMM_ued!F$99/F$11)</f>
        <v>7.9808527674562174E-2</v>
      </c>
      <c r="G75" s="255">
        <f>IF(NMM_ued!G$99=0,"",NMM_ued!G$99/G$11)</f>
        <v>7.9521045481345837E-2</v>
      </c>
      <c r="H75" s="255">
        <f>IF(NMM_ued!H$99=0,"",NMM_ued!H$99/H$11)</f>
        <v>7.6086835225950403E-2</v>
      </c>
      <c r="I75" s="255">
        <f>IF(NMM_ued!I$99=0,"",NMM_ued!I$99/I$11)</f>
        <v>7.6801898271052688E-2</v>
      </c>
      <c r="J75" s="255">
        <f>IF(NMM_ued!J$99=0,"",NMM_ued!J$99/J$11)</f>
        <v>7.5926502678909366E-2</v>
      </c>
      <c r="K75" s="255">
        <f>IF(NMM_ued!K$99=0,"",NMM_ued!K$99/K$11)</f>
        <v>7.7293541677038821E-2</v>
      </c>
      <c r="L75" s="255">
        <f>IF(NMM_ued!L$99=0,"",NMM_ued!L$99/L$11)</f>
        <v>7.7178263901653596E-2</v>
      </c>
      <c r="M75" s="255">
        <f>IF(NMM_ued!M$99=0,"",NMM_ued!M$99/M$11)</f>
        <v>8.1350995388333625E-2</v>
      </c>
      <c r="N75" s="255">
        <f>IF(NMM_ued!N$99=0,"",NMM_ued!N$99/N$11)</f>
        <v>7.9078446422423801E-2</v>
      </c>
      <c r="O75" s="255">
        <f>IF(NMM_ued!O$99=0,"",NMM_ued!O$99/O$11)</f>
        <v>7.8783468395212705E-2</v>
      </c>
      <c r="P75" s="255">
        <f>IF(NMM_ued!P$99=0,"",NMM_ued!P$99/P$11)</f>
        <v>8.1348265284549262E-2</v>
      </c>
      <c r="Q75" s="255">
        <f>IF(NMM_ued!Q$99=0,"",NMM_ued!Q$99/Q$11)</f>
        <v>7.9508020905905266E-2</v>
      </c>
      <c r="R75" s="255">
        <f>IF(NMM_ued!R$99=0,"",NMM_ued!R$99/R$11)</f>
        <v>8.002794849867996E-2</v>
      </c>
      <c r="S75" s="255">
        <f>IF(NMM_ued!S$99=0,"",NMM_ued!S$99/S$11)</f>
        <v>7.8310485218893777E-2</v>
      </c>
      <c r="T75" s="255">
        <f>IF(NMM_ued!T$99=0,"",NMM_ued!T$99/T$11)</f>
        <v>7.5330527531218147E-2</v>
      </c>
      <c r="U75" s="255">
        <f>IF(NMM_ued!U$99=0,"",NMM_ued!U$99/U$11)</f>
        <v>7.6393583565706316E-2</v>
      </c>
      <c r="V75" s="255">
        <f>IF(NMM_ued!V$99=0,"",NMM_ued!V$99/V$11)</f>
        <v>7.3646539611017123E-2</v>
      </c>
      <c r="W75" s="255">
        <f>IF(NMM_ued!W$99=0,"",NMM_ued!W$99/W$11)</f>
        <v>7.0586297083539751E-2</v>
      </c>
      <c r="DA75" s="84"/>
    </row>
    <row r="76" spans="1:105" ht="12" customHeight="1" x14ac:dyDescent="0.25">
      <c r="A76" s="110" t="s">
        <v>88</v>
      </c>
      <c r="B76" s="256">
        <f t="shared" ref="B76:W76" si="19">IF(B$51=0,"",B$59/B$51)</f>
        <v>5.4541969909047152</v>
      </c>
      <c r="C76" s="256">
        <f t="shared" si="19"/>
        <v>5.2038767941568311</v>
      </c>
      <c r="D76" s="256">
        <f t="shared" si="19"/>
        <v>5.4467281285296583</v>
      </c>
      <c r="E76" s="256">
        <f t="shared" si="19"/>
        <v>5.9186613937996988</v>
      </c>
      <c r="F76" s="256">
        <f t="shared" si="19"/>
        <v>5.8021282676826553</v>
      </c>
      <c r="G76" s="256">
        <f t="shared" si="19"/>
        <v>5.8082240703850481</v>
      </c>
      <c r="H76" s="256">
        <f t="shared" si="19"/>
        <v>5.819123818778305</v>
      </c>
      <c r="I76" s="256">
        <f t="shared" si="19"/>
        <v>5.858530200095597</v>
      </c>
      <c r="J76" s="256">
        <f t="shared" si="19"/>
        <v>5.7241739949319035</v>
      </c>
      <c r="K76" s="256">
        <f t="shared" si="19"/>
        <v>5.5571226049337143</v>
      </c>
      <c r="L76" s="256">
        <f t="shared" si="19"/>
        <v>5.7047022446378159</v>
      </c>
      <c r="M76" s="256">
        <f t="shared" si="19"/>
        <v>5.3247672189817594</v>
      </c>
      <c r="N76" s="256">
        <f t="shared" si="19"/>
        <v>5.3723540342623117</v>
      </c>
      <c r="O76" s="256">
        <f t="shared" si="19"/>
        <v>5.7819214287825815</v>
      </c>
      <c r="P76" s="256">
        <f t="shared" si="19"/>
        <v>5.4259913202551013</v>
      </c>
      <c r="Q76" s="256">
        <f t="shared" si="19"/>
        <v>5.3300078274235494</v>
      </c>
      <c r="R76" s="256">
        <f t="shared" si="19"/>
        <v>5.4964922459124086</v>
      </c>
      <c r="S76" s="256">
        <f t="shared" si="19"/>
        <v>5.7161880346845741</v>
      </c>
      <c r="T76" s="256">
        <f t="shared" si="19"/>
        <v>5.9073085754867796</v>
      </c>
      <c r="U76" s="256">
        <f t="shared" si="19"/>
        <v>6.0801021329453082</v>
      </c>
      <c r="V76" s="256">
        <f t="shared" si="19"/>
        <v>6.5376509892961243</v>
      </c>
      <c r="W76" s="256">
        <f t="shared" si="19"/>
        <v>6.7337377559282432</v>
      </c>
      <c r="DA76" s="109"/>
    </row>
    <row r="77" spans="1:105" ht="12" customHeight="1" x14ac:dyDescent="0.25">
      <c r="A77" s="50" t="s">
        <v>1438</v>
      </c>
      <c r="B77" s="257">
        <f t="shared" ref="B77:W77" si="20">IF(B$52=0,"",B$60/B$52)</f>
        <v>10.92116671466245</v>
      </c>
      <c r="C77" s="257">
        <f t="shared" si="20"/>
        <v>10.51815758631192</v>
      </c>
      <c r="D77" s="257">
        <f t="shared" si="20"/>
        <v>10.593182017750062</v>
      </c>
      <c r="E77" s="257">
        <f t="shared" si="20"/>
        <v>10.251099906314135</v>
      </c>
      <c r="F77" s="257">
        <f t="shared" si="20"/>
        <v>10.384973742303904</v>
      </c>
      <c r="G77" s="257">
        <f t="shared" si="20"/>
        <v>10.53593723088632</v>
      </c>
      <c r="H77" s="257">
        <f t="shared" si="20"/>
        <v>9.6907109870659145</v>
      </c>
      <c r="I77" s="257">
        <f t="shared" si="20"/>
        <v>8.3117801685505164</v>
      </c>
      <c r="J77" s="257">
        <f t="shared" si="20"/>
        <v>8.0536121120568041</v>
      </c>
      <c r="K77" s="257">
        <f t="shared" si="20"/>
        <v>7.8342911626329581</v>
      </c>
      <c r="L77" s="257">
        <f t="shared" si="20"/>
        <v>7.8693642363390026</v>
      </c>
      <c r="M77" s="257">
        <f t="shared" si="20"/>
        <v>7.4570340161031332</v>
      </c>
      <c r="N77" s="257">
        <f t="shared" si="20"/>
        <v>8.3163950864019132</v>
      </c>
      <c r="O77" s="257">
        <f t="shared" si="20"/>
        <v>7.7049116504174515</v>
      </c>
      <c r="P77" s="257">
        <f t="shared" si="20"/>
        <v>7.7740993609618307</v>
      </c>
      <c r="Q77" s="257">
        <f t="shared" si="20"/>
        <v>7.4301335168318108</v>
      </c>
      <c r="R77" s="257">
        <f t="shared" si="20"/>
        <v>7.8556814170164291</v>
      </c>
      <c r="S77" s="257">
        <f t="shared" si="20"/>
        <v>8.1688514767456155</v>
      </c>
      <c r="T77" s="257">
        <f t="shared" si="20"/>
        <v>8.3320041452893161</v>
      </c>
      <c r="U77" s="257">
        <f t="shared" si="20"/>
        <v>8.5794370160284572</v>
      </c>
      <c r="V77" s="257">
        <f t="shared" si="20"/>
        <v>9.089621196538177</v>
      </c>
      <c r="W77" s="257">
        <f t="shared" si="20"/>
        <v>8.6862086566817247</v>
      </c>
      <c r="DA77" s="83"/>
    </row>
    <row r="78" spans="1:105" ht="12" customHeight="1" x14ac:dyDescent="0.25">
      <c r="A78" s="107" t="s">
        <v>1439</v>
      </c>
      <c r="B78" s="295">
        <f t="shared" ref="B78:W78" si="21">IF(B$53=0,"",B$61/B$53)</f>
        <v>2.7952986123696553</v>
      </c>
      <c r="C78" s="295">
        <f t="shared" si="21"/>
        <v>2.9627340006584104</v>
      </c>
      <c r="D78" s="295">
        <f t="shared" si="21"/>
        <v>2.7657462976235268</v>
      </c>
      <c r="E78" s="295">
        <f t="shared" si="21"/>
        <v>2.9532991615779336</v>
      </c>
      <c r="F78" s="295">
        <f t="shared" si="21"/>
        <v>3.0346851144506006</v>
      </c>
      <c r="G78" s="295">
        <f t="shared" si="21"/>
        <v>3.1271795044165049</v>
      </c>
      <c r="H78" s="295">
        <f t="shared" si="21"/>
        <v>3.2092111089915445</v>
      </c>
      <c r="I78" s="295">
        <f t="shared" si="21"/>
        <v>2.8659886636670584</v>
      </c>
      <c r="J78" s="295">
        <f t="shared" si="21"/>
        <v>2.9630678068427065</v>
      </c>
      <c r="K78" s="295">
        <f t="shared" si="21"/>
        <v>2.8590354195146643</v>
      </c>
      <c r="L78" s="295">
        <f t="shared" si="21"/>
        <v>2.9366775496160891</v>
      </c>
      <c r="M78" s="295">
        <f t="shared" si="21"/>
        <v>2.7020852717225186</v>
      </c>
      <c r="N78" s="295">
        <f t="shared" si="21"/>
        <v>2.7580293603283934</v>
      </c>
      <c r="O78" s="295">
        <f t="shared" si="21"/>
        <v>2.8089504601437016</v>
      </c>
      <c r="P78" s="295">
        <f t="shared" si="21"/>
        <v>2.8005065530357949</v>
      </c>
      <c r="Q78" s="295">
        <f t="shared" si="21"/>
        <v>2.7812626369146627</v>
      </c>
      <c r="R78" s="295">
        <f t="shared" si="21"/>
        <v>2.8193169246453729</v>
      </c>
      <c r="S78" s="295">
        <f t="shared" si="21"/>
        <v>2.8840429646581391</v>
      </c>
      <c r="T78" s="295">
        <f t="shared" si="21"/>
        <v>2.9822168662537232</v>
      </c>
      <c r="U78" s="295">
        <f t="shared" si="21"/>
        <v>3.0101275810283306</v>
      </c>
      <c r="V78" s="295">
        <f t="shared" si="21"/>
        <v>3.1960092450978883</v>
      </c>
      <c r="W78" s="295">
        <f t="shared" si="21"/>
        <v>3.3771228547825745</v>
      </c>
      <c r="DA78" s="94"/>
    </row>
    <row r="79" spans="1:105" ht="12" customHeight="1" x14ac:dyDescent="0.25">
      <c r="A79" s="49" t="s">
        <v>1440</v>
      </c>
      <c r="B79" s="258">
        <f t="shared" ref="B79:W79" si="22">IF(B$54=0,"",B$62/B$54)</f>
        <v>3.0997676317057419</v>
      </c>
      <c r="C79" s="258">
        <f t="shared" si="22"/>
        <v>3.1694775108643749</v>
      </c>
      <c r="D79" s="258">
        <f t="shared" si="22"/>
        <v>2.755001352504463</v>
      </c>
      <c r="E79" s="258">
        <f t="shared" si="22"/>
        <v>2.9671499227054321</v>
      </c>
      <c r="F79" s="258">
        <f t="shared" si="22"/>
        <v>3.3061860701479953</v>
      </c>
      <c r="G79" s="258">
        <f t="shared" si="22"/>
        <v>3.3650914834038828</v>
      </c>
      <c r="H79" s="258">
        <f t="shared" si="22"/>
        <v>3.5532581281267568</v>
      </c>
      <c r="I79" s="258">
        <f t="shared" si="22"/>
        <v>3.4156910860850878</v>
      </c>
      <c r="J79" s="258">
        <f t="shared" si="22"/>
        <v>3.4568524019187112</v>
      </c>
      <c r="K79" s="258">
        <f t="shared" si="22"/>
        <v>3.4430379786590564</v>
      </c>
      <c r="L79" s="258">
        <f t="shared" si="22"/>
        <v>3.5125572177082982</v>
      </c>
      <c r="M79" s="258">
        <f t="shared" si="22"/>
        <v>3.1031357685774301</v>
      </c>
      <c r="N79" s="258">
        <f t="shared" si="22"/>
        <v>3.158872830716676</v>
      </c>
      <c r="O79" s="258">
        <f t="shared" si="22"/>
        <v>3.2062161336895318</v>
      </c>
      <c r="P79" s="258">
        <f t="shared" si="22"/>
        <v>3.1852690933130812</v>
      </c>
      <c r="Q79" s="258">
        <f t="shared" si="22"/>
        <v>3.2900751830575015</v>
      </c>
      <c r="R79" s="258">
        <f t="shared" si="22"/>
        <v>3.3099123505382391</v>
      </c>
      <c r="S79" s="258">
        <f t="shared" si="22"/>
        <v>3.3865180157980981</v>
      </c>
      <c r="T79" s="258">
        <f t="shared" si="22"/>
        <v>3.5669957988077075</v>
      </c>
      <c r="U79" s="258">
        <f t="shared" si="22"/>
        <v>3.6867454351913489</v>
      </c>
      <c r="V79" s="258">
        <f t="shared" si="22"/>
        <v>3.4481976960564915</v>
      </c>
      <c r="W79" s="258">
        <f t="shared" si="22"/>
        <v>3.5866893491956455</v>
      </c>
      <c r="DA79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workbookViewId="0"/>
  </sheetViews>
  <sheetFormatPr defaultColWidth="9.140625" defaultRowHeight="15" x14ac:dyDescent="0.25"/>
  <cols>
    <col min="1" max="1" width="7.7109375" style="48" customWidth="1"/>
    <col min="2" max="2" width="15.85546875" style="48" customWidth="1"/>
    <col min="3" max="3" width="2.85546875" style="48" customWidth="1"/>
    <col min="4" max="4" width="54.7109375" style="48" customWidth="1"/>
    <col min="5" max="6" width="9.140625" style="48" customWidth="1"/>
    <col min="7" max="16384" width="9.140625" style="48"/>
  </cols>
  <sheetData>
    <row r="1" spans="1:4" ht="18" customHeight="1" x14ac:dyDescent="0.3">
      <c r="A1" s="177" t="s">
        <v>10</v>
      </c>
      <c r="B1" s="177" t="s">
        <v>11</v>
      </c>
      <c r="C1" s="178"/>
      <c r="D1" s="179"/>
    </row>
    <row r="2" spans="1:4" ht="18" customHeight="1" x14ac:dyDescent="0.3">
      <c r="A2" s="176"/>
      <c r="B2" s="178"/>
      <c r="C2" s="178"/>
      <c r="D2" s="179"/>
    </row>
    <row r="3" spans="1:4" ht="18" customHeight="1" x14ac:dyDescent="0.3">
      <c r="A3" s="176"/>
      <c r="B3" s="188" t="s">
        <v>12</v>
      </c>
      <c r="C3" s="180"/>
      <c r="D3" s="180"/>
    </row>
    <row r="4" spans="1:4" ht="15" customHeight="1" x14ac:dyDescent="0.3">
      <c r="A4" s="181"/>
      <c r="B4" s="182" t="str">
        <f ca="1">HYPERLINK("#"&amp;CELL("address",Ind_Summary!$B$2),MID(CELL("filename",Ind_Summary!$B$2),FIND("]",CELL("filename",Ind_Summary!$B$2))+1,256))</f>
        <v>Ind_Summary</v>
      </c>
      <c r="D4" s="189" t="s">
        <v>13</v>
      </c>
    </row>
    <row r="5" spans="1:4" ht="15" customHeight="1" x14ac:dyDescent="0.3">
      <c r="A5" s="181"/>
      <c r="B5" s="183" t="str">
        <f ca="1">HYPERLINK("#"&amp;CELL("address",Ind_Summary_fec!$B$2),MID(CELL("filename",Ind_Summary_fec!$B$2),FIND("]",CELL("filename",Ind_Summary_fec!$B$2))+1,256))</f>
        <v>Ind_Summary_fec</v>
      </c>
      <c r="D5" s="190" t="s">
        <v>14</v>
      </c>
    </row>
    <row r="6" spans="1:4" ht="15" customHeight="1" x14ac:dyDescent="0.3">
      <c r="A6" s="181"/>
      <c r="B6" s="183" t="str">
        <f ca="1">HYPERLINK("#"&amp;CELL("address",Ind_Summary_ued!$B$2),MID(CELL("filename",Ind_Summary_ued!$B$2),FIND("]",CELL("filename",Ind_Summary_ued!$B$2))+1,256))</f>
        <v>Ind_Summary_ued</v>
      </c>
      <c r="D6" s="190" t="s">
        <v>15</v>
      </c>
    </row>
    <row r="7" spans="1:4" ht="5.0999999999999996" customHeight="1" x14ac:dyDescent="0.3">
      <c r="A7" s="181"/>
      <c r="B7" s="185"/>
      <c r="D7" s="178"/>
    </row>
    <row r="8" spans="1:4" x14ac:dyDescent="0.25">
      <c r="A8" s="186"/>
      <c r="B8" s="182" t="str">
        <f ca="1">HYPERLINK("#"&amp;CELL("address",ISI!$B$2),MID(CELL("filename",ISI!$B$2),FIND("]",CELL("filename",ISI!$B$2))+1,256))</f>
        <v>ISI</v>
      </c>
      <c r="D8" s="189" t="s">
        <v>16</v>
      </c>
    </row>
    <row r="9" spans="1:4" x14ac:dyDescent="0.25">
      <c r="A9" s="186"/>
      <c r="B9" s="183" t="str">
        <f ca="1">HYPERLINK("#"&amp;CELL("address",ISI_fec!$B$2),MID(CELL("filename",ISI_fec!$B$2),FIND("]",CELL("filename",ISI_fec!$B$2))+1,256))</f>
        <v>ISI_fec</v>
      </c>
      <c r="D9" s="190" t="s">
        <v>17</v>
      </c>
    </row>
    <row r="10" spans="1:4" x14ac:dyDescent="0.25">
      <c r="A10" s="186"/>
      <c r="B10" s="183" t="str">
        <f ca="1">HYPERLINK("#"&amp;CELL("address",ISI_ued!$B$2),MID(CELL("filename",ISI_ued!$B$2),FIND("]",CELL("filename",ISI_ued!$B$2))+1,256))</f>
        <v>ISI_ued</v>
      </c>
      <c r="D10" s="190" t="s">
        <v>18</v>
      </c>
    </row>
    <row r="11" spans="1:4" x14ac:dyDescent="0.25">
      <c r="A11" s="186"/>
      <c r="B11" s="183" t="str">
        <f ca="1">HYPERLINK("#"&amp;CELL("address",ISI_emi!$B$2),MID(CELL("filename",ISI_emi!$B$2),FIND("]",CELL("filename",ISI_emi!$B$2))+1,256))</f>
        <v>ISI_emi</v>
      </c>
      <c r="D11" s="190" t="s">
        <v>19</v>
      </c>
    </row>
    <row r="12" spans="1:4" ht="5.0999999999999996" customHeight="1" x14ac:dyDescent="0.25">
      <c r="A12" s="186"/>
      <c r="B12" s="187"/>
      <c r="D12" s="184"/>
    </row>
    <row r="13" spans="1:4" x14ac:dyDescent="0.25">
      <c r="B13" s="182" t="str">
        <f ca="1">HYPERLINK("#"&amp;CELL("address",NFM!$B$2),MID(CELL("filename",NFM!$B$2),FIND("]",CELL("filename",NFM!$B$2))+1,256))</f>
        <v>NFM</v>
      </c>
      <c r="D13" s="189" t="s">
        <v>20</v>
      </c>
    </row>
    <row r="14" spans="1:4" x14ac:dyDescent="0.25">
      <c r="B14" s="183" t="str">
        <f ca="1">HYPERLINK("#"&amp;CELL("address",NFM_fec!$B$2),MID(CELL("filename",NFM_fec!$B$2),FIND("]",CELL("filename",NFM_fec!$B$2))+1,256))</f>
        <v>NFM_fec</v>
      </c>
      <c r="D14" s="190" t="s">
        <v>17</v>
      </c>
    </row>
    <row r="15" spans="1:4" x14ac:dyDescent="0.25">
      <c r="B15" s="183" t="str">
        <f ca="1">HYPERLINK("#"&amp;CELL("address",NFM_ued!$B$2),MID(CELL("filename",NFM_ued!$B$2),FIND("]",CELL("filename",NFM_ued!$B$2))+1,256))</f>
        <v>NFM_ued</v>
      </c>
      <c r="D15" s="190" t="s">
        <v>18</v>
      </c>
    </row>
    <row r="16" spans="1:4" x14ac:dyDescent="0.25">
      <c r="B16" s="183" t="str">
        <f ca="1">HYPERLINK("#"&amp;CELL("address",NFM_emi!$B$2),MID(CELL("filename",NFM_emi!$B$2),FIND("]",CELL("filename",NFM_emi!$B$2))+1,256))</f>
        <v>NFM_emi</v>
      </c>
      <c r="D16" s="190" t="s">
        <v>19</v>
      </c>
    </row>
    <row r="17" spans="2:4" ht="5.0999999999999996" customHeight="1" x14ac:dyDescent="0.25">
      <c r="B17" s="187"/>
      <c r="D17" s="184"/>
    </row>
    <row r="18" spans="2:4" x14ac:dyDescent="0.25">
      <c r="B18" s="182" t="str">
        <f ca="1">HYPERLINK("#"&amp;CELL("address",CHI!$B$2),MID(CELL("filename",CHI!$B$2),FIND("]",CELL("filename",CHI!$B$2))+1,256))</f>
        <v>CHI</v>
      </c>
      <c r="D18" s="189" t="s">
        <v>21</v>
      </c>
    </row>
    <row r="19" spans="2:4" x14ac:dyDescent="0.25">
      <c r="B19" s="183" t="str">
        <f ca="1">HYPERLINK("#"&amp;CELL("address",CHI_fec!$B$2),MID(CELL("filename",CHI_fec!$B$2),FIND("]",CELL("filename",CHI_fec!$B$2))+1,256))</f>
        <v>CHI_fec</v>
      </c>
      <c r="D19" s="190" t="s">
        <v>17</v>
      </c>
    </row>
    <row r="20" spans="2:4" x14ac:dyDescent="0.25">
      <c r="B20" s="183" t="str">
        <f ca="1">HYPERLINK("#"&amp;CELL("address",CHI_ued!$B$2),MID(CELL("filename",CHI_ued!$B$2),FIND("]",CELL("filename",CHI_ued!$B$2))+1,256))</f>
        <v>CHI_ued</v>
      </c>
      <c r="D20" s="190" t="s">
        <v>18</v>
      </c>
    </row>
    <row r="21" spans="2:4" x14ac:dyDescent="0.25">
      <c r="B21" s="183" t="str">
        <f ca="1">HYPERLINK("#"&amp;CELL("address",CHI_emi!$B$2),MID(CELL("filename",CHI_emi!$B$2),FIND("]",CELL("filename",CHI_emi!$B$2))+1,256))</f>
        <v>CHI_emi</v>
      </c>
      <c r="D21" s="190" t="s">
        <v>19</v>
      </c>
    </row>
    <row r="22" spans="2:4" ht="5.0999999999999996" customHeight="1" x14ac:dyDescent="0.25">
      <c r="B22" s="187"/>
      <c r="D22" s="184"/>
    </row>
    <row r="23" spans="2:4" x14ac:dyDescent="0.25">
      <c r="B23" s="182" t="str">
        <f ca="1">HYPERLINK("#"&amp;CELL("address",NMM!$B$2),MID(CELL("filename",NMM!$B$2),FIND("]",CELL("filename",NMM!$B$2))+1,256))</f>
        <v>NMM</v>
      </c>
      <c r="D23" s="189" t="s">
        <v>22</v>
      </c>
    </row>
    <row r="24" spans="2:4" x14ac:dyDescent="0.25">
      <c r="B24" s="183" t="str">
        <f ca="1">HYPERLINK("#"&amp;CELL("address",NMM_fec!$B$2),MID(CELL("filename",NMM_fec!$B$2),FIND("]",CELL("filename",NMM_fec!$B$2))+1,256))</f>
        <v>NMM_fec</v>
      </c>
      <c r="D24" s="190" t="s">
        <v>17</v>
      </c>
    </row>
    <row r="25" spans="2:4" x14ac:dyDescent="0.25">
      <c r="B25" s="183" t="str">
        <f ca="1">HYPERLINK("#"&amp;CELL("address",NMM_ued!$B$2),MID(CELL("filename",NMM_ued!$B$2),FIND("]",CELL("filename",NMM_ued!$B$2))+1,256))</f>
        <v>NMM_ued</v>
      </c>
      <c r="D25" s="190" t="s">
        <v>18</v>
      </c>
    </row>
    <row r="26" spans="2:4" x14ac:dyDescent="0.25">
      <c r="B26" s="183" t="str">
        <f ca="1">HYPERLINK("#"&amp;CELL("address",NMM_emi!$B$2),MID(CELL("filename",NMM_emi!$B$2),FIND("]",CELL("filename",NMM_emi!$B$2))+1,256))</f>
        <v>NMM_emi</v>
      </c>
      <c r="D26" s="190" t="s">
        <v>19</v>
      </c>
    </row>
    <row r="27" spans="2:4" ht="5.0999999999999996" customHeight="1" x14ac:dyDescent="0.25">
      <c r="B27" s="187"/>
      <c r="D27" s="184"/>
    </row>
    <row r="28" spans="2:4" x14ac:dyDescent="0.25">
      <c r="B28" s="182" t="str">
        <f ca="1">HYPERLINK("#"&amp;CELL("address",PPA!$B$2),MID(CELL("filename",PPA!$B$2),FIND("]",CELL("filename",PPA!$B$2))+1,256))</f>
        <v>PPA</v>
      </c>
      <c r="D28" s="189" t="s">
        <v>23</v>
      </c>
    </row>
    <row r="29" spans="2:4" x14ac:dyDescent="0.25">
      <c r="B29" s="183" t="str">
        <f ca="1">HYPERLINK("#"&amp;CELL("address",PPA_fec!$B$2),MID(CELL("filename",PPA_fec!$B$2),FIND("]",CELL("filename",PPA_fec!$B$2))+1,256))</f>
        <v>PPA_fec</v>
      </c>
      <c r="D29" s="190" t="s">
        <v>17</v>
      </c>
    </row>
    <row r="30" spans="2:4" x14ac:dyDescent="0.25">
      <c r="B30" s="183" t="str">
        <f ca="1">HYPERLINK("#"&amp;CELL("address",PPA_ued!$B$2),MID(CELL("filename",PPA_ued!$B$2),FIND("]",CELL("filename",PPA_ued!$B$2))+1,256))</f>
        <v>PPA_ued</v>
      </c>
      <c r="D30" s="190" t="s">
        <v>18</v>
      </c>
    </row>
    <row r="31" spans="2:4" x14ac:dyDescent="0.25">
      <c r="B31" s="183" t="str">
        <f ca="1">HYPERLINK("#"&amp;CELL("address",PPA_emi!$B$2),MID(CELL("filename",PPA_emi!$B$2),FIND("]",CELL("filename",PPA_emi!$B$2))+1,256))</f>
        <v>PPA_emi</v>
      </c>
      <c r="D31" s="190" t="s">
        <v>19</v>
      </c>
    </row>
    <row r="32" spans="2:4" ht="5.0999999999999996" customHeight="1" x14ac:dyDescent="0.25">
      <c r="B32" s="187"/>
      <c r="D32" s="184"/>
    </row>
    <row r="33" spans="2:4" x14ac:dyDescent="0.25">
      <c r="B33" s="182" t="str">
        <f ca="1">HYPERLINK("#"&amp;CELL("address",FBT!$B$2),MID(CELL("filename",FBT!$B$2),FIND("]",CELL("filename",FBT!$B$2))+1,256))</f>
        <v>FBT</v>
      </c>
      <c r="D33" s="189" t="s">
        <v>24</v>
      </c>
    </row>
    <row r="34" spans="2:4" x14ac:dyDescent="0.25">
      <c r="B34" s="183" t="str">
        <f ca="1">HYPERLINK("#"&amp;CELL("address",FBT_fec!$B$2),MID(CELL("filename",FBT_fec!$B$2),FIND("]",CELL("filename",FBT_fec!$B$2))+1,256))</f>
        <v>FBT_fec</v>
      </c>
      <c r="D34" s="190" t="s">
        <v>17</v>
      </c>
    </row>
    <row r="35" spans="2:4" x14ac:dyDescent="0.25">
      <c r="B35" s="183" t="str">
        <f ca="1">HYPERLINK("#"&amp;CELL("address",FBT_ued!$B$2),MID(CELL("filename",FBT_ued!$B$2),FIND("]",CELL("filename",FBT_ued!$B$2))+1,256))</f>
        <v>FBT_ued</v>
      </c>
      <c r="D35" s="190" t="s">
        <v>18</v>
      </c>
    </row>
    <row r="36" spans="2:4" x14ac:dyDescent="0.25">
      <c r="B36" s="183" t="str">
        <f ca="1">HYPERLINK("#"&amp;CELL("address",FBT_emi!$B$2),MID(CELL("filename",FBT_emi!$B$2),FIND("]",CELL("filename",FBT_emi!$B$2))+1,256))</f>
        <v>FBT_emi</v>
      </c>
      <c r="D36" s="190" t="s">
        <v>19</v>
      </c>
    </row>
    <row r="37" spans="2:4" ht="5.0999999999999996" customHeight="1" x14ac:dyDescent="0.25">
      <c r="B37" s="187"/>
      <c r="D37" s="184"/>
    </row>
    <row r="38" spans="2:4" x14ac:dyDescent="0.25">
      <c r="B38" s="182" t="str">
        <f ca="1">HYPERLINK("#"&amp;CELL("address",TRE!$B$2),MID(CELL("filename",TRE!$B$2),FIND("]",CELL("filename",TRE!$B$2))+1,256))</f>
        <v>TRE</v>
      </c>
      <c r="D38" s="189" t="s">
        <v>25</v>
      </c>
    </row>
    <row r="39" spans="2:4" x14ac:dyDescent="0.25">
      <c r="B39" s="183" t="str">
        <f ca="1">HYPERLINK("#"&amp;CELL("address",TRE_fec!$B$2),MID(CELL("filename",TRE_fec!$B$2),FIND("]",CELL("filename",TRE_fec!$B$2))+1,256))</f>
        <v>TRE_fec</v>
      </c>
      <c r="D39" s="190" t="s">
        <v>17</v>
      </c>
    </row>
    <row r="40" spans="2:4" x14ac:dyDescent="0.25">
      <c r="B40" s="183" t="str">
        <f ca="1">HYPERLINK("#"&amp;CELL("address",TRE_ued!$B$2),MID(CELL("filename",TRE_ued!$B$2),FIND("]",CELL("filename",TRE_ued!$B$2))+1,256))</f>
        <v>TRE_ued</v>
      </c>
      <c r="D40" s="190" t="s">
        <v>18</v>
      </c>
    </row>
    <row r="41" spans="2:4" x14ac:dyDescent="0.25">
      <c r="B41" s="183" t="str">
        <f ca="1">HYPERLINK("#"&amp;CELL("address",TRE_emi!$B$2),MID(CELL("filename",TRE_emi!$B$2),FIND("]",CELL("filename",TRE_emi!$B$2))+1,256))</f>
        <v>TRE_emi</v>
      </c>
      <c r="D41" s="190" t="s">
        <v>19</v>
      </c>
    </row>
    <row r="42" spans="2:4" ht="5.0999999999999996" customHeight="1" x14ac:dyDescent="0.25">
      <c r="B42" s="187"/>
      <c r="D42" s="184"/>
    </row>
    <row r="43" spans="2:4" x14ac:dyDescent="0.25">
      <c r="B43" s="182" t="str">
        <f ca="1">HYPERLINK("#"&amp;CELL("address",MAE!$B$2),MID(CELL("filename",MAE!$B$2),FIND("]",CELL("filename",MAE!$B$2))+1,256))</f>
        <v>MAE</v>
      </c>
      <c r="D43" s="189" t="s">
        <v>26</v>
      </c>
    </row>
    <row r="44" spans="2:4" x14ac:dyDescent="0.25">
      <c r="B44" s="183" t="str">
        <f ca="1">HYPERLINK("#"&amp;CELL("address",MAE_fec!$B$2),MID(CELL("filename",MAE_fec!$B$2),FIND("]",CELL("filename",MAE_fec!$B$2))+1,256))</f>
        <v>MAE_fec</v>
      </c>
      <c r="D44" s="190" t="s">
        <v>17</v>
      </c>
    </row>
    <row r="45" spans="2:4" x14ac:dyDescent="0.25">
      <c r="B45" s="183" t="str">
        <f ca="1">HYPERLINK("#"&amp;CELL("address",MAE_ued!$B$2),MID(CELL("filename",MAE_ued!$B$2),FIND("]",CELL("filename",MAE_ued!$B$2))+1,256))</f>
        <v>MAE_ued</v>
      </c>
      <c r="D45" s="190" t="s">
        <v>18</v>
      </c>
    </row>
    <row r="46" spans="2:4" x14ac:dyDescent="0.25">
      <c r="B46" s="183" t="str">
        <f ca="1">HYPERLINK("#"&amp;CELL("address",MAE_emi!$B$2),MID(CELL("filename",MAE_emi!$B$2),FIND("]",CELL("filename",MAE_emi!$B$2))+1,256))</f>
        <v>MAE_emi</v>
      </c>
      <c r="D46" s="190" t="s">
        <v>19</v>
      </c>
    </row>
    <row r="47" spans="2:4" ht="5.0999999999999996" customHeight="1" x14ac:dyDescent="0.25">
      <c r="B47" s="187"/>
      <c r="D47" s="184"/>
    </row>
    <row r="48" spans="2:4" x14ac:dyDescent="0.25">
      <c r="B48" s="182" t="str">
        <f ca="1">HYPERLINK("#"&amp;CELL("address",TEL!$B$2),MID(CELL("filename",TEL!$B$2),FIND("]",CELL("filename",TEL!$B$2))+1,256))</f>
        <v>TEL</v>
      </c>
      <c r="D48" s="189" t="s">
        <v>27</v>
      </c>
    </row>
    <row r="49" spans="2:4" x14ac:dyDescent="0.25">
      <c r="B49" s="183" t="str">
        <f ca="1">HYPERLINK("#"&amp;CELL("address",TEL_fec!$B$2),MID(CELL("filename",TEL_fec!$B$2),FIND("]",CELL("filename",TEL_fec!$B$2))+1,256))</f>
        <v>TEL_fec</v>
      </c>
      <c r="D49" s="190" t="s">
        <v>17</v>
      </c>
    </row>
    <row r="50" spans="2:4" x14ac:dyDescent="0.25">
      <c r="B50" s="183" t="str">
        <f ca="1">HYPERLINK("#"&amp;CELL("address",TEL_ued!$B$2),MID(CELL("filename",TEL_ued!$B$2),FIND("]",CELL("filename",TEL_ued!$B$2))+1,256))</f>
        <v>TEL_ued</v>
      </c>
      <c r="D50" s="190" t="s">
        <v>18</v>
      </c>
    </row>
    <row r="51" spans="2:4" x14ac:dyDescent="0.25">
      <c r="B51" s="183" t="str">
        <f ca="1">HYPERLINK("#"&amp;CELL("address",TEL_emi!$B$2),MID(CELL("filename",TEL_emi!$B$2),FIND("]",CELL("filename",TEL_emi!$B$2))+1,256))</f>
        <v>TEL_emi</v>
      </c>
      <c r="D51" s="190" t="s">
        <v>19</v>
      </c>
    </row>
    <row r="52" spans="2:4" ht="5.0999999999999996" customHeight="1" x14ac:dyDescent="0.25">
      <c r="B52" s="187"/>
      <c r="D52" s="184"/>
    </row>
    <row r="53" spans="2:4" x14ac:dyDescent="0.25">
      <c r="B53" s="182" t="str">
        <f ca="1">HYPERLINK("#"&amp;CELL("address",WWP!$B$2),MID(CELL("filename",WWP!$B$2),FIND("]",CELL("filename",WWP!$B$2))+1,256))</f>
        <v>WWP</v>
      </c>
      <c r="D53" s="189" t="s">
        <v>28</v>
      </c>
    </row>
    <row r="54" spans="2:4" x14ac:dyDescent="0.25">
      <c r="B54" s="183" t="str">
        <f ca="1">HYPERLINK("#"&amp;CELL("address",WWP_fec!$B$2),MID(CELL("filename",WWP_fec!$B$2),FIND("]",CELL("filename",WWP_fec!$B$2))+1,256))</f>
        <v>WWP_fec</v>
      </c>
      <c r="D54" s="190" t="s">
        <v>17</v>
      </c>
    </row>
    <row r="55" spans="2:4" x14ac:dyDescent="0.25">
      <c r="B55" s="183" t="str">
        <f ca="1">HYPERLINK("#"&amp;CELL("address",WWP_ued!$B$2),MID(CELL("filename",WWP_ued!$B$2),FIND("]",CELL("filename",WWP_ued!$B$2))+1,256))</f>
        <v>WWP_ued</v>
      </c>
      <c r="D55" s="190" t="s">
        <v>18</v>
      </c>
    </row>
    <row r="56" spans="2:4" x14ac:dyDescent="0.25">
      <c r="B56" s="183" t="str">
        <f ca="1">HYPERLINK("#"&amp;CELL("address",WWP_emi!$B$2),MID(CELL("filename",WWP_emi!$B$2),FIND("]",CELL("filename",WWP_emi!$B$2))+1,256))</f>
        <v>WWP_emi</v>
      </c>
      <c r="D56" s="190" t="s">
        <v>19</v>
      </c>
    </row>
    <row r="57" spans="2:4" ht="5.0999999999999996" customHeight="1" x14ac:dyDescent="0.25">
      <c r="B57" s="187"/>
      <c r="D57" s="184"/>
    </row>
    <row r="58" spans="2:4" x14ac:dyDescent="0.25">
      <c r="B58" s="182" t="str">
        <f ca="1">HYPERLINK("#"&amp;CELL("address",OIS!$B$2),MID(CELL("filename",OIS!$B$2),FIND("]",CELL("filename",OIS!$B$2))+1,256))</f>
        <v>OIS</v>
      </c>
      <c r="D58" s="189" t="s">
        <v>29</v>
      </c>
    </row>
    <row r="59" spans="2:4" x14ac:dyDescent="0.25">
      <c r="B59" s="183" t="str">
        <f ca="1">HYPERLINK("#"&amp;CELL("address",OIS_fec!$B$2),MID(CELL("filename",OIS_fec!$B$2),FIND("]",CELL("filename",OIS_fec!$B$2))+1,256))</f>
        <v>OIS_fec</v>
      </c>
      <c r="D59" s="190" t="s">
        <v>17</v>
      </c>
    </row>
    <row r="60" spans="2:4" x14ac:dyDescent="0.25">
      <c r="B60" s="183" t="str">
        <f ca="1">HYPERLINK("#"&amp;CELL("address",OIS_ued!$B$2),MID(CELL("filename",OIS_ued!$B$2),FIND("]",CELL("filename",OIS_ued!$B$2))+1,256))</f>
        <v>OIS_ued</v>
      </c>
      <c r="D60" s="190" t="s">
        <v>18</v>
      </c>
    </row>
    <row r="61" spans="2:4" x14ac:dyDescent="0.25">
      <c r="B61" s="183" t="str">
        <f ca="1">HYPERLINK("#"&amp;CELL("address",OIS_emi!$B$2),MID(CELL("filename",OIS_emi!$B$2),FIND("]",CELL("filename",OIS_emi!$B$2))+1,256))</f>
        <v>OIS_emi</v>
      </c>
      <c r="D61" s="190" t="s">
        <v>19</v>
      </c>
    </row>
  </sheetData>
  <pageMargins left="0.39370078740157483" right="0.39370078740157483" top="0.39370078740157483" bottom="0.39370078740157483" header="0.31496062992125978" footer="0.31496062992125978"/>
  <pageSetup paperSize="9" scale="9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DA215"/>
  <sheetViews>
    <sheetView workbookViewId="0">
      <pane xSplit="1" ySplit="1" topLeftCell="B2" activePane="bottomRight" state="frozen"/>
      <selection activeCell="J11" sqref="J11"/>
      <selection pane="topRight" activeCell="J11" sqref="J11"/>
      <selection pane="bottomLeft" activeCell="J11" sqref="J1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final energy consumption"</f>
        <v>LU: Non-metallic mineral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62.286840000000019</v>
      </c>
      <c r="C5" s="225">
        <v>58.874473490329002</v>
      </c>
      <c r="D5" s="225">
        <v>59.46553346924523</v>
      </c>
      <c r="E5" s="225">
        <v>56.041427667961138</v>
      </c>
      <c r="F5" s="225">
        <v>60.312826723449312</v>
      </c>
      <c r="G5" s="225">
        <v>58.744896750860264</v>
      </c>
      <c r="H5" s="225">
        <v>66.429861342699795</v>
      </c>
      <c r="I5" s="225">
        <v>77.650006437412856</v>
      </c>
      <c r="J5" s="225">
        <v>77.904575263061687</v>
      </c>
      <c r="K5" s="225">
        <v>74.00912501327366</v>
      </c>
      <c r="L5" s="225">
        <v>77.652637136620982</v>
      </c>
      <c r="M5" s="225">
        <v>86.135508977401457</v>
      </c>
      <c r="N5" s="225">
        <v>71.592208558975486</v>
      </c>
      <c r="O5" s="225">
        <v>80.191936146567897</v>
      </c>
      <c r="P5" s="225">
        <v>76.395652333875518</v>
      </c>
      <c r="Q5" s="225">
        <v>74.830012781633329</v>
      </c>
      <c r="R5" s="225">
        <v>73.256360210059896</v>
      </c>
      <c r="S5" s="225">
        <v>73.391465726091866</v>
      </c>
      <c r="T5" s="225">
        <v>71.712246894730441</v>
      </c>
      <c r="U5" s="225">
        <v>73.284436212402028</v>
      </c>
      <c r="V5" s="225">
        <v>70.645607477640596</v>
      </c>
      <c r="W5" s="225">
        <v>69.111351391328043</v>
      </c>
      <c r="DA5" s="89" t="s">
        <v>1441</v>
      </c>
    </row>
    <row r="6" spans="1:105" ht="12" customHeight="1" x14ac:dyDescent="0.25">
      <c r="A6" s="55" t="s">
        <v>92</v>
      </c>
      <c r="B6" s="261">
        <v>0.29923158486573631</v>
      </c>
      <c r="C6" s="261">
        <v>0.28283826905726961</v>
      </c>
      <c r="D6" s="261">
        <v>0.28567777438967501</v>
      </c>
      <c r="E6" s="261">
        <v>0.26922806196600407</v>
      </c>
      <c r="F6" s="261">
        <v>0.28974824743338651</v>
      </c>
      <c r="G6" s="261">
        <v>0.28221577073949439</v>
      </c>
      <c r="H6" s="261">
        <v>0.31913503224704232</v>
      </c>
      <c r="I6" s="261">
        <v>0.37303761903928051</v>
      </c>
      <c r="J6" s="261">
        <v>0.37426059058778538</v>
      </c>
      <c r="K6" s="261">
        <v>0.35554649701664159</v>
      </c>
      <c r="L6" s="261">
        <v>0.37305025715466311</v>
      </c>
      <c r="M6" s="261">
        <v>0.41380273689438929</v>
      </c>
      <c r="N6" s="261">
        <v>0.34393541285965412</v>
      </c>
      <c r="O6" s="261">
        <v>0.38524927812282511</v>
      </c>
      <c r="P6" s="261">
        <v>0.36701158904001402</v>
      </c>
      <c r="Q6" s="261">
        <v>0.35949011573161932</v>
      </c>
      <c r="R6" s="261">
        <v>0.35193014715650589</v>
      </c>
      <c r="S6" s="261">
        <v>0.35257920621456162</v>
      </c>
      <c r="T6" s="261">
        <v>0.34451208782717768</v>
      </c>
      <c r="U6" s="261">
        <v>0.35206502679842289</v>
      </c>
      <c r="V6" s="261">
        <v>0.33938785607549621</v>
      </c>
      <c r="W6" s="261">
        <v>0.33201715176114749</v>
      </c>
      <c r="DA6" s="67" t="s">
        <v>1442</v>
      </c>
    </row>
    <row r="7" spans="1:105" ht="12" customHeight="1" x14ac:dyDescent="0.25">
      <c r="A7" s="202" t="s">
        <v>93</v>
      </c>
      <c r="B7" s="226">
        <v>0.1196450119814528</v>
      </c>
      <c r="C7" s="226">
        <v>0.11309029461363281</v>
      </c>
      <c r="D7" s="226">
        <v>0.1142256448463614</v>
      </c>
      <c r="E7" s="226">
        <v>0.1076483778078412</v>
      </c>
      <c r="F7" s="226">
        <v>0.11585318625815311</v>
      </c>
      <c r="G7" s="226">
        <v>0.1128413943555867</v>
      </c>
      <c r="H7" s="226">
        <v>0.12760322334967139</v>
      </c>
      <c r="I7" s="226">
        <v>0.14915567960352019</v>
      </c>
      <c r="J7" s="226">
        <v>0.14964467359003239</v>
      </c>
      <c r="K7" s="226">
        <v>0.14216201446316859</v>
      </c>
      <c r="L7" s="226">
        <v>0.1491607328383486</v>
      </c>
      <c r="M7" s="226">
        <v>0.1654552390781267</v>
      </c>
      <c r="N7" s="226">
        <v>0.13751942867562961</v>
      </c>
      <c r="O7" s="226">
        <v>0.1540383997816715</v>
      </c>
      <c r="P7" s="226">
        <v>0.14674622663154771</v>
      </c>
      <c r="Q7" s="226">
        <v>0.14373883433201859</v>
      </c>
      <c r="R7" s="226">
        <v>0.14071605005222851</v>
      </c>
      <c r="S7" s="226">
        <v>0.1409755703793108</v>
      </c>
      <c r="T7" s="226">
        <v>0.13775000688624781</v>
      </c>
      <c r="U7" s="226">
        <v>0.14076998044323469</v>
      </c>
      <c r="V7" s="226">
        <v>0.1357011296943538</v>
      </c>
      <c r="W7" s="226">
        <v>0.13275402099793171</v>
      </c>
      <c r="DA7" s="174" t="s">
        <v>1443</v>
      </c>
    </row>
    <row r="8" spans="1:105" ht="12" customHeight="1" x14ac:dyDescent="0.25">
      <c r="A8" s="202" t="s">
        <v>94</v>
      </c>
      <c r="B8" s="226">
        <v>0.41849174759883528</v>
      </c>
      <c r="C8" s="226">
        <v>0.36093417616622092</v>
      </c>
      <c r="D8" s="226">
        <v>0.51529874865944991</v>
      </c>
      <c r="E8" s="226">
        <v>0.34575057125985698</v>
      </c>
      <c r="F8" s="226">
        <v>0.26007009444046042</v>
      </c>
      <c r="G8" s="226">
        <v>0.21888002085336439</v>
      </c>
      <c r="H8" s="226">
        <v>0.17573302601570531</v>
      </c>
      <c r="I8" s="226">
        <v>0.21056105066067021</v>
      </c>
      <c r="J8" s="226">
        <v>0.19926734745791111</v>
      </c>
      <c r="K8" s="226">
        <v>0.18836297453212711</v>
      </c>
      <c r="L8" s="226">
        <v>0.18217285056826271</v>
      </c>
      <c r="M8" s="226">
        <v>0.55300280948265479</v>
      </c>
      <c r="N8" s="226">
        <v>0.41369371991668069</v>
      </c>
      <c r="O8" s="226">
        <v>0.53513354681236258</v>
      </c>
      <c r="P8" s="226">
        <v>0.47637788005670312</v>
      </c>
      <c r="Q8" s="226">
        <v>0.43535532857376508</v>
      </c>
      <c r="R8" s="226">
        <v>0.39375366557644548</v>
      </c>
      <c r="S8" s="226">
        <v>0.35928057057036311</v>
      </c>
      <c r="T8" s="226">
        <v>0.18838521061923599</v>
      </c>
      <c r="U8" s="226">
        <v>0.17582989105314989</v>
      </c>
      <c r="V8" s="226">
        <v>0.19562737603275029</v>
      </c>
      <c r="W8" s="226">
        <v>0.13485563640709911</v>
      </c>
      <c r="DA8" s="174" t="s">
        <v>1444</v>
      </c>
    </row>
    <row r="9" spans="1:105" ht="12" customHeight="1" x14ac:dyDescent="0.25">
      <c r="A9" s="202" t="s">
        <v>95</v>
      </c>
      <c r="B9" s="226">
        <v>5.9703451078622252E-2</v>
      </c>
      <c r="C9" s="226">
        <v>5.6432614783629029E-2</v>
      </c>
      <c r="D9" s="226">
        <v>5.699916014940927E-2</v>
      </c>
      <c r="E9" s="226">
        <v>5.3717071457519673E-2</v>
      </c>
      <c r="F9" s="226">
        <v>5.781131134107282E-2</v>
      </c>
      <c r="G9" s="226">
        <v>5.630841232726571E-2</v>
      </c>
      <c r="H9" s="226">
        <v>6.3674637801972078E-2</v>
      </c>
      <c r="I9" s="226">
        <v>7.4429419771280425E-2</v>
      </c>
      <c r="J9" s="226">
        <v>7.4673430182311984E-2</v>
      </c>
      <c r="K9" s="226">
        <v>7.0939546372864343E-2</v>
      </c>
      <c r="L9" s="226">
        <v>7.4431941360382795E-2</v>
      </c>
      <c r="M9" s="226">
        <v>8.2562980339991127E-2</v>
      </c>
      <c r="N9" s="226">
        <v>6.8622873167234935E-2</v>
      </c>
      <c r="O9" s="226">
        <v>7.6865921222189645E-2</v>
      </c>
      <c r="P9" s="226">
        <v>7.3227090854629001E-2</v>
      </c>
      <c r="Q9" s="226">
        <v>7.1726387264436822E-2</v>
      </c>
      <c r="R9" s="226">
        <v>7.0218003000179691E-2</v>
      </c>
      <c r="S9" s="226">
        <v>7.034750492337119E-2</v>
      </c>
      <c r="T9" s="226">
        <v>6.8737932831565679E-2</v>
      </c>
      <c r="U9" s="226">
        <v>7.0244914531281247E-2</v>
      </c>
      <c r="V9" s="226">
        <v>6.7715533007565429E-2</v>
      </c>
      <c r="W9" s="226">
        <v>6.6244911232647669E-2</v>
      </c>
      <c r="DA9" s="174" t="s">
        <v>1445</v>
      </c>
    </row>
    <row r="10" spans="1:105" ht="12" customHeight="1" x14ac:dyDescent="0.25">
      <c r="A10" s="56" t="s">
        <v>96</v>
      </c>
      <c r="B10" s="262">
        <v>0.24385964096555171</v>
      </c>
      <c r="C10" s="262">
        <v>0.22499808783630329</v>
      </c>
      <c r="D10" s="262">
        <v>0.2380930409410674</v>
      </c>
      <c r="E10" s="262">
        <v>0.20646417607069309</v>
      </c>
      <c r="F10" s="262">
        <v>0.2257210692645687</v>
      </c>
      <c r="G10" s="262">
        <v>0.22100341438442619</v>
      </c>
      <c r="H10" s="262">
        <v>0.25513920589505817</v>
      </c>
      <c r="I10" s="262">
        <v>0.29603179163258148</v>
      </c>
      <c r="J10" s="262">
        <v>0.29766260833472291</v>
      </c>
      <c r="K10" s="262">
        <v>0.28898992152278941</v>
      </c>
      <c r="L10" s="262">
        <v>0.29796048619424892</v>
      </c>
      <c r="M10" s="262">
        <v>0.32679890686186169</v>
      </c>
      <c r="N10" s="262">
        <v>0.26803015086293408</v>
      </c>
      <c r="O10" s="262">
        <v>0.30515156485562811</v>
      </c>
      <c r="P10" s="262">
        <v>0.28507406020478859</v>
      </c>
      <c r="Q10" s="262">
        <v>0.28103264856225219</v>
      </c>
      <c r="R10" s="262">
        <v>0.27514707300686891</v>
      </c>
      <c r="S10" s="262">
        <v>0.27442598546921759</v>
      </c>
      <c r="T10" s="262">
        <v>0.27627273048707041</v>
      </c>
      <c r="U10" s="262">
        <v>0.28452533148393527</v>
      </c>
      <c r="V10" s="262">
        <v>0.26199440415638359</v>
      </c>
      <c r="W10" s="262">
        <v>0.26060845426444579</v>
      </c>
      <c r="DA10" s="68" t="s">
        <v>1446</v>
      </c>
    </row>
    <row r="11" spans="1:105" ht="12" customHeight="1" x14ac:dyDescent="0.25">
      <c r="A11" s="37" t="s">
        <v>160</v>
      </c>
      <c r="B11" s="228">
        <v>1.9247704273535661E-3</v>
      </c>
      <c r="C11" s="228">
        <v>2.2246145527917188E-3</v>
      </c>
      <c r="D11" s="228">
        <v>1.734862210602489E-3</v>
      </c>
      <c r="E11" s="228">
        <v>1.3872349526408501E-3</v>
      </c>
      <c r="F11" s="228">
        <v>1.988227622496468E-3</v>
      </c>
      <c r="G11" s="228">
        <v>1.3527016305309239E-3</v>
      </c>
      <c r="H11" s="228">
        <v>7.5267457092569165E-4</v>
      </c>
      <c r="I11" s="228">
        <v>6.7666972346548118E-4</v>
      </c>
      <c r="J11" s="228">
        <v>4.4690142568562389E-4</v>
      </c>
      <c r="K11" s="228">
        <v>3.832358312834254E-4</v>
      </c>
      <c r="L11" s="228">
        <v>7.5920735686274348E-4</v>
      </c>
      <c r="M11" s="228">
        <v>4.7690302151288342E-4</v>
      </c>
      <c r="N11" s="228">
        <v>1.4086825549440771E-3</v>
      </c>
      <c r="O11" s="228">
        <v>2.7700067214045882E-3</v>
      </c>
      <c r="P11" s="228">
        <v>2.3061678552776309E-3</v>
      </c>
      <c r="Q11" s="228">
        <v>2.7689190639217541E-3</v>
      </c>
      <c r="R11" s="228">
        <v>5.3169679228270228E-3</v>
      </c>
      <c r="S11" s="228">
        <v>1.3028166794986119E-2</v>
      </c>
      <c r="T11" s="228">
        <v>1.414484098391299E-2</v>
      </c>
      <c r="U11" s="228">
        <v>2.0372016842243879E-2</v>
      </c>
      <c r="V11" s="228">
        <v>2.356711537887763E-2</v>
      </c>
      <c r="W11" s="228">
        <v>2.6977688283578539E-2</v>
      </c>
      <c r="DA11" s="69" t="s">
        <v>1447</v>
      </c>
    </row>
    <row r="12" spans="1:105" ht="12" customHeight="1" x14ac:dyDescent="0.25">
      <c r="A12" s="37" t="s">
        <v>162</v>
      </c>
      <c r="B12" s="228">
        <v>0.19170775589654149</v>
      </c>
      <c r="C12" s="228">
        <v>0.18355070445846819</v>
      </c>
      <c r="D12" s="228">
        <v>0.1516626814041363</v>
      </c>
      <c r="E12" s="228">
        <v>0.16934311987686371</v>
      </c>
      <c r="F12" s="228">
        <v>0.2087595919309215</v>
      </c>
      <c r="G12" s="228">
        <v>0.20971767831035651</v>
      </c>
      <c r="H12" s="228">
        <v>0.2498499132690174</v>
      </c>
      <c r="I12" s="228">
        <v>0.29034834628612238</v>
      </c>
      <c r="J12" s="228">
        <v>0.2928630887989494</v>
      </c>
      <c r="K12" s="228">
        <v>0.28468050466033679</v>
      </c>
      <c r="L12" s="228">
        <v>0.29373742484066973</v>
      </c>
      <c r="M12" s="228">
        <v>0.26865180315552339</v>
      </c>
      <c r="N12" s="228">
        <v>0.2293958926464299</v>
      </c>
      <c r="O12" s="228">
        <v>0.24104622810594431</v>
      </c>
      <c r="P12" s="228">
        <v>0.23236605399455171</v>
      </c>
      <c r="Q12" s="228">
        <v>0.23943066106752151</v>
      </c>
      <c r="R12" s="228">
        <v>0.2391018696069937</v>
      </c>
      <c r="S12" s="228">
        <v>0.23689688684494009</v>
      </c>
      <c r="T12" s="228">
        <v>0.25809888023228972</v>
      </c>
      <c r="U12" s="228">
        <v>0.26088568265051698</v>
      </c>
      <c r="V12" s="228">
        <v>0.2331077442227969</v>
      </c>
      <c r="W12" s="228">
        <v>0.23146457247576319</v>
      </c>
      <c r="DA12" s="69" t="s">
        <v>1448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1449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1450</v>
      </c>
    </row>
    <row r="15" spans="1:105" ht="12" customHeight="1" x14ac:dyDescent="0.25">
      <c r="A15" s="37" t="s">
        <v>38</v>
      </c>
      <c r="B15" s="228">
        <v>5.0227114641656648E-2</v>
      </c>
      <c r="C15" s="228">
        <v>3.9222768825043379E-2</v>
      </c>
      <c r="D15" s="228">
        <v>8.4695497326328639E-2</v>
      </c>
      <c r="E15" s="228">
        <v>3.5733821241188547E-2</v>
      </c>
      <c r="F15" s="228">
        <v>1.497324971115069E-2</v>
      </c>
      <c r="G15" s="228">
        <v>9.9330344435387304E-3</v>
      </c>
      <c r="H15" s="228">
        <v>4.5366180551151946E-3</v>
      </c>
      <c r="I15" s="228">
        <v>5.0067756229936434E-3</v>
      </c>
      <c r="J15" s="228">
        <v>4.3526181100878511E-3</v>
      </c>
      <c r="K15" s="228">
        <v>3.9261810311691523E-3</v>
      </c>
      <c r="L15" s="228">
        <v>3.4638539967164639E-3</v>
      </c>
      <c r="M15" s="228">
        <v>5.7670200684825368E-2</v>
      </c>
      <c r="N15" s="228">
        <v>3.7225575661560151E-2</v>
      </c>
      <c r="O15" s="228">
        <v>6.1335330028279227E-2</v>
      </c>
      <c r="P15" s="228">
        <v>5.0401838354959233E-2</v>
      </c>
      <c r="Q15" s="228">
        <v>3.8833068430808908E-2</v>
      </c>
      <c r="R15" s="228">
        <v>3.0728235477048178E-2</v>
      </c>
      <c r="S15" s="228">
        <v>2.45009318292914E-2</v>
      </c>
      <c r="T15" s="228">
        <v>4.0290092708676652E-3</v>
      </c>
      <c r="U15" s="228">
        <v>3.2676319911744841E-3</v>
      </c>
      <c r="V15" s="228">
        <v>5.3195445547090658E-3</v>
      </c>
      <c r="W15" s="228">
        <v>2.166193505104093E-3</v>
      </c>
      <c r="DA15" s="69" t="s">
        <v>1451</v>
      </c>
    </row>
    <row r="16" spans="1:105" ht="12" customHeight="1" x14ac:dyDescent="0.25">
      <c r="A16" s="57" t="s">
        <v>1452</v>
      </c>
      <c r="B16" s="263">
        <v>1.6582193456698939</v>
      </c>
      <c r="C16" s="263">
        <v>1.430154923881511</v>
      </c>
      <c r="D16" s="263">
        <v>2.0418045486662448</v>
      </c>
      <c r="E16" s="263">
        <v>1.36999185606189</v>
      </c>
      <c r="F16" s="263">
        <v>1.0304940642336531</v>
      </c>
      <c r="G16" s="263">
        <v>0.86728373269525605</v>
      </c>
      <c r="H16" s="263">
        <v>0.69631935416727042</v>
      </c>
      <c r="I16" s="263">
        <v>0.83432089080237226</v>
      </c>
      <c r="J16" s="263">
        <v>0.78957105465262578</v>
      </c>
      <c r="K16" s="263">
        <v>0.74636388929827457</v>
      </c>
      <c r="L16" s="263">
        <v>0.72183632485317029</v>
      </c>
      <c r="M16" s="263">
        <v>2.1912020061455881</v>
      </c>
      <c r="N16" s="263">
        <v>1.6392077824329641</v>
      </c>
      <c r="O16" s="263">
        <v>2.1203973672901051</v>
      </c>
      <c r="P16" s="263">
        <v>1.8875856479647239</v>
      </c>
      <c r="Q16" s="263">
        <v>1.725039101066135</v>
      </c>
      <c r="R16" s="263">
        <v>1.560197899799908</v>
      </c>
      <c r="S16" s="263">
        <v>1.4236027258874231</v>
      </c>
      <c r="T16" s="263">
        <v>0.7464519969133655</v>
      </c>
      <c r="U16" s="263">
        <v>0.696703169331921</v>
      </c>
      <c r="V16" s="263">
        <v>0.77514813933943449</v>
      </c>
      <c r="W16" s="263">
        <v>0.5343479923939588</v>
      </c>
      <c r="DA16" s="70" t="s">
        <v>1453</v>
      </c>
    </row>
    <row r="17" spans="1:105" ht="12" customHeight="1" x14ac:dyDescent="0.25">
      <c r="A17" s="57" t="s">
        <v>1454</v>
      </c>
      <c r="B17" s="263">
        <v>33.541854196616008</v>
      </c>
      <c r="C17" s="263">
        <v>31.931302128901919</v>
      </c>
      <c r="D17" s="263">
        <v>31.271374415673488</v>
      </c>
      <c r="E17" s="263">
        <v>30.385184840926641</v>
      </c>
      <c r="F17" s="263">
        <v>33.423007086152133</v>
      </c>
      <c r="G17" s="263">
        <v>32.775931862384503</v>
      </c>
      <c r="H17" s="263">
        <v>37.52443994403103</v>
      </c>
      <c r="I17" s="263">
        <v>43.830436994465572</v>
      </c>
      <c r="J17" s="263">
        <v>44.051185432846367</v>
      </c>
      <c r="K17" s="263">
        <v>41.850921297886629</v>
      </c>
      <c r="L17" s="263">
        <v>44.01428823369524</v>
      </c>
      <c r="M17" s="263">
        <v>46.556879856235078</v>
      </c>
      <c r="N17" s="263">
        <v>38.995098730266662</v>
      </c>
      <c r="O17" s="263">
        <v>43.212689717340773</v>
      </c>
      <c r="P17" s="263">
        <v>41.386300110663441</v>
      </c>
      <c r="Q17" s="263">
        <v>40.739082318388739</v>
      </c>
      <c r="R17" s="263">
        <v>40.09201116862468</v>
      </c>
      <c r="S17" s="263">
        <v>40.39413987200215</v>
      </c>
      <c r="T17" s="263">
        <v>40.516361322451942</v>
      </c>
      <c r="U17" s="263">
        <v>41.511156503481033</v>
      </c>
      <c r="V17" s="263">
        <v>39.854805476398937</v>
      </c>
      <c r="W17" s="263">
        <v>39.351982343625991</v>
      </c>
      <c r="DA17" s="70" t="s">
        <v>1455</v>
      </c>
    </row>
    <row r="18" spans="1:105" ht="12" customHeight="1" x14ac:dyDescent="0.25">
      <c r="A18" s="18" t="s">
        <v>30</v>
      </c>
      <c r="B18" s="232">
        <v>14.6522068379508</v>
      </c>
      <c r="C18" s="232">
        <v>12.86896859880579</v>
      </c>
      <c r="D18" s="232">
        <v>7.3830005959269132</v>
      </c>
      <c r="E18" s="232">
        <v>6.2607155840254816</v>
      </c>
      <c r="F18" s="232">
        <v>10.00874691606221</v>
      </c>
      <c r="G18" s="232">
        <v>10.15003712404577</v>
      </c>
      <c r="H18" s="232">
        <v>12.952531340908401</v>
      </c>
      <c r="I18" s="232">
        <v>10.72975610156281</v>
      </c>
      <c r="J18" s="232">
        <v>11.219473899379031</v>
      </c>
      <c r="K18" s="232">
        <v>12.20367975652746</v>
      </c>
      <c r="L18" s="232">
        <v>11.58264984154432</v>
      </c>
      <c r="M18" s="232">
        <v>12.86131129620388</v>
      </c>
      <c r="N18" s="232">
        <v>10.351956980079009</v>
      </c>
      <c r="O18" s="232">
        <v>13.157406232295081</v>
      </c>
      <c r="P18" s="232">
        <v>11.03485418194597</v>
      </c>
      <c r="Q18" s="232">
        <v>10.759920864451679</v>
      </c>
      <c r="R18" s="232">
        <v>10.852155062441719</v>
      </c>
      <c r="S18" s="232">
        <v>11.214971050794601</v>
      </c>
      <c r="T18" s="232">
        <v>9.5530381878499462</v>
      </c>
      <c r="U18" s="232">
        <v>10.77464473423152</v>
      </c>
      <c r="V18" s="232">
        <v>9.0929781268145842</v>
      </c>
      <c r="W18" s="232">
        <v>10.955763993605281</v>
      </c>
      <c r="DA18" s="71" t="s">
        <v>1456</v>
      </c>
    </row>
    <row r="19" spans="1:105" ht="12" customHeight="1" x14ac:dyDescent="0.25">
      <c r="A19" s="18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1457</v>
      </c>
    </row>
    <row r="20" spans="1:105" ht="12" customHeight="1" x14ac:dyDescent="0.25">
      <c r="A20" s="18" t="s">
        <v>160</v>
      </c>
      <c r="B20" s="297">
        <v>0.16509631173589451</v>
      </c>
      <c r="C20" s="297">
        <v>0.1751506502528333</v>
      </c>
      <c r="D20" s="297">
        <v>0.19244273705159359</v>
      </c>
      <c r="E20" s="297">
        <v>0.1281096784424206</v>
      </c>
      <c r="F20" s="297">
        <v>0.1505868978221872</v>
      </c>
      <c r="G20" s="297">
        <v>9.8258547315545397E-2</v>
      </c>
      <c r="H20" s="297">
        <v>4.9004216855945977E-2</v>
      </c>
      <c r="I20" s="297">
        <v>4.9822179828846749E-2</v>
      </c>
      <c r="J20" s="297">
        <v>3.19544962135088E-2</v>
      </c>
      <c r="K20" s="297">
        <v>2.852937791805633E-2</v>
      </c>
      <c r="L20" s="297">
        <v>5.306761707893666E-2</v>
      </c>
      <c r="M20" s="297">
        <v>4.0424912638122597E-2</v>
      </c>
      <c r="N20" s="297">
        <v>0.1152876119062245</v>
      </c>
      <c r="O20" s="297">
        <v>0.2103220360162977</v>
      </c>
      <c r="P20" s="297">
        <v>0.18815585046793451</v>
      </c>
      <c r="Q20" s="297">
        <v>0.22895703867953959</v>
      </c>
      <c r="R20" s="297">
        <v>0.4353250443196941</v>
      </c>
      <c r="S20" s="297">
        <v>1.0086960755969929</v>
      </c>
      <c r="T20" s="297">
        <v>1.064605829636025</v>
      </c>
      <c r="U20" s="297">
        <v>1.4708866920205019</v>
      </c>
      <c r="V20" s="297">
        <v>1.393104258059821</v>
      </c>
      <c r="W20" s="297">
        <v>1.4275331652712311</v>
      </c>
      <c r="DA20" s="122" t="s">
        <v>1458</v>
      </c>
    </row>
    <row r="21" spans="1:105" ht="12" customHeight="1" x14ac:dyDescent="0.25">
      <c r="A21" s="18" t="s">
        <v>70</v>
      </c>
      <c r="B21" s="297">
        <v>0</v>
      </c>
      <c r="C21" s="297">
        <v>0</v>
      </c>
      <c r="D21" s="297">
        <v>0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DA21" s="122" t="s">
        <v>1459</v>
      </c>
    </row>
    <row r="22" spans="1:105" ht="12" customHeight="1" x14ac:dyDescent="0.25">
      <c r="A22" s="18" t="s">
        <v>34</v>
      </c>
      <c r="B22" s="297">
        <v>0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DA22" s="122" t="s">
        <v>1460</v>
      </c>
    </row>
    <row r="23" spans="1:105" ht="12" customHeight="1" x14ac:dyDescent="0.25">
      <c r="A23" s="18" t="s">
        <v>162</v>
      </c>
      <c r="B23" s="297">
        <v>16.44364594337684</v>
      </c>
      <c r="C23" s="297">
        <v>14.45150360988235</v>
      </c>
      <c r="D23" s="297">
        <v>16.8234579897039</v>
      </c>
      <c r="E23" s="297">
        <v>15.638657743276969</v>
      </c>
      <c r="F23" s="297">
        <v>15.811297953918769</v>
      </c>
      <c r="G23" s="297">
        <v>15.23362872644473</v>
      </c>
      <c r="H23" s="297">
        <v>16.26692305575844</v>
      </c>
      <c r="I23" s="297">
        <v>21.37791454240142</v>
      </c>
      <c r="J23" s="297">
        <v>20.94039518389382</v>
      </c>
      <c r="K23" s="297">
        <v>21.19258440986232</v>
      </c>
      <c r="L23" s="297">
        <v>20.531867930800001</v>
      </c>
      <c r="M23" s="297">
        <v>22.772398543804901</v>
      </c>
      <c r="N23" s="297">
        <v>18.77392784590382</v>
      </c>
      <c r="O23" s="297">
        <v>18.30224204062004</v>
      </c>
      <c r="P23" s="297">
        <v>18.958304535018101</v>
      </c>
      <c r="Q23" s="297">
        <v>19.798099497159381</v>
      </c>
      <c r="R23" s="297">
        <v>19.576388929622009</v>
      </c>
      <c r="S23" s="297">
        <v>18.34156438445342</v>
      </c>
      <c r="T23" s="297">
        <v>19.425709545291269</v>
      </c>
      <c r="U23" s="297">
        <v>18.836293024930718</v>
      </c>
      <c r="V23" s="297">
        <v>13.77951377768337</v>
      </c>
      <c r="W23" s="297">
        <v>12.24802326727189</v>
      </c>
      <c r="DA23" s="122" t="s">
        <v>1461</v>
      </c>
    </row>
    <row r="24" spans="1:105" ht="12" customHeight="1" x14ac:dyDescent="0.25">
      <c r="A24" s="18" t="s">
        <v>73</v>
      </c>
      <c r="B24" s="297">
        <v>2.280905103552477</v>
      </c>
      <c r="C24" s="297">
        <v>4.4356792699609393</v>
      </c>
      <c r="D24" s="297">
        <v>6.8724730929910844</v>
      </c>
      <c r="E24" s="297">
        <v>8.357701835181766</v>
      </c>
      <c r="F24" s="297">
        <v>7.4523753183489694</v>
      </c>
      <c r="G24" s="297">
        <v>7.2940074645784527</v>
      </c>
      <c r="H24" s="297">
        <v>8.2559813305082432</v>
      </c>
      <c r="I24" s="297">
        <v>11.672944170672491</v>
      </c>
      <c r="J24" s="297">
        <v>11.859361853360021</v>
      </c>
      <c r="K24" s="297">
        <v>8.4261277535787933</v>
      </c>
      <c r="L24" s="297">
        <v>11.846702844271981</v>
      </c>
      <c r="M24" s="297">
        <v>10.882745103588171</v>
      </c>
      <c r="N24" s="297">
        <v>9.75392629237761</v>
      </c>
      <c r="O24" s="297">
        <v>11.542719408409351</v>
      </c>
      <c r="P24" s="297">
        <v>11.20498554323143</v>
      </c>
      <c r="Q24" s="297">
        <v>9.9521049180981418</v>
      </c>
      <c r="R24" s="297">
        <v>9.2281421322412633</v>
      </c>
      <c r="S24" s="297">
        <v>9.8289083611571417</v>
      </c>
      <c r="T24" s="297">
        <v>10.473007759674701</v>
      </c>
      <c r="U24" s="297">
        <v>10.429332052298291</v>
      </c>
      <c r="V24" s="297">
        <v>15.58920931384116</v>
      </c>
      <c r="W24" s="297">
        <v>14.720661917477591</v>
      </c>
      <c r="DA24" s="122" t="s">
        <v>1462</v>
      </c>
    </row>
    <row r="25" spans="1:105" ht="12" customHeight="1" x14ac:dyDescent="0.25">
      <c r="A25" s="57" t="s">
        <v>1463</v>
      </c>
      <c r="B25" s="263">
        <v>22.745543223957011</v>
      </c>
      <c r="C25" s="263">
        <v>21.653388882819851</v>
      </c>
      <c r="D25" s="263">
        <v>21.205875926680442</v>
      </c>
      <c r="E25" s="263">
        <v>20.6049293254917</v>
      </c>
      <c r="F25" s="263">
        <v>22.664950121612321</v>
      </c>
      <c r="G25" s="263">
        <v>22.226152749675641</v>
      </c>
      <c r="H25" s="263">
        <v>25.446231019269241</v>
      </c>
      <c r="I25" s="263">
        <v>29.72248025820593</v>
      </c>
      <c r="J25" s="263">
        <v>29.872175117571171</v>
      </c>
      <c r="K25" s="263">
        <v>28.380122749431699</v>
      </c>
      <c r="L25" s="263">
        <v>29.84715423371615</v>
      </c>
      <c r="M25" s="263">
        <v>31.571347157349631</v>
      </c>
      <c r="N25" s="263">
        <v>26.443520340066229</v>
      </c>
      <c r="O25" s="263">
        <v>29.30357087678177</v>
      </c>
      <c r="P25" s="263">
        <v>28.065051876044588</v>
      </c>
      <c r="Q25" s="263">
        <v>27.62615782495234</v>
      </c>
      <c r="R25" s="263">
        <v>27.187363215696099</v>
      </c>
      <c r="S25" s="263">
        <v>27.392244002595589</v>
      </c>
      <c r="T25" s="263">
        <v>27.47512532656188</v>
      </c>
      <c r="U25" s="263">
        <v>28.149720018210271</v>
      </c>
      <c r="V25" s="263">
        <v>27.02650829414458</v>
      </c>
      <c r="W25" s="263">
        <v>26.685531756787672</v>
      </c>
      <c r="DA25" s="70" t="s">
        <v>1464</v>
      </c>
    </row>
    <row r="26" spans="1:105" ht="12" customHeight="1" x14ac:dyDescent="0.25">
      <c r="A26" s="18" t="s">
        <v>30</v>
      </c>
      <c r="B26" s="232">
        <v>9.9360161190072702</v>
      </c>
      <c r="C26" s="232">
        <v>8.72675910508889</v>
      </c>
      <c r="D26" s="232">
        <v>5.0065914124120852</v>
      </c>
      <c r="E26" s="232">
        <v>4.2455427805097248</v>
      </c>
      <c r="F26" s="232">
        <v>6.7871735492758516</v>
      </c>
      <c r="G26" s="232">
        <v>6.8829858592922761</v>
      </c>
      <c r="H26" s="232">
        <v>8.7834250231763491</v>
      </c>
      <c r="I26" s="232">
        <v>7.2761073302630894</v>
      </c>
      <c r="J26" s="232">
        <v>7.6081968227662662</v>
      </c>
      <c r="K26" s="232">
        <v>8.2756106375725942</v>
      </c>
      <c r="L26" s="232">
        <v>7.8544752199592072</v>
      </c>
      <c r="M26" s="232">
        <v>8.7215665028466365</v>
      </c>
      <c r="N26" s="232">
        <v>7.0199126012146893</v>
      </c>
      <c r="O26" s="232">
        <v>8.9223556460996818</v>
      </c>
      <c r="P26" s="232">
        <v>7.4830017235850166</v>
      </c>
      <c r="Q26" s="232">
        <v>7.2965627861274909</v>
      </c>
      <c r="R26" s="232">
        <v>7.3591090283480813</v>
      </c>
      <c r="S26" s="232">
        <v>7.6051433321480131</v>
      </c>
      <c r="T26" s="232">
        <v>6.4781464300734708</v>
      </c>
      <c r="U26" s="232">
        <v>7.3065473986220209</v>
      </c>
      <c r="V26" s="232">
        <v>6.1661685667580963</v>
      </c>
      <c r="W26" s="232">
        <v>7.4293687524633594</v>
      </c>
      <c r="DA26" s="71" t="s">
        <v>1465</v>
      </c>
    </row>
    <row r="27" spans="1:105" ht="12" customHeight="1" x14ac:dyDescent="0.25">
      <c r="A27" s="18" t="s">
        <v>33</v>
      </c>
      <c r="B27" s="297">
        <v>0</v>
      </c>
      <c r="C27" s="297">
        <v>0</v>
      </c>
      <c r="D27" s="297">
        <v>0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DA27" s="122" t="s">
        <v>1466</v>
      </c>
    </row>
    <row r="28" spans="1:105" ht="12" customHeight="1" x14ac:dyDescent="0.25">
      <c r="A28" s="18" t="s">
        <v>160</v>
      </c>
      <c r="B28" s="297">
        <v>0.11195580520660441</v>
      </c>
      <c r="C28" s="297">
        <v>0.1187738955239966</v>
      </c>
      <c r="D28" s="297">
        <v>0.13050007814371889</v>
      </c>
      <c r="E28" s="297">
        <v>8.6874273894890788E-2</v>
      </c>
      <c r="F28" s="297">
        <v>0.10211662042588331</v>
      </c>
      <c r="G28" s="297">
        <v>6.6631499319868948E-2</v>
      </c>
      <c r="H28" s="297">
        <v>3.3230945615568733E-2</v>
      </c>
      <c r="I28" s="297">
        <v>3.3785626106595003E-2</v>
      </c>
      <c r="J28" s="297">
        <v>2.1669117353013339E-2</v>
      </c>
      <c r="K28" s="297">
        <v>1.9346461730586829E-2</v>
      </c>
      <c r="L28" s="297">
        <v>3.5986435662913693E-2</v>
      </c>
      <c r="M28" s="297">
        <v>2.7413111760168269E-2</v>
      </c>
      <c r="N28" s="297">
        <v>7.8179320213739661E-2</v>
      </c>
      <c r="O28" s="297">
        <v>0.1426244635468597</v>
      </c>
      <c r="P28" s="297">
        <v>0.12759303658563309</v>
      </c>
      <c r="Q28" s="297">
        <v>0.15526130992007209</v>
      </c>
      <c r="R28" s="297">
        <v>0.29520444976007232</v>
      </c>
      <c r="S28" s="297">
        <v>0.68402122473127747</v>
      </c>
      <c r="T28" s="297">
        <v>0.72193498226182817</v>
      </c>
      <c r="U28" s="297">
        <v>0.99744386922625228</v>
      </c>
      <c r="V28" s="297">
        <v>0.94469771800436364</v>
      </c>
      <c r="W28" s="297">
        <v>0.96804479334910509</v>
      </c>
      <c r="DA28" s="122" t="s">
        <v>1467</v>
      </c>
    </row>
    <row r="29" spans="1:105" ht="12" customHeight="1" x14ac:dyDescent="0.25">
      <c r="A29" s="18" t="s">
        <v>70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1468</v>
      </c>
    </row>
    <row r="30" spans="1:105" ht="12" customHeight="1" x14ac:dyDescent="0.25">
      <c r="A30" s="18" t="s">
        <v>34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1469</v>
      </c>
    </row>
    <row r="31" spans="1:105" ht="12" customHeight="1" x14ac:dyDescent="0.25">
      <c r="A31" s="18" t="s">
        <v>162</v>
      </c>
      <c r="B31" s="297">
        <v>11.150834338855891</v>
      </c>
      <c r="C31" s="297">
        <v>9.7999144019567268</v>
      </c>
      <c r="D31" s="297">
        <v>11.408394080964101</v>
      </c>
      <c r="E31" s="297">
        <v>10.604952355325169</v>
      </c>
      <c r="F31" s="297">
        <v>10.72202386098278</v>
      </c>
      <c r="G31" s="297">
        <v>10.33029237513111</v>
      </c>
      <c r="H31" s="297">
        <v>11.0309942711177</v>
      </c>
      <c r="I31" s="297">
        <v>14.496881311686939</v>
      </c>
      <c r="J31" s="297">
        <v>14.20018884436184</v>
      </c>
      <c r="K31" s="297">
        <v>14.371204462826411</v>
      </c>
      <c r="L31" s="297">
        <v>13.92315662548268</v>
      </c>
      <c r="M31" s="297">
        <v>15.442514667049849</v>
      </c>
      <c r="N31" s="297">
        <v>12.73105490231179</v>
      </c>
      <c r="O31" s="297">
        <v>12.411193340416039</v>
      </c>
      <c r="P31" s="297">
        <v>12.856085198107481</v>
      </c>
      <c r="Q31" s="297">
        <v>13.42557048948928</v>
      </c>
      <c r="R31" s="297">
        <v>13.27522318705428</v>
      </c>
      <c r="S31" s="297">
        <v>12.43785877358162</v>
      </c>
      <c r="T31" s="297">
        <v>13.17304384928828</v>
      </c>
      <c r="U31" s="297">
        <v>12.77334623978261</v>
      </c>
      <c r="V31" s="297">
        <v>9.3442218309752558</v>
      </c>
      <c r="W31" s="297">
        <v>8.3056810455597994</v>
      </c>
      <c r="DA31" s="122" t="s">
        <v>1470</v>
      </c>
    </row>
    <row r="32" spans="1:105" ht="12" customHeight="1" x14ac:dyDescent="0.25">
      <c r="A32" s="18" t="s">
        <v>73</v>
      </c>
      <c r="B32" s="297">
        <v>1.5467369608872461</v>
      </c>
      <c r="C32" s="297">
        <v>3.0079414802502331</v>
      </c>
      <c r="D32" s="297">
        <v>4.6603903551605361</v>
      </c>
      <c r="E32" s="297">
        <v>5.6675599157619221</v>
      </c>
      <c r="F32" s="297">
        <v>5.0536360909278022</v>
      </c>
      <c r="G32" s="297">
        <v>4.9462430159323851</v>
      </c>
      <c r="H32" s="297">
        <v>5.5985807793596249</v>
      </c>
      <c r="I32" s="297">
        <v>7.9157059901493154</v>
      </c>
      <c r="J32" s="297">
        <v>8.0421203330900415</v>
      </c>
      <c r="K32" s="297">
        <v>5.7139611873021083</v>
      </c>
      <c r="L32" s="297">
        <v>8.0335359526113539</v>
      </c>
      <c r="M32" s="297">
        <v>7.3798528756929791</v>
      </c>
      <c r="N32" s="297">
        <v>6.6143735163260162</v>
      </c>
      <c r="O32" s="297">
        <v>7.8273974267191857</v>
      </c>
      <c r="P32" s="297">
        <v>7.5983719177664559</v>
      </c>
      <c r="Q32" s="297">
        <v>6.7487632394154948</v>
      </c>
      <c r="R32" s="297">
        <v>6.2578265505336574</v>
      </c>
      <c r="S32" s="297">
        <v>6.6652206721346783</v>
      </c>
      <c r="T32" s="297">
        <v>7.1020000649383022</v>
      </c>
      <c r="U32" s="297">
        <v>7.0723825105793878</v>
      </c>
      <c r="V32" s="297">
        <v>10.571420178406861</v>
      </c>
      <c r="W32" s="297">
        <v>9.9824371654154067</v>
      </c>
      <c r="DA32" s="122" t="s">
        <v>1471</v>
      </c>
    </row>
    <row r="33" spans="1:105" ht="12" customHeight="1" x14ac:dyDescent="0.25">
      <c r="A33" s="57" t="s">
        <v>1472</v>
      </c>
      <c r="B33" s="263">
        <f t="shared" ref="B33:W33" si="0">B34+B35</f>
        <v>3.200291797266912</v>
      </c>
      <c r="C33" s="263">
        <f t="shared" si="0"/>
        <v>2.8213341122686502</v>
      </c>
      <c r="D33" s="263">
        <f t="shared" si="0"/>
        <v>3.7361842092390902</v>
      </c>
      <c r="E33" s="263">
        <f t="shared" si="0"/>
        <v>2.6985133869189921</v>
      </c>
      <c r="F33" s="263">
        <f t="shared" si="0"/>
        <v>2.2451715427135608</v>
      </c>
      <c r="G33" s="263">
        <f t="shared" si="0"/>
        <v>1.9842793934447309</v>
      </c>
      <c r="H33" s="263">
        <f t="shared" si="0"/>
        <v>1.8215858999227987</v>
      </c>
      <c r="I33" s="263">
        <f t="shared" si="0"/>
        <v>2.1595527332316444</v>
      </c>
      <c r="J33" s="263">
        <f t="shared" si="0"/>
        <v>2.0961350078387482</v>
      </c>
      <c r="K33" s="263">
        <f t="shared" si="0"/>
        <v>1.9857161227494728</v>
      </c>
      <c r="L33" s="263">
        <f t="shared" si="0"/>
        <v>1.9925820762405191</v>
      </c>
      <c r="M33" s="263">
        <f t="shared" si="0"/>
        <v>4.274457285014134</v>
      </c>
      <c r="N33" s="263">
        <f t="shared" si="0"/>
        <v>3.282580120727475</v>
      </c>
      <c r="O33" s="263">
        <f t="shared" si="0"/>
        <v>4.0988394743605783</v>
      </c>
      <c r="P33" s="263">
        <f t="shared" si="0"/>
        <v>3.7082778524150886</v>
      </c>
      <c r="Q33" s="263">
        <f t="shared" si="0"/>
        <v>3.4483902227620207</v>
      </c>
      <c r="R33" s="263">
        <f t="shared" si="0"/>
        <v>3.1850229871469748</v>
      </c>
      <c r="S33" s="263">
        <f t="shared" si="0"/>
        <v>2.9838702880498782</v>
      </c>
      <c r="T33" s="263">
        <f t="shared" si="0"/>
        <v>1.9586502801519585</v>
      </c>
      <c r="U33" s="263">
        <f t="shared" si="0"/>
        <v>1.9034213770687676</v>
      </c>
      <c r="V33" s="263">
        <f t="shared" si="0"/>
        <v>1.9887192687910997</v>
      </c>
      <c r="W33" s="263">
        <f t="shared" si="0"/>
        <v>1.6130091238571569</v>
      </c>
      <c r="DA33" s="70"/>
    </row>
    <row r="34" spans="1:105" ht="12" customHeight="1" x14ac:dyDescent="0.25">
      <c r="A34" s="60" t="s">
        <v>1473</v>
      </c>
      <c r="B34" s="264">
        <v>2.5166778661998501</v>
      </c>
      <c r="C34" s="264">
        <v>2.1705447180845039</v>
      </c>
      <c r="D34" s="264">
        <v>3.0988447506373871</v>
      </c>
      <c r="E34" s="264">
        <v>2.0792352893652559</v>
      </c>
      <c r="F34" s="264">
        <v>1.563979825394848</v>
      </c>
      <c r="G34" s="264">
        <v>1.3162756661167601</v>
      </c>
      <c r="H34" s="264">
        <v>1.05680319736675</v>
      </c>
      <c r="I34" s="264">
        <v>1.2662479934717079</v>
      </c>
      <c r="J34" s="264">
        <v>1.1983312112629949</v>
      </c>
      <c r="K34" s="264">
        <v>1.132755738999641</v>
      </c>
      <c r="L34" s="264">
        <v>1.0955302786213299</v>
      </c>
      <c r="M34" s="264">
        <v>3.3255851245732022</v>
      </c>
      <c r="N34" s="264">
        <v>2.4878240354173422</v>
      </c>
      <c r="O34" s="264">
        <v>3.218124993983615</v>
      </c>
      <c r="P34" s="264">
        <v>2.8647868770763969</v>
      </c>
      <c r="Q34" s="264">
        <v>2.6180901430917651</v>
      </c>
      <c r="R34" s="264">
        <v>2.3679108144355099</v>
      </c>
      <c r="S34" s="264">
        <v>2.1606004536482342</v>
      </c>
      <c r="T34" s="264">
        <v>1.1328894598402059</v>
      </c>
      <c r="U34" s="264">
        <v>1.057385713263763</v>
      </c>
      <c r="V34" s="264">
        <v>1.176441566910716</v>
      </c>
      <c r="W34" s="264">
        <v>0.81097942127971712</v>
      </c>
      <c r="DA34" s="72" t="s">
        <v>1474</v>
      </c>
    </row>
    <row r="35" spans="1:105" ht="12" customHeight="1" x14ac:dyDescent="0.25">
      <c r="A35" s="60" t="s">
        <v>1475</v>
      </c>
      <c r="B35" s="264">
        <v>0.68361393106706203</v>
      </c>
      <c r="C35" s="264">
        <v>0.65078939418414616</v>
      </c>
      <c r="D35" s="264">
        <v>0.63733945860170305</v>
      </c>
      <c r="E35" s="264">
        <v>0.6192780975537362</v>
      </c>
      <c r="F35" s="264">
        <v>0.68119171731871264</v>
      </c>
      <c r="G35" s="264">
        <v>0.66800372732797086</v>
      </c>
      <c r="H35" s="264">
        <v>0.76478270255604885</v>
      </c>
      <c r="I35" s="264">
        <v>0.89330473975993663</v>
      </c>
      <c r="J35" s="264">
        <v>0.89780379657575338</v>
      </c>
      <c r="K35" s="264">
        <v>0.85296038374983196</v>
      </c>
      <c r="L35" s="264">
        <v>0.89705179761918918</v>
      </c>
      <c r="M35" s="264">
        <v>0.94887216044093214</v>
      </c>
      <c r="N35" s="264">
        <v>0.79475608531013275</v>
      </c>
      <c r="O35" s="264">
        <v>0.88071448037696332</v>
      </c>
      <c r="P35" s="264">
        <v>0.84349097533869166</v>
      </c>
      <c r="Q35" s="264">
        <v>0.83030007967025543</v>
      </c>
      <c r="R35" s="264">
        <v>0.81711217271146486</v>
      </c>
      <c r="S35" s="264">
        <v>0.82326983440164403</v>
      </c>
      <c r="T35" s="264">
        <v>0.82576082031175246</v>
      </c>
      <c r="U35" s="264">
        <v>0.84603566380500472</v>
      </c>
      <c r="V35" s="264">
        <v>0.81227770188038373</v>
      </c>
      <c r="W35" s="264">
        <v>0.80202970257743977</v>
      </c>
      <c r="DA35" s="72" t="s">
        <v>1476</v>
      </c>
    </row>
    <row r="36" spans="1:105" ht="12" customHeight="1" x14ac:dyDescent="0.25">
      <c r="A36" s="64" t="s">
        <v>30</v>
      </c>
      <c r="B36" s="231">
        <v>0.29862549209667061</v>
      </c>
      <c r="C36" s="231">
        <v>0.26228145173607509</v>
      </c>
      <c r="D36" s="231">
        <v>0.15047236300255751</v>
      </c>
      <c r="E36" s="231">
        <v>0.12759915914607581</v>
      </c>
      <c r="F36" s="231">
        <v>0.20398749527194929</v>
      </c>
      <c r="G36" s="231">
        <v>0.20686712005162741</v>
      </c>
      <c r="H36" s="231">
        <v>0.26398453750720302</v>
      </c>
      <c r="I36" s="231">
        <v>0.2186823276072844</v>
      </c>
      <c r="J36" s="231">
        <v>0.22866322809406861</v>
      </c>
      <c r="K36" s="231">
        <v>0.2487222513979247</v>
      </c>
      <c r="L36" s="231">
        <v>0.23606508882714769</v>
      </c>
      <c r="M36" s="231">
        <v>0.26212538884514558</v>
      </c>
      <c r="N36" s="231">
        <v>0.21098243298973271</v>
      </c>
      <c r="O36" s="231">
        <v>0.2681600767918475</v>
      </c>
      <c r="P36" s="231">
        <v>0.22490050794010549</v>
      </c>
      <c r="Q36" s="231">
        <v>0.21929711330211471</v>
      </c>
      <c r="R36" s="231">
        <v>0.22117693134369301</v>
      </c>
      <c r="S36" s="231">
        <v>0.22857145588601591</v>
      </c>
      <c r="T36" s="231">
        <v>0.19469973099724239</v>
      </c>
      <c r="U36" s="231">
        <v>0.21959719935107649</v>
      </c>
      <c r="V36" s="231">
        <v>0.18532328254547301</v>
      </c>
      <c r="W36" s="231">
        <v>0.22328857694060009</v>
      </c>
      <c r="DA36" s="73" t="s">
        <v>1477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1478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1479</v>
      </c>
    </row>
    <row r="39" spans="1:105" ht="12" customHeight="1" x14ac:dyDescent="0.25">
      <c r="A39" s="64" t="s">
        <v>160</v>
      </c>
      <c r="B39" s="231">
        <v>3.3648151354087781E-3</v>
      </c>
      <c r="C39" s="231">
        <v>3.569731829565089E-3</v>
      </c>
      <c r="D39" s="231">
        <v>3.9221605105664512E-3</v>
      </c>
      <c r="E39" s="231">
        <v>2.6109934285205969E-3</v>
      </c>
      <c r="F39" s="231">
        <v>3.069099894835425E-3</v>
      </c>
      <c r="G39" s="231">
        <v>2.0025998383266389E-3</v>
      </c>
      <c r="H39" s="231">
        <v>9.9875114617652204E-4</v>
      </c>
      <c r="I39" s="231">
        <v>1.0154219861394601E-3</v>
      </c>
      <c r="J39" s="231">
        <v>6.5126211102510155E-4</v>
      </c>
      <c r="K39" s="231">
        <v>5.8145504047381964E-4</v>
      </c>
      <c r="L39" s="231">
        <v>1.081566991229527E-3</v>
      </c>
      <c r="M39" s="231">
        <v>8.2389701176322004E-4</v>
      </c>
      <c r="N39" s="231">
        <v>2.3496678840879111E-3</v>
      </c>
      <c r="O39" s="231">
        <v>4.2865571172161117E-3</v>
      </c>
      <c r="P39" s="231">
        <v>3.8347898073156591E-3</v>
      </c>
      <c r="Q39" s="231">
        <v>4.6663556623826831E-3</v>
      </c>
      <c r="R39" s="231">
        <v>8.8723259929188083E-3</v>
      </c>
      <c r="S39" s="231">
        <v>2.0558156548195469E-2</v>
      </c>
      <c r="T39" s="231">
        <v>2.1697648912558268E-2</v>
      </c>
      <c r="U39" s="231">
        <v>2.9978027684224091E-2</v>
      </c>
      <c r="V39" s="231">
        <v>2.839274992539375E-2</v>
      </c>
      <c r="W39" s="231">
        <v>2.9094442815213461E-2</v>
      </c>
      <c r="DA39" s="73" t="s">
        <v>1480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1481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1482</v>
      </c>
    </row>
    <row r="42" spans="1:105" ht="12" customHeight="1" x14ac:dyDescent="0.25">
      <c r="A42" s="64" t="s">
        <v>162</v>
      </c>
      <c r="B42" s="231">
        <v>0.33513667367741667</v>
      </c>
      <c r="C42" s="231">
        <v>0.29453497515883359</v>
      </c>
      <c r="D42" s="231">
        <v>0.34287759356020792</v>
      </c>
      <c r="E42" s="231">
        <v>0.31873027155345818</v>
      </c>
      <c r="F42" s="231">
        <v>0.32224883830785628</v>
      </c>
      <c r="G42" s="231">
        <v>0.31047540654898098</v>
      </c>
      <c r="H42" s="231">
        <v>0.33153489819994408</v>
      </c>
      <c r="I42" s="231">
        <v>0.43570161961473081</v>
      </c>
      <c r="J42" s="231">
        <v>0.42678457147439602</v>
      </c>
      <c r="K42" s="231">
        <v>0.43192442054554447</v>
      </c>
      <c r="L42" s="231">
        <v>0.41845840918776622</v>
      </c>
      <c r="M42" s="231">
        <v>0.46412248998228889</v>
      </c>
      <c r="N42" s="231">
        <v>0.38262996854844428</v>
      </c>
      <c r="O42" s="231">
        <v>0.37301657670408089</v>
      </c>
      <c r="P42" s="231">
        <v>0.38638773556107608</v>
      </c>
      <c r="Q42" s="231">
        <v>0.40350353160486258</v>
      </c>
      <c r="R42" s="231">
        <v>0.39898486570926589</v>
      </c>
      <c r="S42" s="231">
        <v>0.37381800234647788</v>
      </c>
      <c r="T42" s="231">
        <v>0.39591388085406692</v>
      </c>
      <c r="U42" s="231">
        <v>0.38390102842922419</v>
      </c>
      <c r="V42" s="231">
        <v>0.28083920246440131</v>
      </c>
      <c r="W42" s="231">
        <v>0.24962601305402229</v>
      </c>
      <c r="DA42" s="73" t="s">
        <v>1483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1484</v>
      </c>
    </row>
    <row r="44" spans="1:105" ht="12" customHeight="1" x14ac:dyDescent="0.25">
      <c r="A44" s="64" t="s">
        <v>73</v>
      </c>
      <c r="B44" s="231">
        <v>4.6486950157565939E-2</v>
      </c>
      <c r="C44" s="231">
        <v>9.0403235459672285E-2</v>
      </c>
      <c r="D44" s="231">
        <v>0.14006734152837119</v>
      </c>
      <c r="E44" s="231">
        <v>0.1703376734256816</v>
      </c>
      <c r="F44" s="231">
        <v>0.15188628384407171</v>
      </c>
      <c r="G44" s="231">
        <v>0.14865860088903579</v>
      </c>
      <c r="H44" s="231">
        <v>0.16826451570272519</v>
      </c>
      <c r="I44" s="231">
        <v>0.2379053705517819</v>
      </c>
      <c r="J44" s="231">
        <v>0.2417047348962636</v>
      </c>
      <c r="K44" s="231">
        <v>0.17173225676588899</v>
      </c>
      <c r="L44" s="231">
        <v>0.24144673261304581</v>
      </c>
      <c r="M44" s="231">
        <v>0.2218003846017344</v>
      </c>
      <c r="N44" s="231">
        <v>0.19879401588786791</v>
      </c>
      <c r="O44" s="231">
        <v>0.23525126976381869</v>
      </c>
      <c r="P44" s="231">
        <v>0.2283679420301945</v>
      </c>
      <c r="Q44" s="231">
        <v>0.20283307910089529</v>
      </c>
      <c r="R44" s="231">
        <v>0.18807804966558719</v>
      </c>
      <c r="S44" s="231">
        <v>0.20032221962095459</v>
      </c>
      <c r="T44" s="231">
        <v>0.21344955954788489</v>
      </c>
      <c r="U44" s="231">
        <v>0.2125594083404799</v>
      </c>
      <c r="V44" s="231">
        <v>0.31772246694511558</v>
      </c>
      <c r="W44" s="231">
        <v>0.30002066976760389</v>
      </c>
      <c r="DA44" s="73" t="s">
        <v>1485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1486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57.025106647444439</v>
      </c>
      <c r="C48" s="225">
        <v>69.431137842814564</v>
      </c>
      <c r="D48" s="225">
        <v>36.569744582352143</v>
      </c>
      <c r="E48" s="225">
        <v>9.548851669164808</v>
      </c>
      <c r="F48" s="225">
        <v>35.720971011939533</v>
      </c>
      <c r="G48" s="225">
        <v>39.119207819424403</v>
      </c>
      <c r="H48" s="225">
        <v>38.685481949103668</v>
      </c>
      <c r="I48" s="225">
        <v>6.9054155933647774</v>
      </c>
      <c r="J48" s="225">
        <v>9.3968096817057472</v>
      </c>
      <c r="K48" s="225">
        <v>8.8539038617093944</v>
      </c>
      <c r="L48" s="225">
        <v>7.4675940584323648</v>
      </c>
      <c r="M48" s="225">
        <v>11.82426245306309</v>
      </c>
      <c r="N48" s="225">
        <v>25.385460259262029</v>
      </c>
      <c r="O48" s="225">
        <v>11.49878856063318</v>
      </c>
      <c r="P48" s="225">
        <v>11.31682309351026</v>
      </c>
      <c r="Q48" s="225">
        <v>11.353167594517631</v>
      </c>
      <c r="R48" s="225">
        <v>11.48118956742176</v>
      </c>
      <c r="S48" s="225">
        <v>11.50236413897731</v>
      </c>
      <c r="T48" s="225">
        <v>11.23918658452658</v>
      </c>
      <c r="U48" s="225">
        <v>13.782707774454851</v>
      </c>
      <c r="V48" s="225">
        <v>16.60802439332242</v>
      </c>
      <c r="W48" s="225">
        <v>3.249467449553562</v>
      </c>
      <c r="DA48" s="89" t="s">
        <v>1487</v>
      </c>
    </row>
    <row r="49" spans="1:105" ht="12" customHeight="1" x14ac:dyDescent="0.25">
      <c r="A49" s="55" t="s">
        <v>92</v>
      </c>
      <c r="B49" s="261">
        <v>0.41032701915961017</v>
      </c>
      <c r="C49" s="261">
        <v>0.49959523976056558</v>
      </c>
      <c r="D49" s="261">
        <v>0.26313943398135847</v>
      </c>
      <c r="E49" s="261">
        <v>6.8709241808603438E-2</v>
      </c>
      <c r="F49" s="261">
        <v>0.25703204112217848</v>
      </c>
      <c r="G49" s="261">
        <v>0.28148422475844859</v>
      </c>
      <c r="H49" s="261">
        <v>0.27836332847308548</v>
      </c>
      <c r="I49" s="261">
        <v>4.9688264749761721E-2</v>
      </c>
      <c r="J49" s="261">
        <v>6.7615216051076163E-2</v>
      </c>
      <c r="K49" s="261">
        <v>6.37087099540177E-2</v>
      </c>
      <c r="L49" s="261">
        <v>5.3733448132425359E-2</v>
      </c>
      <c r="M49" s="261">
        <v>8.5082074394377025E-2</v>
      </c>
      <c r="N49" s="261">
        <v>0.18266235436564671</v>
      </c>
      <c r="O49" s="261">
        <v>8.2740110653384435E-2</v>
      </c>
      <c r="P49" s="261">
        <v>8.1430768994831482E-2</v>
      </c>
      <c r="Q49" s="261">
        <v>8.1692287677389105E-2</v>
      </c>
      <c r="R49" s="261">
        <v>8.261347621370807E-2</v>
      </c>
      <c r="S49" s="261">
        <v>8.276583890692181E-2</v>
      </c>
      <c r="T49" s="261">
        <v>8.087213159484688E-2</v>
      </c>
      <c r="U49" s="261">
        <v>9.9174166073857997E-2</v>
      </c>
      <c r="V49" s="261">
        <v>0.1195038737160275</v>
      </c>
      <c r="W49" s="261">
        <v>2.3381706248677431E-2</v>
      </c>
      <c r="DA49" s="67" t="s">
        <v>1488</v>
      </c>
    </row>
    <row r="50" spans="1:105" ht="12" customHeight="1" x14ac:dyDescent="0.25">
      <c r="A50" s="202" t="s">
        <v>93</v>
      </c>
      <c r="B50" s="226">
        <v>0.45941936557137369</v>
      </c>
      <c r="C50" s="226">
        <v>0.55936781487937193</v>
      </c>
      <c r="D50" s="226">
        <v>0.29462196290198811</v>
      </c>
      <c r="E50" s="226">
        <v>7.692975311557515E-2</v>
      </c>
      <c r="F50" s="226">
        <v>0.2877838693287052</v>
      </c>
      <c r="G50" s="226">
        <v>0.31516156119023048</v>
      </c>
      <c r="H50" s="226">
        <v>0.31166727462247729</v>
      </c>
      <c r="I50" s="226">
        <v>5.5633068264506279E-2</v>
      </c>
      <c r="J50" s="226">
        <v>7.570483592520505E-2</v>
      </c>
      <c r="K50" s="226">
        <v>7.1330947614396081E-2</v>
      </c>
      <c r="L50" s="226">
        <v>6.0162225489125441E-2</v>
      </c>
      <c r="M50" s="226">
        <v>9.5261464184878353E-2</v>
      </c>
      <c r="N50" s="226">
        <v>0.20451644429438831</v>
      </c>
      <c r="O50" s="226">
        <v>9.2639303211219812E-2</v>
      </c>
      <c r="P50" s="226">
        <v>9.1173309294171417E-2</v>
      </c>
      <c r="Q50" s="226">
        <v>9.1466116595703181E-2</v>
      </c>
      <c r="R50" s="226">
        <v>9.2497517973545815E-2</v>
      </c>
      <c r="S50" s="226">
        <v>9.2668109644541211E-2</v>
      </c>
      <c r="T50" s="226">
        <v>9.054783539676392E-2</v>
      </c>
      <c r="U50" s="226">
        <v>0.11103956193778899</v>
      </c>
      <c r="V50" s="226">
        <v>0.1338015565204172</v>
      </c>
      <c r="W50" s="226">
        <v>2.61791404152334E-2</v>
      </c>
      <c r="DA50" s="174" t="s">
        <v>1489</v>
      </c>
    </row>
    <row r="51" spans="1:105" ht="12" customHeight="1" x14ac:dyDescent="0.25">
      <c r="A51" s="202" t="s">
        <v>94</v>
      </c>
      <c r="B51" s="226">
        <v>0.48065583747881552</v>
      </c>
      <c r="C51" s="226">
        <v>0.53830264360140756</v>
      </c>
      <c r="D51" s="226">
        <v>0.39513020340419081</v>
      </c>
      <c r="E51" s="226">
        <v>7.5284585837506593E-2</v>
      </c>
      <c r="F51" s="226">
        <v>0.19863657783109581</v>
      </c>
      <c r="G51" s="226">
        <v>0.18882274927460979</v>
      </c>
      <c r="H51" s="226">
        <v>0.13359366390551669</v>
      </c>
      <c r="I51" s="226">
        <v>2.4519208771535721E-2</v>
      </c>
      <c r="J51" s="226">
        <v>3.1510772895060393E-2</v>
      </c>
      <c r="K51" s="226">
        <v>2.9412545728822959E-2</v>
      </c>
      <c r="L51" s="226">
        <v>2.3005439897999469E-2</v>
      </c>
      <c r="M51" s="226">
        <v>9.6232617857147762E-2</v>
      </c>
      <c r="N51" s="226">
        <v>0.18714114885339209</v>
      </c>
      <c r="O51" s="226">
        <v>9.7063146902885908E-2</v>
      </c>
      <c r="P51" s="226">
        <v>8.9846200168928067E-2</v>
      </c>
      <c r="Q51" s="226">
        <v>8.4205371112809138E-2</v>
      </c>
      <c r="R51" s="226">
        <v>7.8902257847127247E-2</v>
      </c>
      <c r="S51" s="226">
        <v>7.2314241681204108E-2</v>
      </c>
      <c r="T51" s="226">
        <v>3.8636311641521412E-2</v>
      </c>
      <c r="U51" s="226">
        <v>4.3311879539366008E-2</v>
      </c>
      <c r="V51" s="226">
        <v>6.04688767917873E-2</v>
      </c>
      <c r="W51" s="226">
        <v>8.3874389557027779E-3</v>
      </c>
      <c r="DA51" s="174" t="s">
        <v>1490</v>
      </c>
    </row>
    <row r="52" spans="1:105" ht="12" customHeight="1" x14ac:dyDescent="0.25">
      <c r="A52" s="202" t="s">
        <v>95</v>
      </c>
      <c r="B52" s="226">
        <v>0.33791017343689111</v>
      </c>
      <c r="C52" s="226">
        <v>0.41142383083008832</v>
      </c>
      <c r="D52" s="226">
        <v>0.21669909029348799</v>
      </c>
      <c r="E52" s="226">
        <v>5.6583044089600257E-2</v>
      </c>
      <c r="F52" s="226">
        <v>0.21166956485663169</v>
      </c>
      <c r="G52" s="226">
        <v>0.2318062880740436</v>
      </c>
      <c r="H52" s="226">
        <v>0.22923618531253029</v>
      </c>
      <c r="I52" s="226">
        <v>4.0918997227523679E-2</v>
      </c>
      <c r="J52" s="226">
        <v>5.5682098219090398E-2</v>
      </c>
      <c r="K52" s="226">
        <v>5.2465034532928841E-2</v>
      </c>
      <c r="L52" s="226">
        <v>4.4250263643319201E-2</v>
      </c>
      <c r="M52" s="226">
        <v>7.0066306074256124E-2</v>
      </c>
      <c r="N52" s="226">
        <v>0.15042506333241759</v>
      </c>
      <c r="O52" s="226">
        <v>6.8137665412175141E-2</v>
      </c>
      <c r="P52" s="226">
        <v>6.7059403815276281E-2</v>
      </c>
      <c r="Q52" s="226">
        <v>6.7274768193573933E-2</v>
      </c>
      <c r="R52" s="226">
        <v>6.8033380138537117E-2</v>
      </c>
      <c r="S52" s="226">
        <v>6.8158852997220951E-2</v>
      </c>
      <c r="T52" s="226">
        <v>6.6599357920409941E-2</v>
      </c>
      <c r="U52" s="226">
        <v>8.1671345277510979E-2</v>
      </c>
      <c r="V52" s="226">
        <v>9.8413150507291949E-2</v>
      </c>
      <c r="W52" s="226">
        <v>1.9255169766599509E-2</v>
      </c>
      <c r="DA52" s="174" t="s">
        <v>1491</v>
      </c>
    </row>
    <row r="53" spans="1:105" ht="12" customHeight="1" x14ac:dyDescent="0.25">
      <c r="A53" s="56" t="s">
        <v>96</v>
      </c>
      <c r="B53" s="262">
        <v>0.45445270027053353</v>
      </c>
      <c r="C53" s="262">
        <v>0.54447603464976957</v>
      </c>
      <c r="D53" s="262">
        <v>0.2962301630348898</v>
      </c>
      <c r="E53" s="262">
        <v>7.294395419042643E-2</v>
      </c>
      <c r="F53" s="262">
        <v>0.27973212434626321</v>
      </c>
      <c r="G53" s="262">
        <v>0.30934892711286249</v>
      </c>
      <c r="H53" s="262">
        <v>0.31471040977722181</v>
      </c>
      <c r="I53" s="262">
        <v>5.5933011333201811E-2</v>
      </c>
      <c r="J53" s="262">
        <v>7.6374544735297936E-2</v>
      </c>
      <c r="K53" s="262">
        <v>7.3218564160939414E-2</v>
      </c>
      <c r="L53" s="262">
        <v>6.1052998414971589E-2</v>
      </c>
      <c r="M53" s="262">
        <v>9.2273499823086635E-2</v>
      </c>
      <c r="N53" s="262">
        <v>0.19673220039138631</v>
      </c>
      <c r="O53" s="262">
        <v>8.9806801120979607E-2</v>
      </c>
      <c r="P53" s="262">
        <v>8.723831401471685E-2</v>
      </c>
      <c r="Q53" s="262">
        <v>8.819706675651541E-2</v>
      </c>
      <c r="R53" s="262">
        <v>8.9460465554112273E-2</v>
      </c>
      <c r="S53" s="262">
        <v>8.9622441855554652E-2</v>
      </c>
      <c r="T53" s="262">
        <v>9.193657295207007E-2</v>
      </c>
      <c r="U53" s="262">
        <v>0.1137199596761074</v>
      </c>
      <c r="V53" s="262">
        <v>0.13140010821967121</v>
      </c>
      <c r="W53" s="262">
        <v>2.6299664318116658E-2</v>
      </c>
      <c r="DA53" s="68" t="s">
        <v>1492</v>
      </c>
    </row>
    <row r="54" spans="1:105" ht="12" customHeight="1" x14ac:dyDescent="0.25">
      <c r="A54" s="37" t="s">
        <v>160</v>
      </c>
      <c r="B54" s="228">
        <v>3.5869695971350269E-3</v>
      </c>
      <c r="C54" s="228">
        <v>5.3833760187750861E-3</v>
      </c>
      <c r="D54" s="228">
        <v>2.1584776835919758E-3</v>
      </c>
      <c r="E54" s="228">
        <v>4.9011118908175643E-4</v>
      </c>
      <c r="F54" s="228">
        <v>2.4639752874507539E-3</v>
      </c>
      <c r="G54" s="228">
        <v>1.8934404216066679E-3</v>
      </c>
      <c r="H54" s="228">
        <v>9.2841287098129575E-4</v>
      </c>
      <c r="I54" s="228">
        <v>1.2785172532551629E-4</v>
      </c>
      <c r="J54" s="228">
        <v>1.1466637720890239E-4</v>
      </c>
      <c r="K54" s="228">
        <v>9.7096733179269907E-5</v>
      </c>
      <c r="L54" s="228">
        <v>1.555638673678286E-4</v>
      </c>
      <c r="M54" s="228">
        <v>1.346562364414509E-4</v>
      </c>
      <c r="N54" s="228">
        <v>1.0339628500557359E-3</v>
      </c>
      <c r="O54" s="228">
        <v>8.1521929225777782E-4</v>
      </c>
      <c r="P54" s="228">
        <v>7.057330834830428E-4</v>
      </c>
      <c r="Q54" s="228">
        <v>8.6897568938506956E-4</v>
      </c>
      <c r="R54" s="228">
        <v>1.7287424522248579E-3</v>
      </c>
      <c r="S54" s="228">
        <v>4.2547578687626986E-3</v>
      </c>
      <c r="T54" s="228">
        <v>4.7070451098097342E-3</v>
      </c>
      <c r="U54" s="228">
        <v>8.142350355021935E-3</v>
      </c>
      <c r="V54" s="228">
        <v>1.1819800202150789E-2</v>
      </c>
      <c r="W54" s="228">
        <v>2.722490902835229E-3</v>
      </c>
      <c r="DA54" s="69" t="s">
        <v>1493</v>
      </c>
    </row>
    <row r="55" spans="1:105" ht="12" customHeight="1" x14ac:dyDescent="0.25">
      <c r="A55" s="37" t="s">
        <v>162</v>
      </c>
      <c r="B55" s="228">
        <v>0.3572633297786848</v>
      </c>
      <c r="C55" s="228">
        <v>0.44417692915429952</v>
      </c>
      <c r="D55" s="228">
        <v>0.18869539681244249</v>
      </c>
      <c r="E55" s="228">
        <v>5.9829056129002897E-2</v>
      </c>
      <c r="F55" s="228">
        <v>0.25871206581982209</v>
      </c>
      <c r="G55" s="228">
        <v>0.29355174879361928</v>
      </c>
      <c r="H55" s="228">
        <v>0.3081861461152206</v>
      </c>
      <c r="I55" s="228">
        <v>5.4859166489639601E-2</v>
      </c>
      <c r="J55" s="228">
        <v>7.5143079615968375E-2</v>
      </c>
      <c r="K55" s="228">
        <v>7.2126729146842442E-2</v>
      </c>
      <c r="L55" s="228">
        <v>6.0187680461508762E-2</v>
      </c>
      <c r="M55" s="228">
        <v>7.5855339753084394E-2</v>
      </c>
      <c r="N55" s="228">
        <v>0.16837493310279419</v>
      </c>
      <c r="O55" s="228">
        <v>7.0940454389328236E-2</v>
      </c>
      <c r="P55" s="228">
        <v>7.1108619178381655E-2</v>
      </c>
      <c r="Q55" s="228">
        <v>7.5141027584384443E-2</v>
      </c>
      <c r="R55" s="228">
        <v>7.7740839966581474E-2</v>
      </c>
      <c r="S55" s="228">
        <v>7.7366133643361076E-2</v>
      </c>
      <c r="T55" s="228">
        <v>8.5888775520803734E-2</v>
      </c>
      <c r="U55" s="228">
        <v>0.1042715921157468</v>
      </c>
      <c r="V55" s="228">
        <v>0.1169123551182252</v>
      </c>
      <c r="W55" s="228">
        <v>2.3358568987450729E-2</v>
      </c>
      <c r="DA55" s="69" t="s">
        <v>1494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1495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1496</v>
      </c>
    </row>
    <row r="58" spans="1:105" ht="12" customHeight="1" x14ac:dyDescent="0.25">
      <c r="A58" s="37" t="s">
        <v>38</v>
      </c>
      <c r="B58" s="228">
        <v>9.360240089471375E-2</v>
      </c>
      <c r="C58" s="228">
        <v>9.4915729476694952E-2</v>
      </c>
      <c r="D58" s="228">
        <v>0.10537628853885531</v>
      </c>
      <c r="E58" s="228">
        <v>1.262478687234176E-2</v>
      </c>
      <c r="F58" s="228">
        <v>1.8556083238990408E-2</v>
      </c>
      <c r="G58" s="228">
        <v>1.390373789763652E-2</v>
      </c>
      <c r="H58" s="228">
        <v>5.595850791019881E-3</v>
      </c>
      <c r="I58" s="228">
        <v>9.4599311823669713E-4</v>
      </c>
      <c r="J58" s="228">
        <v>1.1167987421206579E-3</v>
      </c>
      <c r="K58" s="228">
        <v>9.9473828091770425E-4</v>
      </c>
      <c r="L58" s="228">
        <v>7.0975408609500769E-4</v>
      </c>
      <c r="M58" s="228">
        <v>1.6283503833560801E-2</v>
      </c>
      <c r="N58" s="228">
        <v>2.7323304438536311E-2</v>
      </c>
      <c r="O58" s="228">
        <v>1.8051127439393591E-2</v>
      </c>
      <c r="P58" s="228">
        <v>1.5423961752852161E-2</v>
      </c>
      <c r="Q58" s="228">
        <v>1.21870634827459E-2</v>
      </c>
      <c r="R58" s="228">
        <v>9.9908831353059425E-3</v>
      </c>
      <c r="S58" s="228">
        <v>8.0015503434308841E-3</v>
      </c>
      <c r="T58" s="228">
        <v>1.340752321456595E-3</v>
      </c>
      <c r="U58" s="228">
        <v>1.3060172053387159E-3</v>
      </c>
      <c r="V58" s="228">
        <v>2.6679528992951691E-3</v>
      </c>
      <c r="W58" s="228">
        <v>2.186044278306994E-4</v>
      </c>
      <c r="DA58" s="69" t="s">
        <v>1497</v>
      </c>
    </row>
    <row r="59" spans="1:105" ht="12" customHeight="1" x14ac:dyDescent="0.25">
      <c r="A59" s="57" t="s">
        <v>1498</v>
      </c>
      <c r="B59" s="263">
        <v>2.0496945439889882</v>
      </c>
      <c r="C59" s="263">
        <v>2.295521879838363</v>
      </c>
      <c r="D59" s="263">
        <v>1.6849815583869281</v>
      </c>
      <c r="E59" s="263">
        <v>0.32104136224998842</v>
      </c>
      <c r="F59" s="263">
        <v>0.84705995032253323</v>
      </c>
      <c r="G59" s="263">
        <v>0.80521014994689721</v>
      </c>
      <c r="H59" s="263">
        <v>0.56969287100503574</v>
      </c>
      <c r="I59" s="263">
        <v>0.1045589890378867</v>
      </c>
      <c r="J59" s="263">
        <v>0.13437360839860399</v>
      </c>
      <c r="K59" s="263">
        <v>0.12542599049959971</v>
      </c>
      <c r="L59" s="263">
        <v>9.8103717804268631E-2</v>
      </c>
      <c r="M59" s="263">
        <v>0.41037153071976712</v>
      </c>
      <c r="N59" s="263">
        <v>0.79803918282285469</v>
      </c>
      <c r="O59" s="263">
        <v>0.41391321422995397</v>
      </c>
      <c r="P59" s="263">
        <v>0.38313747992816372</v>
      </c>
      <c r="Q59" s="263">
        <v>0.35908289525787751</v>
      </c>
      <c r="R59" s="263">
        <v>0.33646845582063062</v>
      </c>
      <c r="S59" s="263">
        <v>0.30837471444045023</v>
      </c>
      <c r="T59" s="263">
        <v>0.16475954518075531</v>
      </c>
      <c r="U59" s="263">
        <v>0.18469789870316419</v>
      </c>
      <c r="V59" s="263">
        <v>0.25786169058381908</v>
      </c>
      <c r="W59" s="263">
        <v>3.5767146729602323E-2</v>
      </c>
      <c r="DA59" s="70" t="s">
        <v>1499</v>
      </c>
    </row>
    <row r="60" spans="1:105" ht="12" customHeight="1" x14ac:dyDescent="0.25">
      <c r="A60" s="57" t="s">
        <v>1500</v>
      </c>
      <c r="B60" s="263">
        <f t="shared" ref="B60:W60" si="1">B61+B67+B78</f>
        <v>8.8744565661788677</v>
      </c>
      <c r="C60" s="263">
        <f t="shared" si="1"/>
        <v>10.811911626779965</v>
      </c>
      <c r="D60" s="263">
        <f t="shared" si="1"/>
        <v>5.3286516051939046</v>
      </c>
      <c r="E60" s="263">
        <f t="shared" si="1"/>
        <v>1.4373008049328195</v>
      </c>
      <c r="F60" s="263">
        <f t="shared" si="1"/>
        <v>5.6657159102946482</v>
      </c>
      <c r="G60" s="263">
        <f t="shared" si="1"/>
        <v>6.2748205924886564</v>
      </c>
      <c r="H60" s="263">
        <f t="shared" si="1"/>
        <v>6.3476760570524</v>
      </c>
      <c r="I60" s="263">
        <f t="shared" si="1"/>
        <v>1.1200300998807413</v>
      </c>
      <c r="J60" s="263">
        <f t="shared" si="1"/>
        <v>1.5286047105499085</v>
      </c>
      <c r="K60" s="263">
        <f t="shared" si="1"/>
        <v>1.4589414420230451</v>
      </c>
      <c r="L60" s="263">
        <f t="shared" si="1"/>
        <v>1.2197219678085349</v>
      </c>
      <c r="M60" s="263">
        <f t="shared" si="1"/>
        <v>1.805158943608137</v>
      </c>
      <c r="N60" s="263">
        <f t="shared" si="1"/>
        <v>3.9071364155584236</v>
      </c>
      <c r="O60" s="263">
        <f t="shared" si="1"/>
        <v>1.7479688831110658</v>
      </c>
      <c r="P60" s="263">
        <f t="shared" si="1"/>
        <v>1.7183447635685392</v>
      </c>
      <c r="Q60" s="263">
        <f t="shared" si="1"/>
        <v>1.7482744680047162</v>
      </c>
      <c r="R60" s="263">
        <f t="shared" si="1"/>
        <v>1.7859267074322205</v>
      </c>
      <c r="S60" s="263">
        <f t="shared" si="1"/>
        <v>1.8019955761150399</v>
      </c>
      <c r="T60" s="263">
        <f t="shared" si="1"/>
        <v>1.8324501749957383</v>
      </c>
      <c r="U60" s="263">
        <f t="shared" si="1"/>
        <v>2.2625945867356507</v>
      </c>
      <c r="V60" s="263">
        <f t="shared" si="1"/>
        <v>2.6560900266500771</v>
      </c>
      <c r="W60" s="263">
        <f t="shared" si="1"/>
        <v>0.52855208336582049</v>
      </c>
      <c r="DA60" s="70"/>
    </row>
    <row r="61" spans="1:105" ht="12" customHeight="1" x14ac:dyDescent="0.25">
      <c r="A61" s="60" t="s">
        <v>1501</v>
      </c>
      <c r="B61" s="264">
        <v>7.4011472987259159</v>
      </c>
      <c r="C61" s="264">
        <v>8.9906402328677064</v>
      </c>
      <c r="D61" s="264">
        <v>4.4116129535633029</v>
      </c>
      <c r="E61" s="264">
        <v>1.184275141046961</v>
      </c>
      <c r="F61" s="264">
        <v>4.6894371043822796</v>
      </c>
      <c r="G61" s="264">
        <v>5.1934793320288586</v>
      </c>
      <c r="H61" s="264">
        <v>5.2567225977310148</v>
      </c>
      <c r="I61" s="264">
        <v>0.92483732218940462</v>
      </c>
      <c r="J61" s="264">
        <v>1.262201136481067</v>
      </c>
      <c r="K61" s="264">
        <v>1.209021086783177</v>
      </c>
      <c r="L61" s="264">
        <v>1.007152883199792</v>
      </c>
      <c r="M61" s="264">
        <v>1.49531831801728</v>
      </c>
      <c r="N61" s="264">
        <v>3.232515318416076</v>
      </c>
      <c r="O61" s="264">
        <v>1.4482162402978911</v>
      </c>
      <c r="P61" s="264">
        <v>1.4198310681137141</v>
      </c>
      <c r="Q61" s="264">
        <v>1.446927585520055</v>
      </c>
      <c r="R61" s="264">
        <v>1.478683567300024</v>
      </c>
      <c r="S61" s="264">
        <v>1.491061728684838</v>
      </c>
      <c r="T61" s="264">
        <v>1.514661203037561</v>
      </c>
      <c r="U61" s="264">
        <v>1.8715388261950141</v>
      </c>
      <c r="V61" s="264">
        <v>2.184958141964354</v>
      </c>
      <c r="W61" s="264">
        <v>0.43494980599782501</v>
      </c>
      <c r="DA61" s="72" t="s">
        <v>1502</v>
      </c>
    </row>
    <row r="62" spans="1:105" ht="12" customHeight="1" x14ac:dyDescent="0.25">
      <c r="A62" s="59" t="s">
        <v>30</v>
      </c>
      <c r="B62" s="232">
        <v>3.4689650891992692</v>
      </c>
      <c r="C62" s="232">
        <v>4.2079522051020319</v>
      </c>
      <c r="D62" s="232">
        <v>1.334934742937675</v>
      </c>
      <c r="E62" s="232">
        <v>0.33659814103104618</v>
      </c>
      <c r="F62" s="232">
        <v>1.807248648249733</v>
      </c>
      <c r="G62" s="232">
        <v>2.0686823805032541</v>
      </c>
      <c r="H62" s="232">
        <v>2.3263221714762259</v>
      </c>
      <c r="I62" s="232">
        <v>0.30858372433104059</v>
      </c>
      <c r="J62" s="232">
        <v>0.43990153808931343</v>
      </c>
      <c r="K62" s="232">
        <v>0.44142400288672368</v>
      </c>
      <c r="L62" s="232">
        <v>0.36264764799040872</v>
      </c>
      <c r="M62" s="232">
        <v>0.53909518782398214</v>
      </c>
      <c r="N62" s="232">
        <v>1.144374753945582</v>
      </c>
      <c r="O62" s="232">
        <v>0.60166679033584936</v>
      </c>
      <c r="P62" s="232">
        <v>0.51911684511376543</v>
      </c>
      <c r="Q62" s="232">
        <v>0.50569518775302003</v>
      </c>
      <c r="R62" s="232">
        <v>0.51992520256315478</v>
      </c>
      <c r="S62" s="232">
        <v>0.5470992135693431</v>
      </c>
      <c r="T62" s="232">
        <v>0.48162453915264503</v>
      </c>
      <c r="U62" s="232">
        <v>0.64877677918307042</v>
      </c>
      <c r="V62" s="232">
        <v>0.81876317646560104</v>
      </c>
      <c r="W62" s="232">
        <v>0.19346130622042779</v>
      </c>
      <c r="DA62" s="71" t="s">
        <v>1503</v>
      </c>
    </row>
    <row r="63" spans="1:105" ht="12" customHeight="1" x14ac:dyDescent="0.25">
      <c r="A63" s="59" t="s">
        <v>33</v>
      </c>
      <c r="B63" s="297">
        <v>0</v>
      </c>
      <c r="C63" s="297">
        <v>0</v>
      </c>
      <c r="D63" s="297">
        <v>0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DA63" s="122" t="s">
        <v>1504</v>
      </c>
    </row>
    <row r="64" spans="1:105" ht="12" customHeight="1" x14ac:dyDescent="0.25">
      <c r="A64" s="59" t="s">
        <v>160</v>
      </c>
      <c r="B64" s="297">
        <v>3.9087172881288323E-2</v>
      </c>
      <c r="C64" s="297">
        <v>5.727153340205203E-2</v>
      </c>
      <c r="D64" s="297">
        <v>3.4795946766944433E-2</v>
      </c>
      <c r="E64" s="297">
        <v>6.8876279449317894E-3</v>
      </c>
      <c r="F64" s="297">
        <v>2.7191013002488929E-2</v>
      </c>
      <c r="G64" s="297">
        <v>2.002610661235623E-2</v>
      </c>
      <c r="H64" s="297">
        <v>8.8013372187541114E-3</v>
      </c>
      <c r="I64" s="297">
        <v>1.4328670344740709E-3</v>
      </c>
      <c r="J64" s="297">
        <v>1.25289582731412E-3</v>
      </c>
      <c r="K64" s="297">
        <v>1.031947121827786E-3</v>
      </c>
      <c r="L64" s="297">
        <v>1.661523639357995E-3</v>
      </c>
      <c r="M64" s="297">
        <v>1.6944520950868439E-3</v>
      </c>
      <c r="N64" s="297">
        <v>1.2744665840675899E-2</v>
      </c>
      <c r="O64" s="297">
        <v>9.6176846798438805E-3</v>
      </c>
      <c r="P64" s="297">
        <v>8.8514872851166958E-3</v>
      </c>
      <c r="Q64" s="297">
        <v>1.0760531989128659E-2</v>
      </c>
      <c r="R64" s="297">
        <v>2.0856360837679191E-2</v>
      </c>
      <c r="S64" s="297">
        <v>4.9207155969475093E-2</v>
      </c>
      <c r="T64" s="297">
        <v>5.3673007685638638E-2</v>
      </c>
      <c r="U64" s="297">
        <v>8.8566923005871531E-2</v>
      </c>
      <c r="V64" s="297">
        <v>0.12543992205515089</v>
      </c>
      <c r="W64" s="297">
        <v>2.520795728965609E-2</v>
      </c>
      <c r="DA64" s="122" t="s">
        <v>1505</v>
      </c>
    </row>
    <row r="65" spans="1:105" ht="12" customHeight="1" x14ac:dyDescent="0.25">
      <c r="A65" s="59" t="s">
        <v>70</v>
      </c>
      <c r="B65" s="297">
        <v>0</v>
      </c>
      <c r="C65" s="297">
        <v>0</v>
      </c>
      <c r="D65" s="297">
        <v>0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DA65" s="122" t="s">
        <v>1506</v>
      </c>
    </row>
    <row r="66" spans="1:105" ht="12" customHeight="1" x14ac:dyDescent="0.25">
      <c r="A66" s="59" t="s">
        <v>162</v>
      </c>
      <c r="B66" s="297">
        <v>3.8930950366453581</v>
      </c>
      <c r="C66" s="297">
        <v>4.7254164943636221</v>
      </c>
      <c r="D66" s="297">
        <v>3.0418822638586831</v>
      </c>
      <c r="E66" s="297">
        <v>0.84078937207098292</v>
      </c>
      <c r="F66" s="297">
        <v>2.8549974431300589</v>
      </c>
      <c r="G66" s="297">
        <v>3.104770844913249</v>
      </c>
      <c r="H66" s="297">
        <v>2.921599089036035</v>
      </c>
      <c r="I66" s="297">
        <v>0.61482073082388999</v>
      </c>
      <c r="J66" s="297">
        <v>0.82104670256443946</v>
      </c>
      <c r="K66" s="297">
        <v>0.76656513677462557</v>
      </c>
      <c r="L66" s="297">
        <v>0.64284371157002551</v>
      </c>
      <c r="M66" s="297">
        <v>0.95452867809821107</v>
      </c>
      <c r="N66" s="297">
        <v>2.075395898629818</v>
      </c>
      <c r="O66" s="297">
        <v>0.83693176528219737</v>
      </c>
      <c r="P66" s="297">
        <v>0.89186273571483188</v>
      </c>
      <c r="Q66" s="297">
        <v>0.93047186577790642</v>
      </c>
      <c r="R66" s="297">
        <v>0.9379020038991901</v>
      </c>
      <c r="S66" s="297">
        <v>0.89475535914602</v>
      </c>
      <c r="T66" s="297">
        <v>0.97936365619927768</v>
      </c>
      <c r="U66" s="297">
        <v>1.1341951240060719</v>
      </c>
      <c r="V66" s="297">
        <v>1.2407550434436021</v>
      </c>
      <c r="W66" s="297">
        <v>0.21628054248774109</v>
      </c>
      <c r="DA66" s="122" t="s">
        <v>1507</v>
      </c>
    </row>
    <row r="67" spans="1:105" ht="12" customHeight="1" x14ac:dyDescent="0.25">
      <c r="A67" s="60" t="s">
        <v>1508</v>
      </c>
      <c r="B67" s="264">
        <v>1.473309267452952</v>
      </c>
      <c r="C67" s="264">
        <v>1.821271393912258</v>
      </c>
      <c r="D67" s="264">
        <v>0.9170386516306015</v>
      </c>
      <c r="E67" s="264">
        <v>0.25302566388585862</v>
      </c>
      <c r="F67" s="264">
        <v>0.97627880591236882</v>
      </c>
      <c r="G67" s="264">
        <v>1.0813412604597981</v>
      </c>
      <c r="H67" s="264">
        <v>1.090953459321385</v>
      </c>
      <c r="I67" s="264">
        <v>0.19519277769133669</v>
      </c>
      <c r="J67" s="264">
        <v>0.26640357406884152</v>
      </c>
      <c r="K67" s="264">
        <v>0.249920355239868</v>
      </c>
      <c r="L67" s="264">
        <v>0.21256908460874291</v>
      </c>
      <c r="M67" s="264">
        <v>0.3098406255908569</v>
      </c>
      <c r="N67" s="264">
        <v>0.67462109714234741</v>
      </c>
      <c r="O67" s="264">
        <v>0.29975264281317471</v>
      </c>
      <c r="P67" s="264">
        <v>0.29851369545482509</v>
      </c>
      <c r="Q67" s="264">
        <v>0.30134688248466129</v>
      </c>
      <c r="R67" s="264">
        <v>0.30724314013219639</v>
      </c>
      <c r="S67" s="264">
        <v>0.31093384743020192</v>
      </c>
      <c r="T67" s="264">
        <v>0.31778897195817729</v>
      </c>
      <c r="U67" s="264">
        <v>0.39105576054063679</v>
      </c>
      <c r="V67" s="264">
        <v>0.4711318846857232</v>
      </c>
      <c r="W67" s="264">
        <v>9.3602277367995451E-2</v>
      </c>
      <c r="DA67" s="72" t="s">
        <v>1509</v>
      </c>
    </row>
    <row r="68" spans="1:105" ht="12" customHeight="1" x14ac:dyDescent="0.25">
      <c r="A68" s="147" t="s">
        <v>30</v>
      </c>
      <c r="B68" s="231">
        <v>0.643590899788967</v>
      </c>
      <c r="C68" s="231">
        <v>0.73400966498468634</v>
      </c>
      <c r="D68" s="231">
        <v>0.21650781387092821</v>
      </c>
      <c r="E68" s="231">
        <v>5.2134674359949659E-2</v>
      </c>
      <c r="F68" s="231">
        <v>0.29235333202381991</v>
      </c>
      <c r="G68" s="231">
        <v>0.33486931762955219</v>
      </c>
      <c r="H68" s="231">
        <v>0.37657081343276422</v>
      </c>
      <c r="I68" s="231">
        <v>4.7783482005417093E-2</v>
      </c>
      <c r="J68" s="231">
        <v>6.7850794855976851E-2</v>
      </c>
      <c r="K68" s="231">
        <v>7.2876483608950895E-2</v>
      </c>
      <c r="L68" s="231">
        <v>5.5938954665994141E-2</v>
      </c>
      <c r="M68" s="231">
        <v>8.5593294701876058E-2</v>
      </c>
      <c r="N68" s="231">
        <v>0.1790904191262071</v>
      </c>
      <c r="O68" s="231">
        <v>9.1268729544375371E-2</v>
      </c>
      <c r="P68" s="231">
        <v>7.9592886821237982E-2</v>
      </c>
      <c r="Q68" s="231">
        <v>7.9591105733390455E-2</v>
      </c>
      <c r="R68" s="231">
        <v>8.3164952353286581E-2</v>
      </c>
      <c r="S68" s="231">
        <v>8.6327227382278646E-2</v>
      </c>
      <c r="T68" s="231">
        <v>7.4928993762125987E-2</v>
      </c>
      <c r="U68" s="231">
        <v>0.1015025175399953</v>
      </c>
      <c r="V68" s="231">
        <v>0.10748997193899459</v>
      </c>
      <c r="W68" s="231">
        <v>2.6059283396528601E-2</v>
      </c>
      <c r="DA68" s="73" t="s">
        <v>1510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1511</v>
      </c>
    </row>
    <row r="70" spans="1:105" ht="12" customHeight="1" x14ac:dyDescent="0.25">
      <c r="A70" s="147" t="s">
        <v>33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1512</v>
      </c>
    </row>
    <row r="71" spans="1:105" ht="12" customHeight="1" x14ac:dyDescent="0.25">
      <c r="A71" s="147" t="s">
        <v>160</v>
      </c>
      <c r="B71" s="231">
        <v>7.2517734015829973E-3</v>
      </c>
      <c r="C71" s="231">
        <v>9.9900989832131821E-3</v>
      </c>
      <c r="D71" s="231">
        <v>5.6434177070721816E-3</v>
      </c>
      <c r="E71" s="231">
        <v>1.066803990424855E-3</v>
      </c>
      <c r="F71" s="231">
        <v>4.3986107058812248E-3</v>
      </c>
      <c r="G71" s="231">
        <v>3.241739147227122E-3</v>
      </c>
      <c r="H71" s="231">
        <v>1.4247066706410271E-3</v>
      </c>
      <c r="I71" s="231">
        <v>2.21876174144872E-4</v>
      </c>
      <c r="J71" s="231">
        <v>1.932477393105639E-4</v>
      </c>
      <c r="K71" s="231">
        <v>1.7036834657241189E-4</v>
      </c>
      <c r="L71" s="231">
        <v>2.562925640179049E-4</v>
      </c>
      <c r="M71" s="231">
        <v>2.690317791898636E-4</v>
      </c>
      <c r="N71" s="231">
        <v>1.9944930969166049E-3</v>
      </c>
      <c r="O71" s="231">
        <v>1.458936866696216E-3</v>
      </c>
      <c r="P71" s="231">
        <v>1.3571422933299809E-3</v>
      </c>
      <c r="Q71" s="231">
        <v>1.693594600137967E-3</v>
      </c>
      <c r="R71" s="231">
        <v>3.3360918970221521E-3</v>
      </c>
      <c r="S71" s="231">
        <v>7.7644369373119507E-3</v>
      </c>
      <c r="T71" s="231">
        <v>8.3502067090421676E-3</v>
      </c>
      <c r="U71" s="231">
        <v>1.385648491795077E-2</v>
      </c>
      <c r="V71" s="231">
        <v>1.6468173080209769E-2</v>
      </c>
      <c r="W71" s="231">
        <v>3.395517768862114E-3</v>
      </c>
      <c r="DA71" s="73" t="s">
        <v>1513</v>
      </c>
    </row>
    <row r="72" spans="1:105" ht="12" customHeight="1" x14ac:dyDescent="0.25">
      <c r="A72" s="147" t="s">
        <v>70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1514</v>
      </c>
    </row>
    <row r="73" spans="1:105" ht="12" customHeight="1" x14ac:dyDescent="0.25">
      <c r="A73" s="147" t="s">
        <v>34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1515</v>
      </c>
    </row>
    <row r="74" spans="1:105" ht="12" customHeight="1" x14ac:dyDescent="0.25">
      <c r="A74" s="147" t="s">
        <v>162</v>
      </c>
      <c r="B74" s="231">
        <v>0.72227897173127742</v>
      </c>
      <c r="C74" s="231">
        <v>0.82427299761995554</v>
      </c>
      <c r="D74" s="231">
        <v>0.49335091657850522</v>
      </c>
      <c r="E74" s="231">
        <v>0.13022733870114919</v>
      </c>
      <c r="F74" s="231">
        <v>0.46184459245655551</v>
      </c>
      <c r="G74" s="231">
        <v>0.50258681759512025</v>
      </c>
      <c r="H74" s="231">
        <v>0.47293060220655958</v>
      </c>
      <c r="I74" s="231">
        <v>9.5203580135563112E-2</v>
      </c>
      <c r="J74" s="231">
        <v>0.1266389556736795</v>
      </c>
      <c r="K74" s="231">
        <v>0.12655535553123259</v>
      </c>
      <c r="L74" s="231">
        <v>9.9159626260105077E-2</v>
      </c>
      <c r="M74" s="231">
        <v>0.15155255749106841</v>
      </c>
      <c r="N74" s="231">
        <v>0.32479178700590228</v>
      </c>
      <c r="O74" s="231">
        <v>0.12695681423599789</v>
      </c>
      <c r="P74" s="231">
        <v>0.13674364538926409</v>
      </c>
      <c r="Q74" s="231">
        <v>0.1464464888031401</v>
      </c>
      <c r="R74" s="231">
        <v>0.1500226861129193</v>
      </c>
      <c r="S74" s="231">
        <v>0.14118417176397699</v>
      </c>
      <c r="T74" s="231">
        <v>0.15236502154835349</v>
      </c>
      <c r="U74" s="231">
        <v>0.17744725791999749</v>
      </c>
      <c r="V74" s="231">
        <v>0.16289047753544411</v>
      </c>
      <c r="W74" s="231">
        <v>2.9133039882514061E-2</v>
      </c>
      <c r="DA74" s="73" t="s">
        <v>1516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1517</v>
      </c>
    </row>
    <row r="76" spans="1:105" ht="12" customHeight="1" x14ac:dyDescent="0.25">
      <c r="A76" s="147" t="s">
        <v>73</v>
      </c>
      <c r="B76" s="231">
        <v>0.10018762253112511</v>
      </c>
      <c r="C76" s="231">
        <v>0.25299863232440239</v>
      </c>
      <c r="D76" s="231">
        <v>0.20153650347409591</v>
      </c>
      <c r="E76" s="231">
        <v>6.9596846834334883E-2</v>
      </c>
      <c r="F76" s="231">
        <v>0.2176822707261124</v>
      </c>
      <c r="G76" s="231">
        <v>0.24064338608789829</v>
      </c>
      <c r="H76" s="231">
        <v>0.2400273370114204</v>
      </c>
      <c r="I76" s="231">
        <v>5.1983839376211587E-2</v>
      </c>
      <c r="J76" s="231">
        <v>7.1720575799874536E-2</v>
      </c>
      <c r="K76" s="231">
        <v>5.0318147753112073E-2</v>
      </c>
      <c r="L76" s="231">
        <v>5.7214211118625763E-2</v>
      </c>
      <c r="M76" s="231">
        <v>7.2425741618722603E-2</v>
      </c>
      <c r="N76" s="231">
        <v>0.16874439791332141</v>
      </c>
      <c r="O76" s="231">
        <v>8.0068162166105156E-2</v>
      </c>
      <c r="P76" s="231">
        <v>8.0820020950993054E-2</v>
      </c>
      <c r="Q76" s="231">
        <v>7.3615693347992797E-2</v>
      </c>
      <c r="R76" s="231">
        <v>7.0719409768968455E-2</v>
      </c>
      <c r="S76" s="231">
        <v>7.5658011346634288E-2</v>
      </c>
      <c r="T76" s="231">
        <v>8.2144749938655712E-2</v>
      </c>
      <c r="U76" s="231">
        <v>9.8249500162693321E-2</v>
      </c>
      <c r="V76" s="231">
        <v>0.18428326213107471</v>
      </c>
      <c r="W76" s="231">
        <v>3.5014436320090672E-2</v>
      </c>
      <c r="DA76" s="73" t="s">
        <v>1518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1519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1521</v>
      </c>
    </row>
    <row r="79" spans="1:105" ht="12" customHeight="1" x14ac:dyDescent="0.25">
      <c r="A79" s="57" t="s">
        <v>1522</v>
      </c>
      <c r="B79" s="263">
        <f t="shared" ref="B79:W79" si="2">B80+B88</f>
        <v>37.870010107751298</v>
      </c>
      <c r="C79" s="263">
        <f t="shared" si="2"/>
        <v>46.578254121487412</v>
      </c>
      <c r="D79" s="263">
        <f t="shared" si="2"/>
        <v>23.976537754887001</v>
      </c>
      <c r="E79" s="263">
        <f t="shared" si="2"/>
        <v>6.4731324307605824</v>
      </c>
      <c r="F79" s="263">
        <f t="shared" si="2"/>
        <v>24.588464923509466</v>
      </c>
      <c r="G79" s="263">
        <f t="shared" si="2"/>
        <v>27.102932146912242</v>
      </c>
      <c r="H79" s="263">
        <f t="shared" si="2"/>
        <v>27.10369807745456</v>
      </c>
      <c r="I79" s="263">
        <f t="shared" si="2"/>
        <v>4.8519809386943527</v>
      </c>
      <c r="J79" s="263">
        <f t="shared" si="2"/>
        <v>6.6138503038236109</v>
      </c>
      <c r="K79" s="263">
        <f t="shared" si="2"/>
        <v>6.2040038585017978</v>
      </c>
      <c r="L79" s="263">
        <f t="shared" si="2"/>
        <v>5.2683107706442316</v>
      </c>
      <c r="M79" s="263">
        <f t="shared" si="2"/>
        <v>7.9436882293368898</v>
      </c>
      <c r="N79" s="263">
        <f t="shared" si="2"/>
        <v>17.201444673093512</v>
      </c>
      <c r="O79" s="263">
        <f t="shared" si="2"/>
        <v>7.7017800766408033</v>
      </c>
      <c r="P79" s="263">
        <f t="shared" si="2"/>
        <v>7.6411835871113194</v>
      </c>
      <c r="Q79" s="263">
        <f t="shared" si="2"/>
        <v>7.6863023918382121</v>
      </c>
      <c r="R79" s="263">
        <f t="shared" si="2"/>
        <v>7.8073625369409889</v>
      </c>
      <c r="S79" s="263">
        <f t="shared" si="2"/>
        <v>7.8693452377216992</v>
      </c>
      <c r="T79" s="263">
        <f t="shared" si="2"/>
        <v>7.8939872482071767</v>
      </c>
      <c r="U79" s="263">
        <f t="shared" si="2"/>
        <v>9.6960995387537867</v>
      </c>
      <c r="V79" s="263">
        <f t="shared" si="2"/>
        <v>11.716537329848283</v>
      </c>
      <c r="W79" s="263">
        <f t="shared" si="2"/>
        <v>2.3124836935051811</v>
      </c>
      <c r="DA79" s="70"/>
    </row>
    <row r="80" spans="1:105" ht="12" customHeight="1" x14ac:dyDescent="0.25">
      <c r="A80" s="60" t="s">
        <v>1523</v>
      </c>
      <c r="B80" s="264">
        <v>35.841591305218991</v>
      </c>
      <c r="C80" s="264">
        <v>44.306559660308487</v>
      </c>
      <c r="D80" s="264">
        <v>22.30904623280848</v>
      </c>
      <c r="E80" s="264">
        <v>6.1554234640815153</v>
      </c>
      <c r="F80" s="264">
        <v>23.75019741914149</v>
      </c>
      <c r="G80" s="264">
        <v>26.30608004378691</v>
      </c>
      <c r="H80" s="264">
        <v>26.539918594016839</v>
      </c>
      <c r="I80" s="264">
        <v>4.7485072674782192</v>
      </c>
      <c r="J80" s="264">
        <v>6.4808714877169971</v>
      </c>
      <c r="K80" s="264">
        <v>6.0798797844041532</v>
      </c>
      <c r="L80" s="264">
        <v>5.1712253652231732</v>
      </c>
      <c r="M80" s="264">
        <v>7.5375763375054543</v>
      </c>
      <c r="N80" s="264">
        <v>16.411689102761031</v>
      </c>
      <c r="O80" s="264">
        <v>7.2921632638221157</v>
      </c>
      <c r="P80" s="264">
        <v>7.2620230577923186</v>
      </c>
      <c r="Q80" s="264">
        <v>7.3309467616323039</v>
      </c>
      <c r="R80" s="264">
        <v>7.4743866092608862</v>
      </c>
      <c r="S80" s="264">
        <v>7.5641714395911714</v>
      </c>
      <c r="T80" s="264">
        <v>7.7309379000389793</v>
      </c>
      <c r="U80" s="264">
        <v>9.513318796317602</v>
      </c>
      <c r="V80" s="264">
        <v>11.461352232553221</v>
      </c>
      <c r="W80" s="264">
        <v>2.2770878082246049</v>
      </c>
      <c r="DA80" s="72" t="s">
        <v>1524</v>
      </c>
    </row>
    <row r="81" spans="1:105" ht="12" customHeight="1" x14ac:dyDescent="0.25">
      <c r="A81" s="59" t="s">
        <v>30</v>
      </c>
      <c r="B81" s="232">
        <v>15.656809135445769</v>
      </c>
      <c r="C81" s="232">
        <v>17.856450785749189</v>
      </c>
      <c r="D81" s="232">
        <v>5.2670438926673171</v>
      </c>
      <c r="E81" s="232">
        <v>1.268294262799555</v>
      </c>
      <c r="F81" s="232">
        <v>7.1121582376467023</v>
      </c>
      <c r="G81" s="232">
        <v>8.1464560688506236</v>
      </c>
      <c r="H81" s="232">
        <v>9.160939587290013</v>
      </c>
      <c r="I81" s="232">
        <v>1.1624416346333311</v>
      </c>
      <c r="J81" s="232">
        <v>1.6506245583905119</v>
      </c>
      <c r="K81" s="232">
        <v>1.7728858420806199</v>
      </c>
      <c r="L81" s="232">
        <v>1.3608420142811319</v>
      </c>
      <c r="M81" s="232">
        <v>2.0822511301211049</v>
      </c>
      <c r="N81" s="232">
        <v>4.3567808543679476</v>
      </c>
      <c r="O81" s="232">
        <v>2.2203189619049399</v>
      </c>
      <c r="P81" s="232">
        <v>1.9362775917246171</v>
      </c>
      <c r="Q81" s="232">
        <v>1.936234262720911</v>
      </c>
      <c r="R81" s="232">
        <v>2.0231761918647502</v>
      </c>
      <c r="S81" s="232">
        <v>2.1001057080821939</v>
      </c>
      <c r="T81" s="232">
        <v>1.8228178093091261</v>
      </c>
      <c r="U81" s="232">
        <v>2.4692790783897709</v>
      </c>
      <c r="V81" s="232">
        <v>2.6149374939501149</v>
      </c>
      <c r="W81" s="232">
        <v>0.63395120484103173</v>
      </c>
      <c r="DA81" s="71" t="s">
        <v>1525</v>
      </c>
    </row>
    <row r="82" spans="1:105" ht="12" customHeight="1" x14ac:dyDescent="0.25">
      <c r="A82" s="59" t="s">
        <v>33</v>
      </c>
      <c r="B82" s="297">
        <v>0</v>
      </c>
      <c r="C82" s="297">
        <v>0</v>
      </c>
      <c r="D82" s="297">
        <v>0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DA82" s="122" t="s">
        <v>1526</v>
      </c>
    </row>
    <row r="83" spans="1:105" ht="12" customHeight="1" x14ac:dyDescent="0.25">
      <c r="A83" s="59" t="s">
        <v>160</v>
      </c>
      <c r="B83" s="297">
        <v>0.1764158444119035</v>
      </c>
      <c r="C83" s="297">
        <v>0.2430318282556006</v>
      </c>
      <c r="D83" s="297">
        <v>0.137288942308222</v>
      </c>
      <c r="E83" s="297">
        <v>2.5952427960822141E-2</v>
      </c>
      <c r="F83" s="297">
        <v>0.1070061871690426</v>
      </c>
      <c r="G83" s="297">
        <v>7.8862661221096225E-2</v>
      </c>
      <c r="H83" s="297">
        <v>3.465922284410361E-2</v>
      </c>
      <c r="I83" s="297">
        <v>5.397641438728033E-3</v>
      </c>
      <c r="J83" s="297">
        <v>4.7011897949986326E-3</v>
      </c>
      <c r="K83" s="297">
        <v>4.1445966465348998E-3</v>
      </c>
      <c r="L83" s="297">
        <v>6.2348982233560567E-3</v>
      </c>
      <c r="M83" s="297">
        <v>6.544808541460511E-3</v>
      </c>
      <c r="N83" s="297">
        <v>4.8520570677159792E-2</v>
      </c>
      <c r="O83" s="297">
        <v>3.5491950041583738E-2</v>
      </c>
      <c r="P83" s="297">
        <v>3.301556604245965E-2</v>
      </c>
      <c r="Q83" s="297">
        <v>4.1200531915346263E-2</v>
      </c>
      <c r="R83" s="297">
        <v>8.1158005974152306E-2</v>
      </c>
      <c r="S83" s="297">
        <v>0.1888875483036816</v>
      </c>
      <c r="T83" s="297">
        <v>0.20313772728585941</v>
      </c>
      <c r="U83" s="297">
        <v>0.33709044009117511</v>
      </c>
      <c r="V83" s="297">
        <v>0.40062568133091309</v>
      </c>
      <c r="W83" s="297">
        <v>8.2603675161536466E-2</v>
      </c>
      <c r="DA83" s="122" t="s">
        <v>1527</v>
      </c>
    </row>
    <row r="84" spans="1:105" ht="12" customHeight="1" x14ac:dyDescent="0.25">
      <c r="A84" s="59" t="s">
        <v>70</v>
      </c>
      <c r="B84" s="297">
        <v>0</v>
      </c>
      <c r="C84" s="297">
        <v>0</v>
      </c>
      <c r="D84" s="297">
        <v>0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DA84" s="122" t="s">
        <v>1528</v>
      </c>
    </row>
    <row r="85" spans="1:105" ht="12" customHeight="1" x14ac:dyDescent="0.25">
      <c r="A85" s="59" t="s">
        <v>34</v>
      </c>
      <c r="B85" s="297">
        <v>0</v>
      </c>
      <c r="C85" s="297">
        <v>0</v>
      </c>
      <c r="D85" s="297">
        <v>0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DA85" s="122" t="s">
        <v>1529</v>
      </c>
    </row>
    <row r="86" spans="1:105" ht="12" customHeight="1" x14ac:dyDescent="0.25">
      <c r="A86" s="59" t="s">
        <v>162</v>
      </c>
      <c r="B86" s="297">
        <v>17.57107505194794</v>
      </c>
      <c r="C86" s="297">
        <v>20.05231118629721</v>
      </c>
      <c r="D86" s="297">
        <v>12.00188060489929</v>
      </c>
      <c r="E86" s="297">
        <v>3.168075538248774</v>
      </c>
      <c r="F86" s="297">
        <v>11.235417773466139</v>
      </c>
      <c r="G86" s="297">
        <v>12.22656485611917</v>
      </c>
      <c r="H86" s="297">
        <v>11.505110118069551</v>
      </c>
      <c r="I86" s="297">
        <v>2.316043131875217</v>
      </c>
      <c r="J86" s="297">
        <v>3.0807799780033012</v>
      </c>
      <c r="K86" s="297">
        <v>3.078746214824835</v>
      </c>
      <c r="L86" s="297">
        <v>2.412282931293269</v>
      </c>
      <c r="M86" s="297">
        <v>3.686859878541445</v>
      </c>
      <c r="N86" s="297">
        <v>7.9012972675331543</v>
      </c>
      <c r="O86" s="297">
        <v>3.0885126088467718</v>
      </c>
      <c r="P86" s="297">
        <v>3.326599485864095</v>
      </c>
      <c r="Q86" s="297">
        <v>3.5626431705277311</v>
      </c>
      <c r="R86" s="297">
        <v>3.6496422855373858</v>
      </c>
      <c r="S86" s="297">
        <v>3.4346253667965159</v>
      </c>
      <c r="T86" s="297">
        <v>3.70662491045612</v>
      </c>
      <c r="U86" s="297">
        <v>4.3168072292081927</v>
      </c>
      <c r="V86" s="297">
        <v>3.9626805127144</v>
      </c>
      <c r="W86" s="297">
        <v>0.7087273066250892</v>
      </c>
      <c r="DA86" s="122" t="s">
        <v>1530</v>
      </c>
    </row>
    <row r="87" spans="1:105" ht="12" customHeight="1" x14ac:dyDescent="0.25">
      <c r="A87" s="59" t="s">
        <v>73</v>
      </c>
      <c r="B87" s="297">
        <v>2.437291273413376</v>
      </c>
      <c r="C87" s="297">
        <v>6.1547658600064858</v>
      </c>
      <c r="D87" s="297">
        <v>4.9028327929336486</v>
      </c>
      <c r="E87" s="297">
        <v>1.6931012350723651</v>
      </c>
      <c r="F87" s="297">
        <v>5.2956152208595961</v>
      </c>
      <c r="G87" s="297">
        <v>5.8541964575960268</v>
      </c>
      <c r="H87" s="297">
        <v>5.8392096658131667</v>
      </c>
      <c r="I87" s="297">
        <v>1.2646248595309431</v>
      </c>
      <c r="J87" s="297">
        <v>1.7447657615281851</v>
      </c>
      <c r="K87" s="297">
        <v>1.224103130852163</v>
      </c>
      <c r="L87" s="297">
        <v>1.3918655214254161</v>
      </c>
      <c r="M87" s="297">
        <v>1.7619205203014441</v>
      </c>
      <c r="N87" s="297">
        <v>4.1050904101827683</v>
      </c>
      <c r="O87" s="297">
        <v>1.9478397430288199</v>
      </c>
      <c r="P87" s="297">
        <v>1.9661304141611471</v>
      </c>
      <c r="Q87" s="297">
        <v>1.7908687964683161</v>
      </c>
      <c r="R87" s="297">
        <v>1.7204101258845981</v>
      </c>
      <c r="S87" s="297">
        <v>1.840552816408779</v>
      </c>
      <c r="T87" s="297">
        <v>1.998357452987874</v>
      </c>
      <c r="U87" s="297">
        <v>2.3901420486284639</v>
      </c>
      <c r="V87" s="297">
        <v>4.4831085445577958</v>
      </c>
      <c r="W87" s="297">
        <v>0.85180562159694762</v>
      </c>
      <c r="DA87" s="122" t="s">
        <v>1531</v>
      </c>
    </row>
    <row r="88" spans="1:105" ht="12" customHeight="1" x14ac:dyDescent="0.25">
      <c r="A88" s="60" t="s">
        <v>1532</v>
      </c>
      <c r="B88" s="264">
        <v>2.028418802532308</v>
      </c>
      <c r="C88" s="264">
        <v>2.2716944611789249</v>
      </c>
      <c r="D88" s="264">
        <v>1.66749152207852</v>
      </c>
      <c r="E88" s="264">
        <v>0.31770896667906667</v>
      </c>
      <c r="F88" s="264">
        <v>0.83826750436797781</v>
      </c>
      <c r="G88" s="264">
        <v>0.79685210312533317</v>
      </c>
      <c r="H88" s="264">
        <v>0.56377948343772122</v>
      </c>
      <c r="I88" s="264">
        <v>0.10347367121613329</v>
      </c>
      <c r="J88" s="264">
        <v>0.13297881610661391</v>
      </c>
      <c r="K88" s="264">
        <v>0.12412407409764439</v>
      </c>
      <c r="L88" s="264">
        <v>9.7085405421058216E-2</v>
      </c>
      <c r="M88" s="264">
        <v>0.40611189183143581</v>
      </c>
      <c r="N88" s="264">
        <v>0.78975557033248034</v>
      </c>
      <c r="O88" s="264">
        <v>0.40961681281868723</v>
      </c>
      <c r="P88" s="264">
        <v>0.37916052931900041</v>
      </c>
      <c r="Q88" s="264">
        <v>0.35535563020590799</v>
      </c>
      <c r="R88" s="264">
        <v>0.33297592768010259</v>
      </c>
      <c r="S88" s="264">
        <v>0.30517379813052808</v>
      </c>
      <c r="T88" s="264">
        <v>0.16304934816819741</v>
      </c>
      <c r="U88" s="264">
        <v>0.18278074243618539</v>
      </c>
      <c r="V88" s="264">
        <v>0.25518509729506172</v>
      </c>
      <c r="W88" s="264">
        <v>3.5395885280576252E-2</v>
      </c>
      <c r="DA88" s="72" t="s">
        <v>1533</v>
      </c>
    </row>
    <row r="89" spans="1:105" ht="12" customHeight="1" x14ac:dyDescent="0.25">
      <c r="A89" s="57" t="s">
        <v>1534</v>
      </c>
      <c r="B89" s="263">
        <f t="shared" ref="B89:W89" si="3">B90+B96</f>
        <v>6.0881803336080562</v>
      </c>
      <c r="C89" s="263">
        <f t="shared" si="3"/>
        <v>7.1922846509876255</v>
      </c>
      <c r="D89" s="263">
        <f t="shared" si="3"/>
        <v>4.1137528102683945</v>
      </c>
      <c r="E89" s="263">
        <f t="shared" si="3"/>
        <v>0.96692649217970672</v>
      </c>
      <c r="F89" s="263">
        <f t="shared" si="3"/>
        <v>3.3848760503280104</v>
      </c>
      <c r="G89" s="263">
        <f t="shared" si="3"/>
        <v>3.6096211796664055</v>
      </c>
      <c r="H89" s="263">
        <f t="shared" si="3"/>
        <v>3.3968440815008432</v>
      </c>
      <c r="I89" s="263">
        <f t="shared" si="3"/>
        <v>0.60215301540526656</v>
      </c>
      <c r="J89" s="263">
        <f t="shared" si="3"/>
        <v>0.8130935911078947</v>
      </c>
      <c r="K89" s="263">
        <f t="shared" si="3"/>
        <v>0.77539676869384866</v>
      </c>
      <c r="L89" s="263">
        <f t="shared" si="3"/>
        <v>0.63925322659748829</v>
      </c>
      <c r="M89" s="263">
        <f t="shared" si="3"/>
        <v>1.2261277870645466</v>
      </c>
      <c r="N89" s="263">
        <f t="shared" si="3"/>
        <v>2.55736277655001</v>
      </c>
      <c r="O89" s="263">
        <f t="shared" si="3"/>
        <v>1.2047393593507101</v>
      </c>
      <c r="P89" s="263">
        <f t="shared" si="3"/>
        <v>1.1574092666143132</v>
      </c>
      <c r="Q89" s="263">
        <f t="shared" si="3"/>
        <v>1.1466722290808347</v>
      </c>
      <c r="R89" s="263">
        <f t="shared" si="3"/>
        <v>1.1399247695008856</v>
      </c>
      <c r="S89" s="263">
        <f t="shared" si="3"/>
        <v>1.1171191256146786</v>
      </c>
      <c r="T89" s="263">
        <f t="shared" si="3"/>
        <v>0.97939740663730124</v>
      </c>
      <c r="U89" s="263">
        <f t="shared" si="3"/>
        <v>1.190398837757618</v>
      </c>
      <c r="V89" s="263">
        <f t="shared" si="3"/>
        <v>1.4339477804850471</v>
      </c>
      <c r="W89" s="263">
        <f t="shared" si="3"/>
        <v>0.26916140624862789</v>
      </c>
      <c r="DA89" s="70"/>
    </row>
    <row r="90" spans="1:105" ht="12" customHeight="1" x14ac:dyDescent="0.25">
      <c r="A90" s="60" t="s">
        <v>1535</v>
      </c>
      <c r="B90" s="264">
        <v>3.9431511596660869</v>
      </c>
      <c r="C90" s="264">
        <v>4.789994311621891</v>
      </c>
      <c r="D90" s="264">
        <v>2.3504000166076509</v>
      </c>
      <c r="E90" s="264">
        <v>0.63095297354599711</v>
      </c>
      <c r="F90" s="264">
        <v>2.4984179627811711</v>
      </c>
      <c r="G90" s="264">
        <v>2.7669593948382549</v>
      </c>
      <c r="H90" s="264">
        <v>2.8006538676583621</v>
      </c>
      <c r="I90" s="264">
        <v>0.49273081757491971</v>
      </c>
      <c r="J90" s="264">
        <v>0.67247004743493677</v>
      </c>
      <c r="K90" s="264">
        <v>0.64413701119426725</v>
      </c>
      <c r="L90" s="264">
        <v>0.53658654517441629</v>
      </c>
      <c r="M90" s="264">
        <v>0.79666920840432442</v>
      </c>
      <c r="N90" s="264">
        <v>1.722205492200509</v>
      </c>
      <c r="O90" s="264">
        <v>0.77157436771471066</v>
      </c>
      <c r="P90" s="264">
        <v>0.75645143878251309</v>
      </c>
      <c r="Q90" s="264">
        <v>0.770887803810962</v>
      </c>
      <c r="R90" s="264">
        <v>0.78780661806068997</v>
      </c>
      <c r="S90" s="264">
        <v>0.79440140120025338</v>
      </c>
      <c r="T90" s="264">
        <v>0.80697462679697551</v>
      </c>
      <c r="U90" s="264">
        <v>0.99711033911477132</v>
      </c>
      <c r="V90" s="264">
        <v>1.1640925228973289</v>
      </c>
      <c r="W90" s="264">
        <v>0.23173067129904401</v>
      </c>
      <c r="DA90" s="72" t="s">
        <v>1536</v>
      </c>
    </row>
    <row r="91" spans="1:105" ht="12" customHeight="1" x14ac:dyDescent="0.25">
      <c r="A91" s="59" t="s">
        <v>30</v>
      </c>
      <c r="B91" s="232">
        <v>1.8481801756157461</v>
      </c>
      <c r="C91" s="232">
        <v>2.2418945263018748</v>
      </c>
      <c r="D91" s="232">
        <v>0.71122074284339654</v>
      </c>
      <c r="E91" s="232">
        <v>0.17933129778088611</v>
      </c>
      <c r="F91" s="232">
        <v>0.96285809693014301</v>
      </c>
      <c r="G91" s="232">
        <v>1.1021436269842151</v>
      </c>
      <c r="H91" s="232">
        <v>1.239407837456838</v>
      </c>
      <c r="I91" s="232">
        <v>0.16440589834761021</v>
      </c>
      <c r="J91" s="232">
        <v>0.23436883364750449</v>
      </c>
      <c r="K91" s="232">
        <v>0.23517996583946779</v>
      </c>
      <c r="L91" s="232">
        <v>0.19320984112418951</v>
      </c>
      <c r="M91" s="232">
        <v>0.28721679615868212</v>
      </c>
      <c r="N91" s="232">
        <v>0.60969501835072459</v>
      </c>
      <c r="O91" s="232">
        <v>0.32055342317721308</v>
      </c>
      <c r="P91" s="232">
        <v>0.27657282137391342</v>
      </c>
      <c r="Q91" s="232">
        <v>0.26942208897384679</v>
      </c>
      <c r="R91" s="232">
        <v>0.27700349455002121</v>
      </c>
      <c r="S91" s="232">
        <v>0.29148114628251348</v>
      </c>
      <c r="T91" s="232">
        <v>0.25659783320490381</v>
      </c>
      <c r="U91" s="232">
        <v>0.34565247872320309</v>
      </c>
      <c r="V91" s="232">
        <v>0.43621709425077931</v>
      </c>
      <c r="W91" s="232">
        <v>0.1030714757028167</v>
      </c>
      <c r="DA91" s="71" t="s">
        <v>1537</v>
      </c>
    </row>
    <row r="92" spans="1:105" ht="12" customHeight="1" x14ac:dyDescent="0.25">
      <c r="A92" s="59" t="s">
        <v>33</v>
      </c>
      <c r="B92" s="297">
        <v>0</v>
      </c>
      <c r="C92" s="297">
        <v>0</v>
      </c>
      <c r="D92" s="297">
        <v>0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DA92" s="122" t="s">
        <v>1538</v>
      </c>
    </row>
    <row r="93" spans="1:105" ht="12" customHeight="1" x14ac:dyDescent="0.25">
      <c r="A93" s="59" t="s">
        <v>160</v>
      </c>
      <c r="B93" s="297">
        <v>2.082469444993389E-2</v>
      </c>
      <c r="C93" s="297">
        <v>3.051287918415465E-2</v>
      </c>
      <c r="D93" s="297">
        <v>1.8538433611418041E-2</v>
      </c>
      <c r="E93" s="297">
        <v>3.669560545441603E-3</v>
      </c>
      <c r="F93" s="297">
        <v>1.448670998234519E-2</v>
      </c>
      <c r="G93" s="297">
        <v>1.066942222940258E-2</v>
      </c>
      <c r="H93" s="297">
        <v>4.689138272753593E-3</v>
      </c>
      <c r="I93" s="297">
        <v>7.633966844041017E-4</v>
      </c>
      <c r="J93" s="297">
        <v>6.6751240517330852E-4</v>
      </c>
      <c r="K93" s="297">
        <v>5.4979631210012544E-4</v>
      </c>
      <c r="L93" s="297">
        <v>8.8521935868982548E-4</v>
      </c>
      <c r="M93" s="297">
        <v>9.0276283852511836E-4</v>
      </c>
      <c r="N93" s="297">
        <v>6.7900477940587688E-3</v>
      </c>
      <c r="O93" s="297">
        <v>5.1240683326431889E-3</v>
      </c>
      <c r="P93" s="297">
        <v>4.7158570076136592E-3</v>
      </c>
      <c r="Q93" s="297">
        <v>5.7329495656519309E-3</v>
      </c>
      <c r="R93" s="297">
        <v>1.1111761474827869E-2</v>
      </c>
      <c r="S93" s="297">
        <v>2.6216375150148349E-2</v>
      </c>
      <c r="T93" s="297">
        <v>2.859567225946525E-2</v>
      </c>
      <c r="U93" s="297">
        <v>4.7186301131822969E-2</v>
      </c>
      <c r="V93" s="297">
        <v>6.6831337650223574E-2</v>
      </c>
      <c r="W93" s="297">
        <v>1.343018616000681E-2</v>
      </c>
      <c r="DA93" s="122" t="s">
        <v>1539</v>
      </c>
    </row>
    <row r="94" spans="1:105" ht="12" customHeight="1" x14ac:dyDescent="0.25">
      <c r="A94" s="59" t="s">
        <v>70</v>
      </c>
      <c r="B94" s="297">
        <v>0</v>
      </c>
      <c r="C94" s="297">
        <v>0</v>
      </c>
      <c r="D94" s="297">
        <v>0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DA94" s="122" t="s">
        <v>1540</v>
      </c>
    </row>
    <row r="95" spans="1:105" ht="12" customHeight="1" x14ac:dyDescent="0.25">
      <c r="A95" s="59" t="s">
        <v>162</v>
      </c>
      <c r="B95" s="297">
        <v>2.074146289600407</v>
      </c>
      <c r="C95" s="297">
        <v>2.5175869061358611</v>
      </c>
      <c r="D95" s="297">
        <v>1.6206408401528369</v>
      </c>
      <c r="E95" s="297">
        <v>0.44795211521966932</v>
      </c>
      <c r="F95" s="297">
        <v>1.521073155868683</v>
      </c>
      <c r="G95" s="297">
        <v>1.654146345624637</v>
      </c>
      <c r="H95" s="297">
        <v>1.55655689192877</v>
      </c>
      <c r="I95" s="297">
        <v>0.32756152254290538</v>
      </c>
      <c r="J95" s="297">
        <v>0.43743370138225901</v>
      </c>
      <c r="K95" s="297">
        <v>0.40840724904269943</v>
      </c>
      <c r="L95" s="297">
        <v>0.34249148469153701</v>
      </c>
      <c r="M95" s="297">
        <v>0.50854964940711722</v>
      </c>
      <c r="N95" s="297">
        <v>1.1057204260557261</v>
      </c>
      <c r="O95" s="297">
        <v>0.44589687620485441</v>
      </c>
      <c r="P95" s="297">
        <v>0.47516276040098598</v>
      </c>
      <c r="Q95" s="297">
        <v>0.4957327652714632</v>
      </c>
      <c r="R95" s="297">
        <v>0.49969136203584091</v>
      </c>
      <c r="S95" s="297">
        <v>0.47670387976759149</v>
      </c>
      <c r="T95" s="297">
        <v>0.52178112133260657</v>
      </c>
      <c r="U95" s="297">
        <v>0.60427155925974529</v>
      </c>
      <c r="V95" s="297">
        <v>0.66104409099632577</v>
      </c>
      <c r="W95" s="297">
        <v>0.1152290094362205</v>
      </c>
      <c r="DA95" s="122" t="s">
        <v>1541</v>
      </c>
    </row>
    <row r="96" spans="1:105" ht="12" customHeight="1" x14ac:dyDescent="0.25">
      <c r="A96" s="61" t="s">
        <v>1542</v>
      </c>
      <c r="B96" s="265">
        <v>2.1450291739419689</v>
      </c>
      <c r="C96" s="265">
        <v>2.4022903393657349</v>
      </c>
      <c r="D96" s="265">
        <v>1.763352793660744</v>
      </c>
      <c r="E96" s="265">
        <v>0.33597351863370961</v>
      </c>
      <c r="F96" s="265">
        <v>0.88645808754683919</v>
      </c>
      <c r="G96" s="265">
        <v>0.84266178482815057</v>
      </c>
      <c r="H96" s="265">
        <v>0.59619021384248083</v>
      </c>
      <c r="I96" s="265">
        <v>0.1094221978303468</v>
      </c>
      <c r="J96" s="265">
        <v>0.1406235436729579</v>
      </c>
      <c r="K96" s="265">
        <v>0.13125975749958141</v>
      </c>
      <c r="L96" s="265">
        <v>0.102666681423072</v>
      </c>
      <c r="M96" s="265">
        <v>0.42945857866022219</v>
      </c>
      <c r="N96" s="265">
        <v>0.83515728434950109</v>
      </c>
      <c r="O96" s="265">
        <v>0.43316499163599931</v>
      </c>
      <c r="P96" s="265">
        <v>0.40095782783180012</v>
      </c>
      <c r="Q96" s="265">
        <v>0.37578442526987271</v>
      </c>
      <c r="R96" s="265">
        <v>0.3521181514401957</v>
      </c>
      <c r="S96" s="265">
        <v>0.32271772441442531</v>
      </c>
      <c r="T96" s="265">
        <v>0.1724227798403257</v>
      </c>
      <c r="U96" s="265">
        <v>0.19328849864284661</v>
      </c>
      <c r="V96" s="265">
        <v>0.26985525758771828</v>
      </c>
      <c r="W96" s="265">
        <v>3.7430734949583898E-2</v>
      </c>
      <c r="DA96" s="74" t="s">
        <v>1543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80.230185768720602</v>
      </c>
      <c r="C99" s="225">
        <v>77.305566654818591</v>
      </c>
      <c r="D99" s="225">
        <v>77.271514725702772</v>
      </c>
      <c r="E99" s="225">
        <v>72.667932184800108</v>
      </c>
      <c r="F99" s="225">
        <v>71.134903898317106</v>
      </c>
      <c r="G99" s="225">
        <v>70.748793108133228</v>
      </c>
      <c r="H99" s="225">
        <v>68.946393595556756</v>
      </c>
      <c r="I99" s="225">
        <v>69.521620101638561</v>
      </c>
      <c r="J99" s="225">
        <v>68.59560559693503</v>
      </c>
      <c r="K99" s="225">
        <v>68.418570437140744</v>
      </c>
      <c r="L99" s="225">
        <v>67.249760206494315</v>
      </c>
      <c r="M99" s="225">
        <v>68.711939661538878</v>
      </c>
      <c r="N99" s="225">
        <v>65.238668241091801</v>
      </c>
      <c r="O99" s="225">
        <v>46.598011320314008</v>
      </c>
      <c r="P99" s="225">
        <v>66.796810901075105</v>
      </c>
      <c r="Q99" s="225">
        <v>62.853105092464652</v>
      </c>
      <c r="R99" s="225">
        <v>64.982054693713508</v>
      </c>
      <c r="S99" s="225">
        <v>63.282868329255841</v>
      </c>
      <c r="T99" s="225">
        <v>60.250372195721489</v>
      </c>
      <c r="U99" s="225">
        <v>58.850310871268697</v>
      </c>
      <c r="V99" s="225">
        <v>40.391424018976807</v>
      </c>
      <c r="W99" s="225">
        <v>39.411752096349659</v>
      </c>
      <c r="DA99" s="89" t="s">
        <v>1544</v>
      </c>
    </row>
    <row r="100" spans="1:105" ht="12" customHeight="1" x14ac:dyDescent="0.25">
      <c r="A100" s="55" t="s">
        <v>92</v>
      </c>
      <c r="B100" s="261">
        <v>0.68116288130719937</v>
      </c>
      <c r="C100" s="261">
        <v>0.65633255138508162</v>
      </c>
      <c r="D100" s="261">
        <v>0.65604344685304794</v>
      </c>
      <c r="E100" s="261">
        <v>0.61695853738114481</v>
      </c>
      <c r="F100" s="261">
        <v>0.60394296282205173</v>
      </c>
      <c r="G100" s="261">
        <v>0.60066484080520655</v>
      </c>
      <c r="H100" s="261">
        <v>0.58536227564868859</v>
      </c>
      <c r="I100" s="261">
        <v>0.59024601037445368</v>
      </c>
      <c r="J100" s="261">
        <v>0.58238404792073373</v>
      </c>
      <c r="K100" s="261">
        <v>0.58088100042821578</v>
      </c>
      <c r="L100" s="261">
        <v>0.57095767622368132</v>
      </c>
      <c r="M100" s="261">
        <v>0.58337173660602304</v>
      </c>
      <c r="N100" s="261">
        <v>0.55388328976195245</v>
      </c>
      <c r="O100" s="261">
        <v>0.3956221134241617</v>
      </c>
      <c r="P100" s="261">
        <v>0.56711208804563484</v>
      </c>
      <c r="Q100" s="261">
        <v>0.53362960279496618</v>
      </c>
      <c r="R100" s="261">
        <v>0.55170461322502917</v>
      </c>
      <c r="S100" s="261">
        <v>0.53727833876454612</v>
      </c>
      <c r="T100" s="261">
        <v>0.51153212137645954</v>
      </c>
      <c r="U100" s="261">
        <v>0.49964545058499671</v>
      </c>
      <c r="V100" s="261">
        <v>0.34292752162160561</v>
      </c>
      <c r="W100" s="261">
        <v>0.33461000193549412</v>
      </c>
      <c r="DA100" s="67" t="s">
        <v>1545</v>
      </c>
    </row>
    <row r="101" spans="1:105" ht="12" customHeight="1" x14ac:dyDescent="0.25">
      <c r="A101" s="202" t="s">
        <v>93</v>
      </c>
      <c r="B101" s="226">
        <v>0.76371261584127026</v>
      </c>
      <c r="C101" s="226">
        <v>0.7358731126366469</v>
      </c>
      <c r="D101" s="226">
        <v>0.73554897169404709</v>
      </c>
      <c r="E101" s="226">
        <v>0.69172738471117634</v>
      </c>
      <c r="F101" s="226">
        <v>0.67713446021986179</v>
      </c>
      <c r="G101" s="226">
        <v>0.67345906449699555</v>
      </c>
      <c r="H101" s="226">
        <v>0.65630199034413206</v>
      </c>
      <c r="I101" s="226">
        <v>0.6617775820489108</v>
      </c>
      <c r="J101" s="226">
        <v>0.65296283292509827</v>
      </c>
      <c r="K101" s="226">
        <v>0.65127763197867894</v>
      </c>
      <c r="L101" s="226">
        <v>0.64015170586899117</v>
      </c>
      <c r="M101" s="226">
        <v>0.6540702190293316</v>
      </c>
      <c r="N101" s="226">
        <v>0.62100808441453481</v>
      </c>
      <c r="O101" s="226">
        <v>0.44356732790252351</v>
      </c>
      <c r="P101" s="226">
        <v>0.63584007308995905</v>
      </c>
      <c r="Q101" s="226">
        <v>0.59829986487047637</v>
      </c>
      <c r="R101" s="226">
        <v>0.618565375331661</v>
      </c>
      <c r="S101" s="226">
        <v>0.6023907890360658</v>
      </c>
      <c r="T101" s="226">
        <v>0.57352440249465619</v>
      </c>
      <c r="U101" s="226">
        <v>0.5601971929638454</v>
      </c>
      <c r="V101" s="226">
        <v>0.38448670908050592</v>
      </c>
      <c r="W101" s="226">
        <v>0.37516119400751602</v>
      </c>
      <c r="DA101" s="174" t="s">
        <v>1546</v>
      </c>
    </row>
    <row r="102" spans="1:105" ht="12" customHeight="1" x14ac:dyDescent="0.25">
      <c r="A102" s="202" t="s">
        <v>94</v>
      </c>
      <c r="B102" s="226">
        <v>1.1558165802471809</v>
      </c>
      <c r="C102" s="226">
        <v>1.044976443653582</v>
      </c>
      <c r="D102" s="226">
        <v>1.4150324709568241</v>
      </c>
      <c r="E102" s="226">
        <v>1.0295442353322219</v>
      </c>
      <c r="F102" s="226">
        <v>0.72451903712736376</v>
      </c>
      <c r="G102" s="226">
        <v>0.63258160596819579</v>
      </c>
      <c r="H102" s="226">
        <v>0.44953516318935721</v>
      </c>
      <c r="I102" s="226">
        <v>0.47078196488302881</v>
      </c>
      <c r="J102" s="226">
        <v>0.44008509751970187</v>
      </c>
      <c r="K102" s="226">
        <v>0.4288219252847385</v>
      </c>
      <c r="L102" s="226">
        <v>0.39810314934035762</v>
      </c>
      <c r="M102" s="226">
        <v>0.98286139764135261</v>
      </c>
      <c r="N102" s="226">
        <v>0.85857636911807134</v>
      </c>
      <c r="O102" s="226">
        <v>0.68784850486019689</v>
      </c>
      <c r="P102" s="226">
        <v>0.94299679618014709</v>
      </c>
      <c r="Q102" s="226">
        <v>0.83061354695308809</v>
      </c>
      <c r="R102" s="226">
        <v>0.80099280784768156</v>
      </c>
      <c r="S102" s="226">
        <v>0.72151041705327512</v>
      </c>
      <c r="T102" s="226">
        <v>0.39409735942920959</v>
      </c>
      <c r="U102" s="226">
        <v>0.35253014006700578</v>
      </c>
      <c r="V102" s="226">
        <v>0.28423346269640498</v>
      </c>
      <c r="W102" s="226">
        <v>0.19980835018616039</v>
      </c>
      <c r="DA102" s="174" t="s">
        <v>1547</v>
      </c>
    </row>
    <row r="103" spans="1:105" ht="12" customHeight="1" x14ac:dyDescent="0.25">
      <c r="A103" s="202" t="s">
        <v>95</v>
      </c>
      <c r="B103" s="226">
        <v>0.61136917396758661</v>
      </c>
      <c r="C103" s="226">
        <v>0.58908302375239086</v>
      </c>
      <c r="D103" s="226">
        <v>0.58882354161707462</v>
      </c>
      <c r="E103" s="226">
        <v>0.55374337287303155</v>
      </c>
      <c r="F103" s="226">
        <v>0.54206140768485855</v>
      </c>
      <c r="G103" s="226">
        <v>0.53911917051280711</v>
      </c>
      <c r="H103" s="226">
        <v>0.52538454568801973</v>
      </c>
      <c r="I103" s="226">
        <v>0.52976788034571287</v>
      </c>
      <c r="J103" s="226">
        <v>0.52271147486179848</v>
      </c>
      <c r="K103" s="226">
        <v>0.52136243349569933</v>
      </c>
      <c r="L103" s="226">
        <v>0.51245587870766374</v>
      </c>
      <c r="M103" s="226">
        <v>0.52359796241453149</v>
      </c>
      <c r="N103" s="226">
        <v>0.49713097796281108</v>
      </c>
      <c r="O103" s="226">
        <v>0.35508565032679529</v>
      </c>
      <c r="P103" s="226">
        <v>0.50900431942228408</v>
      </c>
      <c r="Q103" s="226">
        <v>0.47895253605029597</v>
      </c>
      <c r="R103" s="226">
        <v>0.49517553424843092</v>
      </c>
      <c r="S103" s="226">
        <v>0.48222741311269107</v>
      </c>
      <c r="T103" s="226">
        <v>0.45911921962578611</v>
      </c>
      <c r="U103" s="226">
        <v>0.44845048781078301</v>
      </c>
      <c r="V103" s="226">
        <v>0.3077902824390687</v>
      </c>
      <c r="W103" s="226">
        <v>0.30032499729288092</v>
      </c>
      <c r="DA103" s="174" t="s">
        <v>1548</v>
      </c>
    </row>
    <row r="104" spans="1:105" ht="12" customHeight="1" x14ac:dyDescent="0.25">
      <c r="A104" s="56" t="s">
        <v>96</v>
      </c>
      <c r="B104" s="262">
        <v>0.64164485035567709</v>
      </c>
      <c r="C104" s="262">
        <v>0.62059758680959587</v>
      </c>
      <c r="D104" s="262">
        <v>0.62288343467211416</v>
      </c>
      <c r="E104" s="262">
        <v>0.58570586593388907</v>
      </c>
      <c r="F104" s="262">
        <v>0.59907920678830462</v>
      </c>
      <c r="G104" s="262">
        <v>0.60850224198279723</v>
      </c>
      <c r="H104" s="262">
        <v>0.62178500136613446</v>
      </c>
      <c r="I104" s="262">
        <v>0.63056940201746647</v>
      </c>
      <c r="J104" s="262">
        <v>0.62629301345729971</v>
      </c>
      <c r="K104" s="262">
        <v>0.62678255544636408</v>
      </c>
      <c r="L104" s="262">
        <v>0.6203308713015302</v>
      </c>
      <c r="M104" s="262">
        <v>0.55334793938315729</v>
      </c>
      <c r="N104" s="262">
        <v>0.52995185302327785</v>
      </c>
      <c r="O104" s="262">
        <v>0.37367925044998312</v>
      </c>
      <c r="P104" s="262">
        <v>0.53761217127516181</v>
      </c>
      <c r="Q104" s="262">
        <v>0.5108162249681234</v>
      </c>
      <c r="R104" s="262">
        <v>0.53323870521723837</v>
      </c>
      <c r="S104" s="262">
        <v>0.52503332238299016</v>
      </c>
      <c r="T104" s="262">
        <v>0.55061431892438484</v>
      </c>
      <c r="U104" s="262">
        <v>0.54347209000043295</v>
      </c>
      <c r="V104" s="262">
        <v>0.3626522305117359</v>
      </c>
      <c r="W104" s="262">
        <v>0.36786273259959729</v>
      </c>
      <c r="DA104" s="68" t="s">
        <v>1549</v>
      </c>
    </row>
    <row r="105" spans="1:105" ht="12" customHeight="1" x14ac:dyDescent="0.25">
      <c r="A105" s="37" t="s">
        <v>160</v>
      </c>
      <c r="B105" s="228">
        <v>5.0644667069069203E-3</v>
      </c>
      <c r="C105" s="228">
        <v>6.1360095826614031E-3</v>
      </c>
      <c r="D105" s="228">
        <v>4.5386329988973016E-3</v>
      </c>
      <c r="E105" s="228">
        <v>3.935363822690786E-3</v>
      </c>
      <c r="F105" s="228">
        <v>5.2768925421121417E-3</v>
      </c>
      <c r="G105" s="228">
        <v>3.724476281077119E-3</v>
      </c>
      <c r="H105" s="228">
        <v>1.83429966190214E-3</v>
      </c>
      <c r="I105" s="228">
        <v>1.4413560804933201E-3</v>
      </c>
      <c r="J105" s="228">
        <v>9.4029694282687329E-4</v>
      </c>
      <c r="K105" s="228">
        <v>8.3119000276794992E-4</v>
      </c>
      <c r="L105" s="228">
        <v>1.580611466965339E-3</v>
      </c>
      <c r="M105" s="228">
        <v>8.0750975201793944E-4</v>
      </c>
      <c r="N105" s="228">
        <v>2.7852610160113791E-3</v>
      </c>
      <c r="O105" s="228">
        <v>3.3920653033046059E-3</v>
      </c>
      <c r="P105" s="228">
        <v>4.3491291600159564E-3</v>
      </c>
      <c r="Q105" s="228">
        <v>5.0328984575664744E-3</v>
      </c>
      <c r="R105" s="228">
        <v>1.030435490323784E-2</v>
      </c>
      <c r="S105" s="228">
        <v>2.4925561204547749E-2</v>
      </c>
      <c r="T105" s="228">
        <v>2.8190809751364419E-2</v>
      </c>
      <c r="U105" s="228">
        <v>3.8912607580613302E-2</v>
      </c>
      <c r="V105" s="228">
        <v>3.2621562992528372E-2</v>
      </c>
      <c r="W105" s="228">
        <v>3.8080445852102428E-2</v>
      </c>
      <c r="DA105" s="69" t="s">
        <v>1550</v>
      </c>
    </row>
    <row r="106" spans="1:105" ht="12" customHeight="1" x14ac:dyDescent="0.25">
      <c r="A106" s="37" t="s">
        <v>162</v>
      </c>
      <c r="B106" s="228">
        <v>0.50442251886049283</v>
      </c>
      <c r="C106" s="228">
        <v>0.5062759658962187</v>
      </c>
      <c r="D106" s="228">
        <v>0.39676998341154229</v>
      </c>
      <c r="E106" s="228">
        <v>0.4803993630036037</v>
      </c>
      <c r="F106" s="228">
        <v>0.55406228204970576</v>
      </c>
      <c r="G106" s="228">
        <v>0.57742853335876687</v>
      </c>
      <c r="H106" s="228">
        <v>0.60889477224132704</v>
      </c>
      <c r="I106" s="228">
        <v>0.61846324708812117</v>
      </c>
      <c r="J106" s="228">
        <v>0.6161946488356117</v>
      </c>
      <c r="K106" s="228">
        <v>0.61743597581722398</v>
      </c>
      <c r="L106" s="228">
        <v>0.61153878157686203</v>
      </c>
      <c r="M106" s="228">
        <v>0.45489112284734901</v>
      </c>
      <c r="N106" s="228">
        <v>0.4535638173261804</v>
      </c>
      <c r="O106" s="228">
        <v>0.29517782052023978</v>
      </c>
      <c r="P106" s="228">
        <v>0.43821180618437072</v>
      </c>
      <c r="Q106" s="228">
        <v>0.43519878225480091</v>
      </c>
      <c r="R106" s="228">
        <v>0.46338261923313773</v>
      </c>
      <c r="S106" s="228">
        <v>0.4532324420725739</v>
      </c>
      <c r="T106" s="228">
        <v>0.51439365334284948</v>
      </c>
      <c r="U106" s="228">
        <v>0.4983179756325895</v>
      </c>
      <c r="V106" s="228">
        <v>0.32266736254983758</v>
      </c>
      <c r="W106" s="228">
        <v>0.32672458908232821</v>
      </c>
      <c r="DA106" s="69" t="s">
        <v>1551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1552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1553</v>
      </c>
    </row>
    <row r="109" spans="1:105" ht="12" customHeight="1" x14ac:dyDescent="0.25">
      <c r="A109" s="37" t="s">
        <v>38</v>
      </c>
      <c r="B109" s="228">
        <v>0.13215786478827729</v>
      </c>
      <c r="C109" s="228">
        <v>0.1081856113307158</v>
      </c>
      <c r="D109" s="228">
        <v>0.22157481826167449</v>
      </c>
      <c r="E109" s="228">
        <v>0.1013711391075946</v>
      </c>
      <c r="F109" s="228">
        <v>3.974003219648671E-2</v>
      </c>
      <c r="G109" s="228">
        <v>2.734923234295333E-2</v>
      </c>
      <c r="H109" s="228">
        <v>1.105592946290529E-2</v>
      </c>
      <c r="I109" s="228">
        <v>1.0664798848851929E-2</v>
      </c>
      <c r="J109" s="228">
        <v>9.158067678861171E-3</v>
      </c>
      <c r="K109" s="228">
        <v>8.5153896263720757E-3</v>
      </c>
      <c r="L109" s="228">
        <v>7.2114782577029036E-3</v>
      </c>
      <c r="M109" s="228">
        <v>9.7649306783790371E-2</v>
      </c>
      <c r="N109" s="228">
        <v>7.3602774681086017E-2</v>
      </c>
      <c r="O109" s="228">
        <v>7.5109364626438677E-2</v>
      </c>
      <c r="P109" s="228">
        <v>9.5051235930775149E-2</v>
      </c>
      <c r="Q109" s="228">
        <v>7.058454425575604E-2</v>
      </c>
      <c r="R109" s="228">
        <v>5.9551731080862792E-2</v>
      </c>
      <c r="S109" s="228">
        <v>4.6875319105868528E-2</v>
      </c>
      <c r="T109" s="228">
        <v>8.0298558301708876E-3</v>
      </c>
      <c r="U109" s="228">
        <v>6.2415067872300866E-3</v>
      </c>
      <c r="V109" s="228">
        <v>7.363304969369884E-3</v>
      </c>
      <c r="W109" s="228">
        <v>3.057697665166672E-3</v>
      </c>
      <c r="DA109" s="69" t="s">
        <v>1554</v>
      </c>
    </row>
    <row r="110" spans="1:105" ht="12" customHeight="1" x14ac:dyDescent="0.25">
      <c r="A110" s="57" t="s">
        <v>1555</v>
      </c>
      <c r="B110" s="263">
        <f t="shared" ref="B110:W110" si="4">B111+B117</f>
        <v>61.339094023795532</v>
      </c>
      <c r="C110" s="263">
        <f t="shared" si="4"/>
        <v>59.707872336344671</v>
      </c>
      <c r="D110" s="263">
        <f t="shared" si="4"/>
        <v>56.406260557132526</v>
      </c>
      <c r="E110" s="263">
        <f t="shared" si="4"/>
        <v>55.706339013163422</v>
      </c>
      <c r="F110" s="263">
        <f t="shared" si="4"/>
        <v>57.009969421339541</v>
      </c>
      <c r="G110" s="263">
        <f t="shared" si="4"/>
        <v>57.466219518361193</v>
      </c>
      <c r="H110" s="263">
        <f t="shared" si="4"/>
        <v>57.450223940845099</v>
      </c>
      <c r="I110" s="263">
        <f t="shared" si="4"/>
        <v>57.771664418278696</v>
      </c>
      <c r="J110" s="263">
        <f t="shared" si="4"/>
        <v>57.21412044498819</v>
      </c>
      <c r="K110" s="263">
        <f t="shared" si="4"/>
        <v>57.153975844297719</v>
      </c>
      <c r="L110" s="263">
        <f t="shared" si="4"/>
        <v>56.380316581337688</v>
      </c>
      <c r="M110" s="263">
        <f t="shared" si="4"/>
        <v>52.591435845962323</v>
      </c>
      <c r="N110" s="263">
        <f t="shared" si="4"/>
        <v>50.587811610843858</v>
      </c>
      <c r="O110" s="263">
        <f t="shared" si="4"/>
        <v>35.478902979408588</v>
      </c>
      <c r="P110" s="263">
        <f t="shared" si="4"/>
        <v>51.236061510409876</v>
      </c>
      <c r="Q110" s="263">
        <f t="shared" si="4"/>
        <v>48.70743698841644</v>
      </c>
      <c r="R110" s="263">
        <f t="shared" si="4"/>
        <v>50.862700917677003</v>
      </c>
      <c r="S110" s="263">
        <f t="shared" si="4"/>
        <v>50.044510756610471</v>
      </c>
      <c r="T110" s="263">
        <f t="shared" si="4"/>
        <v>50.186351928187555</v>
      </c>
      <c r="U110" s="263">
        <f t="shared" si="4"/>
        <v>49.301223880949884</v>
      </c>
      <c r="V110" s="263">
        <f t="shared" si="4"/>
        <v>33.473587394424953</v>
      </c>
      <c r="W110" s="263">
        <f t="shared" si="4"/>
        <v>33.333648697335128</v>
      </c>
      <c r="DA110" s="70"/>
    </row>
    <row r="111" spans="1:105" ht="12" customHeight="1" x14ac:dyDescent="0.25">
      <c r="A111" s="60" t="s">
        <v>1556</v>
      </c>
      <c r="B111" s="264">
        <v>55.530103357043252</v>
      </c>
      <c r="C111" s="264">
        <v>54.455950438095499</v>
      </c>
      <c r="D111" s="264">
        <v>49.294482998809471</v>
      </c>
      <c r="E111" s="264">
        <v>50.531977478416721</v>
      </c>
      <c r="F111" s="264">
        <v>53.36862667156074</v>
      </c>
      <c r="G111" s="264">
        <v>54.286942885867688</v>
      </c>
      <c r="H111" s="264">
        <v>55.190916009144139</v>
      </c>
      <c r="I111" s="264">
        <v>55.405572698521603</v>
      </c>
      <c r="J111" s="264">
        <v>55.002307370354842</v>
      </c>
      <c r="K111" s="264">
        <v>54.998770075277633</v>
      </c>
      <c r="L111" s="264">
        <v>54.379499567250328</v>
      </c>
      <c r="M111" s="264">
        <v>47.651696458949282</v>
      </c>
      <c r="N111" s="264">
        <v>46.272713350327187</v>
      </c>
      <c r="O111" s="264">
        <v>32.02186177307992</v>
      </c>
      <c r="P111" s="264">
        <v>46.496676662152822</v>
      </c>
      <c r="Q111" s="264">
        <v>44.532876401219617</v>
      </c>
      <c r="R111" s="264">
        <v>46.837010488553886</v>
      </c>
      <c r="S111" s="264">
        <v>46.418288957879497</v>
      </c>
      <c r="T111" s="264">
        <v>48.205667516975517</v>
      </c>
      <c r="U111" s="264">
        <v>47.529451154727042</v>
      </c>
      <c r="V111" s="264">
        <v>32.0450652913513</v>
      </c>
      <c r="W111" s="264">
        <v>32.329436730482783</v>
      </c>
      <c r="DA111" s="72" t="s">
        <v>1557</v>
      </c>
    </row>
    <row r="112" spans="1:105" ht="12" customHeight="1" x14ac:dyDescent="0.25">
      <c r="A112" s="59" t="s">
        <v>30</v>
      </c>
      <c r="B112" s="232">
        <v>26.027314708136021</v>
      </c>
      <c r="C112" s="232">
        <v>25.48739920536455</v>
      </c>
      <c r="D112" s="232">
        <v>14.91629448977614</v>
      </c>
      <c r="E112" s="232">
        <v>14.362346292957691</v>
      </c>
      <c r="F112" s="232">
        <v>20.567581196683481</v>
      </c>
      <c r="G112" s="232">
        <v>21.623739127408719</v>
      </c>
      <c r="H112" s="232">
        <v>24.424315567188689</v>
      </c>
      <c r="I112" s="232">
        <v>18.486773361967039</v>
      </c>
      <c r="J112" s="232">
        <v>19.16936921649112</v>
      </c>
      <c r="K112" s="232">
        <v>20.08052424054166</v>
      </c>
      <c r="L112" s="232">
        <v>19.580540299209709</v>
      </c>
      <c r="M112" s="232">
        <v>17.179486095462781</v>
      </c>
      <c r="N112" s="232">
        <v>16.38146141272491</v>
      </c>
      <c r="O112" s="232">
        <v>13.303600841835751</v>
      </c>
      <c r="P112" s="232">
        <v>17.00005630190822</v>
      </c>
      <c r="Q112" s="232">
        <v>15.564055532746391</v>
      </c>
      <c r="R112" s="232">
        <v>16.468528293838151</v>
      </c>
      <c r="S112" s="232">
        <v>17.031762599453149</v>
      </c>
      <c r="T112" s="232">
        <v>15.328201683550491</v>
      </c>
      <c r="U112" s="232">
        <v>16.476283475879001</v>
      </c>
      <c r="V112" s="232">
        <v>12.00815656102505</v>
      </c>
      <c r="W112" s="232">
        <v>14.37980882621925</v>
      </c>
      <c r="DA112" s="71" t="s">
        <v>1558</v>
      </c>
    </row>
    <row r="113" spans="1:105" ht="12" customHeight="1" x14ac:dyDescent="0.25">
      <c r="A113" s="59" t="s">
        <v>33</v>
      </c>
      <c r="B113" s="297">
        <v>0</v>
      </c>
      <c r="C113" s="297">
        <v>0</v>
      </c>
      <c r="D113" s="297">
        <v>0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DA113" s="122" t="s">
        <v>1559</v>
      </c>
    </row>
    <row r="114" spans="1:105" ht="12" customHeight="1" x14ac:dyDescent="0.25">
      <c r="A114" s="59" t="s">
        <v>160</v>
      </c>
      <c r="B114" s="297">
        <v>0.29326733578268399</v>
      </c>
      <c r="C114" s="297">
        <v>0.34689140079861619</v>
      </c>
      <c r="D114" s="297">
        <v>0.38880296716537632</v>
      </c>
      <c r="E114" s="297">
        <v>0.29388901964565117</v>
      </c>
      <c r="F114" s="297">
        <v>0.30945015136151149</v>
      </c>
      <c r="G114" s="297">
        <v>0.20933097763317299</v>
      </c>
      <c r="H114" s="297">
        <v>9.2406219688686037E-2</v>
      </c>
      <c r="I114" s="297">
        <v>8.5840846537127008E-2</v>
      </c>
      <c r="J114" s="297">
        <v>5.4596814568784797E-2</v>
      </c>
      <c r="K114" s="297">
        <v>4.6943616702550851E-2</v>
      </c>
      <c r="L114" s="297">
        <v>8.9711130787202137E-2</v>
      </c>
      <c r="M114" s="297">
        <v>5.399754415258616E-2</v>
      </c>
      <c r="N114" s="297">
        <v>0.18243696041640689</v>
      </c>
      <c r="O114" s="297">
        <v>0.2126589668209217</v>
      </c>
      <c r="P114" s="297">
        <v>0.28986881011274351</v>
      </c>
      <c r="Q114" s="297">
        <v>0.33118273912167029</v>
      </c>
      <c r="R114" s="297">
        <v>0.66062111793877953</v>
      </c>
      <c r="S114" s="297">
        <v>1.53186949986383</v>
      </c>
      <c r="T114" s="297">
        <v>1.7081992711909491</v>
      </c>
      <c r="U114" s="297">
        <v>2.249238531423023</v>
      </c>
      <c r="V114" s="297">
        <v>1.839728832876153</v>
      </c>
      <c r="W114" s="297">
        <v>1.8736853058964791</v>
      </c>
      <c r="DA114" s="122" t="s">
        <v>1560</v>
      </c>
    </row>
    <row r="115" spans="1:105" ht="12" customHeight="1" x14ac:dyDescent="0.25">
      <c r="A115" s="59" t="s">
        <v>70</v>
      </c>
      <c r="B115" s="297">
        <v>0</v>
      </c>
      <c r="C115" s="297">
        <v>0</v>
      </c>
      <c r="D115" s="297">
        <v>0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DA115" s="122" t="s">
        <v>1561</v>
      </c>
    </row>
    <row r="116" spans="1:105" ht="12" customHeight="1" x14ac:dyDescent="0.25">
      <c r="A116" s="59" t="s">
        <v>162</v>
      </c>
      <c r="B116" s="297">
        <v>29.209521313124551</v>
      </c>
      <c r="C116" s="297">
        <v>28.62165983193233</v>
      </c>
      <c r="D116" s="297">
        <v>33.989385541867961</v>
      </c>
      <c r="E116" s="297">
        <v>35.875742165813392</v>
      </c>
      <c r="F116" s="297">
        <v>32.491595323515753</v>
      </c>
      <c r="G116" s="297">
        <v>32.45387278082579</v>
      </c>
      <c r="H116" s="297">
        <v>30.67419422226677</v>
      </c>
      <c r="I116" s="297">
        <v>36.832958490017432</v>
      </c>
      <c r="J116" s="297">
        <v>35.778341339294933</v>
      </c>
      <c r="K116" s="297">
        <v>34.871302218033421</v>
      </c>
      <c r="L116" s="297">
        <v>34.709248137253432</v>
      </c>
      <c r="M116" s="297">
        <v>30.41821281933392</v>
      </c>
      <c r="N116" s="297">
        <v>29.70881497718587</v>
      </c>
      <c r="O116" s="297">
        <v>18.505601964423249</v>
      </c>
      <c r="P116" s="297">
        <v>29.206751550131859</v>
      </c>
      <c r="Q116" s="297">
        <v>28.637638129351561</v>
      </c>
      <c r="R116" s="297">
        <v>29.70786107677695</v>
      </c>
      <c r="S116" s="297">
        <v>27.854656858562521</v>
      </c>
      <c r="T116" s="297">
        <v>31.169266562234078</v>
      </c>
      <c r="U116" s="297">
        <v>28.80392914742502</v>
      </c>
      <c r="V116" s="297">
        <v>18.197179897450091</v>
      </c>
      <c r="W116" s="297">
        <v>16.07594259836705</v>
      </c>
      <c r="DA116" s="122" t="s">
        <v>1562</v>
      </c>
    </row>
    <row r="117" spans="1:105" ht="12" customHeight="1" x14ac:dyDescent="0.25">
      <c r="A117" s="60" t="s">
        <v>1563</v>
      </c>
      <c r="B117" s="264">
        <v>5.8089906667522797</v>
      </c>
      <c r="C117" s="264">
        <v>5.251921898249174</v>
      </c>
      <c r="D117" s="264">
        <v>7.1117775583230562</v>
      </c>
      <c r="E117" s="264">
        <v>5.1743615347467022</v>
      </c>
      <c r="F117" s="264">
        <v>3.6413427497788038</v>
      </c>
      <c r="G117" s="264">
        <v>3.179276632493504</v>
      </c>
      <c r="H117" s="264">
        <v>2.2593079317009628</v>
      </c>
      <c r="I117" s="264">
        <v>2.366091719757093</v>
      </c>
      <c r="J117" s="264">
        <v>2.2118130746333451</v>
      </c>
      <c r="K117" s="264">
        <v>2.155205769020085</v>
      </c>
      <c r="L117" s="264">
        <v>2.000817014087358</v>
      </c>
      <c r="M117" s="264">
        <v>4.9397393870130388</v>
      </c>
      <c r="N117" s="264">
        <v>4.3150982605166703</v>
      </c>
      <c r="O117" s="264">
        <v>3.45704120632867</v>
      </c>
      <c r="P117" s="264">
        <v>4.7393848482570551</v>
      </c>
      <c r="Q117" s="264">
        <v>4.1745605871968214</v>
      </c>
      <c r="R117" s="264">
        <v>4.0256904291231139</v>
      </c>
      <c r="S117" s="264">
        <v>3.6262217987309762</v>
      </c>
      <c r="T117" s="264">
        <v>1.9806844112120361</v>
      </c>
      <c r="U117" s="264">
        <v>1.7717727262228431</v>
      </c>
      <c r="V117" s="264">
        <v>1.428522103073651</v>
      </c>
      <c r="W117" s="264">
        <v>1.0042119668523479</v>
      </c>
      <c r="DA117" s="72" t="s">
        <v>1564</v>
      </c>
    </row>
    <row r="118" spans="1:105" ht="12" customHeight="1" x14ac:dyDescent="0.25">
      <c r="A118" s="57" t="s">
        <v>1565</v>
      </c>
      <c r="B118" s="263">
        <v>4.7591909325601476</v>
      </c>
      <c r="C118" s="263">
        <v>4.3027955303353629</v>
      </c>
      <c r="D118" s="263">
        <v>5.826538414612191</v>
      </c>
      <c r="E118" s="263">
        <v>4.2392518615841439</v>
      </c>
      <c r="F118" s="263">
        <v>2.9832799519335049</v>
      </c>
      <c r="G118" s="263">
        <v>2.6047183391194619</v>
      </c>
      <c r="H118" s="263">
        <v>1.8510062142041619</v>
      </c>
      <c r="I118" s="263">
        <v>1.938492055551758</v>
      </c>
      <c r="J118" s="263">
        <v>1.812094619046474</v>
      </c>
      <c r="K118" s="263">
        <v>1.765717375382919</v>
      </c>
      <c r="L118" s="263">
        <v>1.6392297280932611</v>
      </c>
      <c r="M118" s="263">
        <v>4.0470305856122692</v>
      </c>
      <c r="N118" s="263">
        <v>3.5352744896108752</v>
      </c>
      <c r="O118" s="263">
        <v>2.8322853498135632</v>
      </c>
      <c r="P118" s="263">
        <v>3.882884082571346</v>
      </c>
      <c r="Q118" s="263">
        <v>3.4201347589903639</v>
      </c>
      <c r="R118" s="263">
        <v>3.2981683887415212</v>
      </c>
      <c r="S118" s="263">
        <v>2.970891656402169</v>
      </c>
      <c r="T118" s="263">
        <v>1.622735485538962</v>
      </c>
      <c r="U118" s="263">
        <v>1.451578282171943</v>
      </c>
      <c r="V118" s="263">
        <v>1.1703598490563381</v>
      </c>
      <c r="W118" s="263">
        <v>0.82273096329212869</v>
      </c>
      <c r="DA118" s="70" t="s">
        <v>1566</v>
      </c>
    </row>
    <row r="119" spans="1:105" ht="12" customHeight="1" x14ac:dyDescent="0.25">
      <c r="A119" s="57" t="s">
        <v>1567</v>
      </c>
      <c r="B119" s="263">
        <f t="shared" ref="B119:W119" si="5">B120+B126</f>
        <v>6.0315320323615484</v>
      </c>
      <c r="C119" s="263">
        <f t="shared" si="5"/>
        <v>5.8086185197558615</v>
      </c>
      <c r="D119" s="263">
        <f t="shared" si="5"/>
        <v>5.8213188412801911</v>
      </c>
      <c r="E119" s="263">
        <f t="shared" si="5"/>
        <v>5.4619448680998195</v>
      </c>
      <c r="F119" s="263">
        <f t="shared" si="5"/>
        <v>5.3329138009840094</v>
      </c>
      <c r="G119" s="263">
        <f t="shared" si="5"/>
        <v>5.2993181165953551</v>
      </c>
      <c r="H119" s="263">
        <f t="shared" si="5"/>
        <v>5.1551273808274614</v>
      </c>
      <c r="I119" s="263">
        <f t="shared" si="5"/>
        <v>5.1985894154923447</v>
      </c>
      <c r="J119" s="263">
        <f t="shared" si="5"/>
        <v>5.1280080984512022</v>
      </c>
      <c r="K119" s="263">
        <f t="shared" si="5"/>
        <v>5.1141884743308763</v>
      </c>
      <c r="L119" s="263">
        <f t="shared" si="5"/>
        <v>5.0255173197840861</v>
      </c>
      <c r="M119" s="263">
        <f t="shared" si="5"/>
        <v>5.1650274523435611</v>
      </c>
      <c r="N119" s="263">
        <f t="shared" si="5"/>
        <v>4.9004789448574808</v>
      </c>
      <c r="O119" s="263">
        <f t="shared" si="5"/>
        <v>3.5037501396791826</v>
      </c>
      <c r="P119" s="263">
        <f t="shared" si="5"/>
        <v>5.0205725248631765</v>
      </c>
      <c r="Q119" s="263">
        <f t="shared" si="5"/>
        <v>4.7214090152448556</v>
      </c>
      <c r="R119" s="263">
        <f t="shared" si="5"/>
        <v>4.8785273276248189</v>
      </c>
      <c r="S119" s="263">
        <f t="shared" si="5"/>
        <v>4.7480761578732267</v>
      </c>
      <c r="T119" s="263">
        <f t="shared" si="5"/>
        <v>4.5044180038173938</v>
      </c>
      <c r="U119" s="263">
        <f t="shared" si="5"/>
        <v>4.3979588795510125</v>
      </c>
      <c r="V119" s="263">
        <f t="shared" si="5"/>
        <v>3.0210654730651507</v>
      </c>
      <c r="W119" s="263">
        <f t="shared" si="5"/>
        <v>2.9434759924554696</v>
      </c>
      <c r="DA119" s="70"/>
    </row>
    <row r="120" spans="1:105" ht="12" customHeight="1" x14ac:dyDescent="0.25">
      <c r="A120" s="60" t="s">
        <v>1568</v>
      </c>
      <c r="B120" s="264">
        <v>4.6437302058187422</v>
      </c>
      <c r="C120" s="264">
        <v>4.5539036783348266</v>
      </c>
      <c r="D120" s="264">
        <v>4.1222736109450393</v>
      </c>
      <c r="E120" s="264">
        <v>4.2257596508959683</v>
      </c>
      <c r="F120" s="264">
        <v>4.4629757327177124</v>
      </c>
      <c r="G120" s="264">
        <v>4.5397703447401554</v>
      </c>
      <c r="H120" s="264">
        <v>4.6153655092370842</v>
      </c>
      <c r="I120" s="264">
        <v>4.6333162727343877</v>
      </c>
      <c r="J120" s="264">
        <v>4.5995930258438369</v>
      </c>
      <c r="K120" s="264">
        <v>4.599297217930582</v>
      </c>
      <c r="L120" s="264">
        <v>4.5475104394113908</v>
      </c>
      <c r="M120" s="264">
        <v>3.9848948377089992</v>
      </c>
      <c r="N120" s="264">
        <v>3.8695767466611808</v>
      </c>
      <c r="O120" s="264">
        <v>2.677842787471473</v>
      </c>
      <c r="P120" s="264">
        <v>3.888305780703003</v>
      </c>
      <c r="Q120" s="264">
        <v>3.7240820887128159</v>
      </c>
      <c r="R120" s="264">
        <v>3.9167663520719902</v>
      </c>
      <c r="S120" s="264">
        <v>3.881750573201256</v>
      </c>
      <c r="T120" s="264">
        <v>4.0312209199560529</v>
      </c>
      <c r="U120" s="264">
        <v>3.9746720184196791</v>
      </c>
      <c r="V120" s="264">
        <v>2.6797831922639022</v>
      </c>
      <c r="W120" s="264">
        <v>2.703563883487837</v>
      </c>
      <c r="DA120" s="72" t="s">
        <v>1569</v>
      </c>
    </row>
    <row r="121" spans="1:105" ht="12" customHeight="1" x14ac:dyDescent="0.25">
      <c r="A121" s="59" t="s">
        <v>30</v>
      </c>
      <c r="B121" s="232">
        <v>2.176546056638875</v>
      </c>
      <c r="C121" s="232">
        <v>2.1313953766070202</v>
      </c>
      <c r="D121" s="232">
        <v>1.2473819260823591</v>
      </c>
      <c r="E121" s="232">
        <v>1.201057755614227</v>
      </c>
      <c r="F121" s="232">
        <v>1.7199733530039329</v>
      </c>
      <c r="G121" s="232">
        <v>1.8082950413949881</v>
      </c>
      <c r="H121" s="232">
        <v>2.042494522773425</v>
      </c>
      <c r="I121" s="232">
        <v>1.5459648493199321</v>
      </c>
      <c r="J121" s="232">
        <v>1.603047238805853</v>
      </c>
      <c r="K121" s="232">
        <v>1.6792429930287791</v>
      </c>
      <c r="L121" s="232">
        <v>1.637431608024523</v>
      </c>
      <c r="M121" s="232">
        <v>1.43664235575072</v>
      </c>
      <c r="N121" s="232">
        <v>1.3699071778888781</v>
      </c>
      <c r="O121" s="232">
        <v>1.1125196846505161</v>
      </c>
      <c r="P121" s="232">
        <v>1.4216374574742709</v>
      </c>
      <c r="Q121" s="232">
        <v>1.3015512385731509</v>
      </c>
      <c r="R121" s="232">
        <v>1.377188185510138</v>
      </c>
      <c r="S121" s="232">
        <v>1.4242889110593191</v>
      </c>
      <c r="T121" s="232">
        <v>1.281827852923614</v>
      </c>
      <c r="U121" s="232">
        <v>1.37783671614339</v>
      </c>
      <c r="V121" s="232">
        <v>1.0041875661583799</v>
      </c>
      <c r="W121" s="232">
        <v>1.2025180679182661</v>
      </c>
      <c r="DA121" s="71" t="s">
        <v>1570</v>
      </c>
    </row>
    <row r="122" spans="1:105" ht="12" customHeight="1" x14ac:dyDescent="0.25">
      <c r="A122" s="59" t="s">
        <v>33</v>
      </c>
      <c r="B122" s="297">
        <v>0</v>
      </c>
      <c r="C122" s="297">
        <v>0</v>
      </c>
      <c r="D122" s="297">
        <v>0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DA122" s="122" t="s">
        <v>1571</v>
      </c>
    </row>
    <row r="123" spans="1:105" ht="12" customHeight="1" x14ac:dyDescent="0.25">
      <c r="A123" s="59" t="s">
        <v>160</v>
      </c>
      <c r="B123" s="297">
        <v>2.4524614636455649E-2</v>
      </c>
      <c r="C123" s="297">
        <v>2.9008951517159251E-2</v>
      </c>
      <c r="D123" s="297">
        <v>3.2513825359354508E-2</v>
      </c>
      <c r="E123" s="297">
        <v>2.4576603232881779E-2</v>
      </c>
      <c r="F123" s="297">
        <v>2.5877909965935052E-2</v>
      </c>
      <c r="G123" s="297">
        <v>1.750539842504072E-2</v>
      </c>
      <c r="H123" s="297">
        <v>7.7275122434910257E-3</v>
      </c>
      <c r="I123" s="297">
        <v>7.1784799209625091E-3</v>
      </c>
      <c r="J123" s="297">
        <v>4.5656835054745746E-3</v>
      </c>
      <c r="K123" s="297">
        <v>3.9256813453123719E-3</v>
      </c>
      <c r="L123" s="297">
        <v>7.5021342055875502E-3</v>
      </c>
      <c r="M123" s="297">
        <v>4.5155692437513061E-3</v>
      </c>
      <c r="N123" s="297">
        <v>1.525637397604398E-2</v>
      </c>
      <c r="O123" s="297">
        <v>1.7783703037881429E-2</v>
      </c>
      <c r="P123" s="297">
        <v>2.4240411378138611E-2</v>
      </c>
      <c r="Q123" s="297">
        <v>2.7695307523860822E-2</v>
      </c>
      <c r="R123" s="297">
        <v>5.5244742122111563E-2</v>
      </c>
      <c r="S123" s="297">
        <v>0.12810328520643491</v>
      </c>
      <c r="T123" s="297">
        <v>0.14284894271101431</v>
      </c>
      <c r="U123" s="297">
        <v>0.1880935974727605</v>
      </c>
      <c r="V123" s="297">
        <v>0.15384816226276771</v>
      </c>
      <c r="W123" s="297">
        <v>0.1566877877976543</v>
      </c>
      <c r="DA123" s="122" t="s">
        <v>1572</v>
      </c>
    </row>
    <row r="124" spans="1:105" ht="12" customHeight="1" x14ac:dyDescent="0.25">
      <c r="A124" s="59" t="s">
        <v>70</v>
      </c>
      <c r="B124" s="297">
        <v>0</v>
      </c>
      <c r="C124" s="297">
        <v>0</v>
      </c>
      <c r="D124" s="297">
        <v>0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DA124" s="122" t="s">
        <v>1573</v>
      </c>
    </row>
    <row r="125" spans="1:105" ht="12" customHeight="1" x14ac:dyDescent="0.25">
      <c r="A125" s="59" t="s">
        <v>162</v>
      </c>
      <c r="B125" s="297">
        <v>2.4426595345434108</v>
      </c>
      <c r="C125" s="297">
        <v>2.3934993502106479</v>
      </c>
      <c r="D125" s="297">
        <v>2.8423778595033262</v>
      </c>
      <c r="E125" s="297">
        <v>3.000125292048859</v>
      </c>
      <c r="F125" s="297">
        <v>2.7171244697478429</v>
      </c>
      <c r="G125" s="297">
        <v>2.713969904920126</v>
      </c>
      <c r="H125" s="297">
        <v>2.565143474220168</v>
      </c>
      <c r="I125" s="297">
        <v>3.0801729434934928</v>
      </c>
      <c r="J125" s="297">
        <v>2.99198010353251</v>
      </c>
      <c r="K125" s="297">
        <v>2.916128543556491</v>
      </c>
      <c r="L125" s="297">
        <v>2.9025766971812801</v>
      </c>
      <c r="M125" s="297">
        <v>2.5437369127145271</v>
      </c>
      <c r="N125" s="297">
        <v>2.4844131947962591</v>
      </c>
      <c r="O125" s="297">
        <v>1.547539399783076</v>
      </c>
      <c r="P125" s="297">
        <v>2.4424279118505932</v>
      </c>
      <c r="Q125" s="297">
        <v>2.3948355426158039</v>
      </c>
      <c r="R125" s="297">
        <v>2.484333424439741</v>
      </c>
      <c r="S125" s="297">
        <v>2.329358376935502</v>
      </c>
      <c r="T125" s="297">
        <v>2.6065441243214251</v>
      </c>
      <c r="U125" s="297">
        <v>2.408741704803528</v>
      </c>
      <c r="V125" s="297">
        <v>1.5217474638427539</v>
      </c>
      <c r="W125" s="297">
        <v>1.344358027771916</v>
      </c>
      <c r="DA125" s="122" t="s">
        <v>1574</v>
      </c>
    </row>
    <row r="126" spans="1:105" ht="12" customHeight="1" x14ac:dyDescent="0.25">
      <c r="A126" s="60" t="s">
        <v>1575</v>
      </c>
      <c r="B126" s="264">
        <v>1.387801826542806</v>
      </c>
      <c r="C126" s="264">
        <v>1.254714841421035</v>
      </c>
      <c r="D126" s="264">
        <v>1.699045230335152</v>
      </c>
      <c r="E126" s="264">
        <v>1.236185217203851</v>
      </c>
      <c r="F126" s="264">
        <v>0.86993806826629672</v>
      </c>
      <c r="G126" s="264">
        <v>0.75954777185519995</v>
      </c>
      <c r="H126" s="264">
        <v>0.53976187159037736</v>
      </c>
      <c r="I126" s="264">
        <v>0.56527314275795693</v>
      </c>
      <c r="J126" s="264">
        <v>0.52841507260736564</v>
      </c>
      <c r="K126" s="264">
        <v>0.51489125640029432</v>
      </c>
      <c r="L126" s="264">
        <v>0.47800688037269501</v>
      </c>
      <c r="M126" s="264">
        <v>1.1801326146345621</v>
      </c>
      <c r="N126" s="264">
        <v>1.0309021981963</v>
      </c>
      <c r="O126" s="264">
        <v>0.82590735220770961</v>
      </c>
      <c r="P126" s="264">
        <v>1.132266744160173</v>
      </c>
      <c r="Q126" s="264">
        <v>0.99732692653204003</v>
      </c>
      <c r="R126" s="264">
        <v>0.96176097555282869</v>
      </c>
      <c r="S126" s="264">
        <v>0.86632558467197052</v>
      </c>
      <c r="T126" s="264">
        <v>0.47319708386134102</v>
      </c>
      <c r="U126" s="264">
        <v>0.42328686113133379</v>
      </c>
      <c r="V126" s="264">
        <v>0.34128228080124862</v>
      </c>
      <c r="W126" s="264">
        <v>0.2399121089676324</v>
      </c>
      <c r="DA126" s="72" t="s">
        <v>1576</v>
      </c>
    </row>
    <row r="127" spans="1:105" ht="12" customHeight="1" x14ac:dyDescent="0.25">
      <c r="A127" s="132" t="s">
        <v>1577</v>
      </c>
      <c r="B127" s="318">
        <v>4.246662678284447</v>
      </c>
      <c r="C127" s="318">
        <v>3.8394175501454071</v>
      </c>
      <c r="D127" s="318">
        <v>5.1990650468847344</v>
      </c>
      <c r="E127" s="318">
        <v>3.7827170457212431</v>
      </c>
      <c r="F127" s="318">
        <v>2.6620036494175938</v>
      </c>
      <c r="G127" s="318">
        <v>2.3242102102912172</v>
      </c>
      <c r="H127" s="318">
        <v>1.6516670834437159</v>
      </c>
      <c r="I127" s="318">
        <v>1.7297313726461869</v>
      </c>
      <c r="J127" s="318">
        <v>1.616945967764549</v>
      </c>
      <c r="K127" s="318">
        <v>1.5755631964955299</v>
      </c>
      <c r="L127" s="318">
        <v>1.462697295837065</v>
      </c>
      <c r="M127" s="318">
        <v>3.6111965225463378</v>
      </c>
      <c r="N127" s="318">
        <v>3.1545526214989401</v>
      </c>
      <c r="O127" s="318">
        <v>2.5272700044490302</v>
      </c>
      <c r="P127" s="318">
        <v>3.464727335217515</v>
      </c>
      <c r="Q127" s="318">
        <v>3.0518125541760219</v>
      </c>
      <c r="R127" s="318">
        <v>2.9429810238001308</v>
      </c>
      <c r="S127" s="318">
        <v>2.6509494780204008</v>
      </c>
      <c r="T127" s="318">
        <v>1.447979356327076</v>
      </c>
      <c r="U127" s="318">
        <v>1.2952544671688131</v>
      </c>
      <c r="V127" s="318">
        <v>1.0443210960810421</v>
      </c>
      <c r="W127" s="318">
        <v>0.73412916724528543</v>
      </c>
      <c r="DA127" s="139" t="s">
        <v>1578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253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1</v>
      </c>
      <c r="C132" s="234">
        <f t="shared" si="6"/>
        <v>0.99999999999999967</v>
      </c>
      <c r="D132" s="234">
        <f t="shared" si="6"/>
        <v>1</v>
      </c>
      <c r="E132" s="234">
        <f t="shared" si="6"/>
        <v>1</v>
      </c>
      <c r="F132" s="234">
        <f t="shared" si="6"/>
        <v>1</v>
      </c>
      <c r="G132" s="234">
        <f t="shared" si="6"/>
        <v>1</v>
      </c>
      <c r="H132" s="234">
        <f t="shared" si="6"/>
        <v>1</v>
      </c>
      <c r="I132" s="234">
        <f t="shared" si="6"/>
        <v>1</v>
      </c>
      <c r="J132" s="234">
        <f t="shared" si="6"/>
        <v>0.99999999999999978</v>
      </c>
      <c r="K132" s="234">
        <f t="shared" si="6"/>
        <v>1</v>
      </c>
      <c r="L132" s="234">
        <f t="shared" si="6"/>
        <v>1</v>
      </c>
      <c r="M132" s="234">
        <f t="shared" si="6"/>
        <v>1</v>
      </c>
      <c r="N132" s="234">
        <f t="shared" si="6"/>
        <v>0.99999999999999967</v>
      </c>
      <c r="O132" s="234">
        <f t="shared" si="6"/>
        <v>1</v>
      </c>
      <c r="P132" s="234">
        <f t="shared" si="6"/>
        <v>1.0000000000000002</v>
      </c>
      <c r="Q132" s="234">
        <f t="shared" si="6"/>
        <v>0.99999999999999989</v>
      </c>
      <c r="R132" s="234">
        <f t="shared" si="6"/>
        <v>0.99999999999999989</v>
      </c>
      <c r="S132" s="234">
        <f t="shared" si="6"/>
        <v>1</v>
      </c>
      <c r="T132" s="234">
        <f t="shared" si="6"/>
        <v>1</v>
      </c>
      <c r="U132" s="234">
        <f t="shared" si="6"/>
        <v>0.99999999999999978</v>
      </c>
      <c r="V132" s="234">
        <f t="shared" si="6"/>
        <v>1.0000000000000002</v>
      </c>
      <c r="W132" s="234">
        <f t="shared" si="6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4.8040899950252125E-3</v>
      </c>
      <c r="C133" s="268">
        <f t="shared" si="7"/>
        <v>4.8040899950252628E-3</v>
      </c>
      <c r="D133" s="268">
        <f t="shared" si="7"/>
        <v>4.8040899950460162E-3</v>
      </c>
      <c r="E133" s="268">
        <f t="shared" si="7"/>
        <v>4.8040899950149134E-3</v>
      </c>
      <c r="F133" s="268">
        <f t="shared" si="7"/>
        <v>4.8040899950181556E-3</v>
      </c>
      <c r="G133" s="268">
        <f t="shared" si="7"/>
        <v>4.8040899950234674E-3</v>
      </c>
      <c r="H133" s="268">
        <f t="shared" si="7"/>
        <v>4.8040899950201861E-3</v>
      </c>
      <c r="I133" s="268">
        <f t="shared" si="7"/>
        <v>4.8040899950208601E-3</v>
      </c>
      <c r="J133" s="268">
        <f t="shared" si="7"/>
        <v>4.8040899950229287E-3</v>
      </c>
      <c r="K133" s="268">
        <f t="shared" si="7"/>
        <v>4.8040899950225558E-3</v>
      </c>
      <c r="L133" s="268">
        <f t="shared" si="7"/>
        <v>4.804089995016185E-3</v>
      </c>
      <c r="M133" s="268">
        <f t="shared" si="7"/>
        <v>4.8040899950211558E-3</v>
      </c>
      <c r="N133" s="268">
        <f t="shared" si="7"/>
        <v>4.8040899950213241E-3</v>
      </c>
      <c r="O133" s="268">
        <f t="shared" si="7"/>
        <v>4.8040899950177003E-3</v>
      </c>
      <c r="P133" s="268">
        <f t="shared" si="7"/>
        <v>4.8040899950175962E-3</v>
      </c>
      <c r="Q133" s="268">
        <f t="shared" si="7"/>
        <v>4.8040899950220839E-3</v>
      </c>
      <c r="R133" s="268">
        <f t="shared" si="7"/>
        <v>4.8040899950169413E-3</v>
      </c>
      <c r="S133" s="268">
        <f t="shared" si="7"/>
        <v>4.8040899950198696E-3</v>
      </c>
      <c r="T133" s="268">
        <f t="shared" si="7"/>
        <v>4.8040899950171989E-3</v>
      </c>
      <c r="U133" s="268">
        <f t="shared" si="7"/>
        <v>4.8040899950164652E-3</v>
      </c>
      <c r="V133" s="268">
        <f t="shared" si="7"/>
        <v>4.8040899950207491E-3</v>
      </c>
      <c r="W133" s="268">
        <f t="shared" si="7"/>
        <v>4.8040899950164825E-3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1.920871438998234E-3</v>
      </c>
      <c r="C134" s="269">
        <f t="shared" si="8"/>
        <v>1.9208714389982535E-3</v>
      </c>
      <c r="D134" s="269">
        <f t="shared" si="8"/>
        <v>1.9208714390065525E-3</v>
      </c>
      <c r="E134" s="269">
        <f t="shared" si="8"/>
        <v>1.9208714389941164E-3</v>
      </c>
      <c r="F134" s="269">
        <f t="shared" si="8"/>
        <v>1.9208714389954134E-3</v>
      </c>
      <c r="G134" s="269">
        <f t="shared" si="8"/>
        <v>1.9208714389975371E-3</v>
      </c>
      <c r="H134" s="269">
        <f t="shared" si="8"/>
        <v>1.9208714389962241E-3</v>
      </c>
      <c r="I134" s="269">
        <f t="shared" si="8"/>
        <v>1.9208714389964932E-3</v>
      </c>
      <c r="J134" s="269">
        <f t="shared" si="8"/>
        <v>1.9208714389973209E-3</v>
      </c>
      <c r="K134" s="269">
        <f t="shared" si="8"/>
        <v>1.9208714389971722E-3</v>
      </c>
      <c r="L134" s="269">
        <f t="shared" si="8"/>
        <v>1.9208714389946249E-3</v>
      </c>
      <c r="M134" s="269">
        <f t="shared" si="8"/>
        <v>1.9208714389966116E-3</v>
      </c>
      <c r="N134" s="269">
        <f t="shared" si="8"/>
        <v>1.9208714389966791E-3</v>
      </c>
      <c r="O134" s="269">
        <f t="shared" si="8"/>
        <v>1.9208714389952304E-3</v>
      </c>
      <c r="P134" s="269">
        <f t="shared" si="8"/>
        <v>1.92087143899519E-3</v>
      </c>
      <c r="Q134" s="269">
        <f t="shared" si="8"/>
        <v>1.9208714389969822E-3</v>
      </c>
      <c r="R134" s="269">
        <f t="shared" si="8"/>
        <v>1.9208714389949276E-3</v>
      </c>
      <c r="S134" s="269">
        <f t="shared" si="8"/>
        <v>1.9208714389960968E-3</v>
      </c>
      <c r="T134" s="269">
        <f t="shared" si="8"/>
        <v>1.9208714389950311E-3</v>
      </c>
      <c r="U134" s="269">
        <f t="shared" si="8"/>
        <v>1.9208714389947368E-3</v>
      </c>
      <c r="V134" s="269">
        <f t="shared" si="8"/>
        <v>1.9208714389964492E-3</v>
      </c>
      <c r="W134" s="269">
        <f t="shared" si="8"/>
        <v>1.9208714389947442E-3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6.7187827733568625E-3</v>
      </c>
      <c r="C135" s="269">
        <f t="shared" si="9"/>
        <v>6.1305716173497447E-3</v>
      </c>
      <c r="D135" s="269">
        <f t="shared" si="9"/>
        <v>8.6655028315848794E-3</v>
      </c>
      <c r="E135" s="269">
        <f t="shared" si="9"/>
        <v>6.1695532331615182E-3</v>
      </c>
      <c r="F135" s="269">
        <f t="shared" si="9"/>
        <v>4.3120196576584349E-3</v>
      </c>
      <c r="G135" s="269">
        <f t="shared" si="9"/>
        <v>3.7259410256799729E-3</v>
      </c>
      <c r="H135" s="269">
        <f t="shared" si="9"/>
        <v>2.6453920340000409E-3</v>
      </c>
      <c r="I135" s="269">
        <f t="shared" si="9"/>
        <v>2.7116681674764029E-3</v>
      </c>
      <c r="J135" s="269">
        <f t="shared" si="9"/>
        <v>2.5578388276303633E-3</v>
      </c>
      <c r="K135" s="269">
        <f t="shared" si="9"/>
        <v>2.5451317590681403E-3</v>
      </c>
      <c r="L135" s="269">
        <f t="shared" si="9"/>
        <v>2.345996958837989E-3</v>
      </c>
      <c r="M135" s="269">
        <f t="shared" si="9"/>
        <v>6.4201490888936502E-3</v>
      </c>
      <c r="N135" s="269">
        <f t="shared" si="9"/>
        <v>5.7784740580518953E-3</v>
      </c>
      <c r="O135" s="269">
        <f t="shared" si="9"/>
        <v>6.6731590796647146E-3</v>
      </c>
      <c r="P135" s="269">
        <f t="shared" si="9"/>
        <v>6.2356674169724534E-3</v>
      </c>
      <c r="Q135" s="269">
        <f t="shared" si="9"/>
        <v>5.817924017255025E-3</v>
      </c>
      <c r="R135" s="269">
        <f t="shared" si="9"/>
        <v>5.3750099574613238E-3</v>
      </c>
      <c r="S135" s="269">
        <f t="shared" si="9"/>
        <v>4.8953998535913286E-3</v>
      </c>
      <c r="T135" s="269">
        <f t="shared" si="9"/>
        <v>2.6269600908722735E-3</v>
      </c>
      <c r="U135" s="269">
        <f t="shared" si="9"/>
        <v>2.3992801219557443E-3</v>
      </c>
      <c r="V135" s="269">
        <f t="shared" si="9"/>
        <v>2.7691371483310771E-3</v>
      </c>
      <c r="W135" s="269">
        <f t="shared" si="9"/>
        <v>1.9512805594483068E-3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9.5852432196949196E-4</v>
      </c>
      <c r="C136" s="269">
        <f t="shared" si="10"/>
        <v>9.5852432196950204E-4</v>
      </c>
      <c r="D136" s="269">
        <f t="shared" si="10"/>
        <v>9.5852432197364315E-4</v>
      </c>
      <c r="E136" s="269">
        <f t="shared" si="10"/>
        <v>9.5852432196743805E-4</v>
      </c>
      <c r="F136" s="269">
        <f t="shared" si="10"/>
        <v>9.5852432196808456E-4</v>
      </c>
      <c r="G136" s="269">
        <f t="shared" si="10"/>
        <v>9.5852432196914404E-4</v>
      </c>
      <c r="H136" s="269">
        <f t="shared" si="10"/>
        <v>9.5852432196848929E-4</v>
      </c>
      <c r="I136" s="269">
        <f t="shared" si="10"/>
        <v>9.5852432196862373E-4</v>
      </c>
      <c r="J136" s="269">
        <f t="shared" si="10"/>
        <v>9.585243219690366E-4</v>
      </c>
      <c r="K136" s="269">
        <f t="shared" si="10"/>
        <v>9.5852432196896287E-4</v>
      </c>
      <c r="L136" s="269">
        <f t="shared" si="10"/>
        <v>9.5852432196769132E-4</v>
      </c>
      <c r="M136" s="269">
        <f t="shared" si="10"/>
        <v>9.5852432196868282E-4</v>
      </c>
      <c r="N136" s="269">
        <f t="shared" si="10"/>
        <v>9.5852432196871676E-4</v>
      </c>
      <c r="O136" s="269">
        <f t="shared" si="10"/>
        <v>9.5852432196799381E-4</v>
      </c>
      <c r="P136" s="269">
        <f t="shared" si="10"/>
        <v>9.5852432196797267E-4</v>
      </c>
      <c r="Q136" s="269">
        <f t="shared" si="10"/>
        <v>9.5852432196886811E-4</v>
      </c>
      <c r="R136" s="269">
        <f t="shared" si="10"/>
        <v>9.5852432196784246E-4</v>
      </c>
      <c r="S136" s="269">
        <f t="shared" si="10"/>
        <v>9.5852432196842608E-4</v>
      </c>
      <c r="T136" s="269">
        <f t="shared" si="10"/>
        <v>9.5852432196789363E-4</v>
      </c>
      <c r="U136" s="269">
        <f t="shared" si="10"/>
        <v>9.5852432196774683E-4</v>
      </c>
      <c r="V136" s="269">
        <f t="shared" si="10"/>
        <v>9.5852432196860172E-4</v>
      </c>
      <c r="W136" s="269">
        <f t="shared" si="10"/>
        <v>9.5852432196775062E-4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3.9151069626513664E-3</v>
      </c>
      <c r="C137" s="270">
        <f t="shared" si="11"/>
        <v>3.8216577490627164E-3</v>
      </c>
      <c r="D137" s="270">
        <f t="shared" si="11"/>
        <v>4.0038830403195808E-3</v>
      </c>
      <c r="E137" s="270">
        <f t="shared" si="11"/>
        <v>3.6841348384978527E-3</v>
      </c>
      <c r="F137" s="270">
        <f t="shared" si="11"/>
        <v>3.7425052269488396E-3</v>
      </c>
      <c r="G137" s="270">
        <f t="shared" si="11"/>
        <v>3.7620870340739822E-3</v>
      </c>
      <c r="H137" s="270">
        <f t="shared" si="11"/>
        <v>3.8407306704862829E-3</v>
      </c>
      <c r="I137" s="270">
        <f t="shared" si="11"/>
        <v>3.8123859251858248E-3</v>
      </c>
      <c r="J137" s="270">
        <f t="shared" si="11"/>
        <v>3.820861705870298E-3</v>
      </c>
      <c r="K137" s="270">
        <f t="shared" si="11"/>
        <v>3.9047877065288717E-3</v>
      </c>
      <c r="L137" s="270">
        <f t="shared" si="11"/>
        <v>3.837094233773688E-3</v>
      </c>
      <c r="M137" s="270">
        <f t="shared" si="11"/>
        <v>3.7940091228531635E-3</v>
      </c>
      <c r="N137" s="270">
        <f t="shared" si="11"/>
        <v>3.7438452627444646E-3</v>
      </c>
      <c r="O137" s="270">
        <f t="shared" si="11"/>
        <v>3.8052649620268354E-3</v>
      </c>
      <c r="P137" s="270">
        <f t="shared" si="11"/>
        <v>3.7315482163685965E-3</v>
      </c>
      <c r="Q137" s="270">
        <f t="shared" si="11"/>
        <v>3.755614066007888E-3</v>
      </c>
      <c r="R137" s="270">
        <f t="shared" si="11"/>
        <v>3.7559479097500187E-3</v>
      </c>
      <c r="S137" s="270">
        <f t="shared" si="11"/>
        <v>3.7392084046041153E-3</v>
      </c>
      <c r="T137" s="270">
        <f t="shared" si="11"/>
        <v>3.8525181185944889E-3</v>
      </c>
      <c r="U137" s="270">
        <f t="shared" si="11"/>
        <v>3.8824796394597173E-3</v>
      </c>
      <c r="V137" s="270">
        <f t="shared" si="11"/>
        <v>3.7085731655617099E-3</v>
      </c>
      <c r="W137" s="270">
        <f t="shared" si="11"/>
        <v>3.7708487682263209E-3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2.6622306504389907E-2</v>
      </c>
      <c r="C138" s="271">
        <f t="shared" si="12"/>
        <v>2.4291595985422017E-2</v>
      </c>
      <c r="D138" s="271">
        <f t="shared" si="12"/>
        <v>3.4335932590636532E-2</v>
      </c>
      <c r="E138" s="271">
        <f t="shared" si="12"/>
        <v>2.4446055589071185E-2</v>
      </c>
      <c r="F138" s="271">
        <f t="shared" si="12"/>
        <v>1.7085819388946041E-2</v>
      </c>
      <c r="G138" s="271">
        <f t="shared" si="12"/>
        <v>1.4763558720231397E-2</v>
      </c>
      <c r="H138" s="271">
        <f t="shared" si="12"/>
        <v>1.0482023296346852E-2</v>
      </c>
      <c r="I138" s="271">
        <f t="shared" si="12"/>
        <v>1.0744633890981686E-2</v>
      </c>
      <c r="J138" s="271">
        <f t="shared" si="12"/>
        <v>1.0135105056236658E-2</v>
      </c>
      <c r="K138" s="271">
        <f t="shared" si="12"/>
        <v>1.0084754942912957E-2</v>
      </c>
      <c r="L138" s="271">
        <f t="shared" si="12"/>
        <v>9.2957090894824519E-3</v>
      </c>
      <c r="M138" s="271">
        <f t="shared" si="12"/>
        <v>2.5439009209552273E-2</v>
      </c>
      <c r="N138" s="271">
        <f t="shared" si="12"/>
        <v>2.2896455011338763E-2</v>
      </c>
      <c r="O138" s="271">
        <f t="shared" si="12"/>
        <v>2.6441528527439789E-2</v>
      </c>
      <c r="P138" s="271">
        <f t="shared" si="12"/>
        <v>2.4708024479132916E-2</v>
      </c>
      <c r="Q138" s="271">
        <f t="shared" si="12"/>
        <v>2.305277036501506E-2</v>
      </c>
      <c r="R138" s="271">
        <f t="shared" si="12"/>
        <v>2.1297780770517378E-2</v>
      </c>
      <c r="S138" s="271">
        <f t="shared" si="12"/>
        <v>1.9397387854338886E-2</v>
      </c>
      <c r="T138" s="271">
        <f t="shared" si="12"/>
        <v>1.040898910905853E-2</v>
      </c>
      <c r="U138" s="271">
        <f t="shared" si="12"/>
        <v>9.5068367219562095E-3</v>
      </c>
      <c r="V138" s="271">
        <f t="shared" si="12"/>
        <v>1.0972347284079476E-2</v>
      </c>
      <c r="W138" s="271">
        <f t="shared" si="12"/>
        <v>7.7316964816435026E-3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0.5385062751074865</v>
      </c>
      <c r="C139" s="271">
        <f t="shared" si="13"/>
        <v>0.54236242357474507</v>
      </c>
      <c r="D139" s="271">
        <f t="shared" si="13"/>
        <v>0.5258739406053865</v>
      </c>
      <c r="E139" s="271">
        <f t="shared" si="13"/>
        <v>0.54219148414553753</v>
      </c>
      <c r="F139" s="271">
        <f t="shared" si="13"/>
        <v>0.55416084607351757</v>
      </c>
      <c r="G139" s="271">
        <f t="shared" si="13"/>
        <v>0.55793666642038198</v>
      </c>
      <c r="H139" s="271">
        <f t="shared" si="13"/>
        <v>0.56487307342776383</v>
      </c>
      <c r="I139" s="271">
        <f t="shared" si="13"/>
        <v>0.56446147277262115</v>
      </c>
      <c r="J139" s="271">
        <f t="shared" si="13"/>
        <v>0.56545055645445708</v>
      </c>
      <c r="K139" s="271">
        <f t="shared" si="13"/>
        <v>0.56548326021123196</v>
      </c>
      <c r="L139" s="271">
        <f t="shared" si="13"/>
        <v>0.56680996108679615</v>
      </c>
      <c r="M139" s="271">
        <f t="shared" si="13"/>
        <v>0.54050739827229388</v>
      </c>
      <c r="N139" s="271">
        <f t="shared" si="13"/>
        <v>0.54468355586688855</v>
      </c>
      <c r="O139" s="271">
        <f t="shared" si="13"/>
        <v>0.53886577371520683</v>
      </c>
      <c r="P139" s="271">
        <f t="shared" si="13"/>
        <v>0.54173632721651421</v>
      </c>
      <c r="Q139" s="271">
        <f t="shared" si="13"/>
        <v>0.54442169397020268</v>
      </c>
      <c r="R139" s="271">
        <f t="shared" si="13"/>
        <v>0.54728369050362757</v>
      </c>
      <c r="S139" s="271">
        <f t="shared" si="13"/>
        <v>0.55039287568883333</v>
      </c>
      <c r="T139" s="271">
        <f t="shared" si="13"/>
        <v>0.56498524417911056</v>
      </c>
      <c r="U139" s="271">
        <f t="shared" si="13"/>
        <v>0.56643891457618989</v>
      </c>
      <c r="V139" s="271">
        <f t="shared" si="13"/>
        <v>0.56415121759711706</v>
      </c>
      <c r="W139" s="271">
        <f t="shared" si="13"/>
        <v>0.56939969413713132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0.36517413989788217</v>
      </c>
      <c r="C140" s="271">
        <f t="shared" si="14"/>
        <v>0.36778908751305839</v>
      </c>
      <c r="D140" s="271">
        <f t="shared" si="14"/>
        <v>0.35660784810158702</v>
      </c>
      <c r="E140" s="271">
        <f t="shared" si="14"/>
        <v>0.36767316934845917</v>
      </c>
      <c r="F140" s="271">
        <f t="shared" si="14"/>
        <v>0.3757898833947424</v>
      </c>
      <c r="G140" s="271">
        <f t="shared" si="14"/>
        <v>0.37835035856710669</v>
      </c>
      <c r="H140" s="271">
        <f t="shared" si="14"/>
        <v>0.38305410405716006</v>
      </c>
      <c r="I140" s="271">
        <f t="shared" si="14"/>
        <v>0.38277498768995882</v>
      </c>
      <c r="J140" s="271">
        <f t="shared" si="14"/>
        <v>0.38344570927575555</v>
      </c>
      <c r="K140" s="271">
        <f t="shared" si="14"/>
        <v>0.3834678864848311</v>
      </c>
      <c r="L140" s="271">
        <f t="shared" si="14"/>
        <v>0.38436755446184623</v>
      </c>
      <c r="M140" s="271">
        <f t="shared" si="14"/>
        <v>0.36653114995387909</v>
      </c>
      <c r="N140" s="271">
        <f t="shared" si="14"/>
        <v>0.36936310350424323</v>
      </c>
      <c r="O140" s="271">
        <f t="shared" si="14"/>
        <v>0.3654179246055767</v>
      </c>
      <c r="P140" s="271">
        <f t="shared" si="14"/>
        <v>0.36736451641764339</v>
      </c>
      <c r="Q140" s="271">
        <f t="shared" si="14"/>
        <v>0.36918552861363468</v>
      </c>
      <c r="R140" s="271">
        <f t="shared" si="14"/>
        <v>0.37112631773865562</v>
      </c>
      <c r="S140" s="271">
        <f t="shared" si="14"/>
        <v>0.37323473147174385</v>
      </c>
      <c r="T140" s="271">
        <f t="shared" si="14"/>
        <v>0.38313016975878367</v>
      </c>
      <c r="U140" s="271">
        <f t="shared" si="14"/>
        <v>0.38411593884168349</v>
      </c>
      <c r="V140" s="271">
        <f t="shared" si="14"/>
        <v>0.38256459614560606</v>
      </c>
      <c r="W140" s="271">
        <f t="shared" si="14"/>
        <v>0.38612371512874394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5.1379902998240252E-2</v>
      </c>
      <c r="C141" s="271">
        <f t="shared" si="15"/>
        <v>4.7921177804368741E-2</v>
      </c>
      <c r="D141" s="271">
        <f t="shared" si="15"/>
        <v>6.2829407074459262E-2</v>
      </c>
      <c r="E141" s="271">
        <f t="shared" si="15"/>
        <v>4.8152117089296266E-2</v>
      </c>
      <c r="F141" s="271">
        <f t="shared" si="15"/>
        <v>3.7225440502204978E-2</v>
      </c>
      <c r="G141" s="271">
        <f t="shared" si="15"/>
        <v>3.3777902476535941E-2</v>
      </c>
      <c r="H141" s="271">
        <f t="shared" si="15"/>
        <v>2.7421190758257982E-2</v>
      </c>
      <c r="I141" s="271">
        <f t="shared" si="15"/>
        <v>2.7811365797790092E-2</v>
      </c>
      <c r="J141" s="271">
        <f t="shared" si="15"/>
        <v>2.6906442924060543E-2</v>
      </c>
      <c r="K141" s="271">
        <f t="shared" si="15"/>
        <v>2.6830693139438297E-2</v>
      </c>
      <c r="L141" s="271">
        <f t="shared" si="15"/>
        <v>2.5660198413285019E-2</v>
      </c>
      <c r="M141" s="271">
        <f t="shared" si="15"/>
        <v>4.9624798596541432E-2</v>
      </c>
      <c r="N141" s="271">
        <f t="shared" si="15"/>
        <v>4.5851080540746068E-2</v>
      </c>
      <c r="O141" s="271">
        <f t="shared" si="15"/>
        <v>5.1112863354104247E-2</v>
      </c>
      <c r="P141" s="271">
        <f t="shared" si="15"/>
        <v>4.8540430497387828E-2</v>
      </c>
      <c r="Q141" s="271">
        <f t="shared" si="15"/>
        <v>4.6082983211896654E-2</v>
      </c>
      <c r="R141" s="271">
        <f t="shared" si="15"/>
        <v>4.3477767364008255E-2</v>
      </c>
      <c r="S141" s="271">
        <f t="shared" si="15"/>
        <v>4.0656910970904118E-2</v>
      </c>
      <c r="T141" s="271">
        <f t="shared" si="15"/>
        <v>2.7312632987600394E-2</v>
      </c>
      <c r="U141" s="271">
        <f t="shared" si="15"/>
        <v>2.5973064342775812E-2</v>
      </c>
      <c r="V141" s="271">
        <f t="shared" si="15"/>
        <v>2.8150642903318954E-2</v>
      </c>
      <c r="W141" s="271">
        <f t="shared" si="15"/>
        <v>2.3339279168827744E-2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4.040464833662856E-2</v>
      </c>
      <c r="C142" s="320">
        <f t="shared" si="16"/>
        <v>3.6867331279676716E-2</v>
      </c>
      <c r="D142" s="320">
        <f t="shared" si="16"/>
        <v>5.2111611043396552E-2</v>
      </c>
      <c r="E142" s="320">
        <f t="shared" si="16"/>
        <v>3.7101754467864026E-2</v>
      </c>
      <c r="F142" s="320">
        <f t="shared" si="16"/>
        <v>2.5931131242880063E-2</v>
      </c>
      <c r="G142" s="320">
        <f t="shared" si="16"/>
        <v>2.240663851532745E-2</v>
      </c>
      <c r="H142" s="320">
        <f t="shared" si="16"/>
        <v>1.5908556423366457E-2</v>
      </c>
      <c r="I142" s="320">
        <f t="shared" si="16"/>
        <v>1.6307120263954183E-2</v>
      </c>
      <c r="J142" s="320">
        <f t="shared" si="16"/>
        <v>1.5382038952353823E-2</v>
      </c>
      <c r="K142" s="320">
        <f t="shared" si="16"/>
        <v>1.5305622634999121E-2</v>
      </c>
      <c r="L142" s="320">
        <f t="shared" si="16"/>
        <v>1.4108088521113185E-2</v>
      </c>
      <c r="M142" s="320">
        <f t="shared" si="16"/>
        <v>3.8608759198784141E-2</v>
      </c>
      <c r="N142" s="320">
        <f t="shared" si="16"/>
        <v>3.4749927198683195E-2</v>
      </c>
      <c r="O142" s="320">
        <f t="shared" si="16"/>
        <v>4.0130281779227825E-2</v>
      </c>
      <c r="P142" s="320">
        <f t="shared" si="16"/>
        <v>3.7499344394053787E-2</v>
      </c>
      <c r="Q142" s="320">
        <f t="shared" si="16"/>
        <v>3.4987166856857238E-2</v>
      </c>
      <c r="R142" s="320">
        <f t="shared" si="16"/>
        <v>3.2323620879410514E-2</v>
      </c>
      <c r="S142" s="320">
        <f t="shared" si="16"/>
        <v>2.9439396423991918E-2</v>
      </c>
      <c r="T142" s="320">
        <f t="shared" si="16"/>
        <v>1.5797712509318305E-2</v>
      </c>
      <c r="U142" s="320">
        <f t="shared" si="16"/>
        <v>1.4428516720782525E-2</v>
      </c>
      <c r="V142" s="320">
        <f t="shared" si="16"/>
        <v>1.6652720656171877E-2</v>
      </c>
      <c r="W142" s="320">
        <f t="shared" si="16"/>
        <v>1.1734388128047476E-2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1.0975254661611696E-2</v>
      </c>
      <c r="C143" s="328">
        <f t="shared" si="17"/>
        <v>1.1053846524692029E-2</v>
      </c>
      <c r="D143" s="328">
        <f t="shared" si="17"/>
        <v>1.0717796031062706E-2</v>
      </c>
      <c r="E143" s="328">
        <f t="shared" si="17"/>
        <v>1.1050362621432238E-2</v>
      </c>
      <c r="F143" s="328">
        <f t="shared" si="17"/>
        <v>1.1294309259324913E-2</v>
      </c>
      <c r="G143" s="328">
        <f t="shared" si="17"/>
        <v>1.1371263961208487E-2</v>
      </c>
      <c r="H143" s="328">
        <f t="shared" si="17"/>
        <v>1.1512634334891525E-2</v>
      </c>
      <c r="I143" s="328">
        <f t="shared" si="17"/>
        <v>1.1504245533835911E-2</v>
      </c>
      <c r="J143" s="328">
        <f t="shared" si="17"/>
        <v>1.1524403971706723E-2</v>
      </c>
      <c r="K143" s="328">
        <f t="shared" si="17"/>
        <v>1.1525070504439176E-2</v>
      </c>
      <c r="L143" s="328">
        <f t="shared" si="17"/>
        <v>1.1552109892171834E-2</v>
      </c>
      <c r="M143" s="328">
        <f t="shared" si="17"/>
        <v>1.1016039397757301E-2</v>
      </c>
      <c r="N143" s="328">
        <f t="shared" si="17"/>
        <v>1.110115334206287E-2</v>
      </c>
      <c r="O143" s="328">
        <f t="shared" si="17"/>
        <v>1.0982581574876424E-2</v>
      </c>
      <c r="P143" s="328">
        <f t="shared" si="17"/>
        <v>1.104108610333404E-2</v>
      </c>
      <c r="Q143" s="328">
        <f t="shared" si="17"/>
        <v>1.1095816355039412E-2</v>
      </c>
      <c r="R143" s="328">
        <f t="shared" si="17"/>
        <v>1.1154146484597734E-2</v>
      </c>
      <c r="S143" s="328">
        <f t="shared" si="17"/>
        <v>1.1217514546912204E-2</v>
      </c>
      <c r="T143" s="328">
        <f t="shared" si="17"/>
        <v>1.1514920478282085E-2</v>
      </c>
      <c r="U143" s="328">
        <f t="shared" si="17"/>
        <v>1.1544547621993289E-2</v>
      </c>
      <c r="V143" s="328">
        <f t="shared" si="17"/>
        <v>1.1497922247147078E-2</v>
      </c>
      <c r="W143" s="328">
        <f t="shared" si="17"/>
        <v>1.1604891040780269E-2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0.99999999999999989</v>
      </c>
      <c r="C146" s="234">
        <f t="shared" si="18"/>
        <v>1</v>
      </c>
      <c r="D146" s="234">
        <f t="shared" si="18"/>
        <v>1</v>
      </c>
      <c r="E146" s="234">
        <f t="shared" si="18"/>
        <v>1</v>
      </c>
      <c r="F146" s="234">
        <f t="shared" si="18"/>
        <v>1</v>
      </c>
      <c r="G146" s="234">
        <f t="shared" si="18"/>
        <v>1</v>
      </c>
      <c r="H146" s="234">
        <f t="shared" si="18"/>
        <v>1</v>
      </c>
      <c r="I146" s="234">
        <f t="shared" si="18"/>
        <v>0.99999999999999978</v>
      </c>
      <c r="J146" s="234">
        <f t="shared" si="18"/>
        <v>1.0000000000000002</v>
      </c>
      <c r="K146" s="234">
        <f t="shared" si="18"/>
        <v>1.0000000000000002</v>
      </c>
      <c r="L146" s="234">
        <f t="shared" si="18"/>
        <v>1</v>
      </c>
      <c r="M146" s="234">
        <f t="shared" si="18"/>
        <v>0.99999999999999978</v>
      </c>
      <c r="N146" s="234">
        <f t="shared" si="18"/>
        <v>1</v>
      </c>
      <c r="O146" s="234">
        <f t="shared" si="18"/>
        <v>0.99999999999999978</v>
      </c>
      <c r="P146" s="234">
        <f t="shared" si="18"/>
        <v>0.99999999999999989</v>
      </c>
      <c r="Q146" s="234">
        <f t="shared" si="18"/>
        <v>1</v>
      </c>
      <c r="R146" s="234">
        <f t="shared" si="18"/>
        <v>0.99999999999999967</v>
      </c>
      <c r="S146" s="234">
        <f t="shared" si="18"/>
        <v>1.0000000000000002</v>
      </c>
      <c r="T146" s="234">
        <f t="shared" si="18"/>
        <v>1.0000000000000004</v>
      </c>
      <c r="U146" s="234">
        <f t="shared" si="18"/>
        <v>1</v>
      </c>
      <c r="V146" s="234">
        <f t="shared" si="18"/>
        <v>1</v>
      </c>
      <c r="W146" s="234">
        <f t="shared" si="18"/>
        <v>1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7.1955502283659271E-3</v>
      </c>
      <c r="C147" s="268">
        <f t="shared" si="19"/>
        <v>7.1955502283658559E-3</v>
      </c>
      <c r="D147" s="268">
        <f t="shared" si="19"/>
        <v>7.1955502283804441E-3</v>
      </c>
      <c r="E147" s="268">
        <f t="shared" si="19"/>
        <v>7.1955502283567365E-3</v>
      </c>
      <c r="F147" s="268">
        <f t="shared" si="19"/>
        <v>7.1955502283593291E-3</v>
      </c>
      <c r="G147" s="268">
        <f t="shared" si="19"/>
        <v>7.1955502283632469E-3</v>
      </c>
      <c r="H147" s="268">
        <f t="shared" si="19"/>
        <v>7.1955502283598946E-3</v>
      </c>
      <c r="I147" s="268">
        <f t="shared" si="19"/>
        <v>7.1955502283607376E-3</v>
      </c>
      <c r="J147" s="268">
        <f t="shared" si="19"/>
        <v>7.1955502283624385E-3</v>
      </c>
      <c r="K147" s="268">
        <f t="shared" si="19"/>
        <v>7.1955502283619407E-3</v>
      </c>
      <c r="L147" s="268">
        <f t="shared" si="19"/>
        <v>7.195550228356328E-3</v>
      </c>
      <c r="M147" s="268">
        <f t="shared" si="19"/>
        <v>7.1955502283642565E-3</v>
      </c>
      <c r="N147" s="268">
        <f t="shared" si="19"/>
        <v>7.1955502283635496E-3</v>
      </c>
      <c r="O147" s="268">
        <f t="shared" si="19"/>
        <v>7.1955502283649574E-3</v>
      </c>
      <c r="P147" s="268">
        <f t="shared" si="19"/>
        <v>7.1955502283612381E-3</v>
      </c>
      <c r="Q147" s="268">
        <f t="shared" si="19"/>
        <v>7.1955502283642643E-3</v>
      </c>
      <c r="R147" s="268">
        <f t="shared" si="19"/>
        <v>7.1955502283601721E-3</v>
      </c>
      <c r="S147" s="268">
        <f t="shared" si="19"/>
        <v>7.1955502283620656E-3</v>
      </c>
      <c r="T147" s="268">
        <f t="shared" si="19"/>
        <v>7.1955502283578641E-3</v>
      </c>
      <c r="U147" s="268">
        <f t="shared" si="19"/>
        <v>7.1955502283571155E-3</v>
      </c>
      <c r="V147" s="268">
        <f t="shared" si="19"/>
        <v>7.1955502283628844E-3</v>
      </c>
      <c r="W147" s="268">
        <f t="shared" si="19"/>
        <v>7.195550228358126E-3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8.0564402695766368E-3</v>
      </c>
      <c r="C148" s="269">
        <f t="shared" si="20"/>
        <v>8.0564402695765553E-3</v>
      </c>
      <c r="D148" s="269">
        <f t="shared" si="20"/>
        <v>8.056440269592886E-3</v>
      </c>
      <c r="E148" s="269">
        <f t="shared" si="20"/>
        <v>8.056440269566343E-3</v>
      </c>
      <c r="F148" s="269">
        <f t="shared" si="20"/>
        <v>8.0564402695692417E-3</v>
      </c>
      <c r="G148" s="269">
        <f t="shared" si="20"/>
        <v>8.0564402695736323E-3</v>
      </c>
      <c r="H148" s="269">
        <f t="shared" si="20"/>
        <v>8.0564402695698749E-3</v>
      </c>
      <c r="I148" s="269">
        <f t="shared" si="20"/>
        <v>8.0564402695708203E-3</v>
      </c>
      <c r="J148" s="269">
        <f t="shared" si="20"/>
        <v>8.056440269572725E-3</v>
      </c>
      <c r="K148" s="269">
        <f t="shared" si="20"/>
        <v>8.0564402695721665E-3</v>
      </c>
      <c r="L148" s="269">
        <f t="shared" si="20"/>
        <v>8.056440269565885E-3</v>
      </c>
      <c r="M148" s="269">
        <f t="shared" si="20"/>
        <v>8.0564402695747633E-3</v>
      </c>
      <c r="N148" s="269">
        <f t="shared" si="20"/>
        <v>8.0564402695739706E-3</v>
      </c>
      <c r="O148" s="269">
        <f t="shared" si="20"/>
        <v>8.0564402695755492E-3</v>
      </c>
      <c r="P148" s="269">
        <f t="shared" si="20"/>
        <v>8.0564402695713806E-3</v>
      </c>
      <c r="Q148" s="269">
        <f t="shared" si="20"/>
        <v>8.056440269574772E-3</v>
      </c>
      <c r="R148" s="269">
        <f t="shared" si="20"/>
        <v>8.0564402695701906E-3</v>
      </c>
      <c r="S148" s="269">
        <f t="shared" si="20"/>
        <v>8.0564402695723087E-3</v>
      </c>
      <c r="T148" s="269">
        <f t="shared" si="20"/>
        <v>8.0564402695676041E-3</v>
      </c>
      <c r="U148" s="269">
        <f t="shared" si="20"/>
        <v>8.0564402695667663E-3</v>
      </c>
      <c r="V148" s="269">
        <f t="shared" si="20"/>
        <v>8.0564402695732264E-3</v>
      </c>
      <c r="W148" s="269">
        <f t="shared" si="20"/>
        <v>8.0564402695678956E-3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8.4288459195780551E-3</v>
      </c>
      <c r="C149" s="269">
        <f t="shared" si="21"/>
        <v>7.7530436678147647E-3</v>
      </c>
      <c r="D149" s="269">
        <f t="shared" si="21"/>
        <v>1.0804839025178018E-2</v>
      </c>
      <c r="E149" s="269">
        <f t="shared" si="21"/>
        <v>7.8841507278425843E-3</v>
      </c>
      <c r="F149" s="269">
        <f t="shared" si="21"/>
        <v>5.5607832655137695E-3</v>
      </c>
      <c r="G149" s="269">
        <f t="shared" si="21"/>
        <v>4.8268551384328135E-3</v>
      </c>
      <c r="H149" s="269">
        <f t="shared" si="21"/>
        <v>3.4533281524391614E-3</v>
      </c>
      <c r="I149" s="269">
        <f t="shared" si="21"/>
        <v>3.5507216676568388E-3</v>
      </c>
      <c r="J149" s="269">
        <f t="shared" si="21"/>
        <v>3.3533479938842848E-3</v>
      </c>
      <c r="K149" s="269">
        <f t="shared" si="21"/>
        <v>3.3219861191427454E-3</v>
      </c>
      <c r="L149" s="269">
        <f t="shared" si="21"/>
        <v>3.0807030641980138E-3</v>
      </c>
      <c r="M149" s="269">
        <f t="shared" si="21"/>
        <v>8.1385725527615103E-3</v>
      </c>
      <c r="N149" s="269">
        <f t="shared" si="21"/>
        <v>7.3719817148130131E-3</v>
      </c>
      <c r="O149" s="269">
        <f t="shared" si="21"/>
        <v>8.4411628573802678E-3</v>
      </c>
      <c r="P149" s="269">
        <f t="shared" si="21"/>
        <v>7.9391715701954569E-3</v>
      </c>
      <c r="Q149" s="269">
        <f t="shared" si="21"/>
        <v>7.416905494592659E-3</v>
      </c>
      <c r="R149" s="269">
        <f t="shared" si="21"/>
        <v>6.8723068619139351E-3</v>
      </c>
      <c r="S149" s="269">
        <f t="shared" si="21"/>
        <v>6.2869024843473318E-3</v>
      </c>
      <c r="T149" s="269">
        <f t="shared" si="21"/>
        <v>3.4376430492499793E-3</v>
      </c>
      <c r="U149" s="269">
        <f t="shared" si="21"/>
        <v>3.1424797106734802E-3</v>
      </c>
      <c r="V149" s="269">
        <f t="shared" si="21"/>
        <v>3.6409433993907182E-3</v>
      </c>
      <c r="W149" s="269">
        <f t="shared" si="21"/>
        <v>2.5811734033080133E-3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5.9256386055708404E-3</v>
      </c>
      <c r="C150" s="269">
        <f t="shared" si="22"/>
        <v>5.9256386055707806E-3</v>
      </c>
      <c r="D150" s="269">
        <f t="shared" si="22"/>
        <v>5.9256386055827918E-3</v>
      </c>
      <c r="E150" s="269">
        <f t="shared" si="22"/>
        <v>5.9256386055632701E-3</v>
      </c>
      <c r="F150" s="269">
        <f t="shared" si="22"/>
        <v>5.9256386055654064E-3</v>
      </c>
      <c r="G150" s="269">
        <f t="shared" si="22"/>
        <v>5.9256386055686339E-3</v>
      </c>
      <c r="H150" s="269">
        <f t="shared" si="22"/>
        <v>5.9256386055658696E-3</v>
      </c>
      <c r="I150" s="269">
        <f t="shared" si="22"/>
        <v>5.9256386055665661E-3</v>
      </c>
      <c r="J150" s="269">
        <f t="shared" si="22"/>
        <v>5.9256386055679651E-3</v>
      </c>
      <c r="K150" s="269">
        <f t="shared" si="22"/>
        <v>5.925638605567554E-3</v>
      </c>
      <c r="L150" s="269">
        <f t="shared" si="22"/>
        <v>5.9256386055629327E-3</v>
      </c>
      <c r="M150" s="269">
        <f t="shared" si="22"/>
        <v>5.9256386055694631E-3</v>
      </c>
      <c r="N150" s="269">
        <f t="shared" si="22"/>
        <v>5.9256386055688767E-3</v>
      </c>
      <c r="O150" s="269">
        <f t="shared" si="22"/>
        <v>5.9256386055700416E-3</v>
      </c>
      <c r="P150" s="269">
        <f t="shared" si="22"/>
        <v>5.9256386055669755E-3</v>
      </c>
      <c r="Q150" s="269">
        <f t="shared" si="22"/>
        <v>5.9256386055694691E-3</v>
      </c>
      <c r="R150" s="269">
        <f t="shared" si="22"/>
        <v>5.9256386055660986E-3</v>
      </c>
      <c r="S150" s="269">
        <f t="shared" si="22"/>
        <v>5.925638605567659E-3</v>
      </c>
      <c r="T150" s="269">
        <f t="shared" si="22"/>
        <v>5.925638605564199E-3</v>
      </c>
      <c r="U150" s="269">
        <f t="shared" si="22"/>
        <v>5.9256386055635815E-3</v>
      </c>
      <c r="V150" s="269">
        <f t="shared" si="22"/>
        <v>5.9256386055683346E-3</v>
      </c>
      <c r="W150" s="269">
        <f t="shared" si="22"/>
        <v>5.9256386055644098E-3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7.9693441536228971E-3</v>
      </c>
      <c r="C151" s="270">
        <f t="shared" si="23"/>
        <v>7.8419575361477027E-3</v>
      </c>
      <c r="D151" s="270">
        <f t="shared" si="23"/>
        <v>8.1004165169325463E-3</v>
      </c>
      <c r="E151" s="270">
        <f t="shared" si="23"/>
        <v>7.6390289343353564E-3</v>
      </c>
      <c r="F151" s="270">
        <f t="shared" si="23"/>
        <v>7.8310336035592176E-3</v>
      </c>
      <c r="G151" s="270">
        <f t="shared" si="23"/>
        <v>7.9078525449908822E-3</v>
      </c>
      <c r="H151" s="270">
        <f t="shared" si="23"/>
        <v>8.1351037629896605E-3</v>
      </c>
      <c r="I151" s="270">
        <f t="shared" si="23"/>
        <v>8.0998761880380216E-3</v>
      </c>
      <c r="J151" s="270">
        <f t="shared" si="23"/>
        <v>8.1277100763239157E-3</v>
      </c>
      <c r="K151" s="270">
        <f t="shared" si="23"/>
        <v>8.2696362310402758E-3</v>
      </c>
      <c r="L151" s="270">
        <f t="shared" si="23"/>
        <v>8.1757253992711196E-3</v>
      </c>
      <c r="M151" s="270">
        <f t="shared" si="23"/>
        <v>7.8037425327262648E-3</v>
      </c>
      <c r="N151" s="270">
        <f t="shared" si="23"/>
        <v>7.749798442973176E-3</v>
      </c>
      <c r="O151" s="270">
        <f t="shared" si="23"/>
        <v>7.8101097909077828E-3</v>
      </c>
      <c r="P151" s="270">
        <f t="shared" si="23"/>
        <v>7.7087282617985331E-3</v>
      </c>
      <c r="Q151" s="270">
        <f t="shared" si="23"/>
        <v>7.7684986169943614E-3</v>
      </c>
      <c r="R151" s="270">
        <f t="shared" si="23"/>
        <v>7.7919160753132394E-3</v>
      </c>
      <c r="S151" s="270">
        <f t="shared" si="23"/>
        <v>7.7916540263107247E-3</v>
      </c>
      <c r="T151" s="270">
        <f t="shared" si="23"/>
        <v>8.1800023747841937E-3</v>
      </c>
      <c r="U151" s="270">
        <f t="shared" si="23"/>
        <v>8.2509156790567875E-3</v>
      </c>
      <c r="V151" s="270">
        <f t="shared" si="23"/>
        <v>7.9118446064243009E-3</v>
      </c>
      <c r="W151" s="270">
        <f t="shared" si="23"/>
        <v>8.0935306250659381E-3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3.594372136226149E-2</v>
      </c>
      <c r="C152" s="271">
        <f t="shared" si="24"/>
        <v>3.3061850218200434E-2</v>
      </c>
      <c r="D152" s="271">
        <f t="shared" si="24"/>
        <v>4.6075836121646521E-2</v>
      </c>
      <c r="E152" s="271">
        <f t="shared" si="24"/>
        <v>3.36209392891395E-2</v>
      </c>
      <c r="F152" s="271">
        <f t="shared" si="24"/>
        <v>2.3713239767177891E-2</v>
      </c>
      <c r="G152" s="271">
        <f t="shared" si="24"/>
        <v>2.0583498358754469E-2</v>
      </c>
      <c r="H152" s="271">
        <f t="shared" si="24"/>
        <v>1.4726270484481722E-2</v>
      </c>
      <c r="I152" s="271">
        <f t="shared" si="24"/>
        <v>1.514159251158678E-2</v>
      </c>
      <c r="J152" s="271">
        <f t="shared" si="24"/>
        <v>1.4299918051996978E-2</v>
      </c>
      <c r="K152" s="271">
        <f t="shared" si="24"/>
        <v>1.4166179400482459E-2</v>
      </c>
      <c r="L152" s="271">
        <f t="shared" si="24"/>
        <v>1.3137259073890134E-2</v>
      </c>
      <c r="M152" s="271">
        <f t="shared" si="24"/>
        <v>3.4705888197995798E-2</v>
      </c>
      <c r="N152" s="271">
        <f t="shared" si="24"/>
        <v>3.1436860890937973E-2</v>
      </c>
      <c r="O152" s="271">
        <f t="shared" si="24"/>
        <v>3.5996245347706603E-2</v>
      </c>
      <c r="P152" s="271">
        <f t="shared" si="24"/>
        <v>3.3855568542719164E-2</v>
      </c>
      <c r="Q152" s="271">
        <f t="shared" si="24"/>
        <v>3.1628432529374119E-2</v>
      </c>
      <c r="R152" s="271">
        <f t="shared" si="24"/>
        <v>2.9306062219839182E-2</v>
      </c>
      <c r="S152" s="271">
        <f t="shared" si="24"/>
        <v>2.6809681098121471E-2</v>
      </c>
      <c r="T152" s="271">
        <f t="shared" si="24"/>
        <v>1.4659383394131574E-2</v>
      </c>
      <c r="U152" s="271">
        <f t="shared" si="24"/>
        <v>1.3400697578852178E-2</v>
      </c>
      <c r="V152" s="271">
        <f t="shared" si="24"/>
        <v>1.5526331397218889E-2</v>
      </c>
      <c r="W152" s="271">
        <f t="shared" si="24"/>
        <v>1.1007079555302609E-2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0.15562367328911561</v>
      </c>
      <c r="C153" s="271">
        <f t="shared" si="25"/>
        <v>0.1557213659850584</v>
      </c>
      <c r="D153" s="271">
        <f t="shared" si="25"/>
        <v>0.14571202686948515</v>
      </c>
      <c r="E153" s="271">
        <f t="shared" si="25"/>
        <v>0.15052080132045167</v>
      </c>
      <c r="F153" s="271">
        <f t="shared" si="25"/>
        <v>0.15861035548000402</v>
      </c>
      <c r="G153" s="271">
        <f t="shared" si="25"/>
        <v>0.16040254755294234</v>
      </c>
      <c r="H153" s="271">
        <f t="shared" si="25"/>
        <v>0.16408419224048143</v>
      </c>
      <c r="I153" s="271">
        <f t="shared" si="25"/>
        <v>0.16219590041140278</v>
      </c>
      <c r="J153" s="271">
        <f t="shared" si="25"/>
        <v>0.16267273280269628</v>
      </c>
      <c r="K153" s="271">
        <f t="shared" si="25"/>
        <v>0.16477945376531025</v>
      </c>
      <c r="L153" s="271">
        <f t="shared" si="25"/>
        <v>0.16333533374530876</v>
      </c>
      <c r="M153" s="271">
        <f t="shared" si="25"/>
        <v>0.15266566948879828</v>
      </c>
      <c r="N153" s="271">
        <f t="shared" si="25"/>
        <v>0.15391237250200665</v>
      </c>
      <c r="O153" s="271">
        <f t="shared" si="25"/>
        <v>0.15201330765358589</v>
      </c>
      <c r="P153" s="271">
        <f t="shared" si="25"/>
        <v>0.1518398537619573</v>
      </c>
      <c r="Q153" s="271">
        <f t="shared" si="25"/>
        <v>0.15399001674642293</v>
      </c>
      <c r="R153" s="271">
        <f t="shared" si="25"/>
        <v>0.15555241004815776</v>
      </c>
      <c r="S153" s="271">
        <f t="shared" si="25"/>
        <v>0.15666306111877776</v>
      </c>
      <c r="T153" s="271">
        <f t="shared" si="25"/>
        <v>0.1630411739510173</v>
      </c>
      <c r="U153" s="271">
        <f t="shared" si="25"/>
        <v>0.164161834072198</v>
      </c>
      <c r="V153" s="271">
        <f t="shared" si="25"/>
        <v>0.15992811449133046</v>
      </c>
      <c r="W153" s="271">
        <f t="shared" si="25"/>
        <v>0.16265806368930921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0.12978752226599469</v>
      </c>
      <c r="C154" s="320">
        <f t="shared" si="26"/>
        <v>0.12949003159391761</v>
      </c>
      <c r="D154" s="320">
        <f t="shared" si="26"/>
        <v>0.12063559655519887</v>
      </c>
      <c r="E154" s="320">
        <f t="shared" si="26"/>
        <v>0.1240227811760054</v>
      </c>
      <c r="F154" s="320">
        <f t="shared" si="26"/>
        <v>0.13127966490090265</v>
      </c>
      <c r="G154" s="320">
        <f t="shared" si="26"/>
        <v>0.13276034003556861</v>
      </c>
      <c r="H154" s="320">
        <f t="shared" si="26"/>
        <v>0.13588360110511202</v>
      </c>
      <c r="I154" s="320">
        <f t="shared" si="26"/>
        <v>0.13392927763508616</v>
      </c>
      <c r="J154" s="320">
        <f t="shared" si="26"/>
        <v>0.1343223050412943</v>
      </c>
      <c r="K154" s="320">
        <f t="shared" si="26"/>
        <v>0.13655231699678239</v>
      </c>
      <c r="L154" s="320">
        <f t="shared" si="26"/>
        <v>0.13486979545473829</v>
      </c>
      <c r="M154" s="320">
        <f t="shared" si="26"/>
        <v>0.12646186804065027</v>
      </c>
      <c r="N154" s="320">
        <f t="shared" si="26"/>
        <v>0.12733727438472087</v>
      </c>
      <c r="O154" s="320">
        <f t="shared" si="26"/>
        <v>0.12594511436239028</v>
      </c>
      <c r="P154" s="320">
        <f t="shared" si="26"/>
        <v>0.1254619831362328</v>
      </c>
      <c r="Q154" s="320">
        <f t="shared" si="26"/>
        <v>0.12744703832424412</v>
      </c>
      <c r="R154" s="320">
        <f t="shared" si="26"/>
        <v>0.12879184326821286</v>
      </c>
      <c r="S154" s="320">
        <f t="shared" si="26"/>
        <v>0.12963089245559306</v>
      </c>
      <c r="T154" s="320">
        <f t="shared" si="26"/>
        <v>0.13476608753189073</v>
      </c>
      <c r="U154" s="320">
        <f t="shared" si="26"/>
        <v>0.13578890714521002</v>
      </c>
      <c r="V154" s="320">
        <f t="shared" si="26"/>
        <v>0.1315603885338017</v>
      </c>
      <c r="W154" s="320">
        <f t="shared" si="26"/>
        <v>0.13385264285616461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2.5836151023120934E-2</v>
      </c>
      <c r="C155" s="320">
        <f t="shared" si="27"/>
        <v>2.6231334391140785E-2</v>
      </c>
      <c r="D155" s="320">
        <f t="shared" si="27"/>
        <v>2.5076430314286274E-2</v>
      </c>
      <c r="E155" s="320">
        <f t="shared" si="27"/>
        <v>2.6498020144446285E-2</v>
      </c>
      <c r="F155" s="320">
        <f t="shared" si="27"/>
        <v>2.7330690579101369E-2</v>
      </c>
      <c r="G155" s="320">
        <f t="shared" si="27"/>
        <v>2.7642207517373719E-2</v>
      </c>
      <c r="H155" s="320">
        <f t="shared" si="27"/>
        <v>2.8200591135369379E-2</v>
      </c>
      <c r="I155" s="320">
        <f t="shared" si="27"/>
        <v>2.826662277631661E-2</v>
      </c>
      <c r="J155" s="320">
        <f t="shared" si="27"/>
        <v>2.8350427761401981E-2</v>
      </c>
      <c r="K155" s="320">
        <f t="shared" si="27"/>
        <v>2.8227136768527852E-2</v>
      </c>
      <c r="L155" s="320">
        <f t="shared" si="27"/>
        <v>2.8465538290570455E-2</v>
      </c>
      <c r="M155" s="320">
        <f t="shared" si="27"/>
        <v>2.6203801448148024E-2</v>
      </c>
      <c r="N155" s="320">
        <f t="shared" si="27"/>
        <v>2.6575098117285784E-2</v>
      </c>
      <c r="O155" s="320">
        <f t="shared" si="27"/>
        <v>2.6068193291195613E-2</v>
      </c>
      <c r="P155" s="320">
        <f t="shared" si="27"/>
        <v>2.6377870625724512E-2</v>
      </c>
      <c r="Q155" s="320">
        <f t="shared" si="27"/>
        <v>2.6542978422178821E-2</v>
      </c>
      <c r="R155" s="320">
        <f t="shared" si="27"/>
        <v>2.6760566779944872E-2</v>
      </c>
      <c r="S155" s="320">
        <f t="shared" si="27"/>
        <v>2.70321686631847E-2</v>
      </c>
      <c r="T155" s="320">
        <f t="shared" si="27"/>
        <v>2.8275086419126592E-2</v>
      </c>
      <c r="U155" s="320">
        <f t="shared" si="27"/>
        <v>2.8372926926987993E-2</v>
      </c>
      <c r="V155" s="320">
        <f t="shared" si="27"/>
        <v>2.8367725957528758E-2</v>
      </c>
      <c r="W155" s="320">
        <f t="shared" si="27"/>
        <v>2.8805420833144607E-2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0.66409363058067039</v>
      </c>
      <c r="C157" s="271">
        <f t="shared" si="29"/>
        <v>0.67085540535049437</v>
      </c>
      <c r="D157" s="271">
        <f t="shared" si="29"/>
        <v>0.65563864415005013</v>
      </c>
      <c r="E157" s="271">
        <f t="shared" si="29"/>
        <v>0.67789642723885313</v>
      </c>
      <c r="F157" s="271">
        <f t="shared" si="29"/>
        <v>0.6883481671114402</v>
      </c>
      <c r="G157" s="271">
        <f t="shared" si="29"/>
        <v>0.69282926873213535</v>
      </c>
      <c r="H157" s="271">
        <f t="shared" si="29"/>
        <v>0.70061678727728882</v>
      </c>
      <c r="I157" s="271">
        <f t="shared" si="29"/>
        <v>0.70263416779092724</v>
      </c>
      <c r="J157" s="271">
        <f t="shared" si="29"/>
        <v>0.70383997631662554</v>
      </c>
      <c r="K157" s="271">
        <f t="shared" si="29"/>
        <v>0.7007082926811915</v>
      </c>
      <c r="L157" s="271">
        <f t="shared" si="29"/>
        <v>0.70548971053070098</v>
      </c>
      <c r="M157" s="271">
        <f t="shared" si="29"/>
        <v>0.67181257696788244</v>
      </c>
      <c r="N157" s="271">
        <f t="shared" si="29"/>
        <v>0.67761011608278665</v>
      </c>
      <c r="O157" s="271">
        <f t="shared" si="29"/>
        <v>0.66979056411284299</v>
      </c>
      <c r="P157" s="271">
        <f t="shared" si="29"/>
        <v>0.67520571135314722</v>
      </c>
      <c r="Q157" s="271">
        <f t="shared" si="29"/>
        <v>0.67701831474326835</v>
      </c>
      <c r="R157" s="271">
        <f t="shared" si="29"/>
        <v>0.68001338111293175</v>
      </c>
      <c r="S157" s="271">
        <f t="shared" si="29"/>
        <v>0.68415024447499129</v>
      </c>
      <c r="T157" s="271">
        <f t="shared" si="29"/>
        <v>0.70236286130129133</v>
      </c>
      <c r="U157" s="271">
        <f t="shared" si="29"/>
        <v>0.70349743297356515</v>
      </c>
      <c r="V157" s="271">
        <f t="shared" si="29"/>
        <v>0.70547447741943015</v>
      </c>
      <c r="W157" s="271">
        <f t="shared" si="29"/>
        <v>0.71165005632627243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0.62852300350454882</v>
      </c>
      <c r="C158" s="320">
        <f t="shared" si="30"/>
        <v>0.63813673571955987</v>
      </c>
      <c r="D158" s="320">
        <f t="shared" si="30"/>
        <v>0.61004107323118684</v>
      </c>
      <c r="E158" s="320">
        <f t="shared" si="30"/>
        <v>0.64462447185755689</v>
      </c>
      <c r="F158" s="320">
        <f t="shared" si="30"/>
        <v>0.66488106975600192</v>
      </c>
      <c r="G158" s="320">
        <f t="shared" si="30"/>
        <v>0.67245942620353338</v>
      </c>
      <c r="H158" s="320">
        <f t="shared" si="30"/>
        <v>0.68604337484883682</v>
      </c>
      <c r="I158" s="320">
        <f t="shared" si="30"/>
        <v>0.68764974436019877</v>
      </c>
      <c r="J158" s="320">
        <f t="shared" si="30"/>
        <v>0.68968849080069516</v>
      </c>
      <c r="K158" s="320">
        <f t="shared" si="30"/>
        <v>0.6866891576153088</v>
      </c>
      <c r="L158" s="320">
        <f t="shared" si="30"/>
        <v>0.69248881564255027</v>
      </c>
      <c r="M158" s="320">
        <f t="shared" si="30"/>
        <v>0.63746693440087132</v>
      </c>
      <c r="N158" s="320">
        <f t="shared" si="30"/>
        <v>0.64649956845959222</v>
      </c>
      <c r="O158" s="320">
        <f t="shared" si="30"/>
        <v>0.63416795824799244</v>
      </c>
      <c r="P158" s="320">
        <f t="shared" si="30"/>
        <v>0.64170156215986041</v>
      </c>
      <c r="Q158" s="320">
        <f t="shared" si="30"/>
        <v>0.6457181839870284</v>
      </c>
      <c r="R158" s="320">
        <f t="shared" si="30"/>
        <v>0.65101151456201856</v>
      </c>
      <c r="S158" s="320">
        <f t="shared" si="30"/>
        <v>0.65761884671682036</v>
      </c>
      <c r="T158" s="320">
        <f t="shared" si="30"/>
        <v>0.68785564167806046</v>
      </c>
      <c r="U158" s="320">
        <f t="shared" si="30"/>
        <v>0.69023583406083522</v>
      </c>
      <c r="V158" s="320">
        <f t="shared" si="30"/>
        <v>0.69010930867620113</v>
      </c>
      <c r="W158" s="320">
        <f t="shared" si="30"/>
        <v>0.70075722978466815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3.5570627076121582E-2</v>
      </c>
      <c r="C159" s="320">
        <f t="shared" si="31"/>
        <v>3.2718669630934512E-2</v>
      </c>
      <c r="D159" s="320">
        <f t="shared" si="31"/>
        <v>4.5597570918863337E-2</v>
      </c>
      <c r="E159" s="320">
        <f t="shared" si="31"/>
        <v>3.3271955381296139E-2</v>
      </c>
      <c r="F159" s="320">
        <f t="shared" si="31"/>
        <v>2.3467097355438397E-2</v>
      </c>
      <c r="G159" s="320">
        <f t="shared" si="31"/>
        <v>2.0369842528602054E-2</v>
      </c>
      <c r="H159" s="320">
        <f t="shared" si="31"/>
        <v>1.4573412428451957E-2</v>
      </c>
      <c r="I159" s="320">
        <f t="shared" si="31"/>
        <v>1.4984423430728526E-2</v>
      </c>
      <c r="J159" s="320">
        <f t="shared" si="31"/>
        <v>1.4151485515930451E-2</v>
      </c>
      <c r="K159" s="320">
        <f t="shared" si="31"/>
        <v>1.4019135065882697E-2</v>
      </c>
      <c r="L159" s="320">
        <f t="shared" si="31"/>
        <v>1.3000894888150746E-2</v>
      </c>
      <c r="M159" s="320">
        <f t="shared" si="31"/>
        <v>3.4345642567011191E-2</v>
      </c>
      <c r="N159" s="320">
        <f t="shared" si="31"/>
        <v>3.1110547623194405E-2</v>
      </c>
      <c r="O159" s="320">
        <f t="shared" si="31"/>
        <v>3.5622605864850491E-2</v>
      </c>
      <c r="P159" s="320">
        <f t="shared" si="31"/>
        <v>3.3504149193286731E-2</v>
      </c>
      <c r="Q159" s="320">
        <f t="shared" si="31"/>
        <v>3.1300130756239948E-2</v>
      </c>
      <c r="R159" s="320">
        <f t="shared" si="31"/>
        <v>2.9001866550913188E-2</v>
      </c>
      <c r="S159" s="320">
        <f t="shared" si="31"/>
        <v>2.6531397758170913E-2</v>
      </c>
      <c r="T159" s="320">
        <f t="shared" si="31"/>
        <v>1.4507219623230894E-2</v>
      </c>
      <c r="U159" s="320">
        <f t="shared" si="31"/>
        <v>1.3261598912729973E-2</v>
      </c>
      <c r="V159" s="320">
        <f t="shared" si="31"/>
        <v>1.5365168743228958E-2</v>
      </c>
      <c r="W159" s="320">
        <f t="shared" si="31"/>
        <v>1.0892826541604294E-2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0.1067631555912381</v>
      </c>
      <c r="C160" s="271">
        <f t="shared" si="32"/>
        <v>0.10358874813877123</v>
      </c>
      <c r="D160" s="271">
        <f t="shared" si="32"/>
        <v>0.1124906082131515</v>
      </c>
      <c r="E160" s="271">
        <f t="shared" si="32"/>
        <v>0.1012610233858915</v>
      </c>
      <c r="F160" s="271">
        <f t="shared" si="32"/>
        <v>9.4758791668810877E-2</v>
      </c>
      <c r="G160" s="271">
        <f t="shared" si="32"/>
        <v>9.227234856923841E-2</v>
      </c>
      <c r="H160" s="271">
        <f t="shared" si="32"/>
        <v>8.7806688978823669E-2</v>
      </c>
      <c r="I160" s="271">
        <f t="shared" si="32"/>
        <v>8.7200112326890025E-2</v>
      </c>
      <c r="J160" s="271">
        <f t="shared" si="32"/>
        <v>8.6528685654969933E-2</v>
      </c>
      <c r="K160" s="271">
        <f t="shared" si="32"/>
        <v>8.7576822699331341E-2</v>
      </c>
      <c r="L160" s="271">
        <f t="shared" si="32"/>
        <v>8.5603639083145819E-2</v>
      </c>
      <c r="M160" s="271">
        <f t="shared" si="32"/>
        <v>0.10369592115632689</v>
      </c>
      <c r="N160" s="271">
        <f t="shared" si="32"/>
        <v>0.10074124126297618</v>
      </c>
      <c r="O160" s="271">
        <f t="shared" si="32"/>
        <v>0.10477098113406576</v>
      </c>
      <c r="P160" s="271">
        <f t="shared" si="32"/>
        <v>0.10227333740668267</v>
      </c>
      <c r="Q160" s="271">
        <f t="shared" si="32"/>
        <v>0.10100020276583913</v>
      </c>
      <c r="R160" s="271">
        <f t="shared" si="32"/>
        <v>9.9286294578347381E-2</v>
      </c>
      <c r="S160" s="271">
        <f t="shared" si="32"/>
        <v>9.712082769394946E-2</v>
      </c>
      <c r="T160" s="271">
        <f t="shared" si="32"/>
        <v>8.7141306826036255E-2</v>
      </c>
      <c r="U160" s="271">
        <f t="shared" si="32"/>
        <v>8.6369010882166947E-2</v>
      </c>
      <c r="V160" s="271">
        <f t="shared" si="32"/>
        <v>8.634065958270111E-2</v>
      </c>
      <c r="W160" s="271">
        <f t="shared" si="32"/>
        <v>8.2832467297251258E-2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6.9147633235382963E-2</v>
      </c>
      <c r="C161" s="320">
        <f t="shared" si="33"/>
        <v>6.8989137445305576E-2</v>
      </c>
      <c r="D161" s="320">
        <f t="shared" si="33"/>
        <v>6.4271709946311983E-2</v>
      </c>
      <c r="E161" s="320">
        <f t="shared" si="33"/>
        <v>6.6076319478652404E-2</v>
      </c>
      <c r="F161" s="320">
        <f t="shared" si="33"/>
        <v>6.9942610517113021E-2</v>
      </c>
      <c r="G161" s="320">
        <f t="shared" si="33"/>
        <v>7.0731478193797631E-2</v>
      </c>
      <c r="H161" s="320">
        <f t="shared" si="33"/>
        <v>7.2395475681110197E-2</v>
      </c>
      <c r="I161" s="320">
        <f t="shared" si="33"/>
        <v>7.1354259698485217E-2</v>
      </c>
      <c r="J161" s="320">
        <f t="shared" si="33"/>
        <v>7.1563655135438192E-2</v>
      </c>
      <c r="K161" s="320">
        <f t="shared" si="33"/>
        <v>7.2751751233710124E-2</v>
      </c>
      <c r="L161" s="320">
        <f t="shared" si="33"/>
        <v>7.1855344703493335E-2</v>
      </c>
      <c r="M161" s="320">
        <f t="shared" si="33"/>
        <v>6.7375805600284708E-2</v>
      </c>
      <c r="N161" s="320">
        <f t="shared" si="33"/>
        <v>6.7842200795715443E-2</v>
      </c>
      <c r="O161" s="320">
        <f t="shared" si="33"/>
        <v>6.7100491816698291E-2</v>
      </c>
      <c r="P161" s="320">
        <f t="shared" si="33"/>
        <v>6.6843091257325335E-2</v>
      </c>
      <c r="Q161" s="320">
        <f t="shared" si="33"/>
        <v>6.7900680351377765E-2</v>
      </c>
      <c r="R161" s="320">
        <f t="shared" si="33"/>
        <v>6.8617159697120261E-2</v>
      </c>
      <c r="S161" s="320">
        <f t="shared" si="33"/>
        <v>6.9064184684287405E-2</v>
      </c>
      <c r="T161" s="320">
        <f t="shared" si="33"/>
        <v>7.180009164613109E-2</v>
      </c>
      <c r="U161" s="320">
        <f t="shared" si="33"/>
        <v>7.234502504383325E-2</v>
      </c>
      <c r="V161" s="320">
        <f t="shared" si="33"/>
        <v>7.009217323677433E-2</v>
      </c>
      <c r="W161" s="320">
        <f t="shared" si="33"/>
        <v>7.1313430553329907E-2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3.7615522355855122E-2</v>
      </c>
      <c r="C162" s="328">
        <f t="shared" si="34"/>
        <v>3.4599610693465656E-2</v>
      </c>
      <c r="D162" s="328">
        <f t="shared" si="34"/>
        <v>4.8218898266839533E-2</v>
      </c>
      <c r="E162" s="328">
        <f t="shared" si="34"/>
        <v>3.5184703907239101E-2</v>
      </c>
      <c r="F162" s="328">
        <f t="shared" si="34"/>
        <v>2.4816181151697852E-2</v>
      </c>
      <c r="G162" s="328">
        <f t="shared" si="34"/>
        <v>2.1540870375440783E-2</v>
      </c>
      <c r="H162" s="328">
        <f t="shared" si="34"/>
        <v>1.541121329771347E-2</v>
      </c>
      <c r="I162" s="328">
        <f t="shared" si="34"/>
        <v>1.5845852628404808E-2</v>
      </c>
      <c r="J162" s="328">
        <f t="shared" si="34"/>
        <v>1.4965030519531746E-2</v>
      </c>
      <c r="K162" s="328">
        <f t="shared" si="34"/>
        <v>1.4825071465621212E-2</v>
      </c>
      <c r="L162" s="328">
        <f t="shared" si="34"/>
        <v>1.3748294379652489E-2</v>
      </c>
      <c r="M162" s="328">
        <f t="shared" si="34"/>
        <v>3.6320115556042178E-2</v>
      </c>
      <c r="N162" s="328">
        <f t="shared" si="34"/>
        <v>3.2899040467260748E-2</v>
      </c>
      <c r="O162" s="328">
        <f t="shared" si="34"/>
        <v>3.7670489317367453E-2</v>
      </c>
      <c r="P162" s="328">
        <f t="shared" si="34"/>
        <v>3.5430246149357338E-2</v>
      </c>
      <c r="Q162" s="328">
        <f t="shared" si="34"/>
        <v>3.309952241446136E-2</v>
      </c>
      <c r="R162" s="328">
        <f t="shared" si="34"/>
        <v>3.066913488122713E-2</v>
      </c>
      <c r="S162" s="328">
        <f t="shared" si="34"/>
        <v>2.8056643009662062E-2</v>
      </c>
      <c r="T162" s="328">
        <f t="shared" si="34"/>
        <v>1.5341215179905169E-2</v>
      </c>
      <c r="U162" s="328">
        <f t="shared" si="34"/>
        <v>1.40239858383337E-2</v>
      </c>
      <c r="V162" s="328">
        <f t="shared" si="34"/>
        <v>1.6248486345926783E-2</v>
      </c>
      <c r="W162" s="328">
        <f t="shared" si="34"/>
        <v>1.1519036743921357E-2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0.99999999999999978</v>
      </c>
      <c r="C165" s="234">
        <f t="shared" si="35"/>
        <v>1</v>
      </c>
      <c r="D165" s="234">
        <f t="shared" si="35"/>
        <v>0.99999999999999989</v>
      </c>
      <c r="E165" s="234">
        <f t="shared" si="35"/>
        <v>0.99999999999999967</v>
      </c>
      <c r="F165" s="234">
        <f t="shared" si="35"/>
        <v>0.99999999999999978</v>
      </c>
      <c r="G165" s="234">
        <f t="shared" si="35"/>
        <v>0.99999999999999989</v>
      </c>
      <c r="H165" s="234">
        <f t="shared" si="35"/>
        <v>1.0000000000000002</v>
      </c>
      <c r="I165" s="234">
        <f t="shared" si="35"/>
        <v>0.99999999999999989</v>
      </c>
      <c r="J165" s="234">
        <f t="shared" si="35"/>
        <v>1.0000000000000004</v>
      </c>
      <c r="K165" s="234">
        <f t="shared" si="35"/>
        <v>1</v>
      </c>
      <c r="L165" s="234">
        <f t="shared" si="35"/>
        <v>1.0000000000000002</v>
      </c>
      <c r="M165" s="234">
        <f t="shared" si="35"/>
        <v>1.0000000000000002</v>
      </c>
      <c r="N165" s="234">
        <f t="shared" si="35"/>
        <v>1.0000000000000002</v>
      </c>
      <c r="O165" s="234">
        <f t="shared" si="35"/>
        <v>1.0000000000000004</v>
      </c>
      <c r="P165" s="234">
        <f t="shared" si="35"/>
        <v>0.99999999999999989</v>
      </c>
      <c r="Q165" s="234">
        <f t="shared" si="35"/>
        <v>0.99999999999999978</v>
      </c>
      <c r="R165" s="234">
        <f t="shared" si="35"/>
        <v>1</v>
      </c>
      <c r="S165" s="234">
        <f t="shared" si="35"/>
        <v>1</v>
      </c>
      <c r="T165" s="234">
        <f t="shared" si="35"/>
        <v>0.99999999999999989</v>
      </c>
      <c r="U165" s="234">
        <f t="shared" si="35"/>
        <v>1.0000000000000004</v>
      </c>
      <c r="V165" s="234">
        <f t="shared" si="35"/>
        <v>0.99999999999999989</v>
      </c>
      <c r="W165" s="234">
        <f t="shared" si="35"/>
        <v>1.0000000000000002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8.4901072430616856E-3</v>
      </c>
      <c r="C166" s="268">
        <f t="shared" si="36"/>
        <v>8.4901072430619232E-3</v>
      </c>
      <c r="D166" s="268">
        <f t="shared" si="36"/>
        <v>8.4901072430359475E-3</v>
      </c>
      <c r="E166" s="268">
        <f t="shared" si="36"/>
        <v>8.4901072430707408E-3</v>
      </c>
      <c r="F166" s="268">
        <f t="shared" si="36"/>
        <v>8.4901072430680503E-3</v>
      </c>
      <c r="G166" s="268">
        <f t="shared" si="36"/>
        <v>8.4901072430612901E-3</v>
      </c>
      <c r="H166" s="268">
        <f t="shared" si="36"/>
        <v>8.4901072430627056E-3</v>
      </c>
      <c r="I166" s="268">
        <f t="shared" si="36"/>
        <v>8.4901072430638332E-3</v>
      </c>
      <c r="J166" s="268">
        <f t="shared" si="36"/>
        <v>8.4901072430615832E-3</v>
      </c>
      <c r="K166" s="268">
        <f t="shared" si="36"/>
        <v>8.490107243060532E-3</v>
      </c>
      <c r="L166" s="268">
        <f t="shared" si="36"/>
        <v>8.4901072430670754E-3</v>
      </c>
      <c r="M166" s="268">
        <f t="shared" si="36"/>
        <v>8.4901072430729543E-3</v>
      </c>
      <c r="N166" s="268">
        <f t="shared" si="36"/>
        <v>8.4901072430702777E-3</v>
      </c>
      <c r="O166" s="268">
        <f t="shared" si="36"/>
        <v>8.4901072430894411E-3</v>
      </c>
      <c r="P166" s="268">
        <f t="shared" si="36"/>
        <v>8.4901072430765868E-3</v>
      </c>
      <c r="Q166" s="268">
        <f t="shared" si="36"/>
        <v>8.4901072430698752E-3</v>
      </c>
      <c r="R166" s="268">
        <f t="shared" si="36"/>
        <v>8.4901072430755582E-3</v>
      </c>
      <c r="S166" s="268">
        <f t="shared" si="36"/>
        <v>8.4901072430713584E-3</v>
      </c>
      <c r="T166" s="268">
        <f t="shared" si="36"/>
        <v>8.4901072430683591E-3</v>
      </c>
      <c r="U166" s="268">
        <f t="shared" si="36"/>
        <v>8.4901072430685932E-3</v>
      </c>
      <c r="V166" s="268">
        <f t="shared" si="36"/>
        <v>8.4901072430744323E-3</v>
      </c>
      <c r="W166" s="268">
        <f t="shared" si="36"/>
        <v>8.4901072430749892E-3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9.5190184158718411E-3</v>
      </c>
      <c r="C167" s="269">
        <f t="shared" si="37"/>
        <v>9.5190184158721082E-3</v>
      </c>
      <c r="D167" s="269">
        <f t="shared" si="37"/>
        <v>9.5190184158429857E-3</v>
      </c>
      <c r="E167" s="269">
        <f t="shared" si="37"/>
        <v>9.5190184158819979E-3</v>
      </c>
      <c r="F167" s="269">
        <f t="shared" si="37"/>
        <v>9.5190184158789777E-3</v>
      </c>
      <c r="G167" s="269">
        <f t="shared" si="37"/>
        <v>9.519018415871397E-3</v>
      </c>
      <c r="H167" s="269">
        <f t="shared" si="37"/>
        <v>9.519018415872986E-3</v>
      </c>
      <c r="I167" s="269">
        <f t="shared" si="37"/>
        <v>9.5190184158742489E-3</v>
      </c>
      <c r="J167" s="269">
        <f t="shared" si="37"/>
        <v>9.5190184158717266E-3</v>
      </c>
      <c r="K167" s="269">
        <f t="shared" si="37"/>
        <v>9.519018415870547E-3</v>
      </c>
      <c r="L167" s="269">
        <f t="shared" si="37"/>
        <v>9.5190184158778848E-3</v>
      </c>
      <c r="M167" s="269">
        <f t="shared" si="37"/>
        <v>9.5190184158844768E-3</v>
      </c>
      <c r="N167" s="269">
        <f t="shared" si="37"/>
        <v>9.5190184158814757E-3</v>
      </c>
      <c r="O167" s="269">
        <f t="shared" si="37"/>
        <v>9.5190184159029568E-3</v>
      </c>
      <c r="P167" s="269">
        <f t="shared" si="37"/>
        <v>9.5190184158885516E-3</v>
      </c>
      <c r="Q167" s="269">
        <f t="shared" si="37"/>
        <v>9.5190184158810229E-3</v>
      </c>
      <c r="R167" s="269">
        <f t="shared" si="37"/>
        <v>9.5190184158873981E-3</v>
      </c>
      <c r="S167" s="269">
        <f t="shared" si="37"/>
        <v>9.51901841588269E-3</v>
      </c>
      <c r="T167" s="269">
        <f t="shared" si="37"/>
        <v>9.5190184158793194E-3</v>
      </c>
      <c r="U167" s="269">
        <f t="shared" si="37"/>
        <v>9.5190184158795866E-3</v>
      </c>
      <c r="V167" s="269">
        <f t="shared" si="37"/>
        <v>9.5190184158861386E-3</v>
      </c>
      <c r="W167" s="269">
        <f t="shared" si="37"/>
        <v>9.5190184158867597E-3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1.4406255814726033E-2</v>
      </c>
      <c r="C168" s="269">
        <f t="shared" si="38"/>
        <v>1.3517479903091129E-2</v>
      </c>
      <c r="D168" s="269">
        <f t="shared" si="38"/>
        <v>1.8312472273642938E-2</v>
      </c>
      <c r="E168" s="269">
        <f t="shared" si="38"/>
        <v>1.416779319816081E-2</v>
      </c>
      <c r="F168" s="269">
        <f t="shared" si="38"/>
        <v>1.0185141153251833E-2</v>
      </c>
      <c r="G168" s="269">
        <f t="shared" si="38"/>
        <v>8.9412352943088538E-3</v>
      </c>
      <c r="H168" s="269">
        <f t="shared" si="38"/>
        <v>6.5200678345317753E-3</v>
      </c>
      <c r="I168" s="269">
        <f t="shared" si="38"/>
        <v>6.7717346660615711E-3</v>
      </c>
      <c r="J168" s="269">
        <f t="shared" si="38"/>
        <v>6.4156456334189087E-3</v>
      </c>
      <c r="K168" s="269">
        <f t="shared" si="38"/>
        <v>6.2676247478557993E-3</v>
      </c>
      <c r="L168" s="269">
        <f t="shared" si="38"/>
        <v>5.9197705407120953E-3</v>
      </c>
      <c r="M168" s="269">
        <f t="shared" si="38"/>
        <v>1.4304084595526326E-2</v>
      </c>
      <c r="N168" s="269">
        <f t="shared" si="38"/>
        <v>1.3160544080163808E-2</v>
      </c>
      <c r="O168" s="269">
        <f t="shared" si="38"/>
        <v>1.476132747665854E-2</v>
      </c>
      <c r="P168" s="269">
        <f t="shared" si="38"/>
        <v>1.4117392484151805E-2</v>
      </c>
      <c r="Q168" s="269">
        <f t="shared" si="38"/>
        <v>1.3215155332917177E-2</v>
      </c>
      <c r="R168" s="269">
        <f t="shared" si="38"/>
        <v>1.2326369358788085E-2</v>
      </c>
      <c r="S168" s="269">
        <f t="shared" si="38"/>
        <v>1.1401354522985787E-2</v>
      </c>
      <c r="T168" s="269">
        <f t="shared" si="38"/>
        <v>6.5409946041328406E-3</v>
      </c>
      <c r="U168" s="269">
        <f t="shared" si="38"/>
        <v>5.9902850953182383E-3</v>
      </c>
      <c r="V168" s="269">
        <f t="shared" si="38"/>
        <v>7.0369755362639768E-3</v>
      </c>
      <c r="W168" s="269">
        <f t="shared" si="38"/>
        <v>5.069765731239002E-3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7.6201889364930463E-3</v>
      </c>
      <c r="C169" s="269">
        <f t="shared" si="39"/>
        <v>7.6201889364932596E-3</v>
      </c>
      <c r="D169" s="269">
        <f t="shared" si="39"/>
        <v>7.6201889364699441E-3</v>
      </c>
      <c r="E169" s="269">
        <f t="shared" si="39"/>
        <v>7.620188936501176E-3</v>
      </c>
      <c r="F169" s="269">
        <f t="shared" si="39"/>
        <v>7.6201889364987604E-3</v>
      </c>
      <c r="G169" s="269">
        <f t="shared" si="39"/>
        <v>7.6201889364926898E-3</v>
      </c>
      <c r="H169" s="269">
        <f t="shared" si="39"/>
        <v>7.6201889364939613E-3</v>
      </c>
      <c r="I169" s="269">
        <f t="shared" si="39"/>
        <v>7.6201889364949753E-3</v>
      </c>
      <c r="J169" s="269">
        <f t="shared" si="39"/>
        <v>7.6201889364929543E-3</v>
      </c>
      <c r="K169" s="269">
        <f t="shared" si="39"/>
        <v>7.6201889364920115E-3</v>
      </c>
      <c r="L169" s="269">
        <f t="shared" si="39"/>
        <v>7.6201889364978853E-3</v>
      </c>
      <c r="M169" s="269">
        <f t="shared" si="39"/>
        <v>7.620188936503164E-3</v>
      </c>
      <c r="N169" s="269">
        <f t="shared" si="39"/>
        <v>7.620188936500758E-3</v>
      </c>
      <c r="O169" s="269">
        <f t="shared" si="39"/>
        <v>7.620188936517956E-3</v>
      </c>
      <c r="P169" s="269">
        <f t="shared" si="39"/>
        <v>7.6201889365064219E-3</v>
      </c>
      <c r="Q169" s="269">
        <f t="shared" si="39"/>
        <v>7.620188936500398E-3</v>
      </c>
      <c r="R169" s="269">
        <f t="shared" si="39"/>
        <v>7.620188936505499E-3</v>
      </c>
      <c r="S169" s="269">
        <f t="shared" si="39"/>
        <v>7.6201889365017303E-3</v>
      </c>
      <c r="T169" s="269">
        <f t="shared" si="39"/>
        <v>7.6201889364990371E-3</v>
      </c>
      <c r="U169" s="269">
        <f t="shared" si="39"/>
        <v>7.6201889364992453E-3</v>
      </c>
      <c r="V169" s="269">
        <f t="shared" si="39"/>
        <v>7.6201889365044876E-3</v>
      </c>
      <c r="W169" s="269">
        <f t="shared" si="39"/>
        <v>7.6201889365049872E-3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7.9975491045894548E-3</v>
      </c>
      <c r="C170" s="270">
        <f t="shared" si="40"/>
        <v>8.0278512099996747E-3</v>
      </c>
      <c r="D170" s="270">
        <f t="shared" si="40"/>
        <v>8.06097093972101E-3</v>
      </c>
      <c r="E170" s="270">
        <f t="shared" si="40"/>
        <v>8.0600320984006296E-3</v>
      </c>
      <c r="F170" s="270">
        <f t="shared" si="40"/>
        <v>8.4217335507284982E-3</v>
      </c>
      <c r="G170" s="270">
        <f t="shared" si="40"/>
        <v>8.6008851211462466E-3</v>
      </c>
      <c r="H170" s="270">
        <f t="shared" si="40"/>
        <v>9.0183832531337115E-3</v>
      </c>
      <c r="I170" s="270">
        <f t="shared" si="40"/>
        <v>9.0701194980150439E-3</v>
      </c>
      <c r="J170" s="270">
        <f t="shared" si="40"/>
        <v>9.1302206315863992E-3</v>
      </c>
      <c r="K170" s="270">
        <f t="shared" si="40"/>
        <v>9.1610004629111303E-3</v>
      </c>
      <c r="L170" s="270">
        <f t="shared" si="40"/>
        <v>9.2242837654256029E-3</v>
      </c>
      <c r="M170" s="270">
        <f t="shared" si="40"/>
        <v>8.0531555666866241E-3</v>
      </c>
      <c r="N170" s="270">
        <f t="shared" si="40"/>
        <v>8.1232782230443775E-3</v>
      </c>
      <c r="O170" s="270">
        <f t="shared" si="40"/>
        <v>8.0192102594532997E-3</v>
      </c>
      <c r="P170" s="270">
        <f t="shared" si="40"/>
        <v>8.0484706383865522E-3</v>
      </c>
      <c r="Q170" s="270">
        <f t="shared" si="40"/>
        <v>8.1271438255381325E-3</v>
      </c>
      <c r="R170" s="270">
        <f t="shared" si="40"/>
        <v>8.2059378967101956E-3</v>
      </c>
      <c r="S170" s="270">
        <f t="shared" si="40"/>
        <v>8.2966106980373044E-3</v>
      </c>
      <c r="T170" s="270">
        <f t="shared" si="40"/>
        <v>9.1387704151557943E-3</v>
      </c>
      <c r="U170" s="270">
        <f t="shared" si="40"/>
        <v>9.2348210562429051E-3</v>
      </c>
      <c r="V170" s="270">
        <f t="shared" si="40"/>
        <v>8.9784462746684453E-3</v>
      </c>
      <c r="W170" s="270">
        <f t="shared" si="40"/>
        <v>9.3338335149446196E-3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0.76453885075896022</v>
      </c>
      <c r="C171" s="271">
        <f t="shared" si="41"/>
        <v>0.77236187405429202</v>
      </c>
      <c r="D171" s="271">
        <f t="shared" si="41"/>
        <v>0.72997482652388268</v>
      </c>
      <c r="E171" s="271">
        <f t="shared" si="41"/>
        <v>0.7665876451733612</v>
      </c>
      <c r="F171" s="271">
        <f t="shared" si="41"/>
        <v>0.80143454615236043</v>
      </c>
      <c r="G171" s="271">
        <f t="shared" si="41"/>
        <v>0.81225724134303179</v>
      </c>
      <c r="H171" s="271">
        <f t="shared" si="41"/>
        <v>0.83325930400147097</v>
      </c>
      <c r="I171" s="271">
        <f t="shared" si="41"/>
        <v>0.83098846565742035</v>
      </c>
      <c r="J171" s="271">
        <f t="shared" si="41"/>
        <v>0.83407850906916714</v>
      </c>
      <c r="K171" s="271">
        <f t="shared" si="41"/>
        <v>0.8353576445565708</v>
      </c>
      <c r="L171" s="271">
        <f t="shared" si="41"/>
        <v>0.83837200918216859</v>
      </c>
      <c r="M171" s="271">
        <f t="shared" si="41"/>
        <v>0.76539006328473769</v>
      </c>
      <c r="N171" s="271">
        <f t="shared" si="41"/>
        <v>0.77542679786004853</v>
      </c>
      <c r="O171" s="271">
        <f t="shared" si="41"/>
        <v>0.7613823417383021</v>
      </c>
      <c r="P171" s="271">
        <f t="shared" si="41"/>
        <v>0.76704352826498823</v>
      </c>
      <c r="Q171" s="271">
        <f t="shared" si="41"/>
        <v>0.77494082299930622</v>
      </c>
      <c r="R171" s="271">
        <f t="shared" si="41"/>
        <v>0.78271918543378349</v>
      </c>
      <c r="S171" s="271">
        <f t="shared" si="41"/>
        <v>0.79080661287716569</v>
      </c>
      <c r="T171" s="271">
        <f t="shared" si="41"/>
        <v>0.83296335108368669</v>
      </c>
      <c r="U171" s="271">
        <f t="shared" si="41"/>
        <v>0.83773939595311853</v>
      </c>
      <c r="V171" s="271">
        <f t="shared" si="41"/>
        <v>0.82873006355750922</v>
      </c>
      <c r="W171" s="271">
        <f t="shared" si="41"/>
        <v>0.84577941665330103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0.69213479720861881</v>
      </c>
      <c r="C172" s="320">
        <f t="shared" si="42"/>
        <v>0.70442469791664308</v>
      </c>
      <c r="D172" s="320">
        <f t="shared" si="42"/>
        <v>0.63793861390959228</v>
      </c>
      <c r="E172" s="320">
        <f t="shared" si="42"/>
        <v>0.69538207513473804</v>
      </c>
      <c r="F172" s="320">
        <f t="shared" si="42"/>
        <v>0.75024529094532622</v>
      </c>
      <c r="G172" s="320">
        <f t="shared" si="42"/>
        <v>0.76731970258340565</v>
      </c>
      <c r="H172" s="320">
        <f t="shared" si="42"/>
        <v>0.80049025236761495</v>
      </c>
      <c r="I172" s="320">
        <f t="shared" si="42"/>
        <v>0.79695456776640539</v>
      </c>
      <c r="J172" s="320">
        <f t="shared" si="42"/>
        <v>0.80183427045671329</v>
      </c>
      <c r="K172" s="320">
        <f t="shared" si="42"/>
        <v>0.80385734054188562</v>
      </c>
      <c r="L172" s="320">
        <f t="shared" si="42"/>
        <v>0.80861997723523327</v>
      </c>
      <c r="M172" s="320">
        <f t="shared" si="42"/>
        <v>0.69349950960010598</v>
      </c>
      <c r="N172" s="320">
        <f t="shared" si="42"/>
        <v>0.7092835368638235</v>
      </c>
      <c r="O172" s="320">
        <f t="shared" si="42"/>
        <v>0.68719374208830797</v>
      </c>
      <c r="P172" s="320">
        <f t="shared" si="42"/>
        <v>0.69609126595899284</v>
      </c>
      <c r="Q172" s="320">
        <f t="shared" si="42"/>
        <v>0.70852309262535684</v>
      </c>
      <c r="R172" s="320">
        <f t="shared" si="42"/>
        <v>0.72076838304537316</v>
      </c>
      <c r="S172" s="320">
        <f t="shared" si="42"/>
        <v>0.7335048202361617</v>
      </c>
      <c r="T172" s="320">
        <f t="shared" si="42"/>
        <v>0.80008912410334798</v>
      </c>
      <c r="U172" s="320">
        <f t="shared" si="42"/>
        <v>0.80763296660734196</v>
      </c>
      <c r="V172" s="320">
        <f t="shared" si="42"/>
        <v>0.79336309797584259</v>
      </c>
      <c r="W172" s="320">
        <f t="shared" si="42"/>
        <v>0.82029940337205043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7.2404053550341338E-2</v>
      </c>
      <c r="C173" s="320">
        <f t="shared" si="43"/>
        <v>6.7937176137648977E-2</v>
      </c>
      <c r="D173" s="320">
        <f t="shared" si="43"/>
        <v>9.2036212614290458E-2</v>
      </c>
      <c r="E173" s="320">
        <f t="shared" si="43"/>
        <v>7.1205570038623156E-2</v>
      </c>
      <c r="F173" s="320">
        <f t="shared" si="43"/>
        <v>5.1189255207034164E-2</v>
      </c>
      <c r="G173" s="320">
        <f t="shared" si="43"/>
        <v>4.493753875962609E-2</v>
      </c>
      <c r="H173" s="320">
        <f t="shared" si="43"/>
        <v>3.2769051633856072E-2</v>
      </c>
      <c r="I173" s="320">
        <f t="shared" si="43"/>
        <v>3.403389789101486E-2</v>
      </c>
      <c r="J173" s="320">
        <f t="shared" si="43"/>
        <v>3.2244238612453811E-2</v>
      </c>
      <c r="K173" s="320">
        <f t="shared" si="43"/>
        <v>3.1500304014685176E-2</v>
      </c>
      <c r="L173" s="320">
        <f t="shared" si="43"/>
        <v>2.9752031946935313E-2</v>
      </c>
      <c r="M173" s="320">
        <f t="shared" si="43"/>
        <v>7.1890553684631764E-2</v>
      </c>
      <c r="N173" s="320">
        <f t="shared" si="43"/>
        <v>6.6143260996225001E-2</v>
      </c>
      <c r="O173" s="320">
        <f t="shared" si="43"/>
        <v>7.4188599649994122E-2</v>
      </c>
      <c r="P173" s="320">
        <f t="shared" si="43"/>
        <v>7.0952262305995425E-2</v>
      </c>
      <c r="Q173" s="320">
        <f t="shared" si="43"/>
        <v>6.6417730373949366E-2</v>
      </c>
      <c r="R173" s="320">
        <f t="shared" si="43"/>
        <v>6.1950802388410275E-2</v>
      </c>
      <c r="S173" s="320">
        <f t="shared" si="43"/>
        <v>5.7301792641003983E-2</v>
      </c>
      <c r="T173" s="320">
        <f t="shared" si="43"/>
        <v>3.2874226980338699E-2</v>
      </c>
      <c r="U173" s="320">
        <f t="shared" si="43"/>
        <v>3.0106429345776661E-2</v>
      </c>
      <c r="V173" s="320">
        <f t="shared" si="43"/>
        <v>3.5366965581666521E-2</v>
      </c>
      <c r="W173" s="320">
        <f t="shared" si="43"/>
        <v>2.5480013281250661E-2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5.9319206193532419E-2</v>
      </c>
      <c r="C174" s="271">
        <f t="shared" si="44"/>
        <v>5.5659582052454463E-2</v>
      </c>
      <c r="D174" s="271">
        <f t="shared" si="44"/>
        <v>7.5403445050807497E-2</v>
      </c>
      <c r="E174" s="271">
        <f t="shared" si="44"/>
        <v>5.8337312403542764E-2</v>
      </c>
      <c r="F174" s="271">
        <f t="shared" si="44"/>
        <v>4.1938342338915885E-2</v>
      </c>
      <c r="G174" s="271">
        <f t="shared" si="44"/>
        <v>3.6816434948061687E-2</v>
      </c>
      <c r="H174" s="271">
        <f t="shared" si="44"/>
        <v>2.6847034597085144E-2</v>
      </c>
      <c r="I174" s="271">
        <f t="shared" si="44"/>
        <v>2.7883298069258738E-2</v>
      </c>
      <c r="J174" s="271">
        <f t="shared" si="44"/>
        <v>2.6417065689226037E-2</v>
      </c>
      <c r="K174" s="271">
        <f t="shared" si="44"/>
        <v>2.5807574816330954E-2</v>
      </c>
      <c r="L174" s="271">
        <f t="shared" si="44"/>
        <v>2.4375250157917448E-2</v>
      </c>
      <c r="M174" s="271">
        <f t="shared" si="44"/>
        <v>5.8898505929931878E-2</v>
      </c>
      <c r="N174" s="271">
        <f t="shared" si="44"/>
        <v>5.4189862928319496E-2</v>
      </c>
      <c r="O174" s="271">
        <f t="shared" si="44"/>
        <v>6.0781249447416918E-2</v>
      </c>
      <c r="P174" s="271">
        <f t="shared" si="44"/>
        <v>5.8129782398172104E-2</v>
      </c>
      <c r="Q174" s="271">
        <f t="shared" si="44"/>
        <v>5.4414730250143165E-2</v>
      </c>
      <c r="R174" s="271">
        <f t="shared" si="44"/>
        <v>5.0755064675734124E-2</v>
      </c>
      <c r="S174" s="271">
        <f t="shared" si="44"/>
        <v>4.694622312226511E-2</v>
      </c>
      <c r="T174" s="271">
        <f t="shared" si="44"/>
        <v>2.6933202674127146E-2</v>
      </c>
      <c r="U174" s="271">
        <f t="shared" si="44"/>
        <v>2.4665600923454389E-2</v>
      </c>
      <c r="V174" s="271">
        <f t="shared" si="44"/>
        <v>2.8975454009902608E-2</v>
      </c>
      <c r="W174" s="271">
        <f t="shared" si="44"/>
        <v>2.0875269926614873E-2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7.5177839544689998E-2</v>
      </c>
      <c r="C175" s="271">
        <f t="shared" si="45"/>
        <v>7.51384249686992E-2</v>
      </c>
      <c r="D175" s="271">
        <f t="shared" si="45"/>
        <v>7.5335896571260691E-2</v>
      </c>
      <c r="E175" s="271">
        <f t="shared" si="45"/>
        <v>7.5163069924842174E-2</v>
      </c>
      <c r="F175" s="271">
        <f t="shared" si="45"/>
        <v>7.4969016737649302E-2</v>
      </c>
      <c r="G175" s="271">
        <f t="shared" si="45"/>
        <v>7.4903300590524843E-2</v>
      </c>
      <c r="H175" s="271">
        <f t="shared" si="45"/>
        <v>7.4770080231719077E-2</v>
      </c>
      <c r="I175" s="271">
        <f t="shared" si="45"/>
        <v>7.4776586159703409E-2</v>
      </c>
      <c r="J175" s="271">
        <f t="shared" si="45"/>
        <v>7.4757093458481402E-2</v>
      </c>
      <c r="K175" s="271">
        <f t="shared" si="45"/>
        <v>7.4748543292489783E-2</v>
      </c>
      <c r="L175" s="271">
        <f t="shared" si="45"/>
        <v>7.4729148540499502E-2</v>
      </c>
      <c r="M175" s="271">
        <f t="shared" si="45"/>
        <v>7.5169286120948448E-2</v>
      </c>
      <c r="N175" s="271">
        <f t="shared" si="45"/>
        <v>7.5116170776932292E-2</v>
      </c>
      <c r="O175" s="271">
        <f t="shared" si="45"/>
        <v>7.5190980052656287E-2</v>
      </c>
      <c r="P175" s="271">
        <f t="shared" si="45"/>
        <v>7.5161859632768335E-2</v>
      </c>
      <c r="Q175" s="271">
        <f t="shared" si="45"/>
        <v>7.5118150619592816E-2</v>
      </c>
      <c r="R175" s="271">
        <f t="shared" si="45"/>
        <v>7.5074993405783719E-2</v>
      </c>
      <c r="S175" s="271">
        <f t="shared" si="45"/>
        <v>7.5029408167299805E-2</v>
      </c>
      <c r="T175" s="271">
        <f t="shared" si="45"/>
        <v>7.4761662702844886E-2</v>
      </c>
      <c r="U175" s="271">
        <f t="shared" si="45"/>
        <v>7.4731276937028718E-2</v>
      </c>
      <c r="V175" s="271">
        <f t="shared" si="45"/>
        <v>7.4794725525046749E-2</v>
      </c>
      <c r="W175" s="271">
        <f t="shared" si="45"/>
        <v>7.4685235643915868E-2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5.7880087916101976E-2</v>
      </c>
      <c r="C176" s="320">
        <f t="shared" si="46"/>
        <v>5.8907836464982093E-2</v>
      </c>
      <c r="D176" s="320">
        <f t="shared" si="46"/>
        <v>5.3347907383182826E-2</v>
      </c>
      <c r="E176" s="320">
        <f t="shared" si="46"/>
        <v>5.815164301289788E-2</v>
      </c>
      <c r="F176" s="320">
        <f t="shared" si="46"/>
        <v>6.2739604443653382E-2</v>
      </c>
      <c r="G176" s="320">
        <f t="shared" si="46"/>
        <v>6.4167459900008772E-2</v>
      </c>
      <c r="H176" s="320">
        <f t="shared" si="46"/>
        <v>6.6941362246023567E-2</v>
      </c>
      <c r="I176" s="320">
        <f t="shared" si="46"/>
        <v>6.6645689009557252E-2</v>
      </c>
      <c r="J176" s="320">
        <f t="shared" si="46"/>
        <v>6.7053756371375409E-2</v>
      </c>
      <c r="K176" s="320">
        <f t="shared" si="46"/>
        <v>6.7222936529434882E-2</v>
      </c>
      <c r="L176" s="320">
        <f t="shared" si="46"/>
        <v>6.7621214193894441E-2</v>
      </c>
      <c r="M176" s="320">
        <f t="shared" si="46"/>
        <v>5.7994212611924292E-2</v>
      </c>
      <c r="N176" s="320">
        <f t="shared" si="46"/>
        <v>5.9314159086770797E-2</v>
      </c>
      <c r="O176" s="320">
        <f t="shared" si="46"/>
        <v>5.7466889929358209E-2</v>
      </c>
      <c r="P176" s="320">
        <f t="shared" si="46"/>
        <v>5.8210949418850473E-2</v>
      </c>
      <c r="Q176" s="320">
        <f t="shared" si="46"/>
        <v>5.9250566590691625E-2</v>
      </c>
      <c r="R176" s="320">
        <f t="shared" si="46"/>
        <v>6.0274584583902148E-2</v>
      </c>
      <c r="S176" s="320">
        <f t="shared" si="46"/>
        <v>6.13396749497006E-2</v>
      </c>
      <c r="T176" s="320">
        <f t="shared" si="46"/>
        <v>6.6907817712075796E-2</v>
      </c>
      <c r="U176" s="320">
        <f t="shared" si="46"/>
        <v>6.7538674980222632E-2</v>
      </c>
      <c r="V176" s="320">
        <f t="shared" si="46"/>
        <v>6.6345350711202442E-2</v>
      </c>
      <c r="W176" s="320">
        <f t="shared" si="46"/>
        <v>6.8597911528481451E-2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1.7297751628588019E-2</v>
      </c>
      <c r="C177" s="320">
        <f t="shared" si="47"/>
        <v>1.6230588503717103E-2</v>
      </c>
      <c r="D177" s="320">
        <f t="shared" si="47"/>
        <v>2.1987989188077865E-2</v>
      </c>
      <c r="E177" s="320">
        <f t="shared" si="47"/>
        <v>1.7011426911944287E-2</v>
      </c>
      <c r="F177" s="320">
        <f t="shared" si="47"/>
        <v>1.2229412293995909E-2</v>
      </c>
      <c r="G177" s="320">
        <f t="shared" si="47"/>
        <v>1.0735840690516075E-2</v>
      </c>
      <c r="H177" s="320">
        <f t="shared" si="47"/>
        <v>7.8287179856955172E-3</v>
      </c>
      <c r="I177" s="320">
        <f t="shared" si="47"/>
        <v>8.1308971501461592E-3</v>
      </c>
      <c r="J177" s="320">
        <f t="shared" si="47"/>
        <v>7.7033370871060014E-3</v>
      </c>
      <c r="K177" s="320">
        <f t="shared" si="47"/>
        <v>7.5256067630548986E-3</v>
      </c>
      <c r="L177" s="320">
        <f t="shared" si="47"/>
        <v>7.1079343466050578E-3</v>
      </c>
      <c r="M177" s="320">
        <f t="shared" si="47"/>
        <v>1.7175073509024148E-2</v>
      </c>
      <c r="N177" s="320">
        <f t="shared" si="47"/>
        <v>1.5802011690161495E-2</v>
      </c>
      <c r="O177" s="320">
        <f t="shared" si="47"/>
        <v>1.7724090123298078E-2</v>
      </c>
      <c r="P177" s="320">
        <f t="shared" si="47"/>
        <v>1.6950910213917848E-2</v>
      </c>
      <c r="Q177" s="320">
        <f t="shared" si="47"/>
        <v>1.5867584028901188E-2</v>
      </c>
      <c r="R177" s="320">
        <f t="shared" si="47"/>
        <v>1.4800408821881579E-2</v>
      </c>
      <c r="S177" s="320">
        <f t="shared" si="47"/>
        <v>1.3689733217599207E-2</v>
      </c>
      <c r="T177" s="320">
        <f t="shared" si="47"/>
        <v>7.8538449907690992E-3</v>
      </c>
      <c r="U177" s="320">
        <f t="shared" si="47"/>
        <v>7.1926019568060873E-3</v>
      </c>
      <c r="V177" s="320">
        <f t="shared" si="47"/>
        <v>8.449374813844307E-3</v>
      </c>
      <c r="W177" s="320">
        <f t="shared" si="47"/>
        <v>6.0873241154344214E-3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5.2930983988075178E-2</v>
      </c>
      <c r="C178" s="321">
        <f t="shared" si="48"/>
        <v>4.9665473216036371E-2</v>
      </c>
      <c r="D178" s="321">
        <f t="shared" si="48"/>
        <v>6.7283074045336053E-2</v>
      </c>
      <c r="E178" s="321">
        <f t="shared" si="48"/>
        <v>5.2054832606238256E-2</v>
      </c>
      <c r="F178" s="321">
        <f t="shared" si="48"/>
        <v>3.7421905471648087E-2</v>
      </c>
      <c r="G178" s="321">
        <f t="shared" si="48"/>
        <v>3.2851588107501266E-2</v>
      </c>
      <c r="H178" s="321">
        <f t="shared" si="48"/>
        <v>2.3955815486629853E-2</v>
      </c>
      <c r="I178" s="321">
        <f t="shared" si="48"/>
        <v>2.488048135410784E-2</v>
      </c>
      <c r="J178" s="321">
        <f t="shared" si="48"/>
        <v>2.3572150922694046E-2</v>
      </c>
      <c r="K178" s="321">
        <f t="shared" si="48"/>
        <v>2.3028297528418423E-2</v>
      </c>
      <c r="L178" s="321">
        <f t="shared" si="48"/>
        <v>2.1750223217834048E-2</v>
      </c>
      <c r="M178" s="321">
        <f t="shared" si="48"/>
        <v>5.2555589906708527E-2</v>
      </c>
      <c r="N178" s="321">
        <f t="shared" si="48"/>
        <v>4.8354031536039017E-2</v>
      </c>
      <c r="O178" s="321">
        <f t="shared" si="48"/>
        <v>5.4235576430002888E-2</v>
      </c>
      <c r="P178" s="321">
        <f t="shared" si="48"/>
        <v>5.1869651986061353E-2</v>
      </c>
      <c r="Q178" s="321">
        <f t="shared" si="48"/>
        <v>4.8554682377050906E-2</v>
      </c>
      <c r="R178" s="321">
        <f t="shared" si="48"/>
        <v>4.5289134633732055E-2</v>
      </c>
      <c r="S178" s="321">
        <f t="shared" si="48"/>
        <v>4.1890476016790468E-2</v>
      </c>
      <c r="T178" s="321">
        <f t="shared" si="48"/>
        <v>2.4032703924605801E-2</v>
      </c>
      <c r="U178" s="321">
        <f t="shared" si="48"/>
        <v>2.2009305439390111E-2</v>
      </c>
      <c r="V178" s="321">
        <f t="shared" si="48"/>
        <v>2.5855020501143914E-2</v>
      </c>
      <c r="W178" s="321">
        <f t="shared" si="48"/>
        <v>1.862716393451792E-2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254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 t="shared" ref="B183:W183" si="49">SUM(B184:B190,B191:B192)</f>
        <v>83.160000000000039</v>
      </c>
      <c r="C183" s="322">
        <f t="shared" si="49"/>
        <v>80.760594636939629</v>
      </c>
      <c r="D183" s="322">
        <f t="shared" si="49"/>
        <v>81.683425095117073</v>
      </c>
      <c r="E183" s="322">
        <f t="shared" si="49"/>
        <v>78.489394492942779</v>
      </c>
      <c r="F183" s="322">
        <f t="shared" si="49"/>
        <v>75.674813956649075</v>
      </c>
      <c r="G183" s="322">
        <f t="shared" si="49"/>
        <v>77.295916777447715</v>
      </c>
      <c r="H183" s="322">
        <f t="shared" si="49"/>
        <v>73.729035896448153</v>
      </c>
      <c r="I183" s="322">
        <f t="shared" si="49"/>
        <v>71.831643327856469</v>
      </c>
      <c r="J183" s="322">
        <f t="shared" si="49"/>
        <v>71.4065767764085</v>
      </c>
      <c r="K183" s="322">
        <f t="shared" si="49"/>
        <v>74.00912501327366</v>
      </c>
      <c r="L183" s="322">
        <f t="shared" si="49"/>
        <v>72.033986212078844</v>
      </c>
      <c r="M183" s="322">
        <f t="shared" si="49"/>
        <v>70.085849452726976</v>
      </c>
      <c r="N183" s="322">
        <f t="shared" si="49"/>
        <v>68.838662075937947</v>
      </c>
      <c r="O183" s="322">
        <f t="shared" si="49"/>
        <v>73.368651552212171</v>
      </c>
      <c r="P183" s="322">
        <f t="shared" si="49"/>
        <v>72.207610901583678</v>
      </c>
      <c r="Q183" s="322">
        <f t="shared" si="49"/>
        <v>72.43950898512422</v>
      </c>
      <c r="R183" s="322">
        <f t="shared" si="49"/>
        <v>73.256360210059896</v>
      </c>
      <c r="S183" s="322">
        <f t="shared" si="49"/>
        <v>73.391465726091866</v>
      </c>
      <c r="T183" s="322">
        <f t="shared" si="49"/>
        <v>71.712246894730441</v>
      </c>
      <c r="U183" s="322">
        <f t="shared" si="49"/>
        <v>73.284436212402014</v>
      </c>
      <c r="V183" s="322">
        <f t="shared" si="49"/>
        <v>70.645607477640596</v>
      </c>
      <c r="W183" s="322">
        <f t="shared" si="49"/>
        <v>69.111351391328043</v>
      </c>
      <c r="DA183" s="95"/>
    </row>
    <row r="184" spans="1:105" ht="12" customHeight="1" x14ac:dyDescent="0.25">
      <c r="A184" s="55" t="s">
        <v>92</v>
      </c>
      <c r="B184" s="275">
        <f>IF(B$6=0,0,B$6/NMM!B$9*1000)</f>
        <v>0.39950812398629676</v>
      </c>
      <c r="C184" s="275">
        <f>IF(C$6=0,0,C$6/NMM!C$9*1000)</f>
        <v>0.38798116468761262</v>
      </c>
      <c r="D184" s="275">
        <f>IF(D$6=0,0,D$6/NMM!D$9*1000)</f>
        <v>0.3924145252605426</v>
      </c>
      <c r="E184" s="275">
        <f>IF(E$6=0,0,E$6/NMM!E$9*1000)</f>
        <v>0.37707011479832503</v>
      </c>
      <c r="F184" s="275">
        <f>IF(F$6=0,0,F$6/NMM!F$9*1000)</f>
        <v>0.36354861660399812</v>
      </c>
      <c r="G184" s="275">
        <f>IF(G$6=0,0,G$6/NMM!G$9*1000)</f>
        <v>0.37133654044670311</v>
      </c>
      <c r="H184" s="275">
        <f>IF(H$6=0,0,H$6/NMM!H$9*1000)</f>
        <v>0.3542009236926108</v>
      </c>
      <c r="I184" s="275">
        <f>IF(I$6=0,0,I$6/NMM!I$9*1000)</f>
        <v>0.34508567903726228</v>
      </c>
      <c r="J184" s="275">
        <f>IF(J$6=0,0,J$6/NMM!J$9*1000)</f>
        <v>0.34304362107038072</v>
      </c>
      <c r="K184" s="275">
        <f>IF(K$6=0,0,K$6/NMM!K$9*1000)</f>
        <v>0.35554649701664159</v>
      </c>
      <c r="L184" s="275">
        <f>IF(L$6=0,0,L$6/NMM!L$9*1000)</f>
        <v>0.34605775246258175</v>
      </c>
      <c r="M184" s="275">
        <f>IF(M$6=0,0,M$6/NMM!M$9*1000)</f>
        <v>0.33669872814840462</v>
      </c>
      <c r="N184" s="275">
        <f>IF(N$6=0,0,N$6/NMM!N$9*1000)</f>
        <v>0.33070712774966743</v>
      </c>
      <c r="O184" s="275">
        <f>IF(O$6=0,0,O$6/NMM!O$9*1000)</f>
        <v>0.35246960486992235</v>
      </c>
      <c r="P184" s="275">
        <f>IF(P$6=0,0,P$6/NMM!P$9*1000)</f>
        <v>0.34689186109642162</v>
      </c>
      <c r="Q184" s="275">
        <f>IF(Q$6=0,0,Q$6/NMM!Q$9*1000)</f>
        <v>0.34800592035974764</v>
      </c>
      <c r="R184" s="275">
        <f>IF(R$6=0,0,R$6/NMM!R$9*1000)</f>
        <v>0.35193014715650589</v>
      </c>
      <c r="S184" s="275">
        <f>IF(S$6=0,0,S$6/NMM!S$9*1000)</f>
        <v>0.35257920621456162</v>
      </c>
      <c r="T184" s="275">
        <f>IF(T$6=0,0,T$6/NMM!T$9*1000)</f>
        <v>0.34451208782717768</v>
      </c>
      <c r="U184" s="275">
        <f>IF(U$6=0,0,U$6/NMM!U$9*1000)</f>
        <v>0.35206502679842289</v>
      </c>
      <c r="V184" s="275">
        <f>IF(V$6=0,0,V$6/NMM!V$9*1000)</f>
        <v>0.33938785607549621</v>
      </c>
      <c r="W184" s="275">
        <f>IF(W$6=0,0,W$6/NMM!W$9*1000)</f>
        <v>0.33201715176114749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0.1597396688670932</v>
      </c>
      <c r="C185" s="276">
        <f>IF(C$7=0,0,C$7/NMM!C$9*1000)</f>
        <v>0.15513071963461289</v>
      </c>
      <c r="D185" s="276">
        <f>IF(D$7=0,0,D$7/NMM!D$9*1000)</f>
        <v>0.15690335830544147</v>
      </c>
      <c r="E185" s="276">
        <f>IF(E$7=0,0,E$7/NMM!E$9*1000)</f>
        <v>0.15076803614543585</v>
      </c>
      <c r="F185" s="276">
        <f>IF(F$7=0,0,F$7/NMM!F$9*1000)</f>
        <v>0.14536158878061869</v>
      </c>
      <c r="G185" s="276">
        <f>IF(G$7=0,0,G$7/NMM!G$9*1000)</f>
        <v>0.14847551888892985</v>
      </c>
      <c r="H185" s="276">
        <f>IF(H$7=0,0,H$7/NMM!H$9*1000)</f>
        <v>0.14162399927821462</v>
      </c>
      <c r="I185" s="276">
        <f>IF(I$7=0,0,I$7/NMM!I$9*1000)</f>
        <v>0.13797935208466253</v>
      </c>
      <c r="J185" s="276">
        <f>IF(J$7=0,0,J$7/NMM!J$9*1000)</f>
        <v>0.1371628538863725</v>
      </c>
      <c r="K185" s="276">
        <f>IF(K$7=0,0,K$7/NMM!K$9*1000)</f>
        <v>0.14216201446316859</v>
      </c>
      <c r="L185" s="276">
        <f>IF(L$7=0,0,L$7/NMM!L$9*1000)</f>
        <v>0.13836802675171483</v>
      </c>
      <c r="M185" s="276">
        <f>IF(M$7=0,0,M$7/NMM!M$9*1000)</f>
        <v>0.13462590649155956</v>
      </c>
      <c r="N185" s="276">
        <f>IF(N$7=0,0,N$7/NMM!N$9*1000)</f>
        <v>0.13223021988041309</v>
      </c>
      <c r="O185" s="276">
        <f>IF(O$7=0,0,O$7/NMM!O$9*1000)</f>
        <v>0.14093174728423744</v>
      </c>
      <c r="P185" s="276">
        <f>IF(P$7=0,0,P$7/NMM!P$9*1000)</f>
        <v>0.1387015374589298</v>
      </c>
      <c r="Q185" s="276">
        <f>IF(Q$7=0,0,Q$7/NMM!Q$9*1000)</f>
        <v>0.1391469838644904</v>
      </c>
      <c r="R185" s="276">
        <f>IF(R$7=0,0,R$7/NMM!R$9*1000)</f>
        <v>0.14071605005222851</v>
      </c>
      <c r="S185" s="276">
        <f>IF(S$7=0,0,S$7/NMM!S$9*1000)</f>
        <v>0.1409755703793108</v>
      </c>
      <c r="T185" s="276">
        <f>IF(T$7=0,0,T$7/NMM!T$9*1000)</f>
        <v>0.13775000688624781</v>
      </c>
      <c r="U185" s="276">
        <f>IF(U$7=0,0,U$7/NMM!U$9*1000)</f>
        <v>0.14076998044323469</v>
      </c>
      <c r="V185" s="276">
        <f>IF(V$7=0,0,V$7/NMM!V$9*1000)</f>
        <v>0.1357011296943538</v>
      </c>
      <c r="W185" s="276">
        <f>IF(W$7=0,0,W$7/NMM!W$9*1000)</f>
        <v>0.13275402099793171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0.55873397543235692</v>
      </c>
      <c r="C186" s="276">
        <f>IF(C$8=0,0,C$8/NMM!C$9*1000)</f>
        <v>0.49510860928151018</v>
      </c>
      <c r="D186" s="276">
        <f>IF(D$8=0,0,D$8/NMM!D$9*1000)</f>
        <v>0.70782795145528832</v>
      </c>
      <c r="E186" s="276">
        <f>IF(E$8=0,0,E$8/NMM!E$9*1000)</f>
        <v>0.48424449756282489</v>
      </c>
      <c r="F186" s="276">
        <f>IF(F$8=0,0,F$8/NMM!F$9*1000)</f>
        <v>0.32631128537071569</v>
      </c>
      <c r="G186" s="276">
        <f>IF(G$8=0,0,G$8/NMM!G$9*1000)</f>
        <v>0.28800002743863734</v>
      </c>
      <c r="H186" s="276">
        <f>IF(H$8=0,0,H$8/NMM!H$9*1000)</f>
        <v>0.19504220423496704</v>
      </c>
      <c r="I186" s="276">
        <f>IF(I$8=0,0,I$8/NMM!I$9*1000)</f>
        <v>0.19478358062966716</v>
      </c>
      <c r="J186" s="276">
        <f>IF(J$8=0,0,J$8/NMM!J$9*1000)</f>
        <v>0.18264651462686629</v>
      </c>
      <c r="K186" s="276">
        <f>IF(K$8=0,0,K$8/NMM!K$9*1000)</f>
        <v>0.18836297453212711</v>
      </c>
      <c r="L186" s="276">
        <f>IF(L$8=0,0,L$8/NMM!L$9*1000)</f>
        <v>0.1689915125865146</v>
      </c>
      <c r="M186" s="276">
        <f>IF(M$8=0,0,M$8/NMM!M$9*1000)</f>
        <v>0.44996160250826267</v>
      </c>
      <c r="N186" s="276">
        <f>IF(N$8=0,0,N$8/NMM!N$9*1000)</f>
        <v>0.39778242299680838</v>
      </c>
      <c r="O186" s="276">
        <f>IF(O$8=0,0,O$8/NMM!O$9*1000)</f>
        <v>0.48960068326840123</v>
      </c>
      <c r="P186" s="276">
        <f>IF(P$8=0,0,P$8/NMM!P$9*1000)</f>
        <v>0.45026264655643017</v>
      </c>
      <c r="Q186" s="276">
        <f>IF(Q$8=0,0,Q$8/NMM!Q$9*1000)</f>
        <v>0.42144755912271542</v>
      </c>
      <c r="R186" s="276">
        <f>IF(R$8=0,0,R$8/NMM!R$9*1000)</f>
        <v>0.39375366557644548</v>
      </c>
      <c r="S186" s="276">
        <f>IF(S$8=0,0,S$8/NMM!S$9*1000)</f>
        <v>0.35928057057036311</v>
      </c>
      <c r="T186" s="276">
        <f>IF(T$8=0,0,T$8/NMM!T$9*1000)</f>
        <v>0.18838521061923599</v>
      </c>
      <c r="U186" s="276">
        <f>IF(U$8=0,0,U$8/NMM!U$9*1000)</f>
        <v>0.17582989105314989</v>
      </c>
      <c r="V186" s="276">
        <f>IF(V$8=0,0,V$8/NMM!V$9*1000)</f>
        <v>0.19562737603275029</v>
      </c>
      <c r="W186" s="276">
        <f>IF(W$8=0,0,W$8/NMM!W$9*1000)</f>
        <v>0.13485563640709911</v>
      </c>
      <c r="DA186" s="77"/>
    </row>
    <row r="187" spans="1:105" ht="12" customHeight="1" x14ac:dyDescent="0.25">
      <c r="A187" s="202" t="s">
        <v>95</v>
      </c>
      <c r="B187" s="276">
        <f>IF(B$9=0,0,B$9/NMM!B$9*1000)</f>
        <v>7.9710882614982978E-2</v>
      </c>
      <c r="C187" s="276">
        <f>IF(C$9=0,0,C$9/NMM!C$9*1000)</f>
        <v>7.7410994216226381E-2</v>
      </c>
      <c r="D187" s="276">
        <f>IF(D$9=0,0,D$9/NMM!D$9*1000)</f>
        <v>7.8295549655781962E-2</v>
      </c>
      <c r="E187" s="276">
        <f>IF(E$9=0,0,E$9/NMM!E$9*1000)</f>
        <v>7.5233993637982735E-2</v>
      </c>
      <c r="F187" s="276">
        <f>IF(F$9=0,0,F$9/NMM!F$9*1000)</f>
        <v>7.2536149737857991E-2</v>
      </c>
      <c r="G187" s="276">
        <f>IF(G$9=0,0,G$9/NMM!G$9*1000)</f>
        <v>7.4090016220086458E-2</v>
      </c>
      <c r="H187" s="276">
        <f>IF(H$9=0,0,H$9/NMM!H$9*1000)</f>
        <v>7.0671074142033385E-2</v>
      </c>
      <c r="I187" s="276">
        <f>IF(I$9=0,0,I$9/NMM!I$9*1000)</f>
        <v>6.8852377216725658E-2</v>
      </c>
      <c r="J187" s="276">
        <f>IF(J$9=0,0,J$9/NMM!J$9*1000)</f>
        <v>6.844494058873693E-2</v>
      </c>
      <c r="K187" s="276">
        <f>IF(K$9=0,0,K$9/NMM!K$9*1000)</f>
        <v>7.0939546372864343E-2</v>
      </c>
      <c r="L187" s="276">
        <f>IF(L$9=0,0,L$9/NMM!L$9*1000)</f>
        <v>6.9046327792562881E-2</v>
      </c>
      <c r="M187" s="276">
        <f>IF(M$9=0,0,M$9/NMM!M$9*1000)</f>
        <v>6.7178991326274307E-2</v>
      </c>
      <c r="N187" s="276">
        <f>IF(N$9=0,0,N$9/NMM!N$9*1000)</f>
        <v>6.598353189157205E-2</v>
      </c>
      <c r="O187" s="276">
        <f>IF(O$9=0,0,O$9/NMM!O$9*1000)</f>
        <v>7.0325636982790166E-2</v>
      </c>
      <c r="P187" s="276">
        <f>IF(P$9=0,0,P$9/NMM!P$9*1000)</f>
        <v>6.9212751280367676E-2</v>
      </c>
      <c r="Q187" s="276">
        <f>IF(Q$9=0,0,Q$9/NMM!Q$9*1000)</f>
        <v>6.9435031233723923E-2</v>
      </c>
      <c r="R187" s="276">
        <f>IF(R$9=0,0,R$9/NMM!R$9*1000)</f>
        <v>7.0218003000179691E-2</v>
      </c>
      <c r="S187" s="276">
        <f>IF(S$9=0,0,S$9/NMM!S$9*1000)</f>
        <v>7.034750492337119E-2</v>
      </c>
      <c r="T187" s="276">
        <f>IF(T$9=0,0,T$9/NMM!T$9*1000)</f>
        <v>6.8737932831565679E-2</v>
      </c>
      <c r="U187" s="276">
        <f>IF(U$9=0,0,U$9/NMM!U$9*1000)</f>
        <v>7.0244914531281247E-2</v>
      </c>
      <c r="V187" s="276">
        <f>IF(V$9=0,0,V$9/NMM!V$9*1000)</f>
        <v>6.7715533007565429E-2</v>
      </c>
      <c r="W187" s="276">
        <f>IF(W$9=0,0,W$9/NMM!W$9*1000)</f>
        <v>6.6244911232647669E-2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0.3255802950140877</v>
      </c>
      <c r="C188" s="277">
        <f>IF(C$10=0,0,C$10/NMM!C$9*1000)</f>
        <v>0.30863935231317324</v>
      </c>
      <c r="D188" s="277">
        <f>IF(D$10=0,0,D$10/NMM!D$9*1000)</f>
        <v>0.32705088041355412</v>
      </c>
      <c r="E188" s="277">
        <f>IF(E$10=0,0,E$10/NMM!E$9*1000)</f>
        <v>0.28916551270405194</v>
      </c>
      <c r="F188" s="277">
        <f>IF(F$10=0,0,F$10/NMM!F$9*1000)</f>
        <v>0.28321338678114016</v>
      </c>
      <c r="G188" s="277">
        <f>IF(G$10=0,0,G$10/NMM!G$9*1000)</f>
        <v>0.29079396629529763</v>
      </c>
      <c r="H188" s="277">
        <f>IF(H$10=0,0,H$10/NMM!H$9*1000)</f>
        <v>0.28317336947287253</v>
      </c>
      <c r="I188" s="277">
        <f>IF(I$10=0,0,I$10/NMM!I$9*1000)</f>
        <v>0.27384994600608831</v>
      </c>
      <c r="J188" s="277">
        <f>IF(J$10=0,0,J$10/NMM!J$9*1000)</f>
        <v>0.27283465475226665</v>
      </c>
      <c r="K188" s="277">
        <f>IF(K$10=0,0,K$10/NMM!K$9*1000)</f>
        <v>0.28898992152278941</v>
      </c>
      <c r="L188" s="277">
        <f>IF(L$10=0,0,L$10/NMM!L$9*1000)</f>
        <v>0.27640119313010109</v>
      </c>
      <c r="M188" s="277">
        <f>IF(M$10=0,0,M$10/NMM!M$9*1000)</f>
        <v>0.26590635220655956</v>
      </c>
      <c r="N188" s="277">
        <f>IF(N$10=0,0,N$10/NMM!N$9*1000)</f>
        <v>0.2577212989066674</v>
      </c>
      <c r="O188" s="277">
        <f>IF(O$10=0,0,O$10/NMM!O$9*1000)</f>
        <v>0.27918715906278874</v>
      </c>
      <c r="P188" s="277">
        <f>IF(P$10=0,0,P$10/NMM!P$9*1000)</f>
        <v>0.26944618166804218</v>
      </c>
      <c r="Q188" s="277">
        <f>IF(Q$10=0,0,Q$10/NMM!Q$9*1000)</f>
        <v>0.27205483887923737</v>
      </c>
      <c r="R188" s="277">
        <f>IF(R$10=0,0,R$10/NMM!R$9*1000)</f>
        <v>0.27514707300686891</v>
      </c>
      <c r="S188" s="277">
        <f>IF(S$10=0,0,S$10/NMM!S$9*1000)</f>
        <v>0.27442598546921759</v>
      </c>
      <c r="T188" s="277">
        <f>IF(T$10=0,0,T$10/NMM!T$9*1000)</f>
        <v>0.27627273048707041</v>
      </c>
      <c r="U188" s="277">
        <f>IF(U$10=0,0,U$10/NMM!U$9*1000)</f>
        <v>0.28452533148393527</v>
      </c>
      <c r="V188" s="277">
        <f>IF(V$10=0,0,V$10/NMM!V$9*1000)</f>
        <v>0.26199440415638359</v>
      </c>
      <c r="W188" s="277">
        <f>IF(W$10=0,0,W$10/NMM!W$9*1000)</f>
        <v>0.26060845426444579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2.2139110089050655</v>
      </c>
      <c r="C189" s="278">
        <f>IF(C$16=0,0,C$16/NMM!C$9*1000)</f>
        <v>1.9618037364629781</v>
      </c>
      <c r="D189" s="278">
        <f>IF(D$16=0,0,D$16/NMM!D$9*1000)</f>
        <v>2.8046765778382485</v>
      </c>
      <c r="E189" s="278">
        <f>IF(E$16=0,0,E$16/NMM!E$9*1000)</f>
        <v>1.9187561009270167</v>
      </c>
      <c r="F189" s="278">
        <f>IF(F$16=0,0,F$16/NMM!F$9*1000)</f>
        <v>1.292966203555399</v>
      </c>
      <c r="G189" s="278">
        <f>IF(G$16=0,0,G$16/NMM!G$9*1000)</f>
        <v>1.1411628061779684</v>
      </c>
      <c r="H189" s="278">
        <f>IF(H$16=0,0,H$16/NMM!H$9*1000)</f>
        <v>0.77282947188376294</v>
      </c>
      <c r="I189" s="278">
        <f>IF(I$16=0,0,I$16/NMM!I$9*1000)</f>
        <v>0.77180470934539525</v>
      </c>
      <c r="J189" s="278">
        <f>IF(J$16=0,0,J$16/NMM!J$9*1000)</f>
        <v>0.72371315733512909</v>
      </c>
      <c r="K189" s="278">
        <f>IF(K$16=0,0,K$16/NMM!K$9*1000)</f>
        <v>0.74636388929827457</v>
      </c>
      <c r="L189" s="278">
        <f>IF(L$16=0,0,L$16/NMM!L$9*1000)</f>
        <v>0.66960698038327493</v>
      </c>
      <c r="M189" s="278">
        <f>IF(M$16=0,0,M$16/NMM!M$9*1000)</f>
        <v>1.7829145696872157</v>
      </c>
      <c r="N189" s="278">
        <f>IF(N$16=0,0,N$16/NMM!N$9*1000)</f>
        <v>1.5761613292624654</v>
      </c>
      <c r="O189" s="278">
        <f>IF(O$16=0,0,O$16/NMM!O$9*1000)</f>
        <v>1.9399792930376074</v>
      </c>
      <c r="P189" s="278">
        <f>IF(P$16=0,0,P$16/NMM!P$9*1000)</f>
        <v>1.7841074177360339</v>
      </c>
      <c r="Q189" s="278">
        <f>IF(Q$16=0,0,Q$16/NMM!Q$9*1000)</f>
        <v>1.669931365988514</v>
      </c>
      <c r="R189" s="278">
        <f>IF(R$16=0,0,R$16/NMM!R$9*1000)</f>
        <v>1.560197899799908</v>
      </c>
      <c r="S189" s="278">
        <f>IF(S$16=0,0,S$16/NMM!S$9*1000)</f>
        <v>1.4236027258874231</v>
      </c>
      <c r="T189" s="278">
        <f>IF(T$16=0,0,T$16/NMM!T$9*1000)</f>
        <v>0.7464519969133655</v>
      </c>
      <c r="U189" s="278">
        <f>IF(U$16=0,0,U$16/NMM!U$9*1000)</f>
        <v>0.696703169331921</v>
      </c>
      <c r="V189" s="278">
        <f>IF(V$16=0,0,V$16/NMM!V$9*1000)</f>
        <v>0.77514813933943449</v>
      </c>
      <c r="W189" s="278">
        <f>IF(W$16=0,0,W$16/NMM!W$9*1000)</f>
        <v>0.5343479923939588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44.782181837938595</v>
      </c>
      <c r="C190" s="278">
        <f>IF(C$17=0,0,C$17/NMM!C$9*1000)</f>
        <v>43.801511836628151</v>
      </c>
      <c r="D190" s="278">
        <f>IF(D$17=0,0,D$17/NMM!D$9*1000)</f>
        <v>42.955184636914133</v>
      </c>
      <c r="E190" s="278">
        <f>IF(E$17=0,0,E$17/NMM!E$9*1000)</f>
        <v>42.556281289813221</v>
      </c>
      <c r="F190" s="278">
        <f>IF(F$17=0,0,F$17/NMM!F$9*1000)</f>
        <v>41.936018928672688</v>
      </c>
      <c r="G190" s="278">
        <f>IF(G$17=0,0,G$17/NMM!G$9*1000)</f>
        <v>43.126226134716447</v>
      </c>
      <c r="H190" s="278">
        <f>IF(H$17=0,0,H$17/NMM!H$9*1000)</f>
        <v>41.647547107692596</v>
      </c>
      <c r="I190" s="278">
        <f>IF(I$17=0,0,I$17/NMM!I$9*1000)</f>
        <v>40.54619518451949</v>
      </c>
      <c r="J190" s="278">
        <f>IF(J$17=0,0,J$17/NMM!J$9*1000)</f>
        <v>40.376888572728106</v>
      </c>
      <c r="K190" s="278">
        <f>IF(K$17=0,0,K$17/NMM!K$9*1000)</f>
        <v>41.850921297886629</v>
      </c>
      <c r="L190" s="278">
        <f>IF(L$17=0,0,L$17/NMM!L$9*1000)</f>
        <v>40.829580921795213</v>
      </c>
      <c r="M190" s="278">
        <f>IF(M$17=0,0,M$17/NMM!M$9*1000)</f>
        <v>37.881920143397132</v>
      </c>
      <c r="N190" s="278">
        <f>IF(N$17=0,0,N$17/NMM!N$9*1000)</f>
        <v>37.495287240641026</v>
      </c>
      <c r="O190" s="278">
        <f>IF(O$17=0,0,O$17/NMM!O$9*1000)</f>
        <v>39.53585518512422</v>
      </c>
      <c r="P190" s="278">
        <f>IF(P$17=0,0,P$17/NMM!P$9*1000)</f>
        <v>39.117485926903065</v>
      </c>
      <c r="Q190" s="278">
        <f>IF(Q$17=0,0,Q$17/NMM!Q$9*1000)</f>
        <v>39.437640192051049</v>
      </c>
      <c r="R190" s="278">
        <f>IF(R$17=0,0,R$17/NMM!R$9*1000)</f>
        <v>40.09201116862468</v>
      </c>
      <c r="S190" s="278">
        <f>IF(S$17=0,0,S$17/NMM!S$9*1000)</f>
        <v>40.39413987200215</v>
      </c>
      <c r="T190" s="278">
        <f>IF(T$17=0,0,T$17/NMM!T$9*1000)</f>
        <v>40.516361322451942</v>
      </c>
      <c r="U190" s="278">
        <f>IF(U$17=0,0,U$17/NMM!U$9*1000)</f>
        <v>41.511156503481033</v>
      </c>
      <c r="V190" s="278">
        <f>IF(V$17=0,0,V$17/NMM!V$9*1000)</f>
        <v>39.854805476398937</v>
      </c>
      <c r="W190" s="278">
        <f>IF(W$17=0,0,W$17/NMM!W$9*1000)</f>
        <v>39.351982343625991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30.367881473907893</v>
      </c>
      <c r="C191" s="278">
        <f>IF(C$25=0,0,C$25/NMM!C$9*1000)</f>
        <v>29.702865408532031</v>
      </c>
      <c r="D191" s="278">
        <f>IF(D$25=0,0,D$25/NMM!D$9*1000)</f>
        <v>29.12895044873687</v>
      </c>
      <c r="E191" s="278">
        <f>IF(E$25=0,0,E$25/NMM!E$9*1000)</f>
        <v>28.858444433461763</v>
      </c>
      <c r="F191" s="278">
        <f>IF(F$25=0,0,F$25/NMM!F$9*1000)</f>
        <v>28.43782951268798</v>
      </c>
      <c r="G191" s="278">
        <f>IF(G$25=0,0,G$25/NMM!G$9*1000)</f>
        <v>29.24493782852058</v>
      </c>
      <c r="H191" s="278">
        <f>IF(H$25=0,0,H$25/NMM!H$9*1000)</f>
        <v>28.242209788312142</v>
      </c>
      <c r="I191" s="278">
        <f>IF(I$25=0,0,I$25/NMM!I$9*1000)</f>
        <v>27.495356390569778</v>
      </c>
      <c r="J191" s="278">
        <f>IF(J$25=0,0,J$25/NMM!J$9*1000)</f>
        <v>27.380545478983656</v>
      </c>
      <c r="K191" s="278">
        <f>IF(K$25=0,0,K$25/NMM!K$9*1000)</f>
        <v>28.380122749431699</v>
      </c>
      <c r="L191" s="278">
        <f>IF(L$25=0,0,L$25/NMM!L$9*1000)</f>
        <v>27.687527118475096</v>
      </c>
      <c r="M191" s="278">
        <f>IF(M$25=0,0,M$25/NMM!M$9*1000)</f>
        <v>25.688646995402468</v>
      </c>
      <c r="N191" s="278">
        <f>IF(N$25=0,0,N$25/NMM!N$9*1000)</f>
        <v>25.426461865448296</v>
      </c>
      <c r="O191" s="278">
        <f>IF(O$25=0,0,O$25/NMM!O$9*1000)</f>
        <v>26.810220381319095</v>
      </c>
      <c r="P191" s="278">
        <f>IF(P$25=0,0,P$25/NMM!P$9*1000)</f>
        <v>26.526514060533639</v>
      </c>
      <c r="Q191" s="278">
        <f>IF(Q$25=0,0,Q$25/NMM!Q$9*1000)</f>
        <v>26.743618417185228</v>
      </c>
      <c r="R191" s="278">
        <f>IF(R$25=0,0,R$25/NMM!R$9*1000)</f>
        <v>27.187363215696099</v>
      </c>
      <c r="S191" s="278">
        <f>IF(S$25=0,0,S$25/NMM!S$9*1000)</f>
        <v>27.392244002595589</v>
      </c>
      <c r="T191" s="278">
        <f>IF(T$25=0,0,T$25/NMM!T$9*1000)</f>
        <v>27.47512532656188</v>
      </c>
      <c r="U191" s="278">
        <f>IF(U$25=0,0,U$25/NMM!U$9*1000)</f>
        <v>28.149720018210271</v>
      </c>
      <c r="V191" s="278">
        <f>IF(V$25=0,0,V$25/NMM!V$9*1000)</f>
        <v>27.02650829414458</v>
      </c>
      <c r="W191" s="278">
        <f>IF(W$25=0,0,W$25/NMM!W$9*1000)</f>
        <v>26.685531756787672</v>
      </c>
      <c r="DA191" s="79"/>
    </row>
    <row r="192" spans="1:105" ht="12" customHeight="1" x14ac:dyDescent="0.25">
      <c r="A192" s="41" t="s">
        <v>1472</v>
      </c>
      <c r="B192" s="279">
        <f>IF(B$33=0,0,B$33/NMM!B$9*1000)</f>
        <v>4.272752733333661</v>
      </c>
      <c r="C192" s="279">
        <f>IF(C$33=0,0,C$33/NMM!C$9*1000)</f>
        <v>3.8701428151833337</v>
      </c>
      <c r="D192" s="279">
        <f>IF(D$33=0,0,D$33/NMM!D$9*1000)</f>
        <v>5.1321211665372122</v>
      </c>
      <c r="E192" s="279">
        <f>IF(E$33=0,0,E$33/NMM!E$9*1000)</f>
        <v>3.7794305138921458</v>
      </c>
      <c r="F192" s="279">
        <f>IF(F$33=0,0,F$33/NMM!F$9*1000)</f>
        <v>2.8170282844586709</v>
      </c>
      <c r="G192" s="279">
        <f>IF(G$33=0,0,G$33/NMM!G$9*1000)</f>
        <v>2.6108939387430672</v>
      </c>
      <c r="H192" s="279">
        <f>IF(H$33=0,0,H$33/NMM!H$9*1000)</f>
        <v>2.0217379577389556</v>
      </c>
      <c r="I192" s="279">
        <f>IF(I$33=0,0,I$33/NMM!I$9*1000)</f>
        <v>1.9977361084474046</v>
      </c>
      <c r="J192" s="279">
        <f>IF(J$33=0,0,J$33/NMM!J$9*1000)</f>
        <v>1.9212969824369828</v>
      </c>
      <c r="K192" s="279">
        <f>IF(K$33=0,0,K$33/NMM!K$9*1000)</f>
        <v>1.9857161227494726</v>
      </c>
      <c r="L192" s="279">
        <f>IF(L$33=0,0,L$33/NMM!L$9*1000)</f>
        <v>1.8484063787017802</v>
      </c>
      <c r="M192" s="279">
        <f>IF(M$33=0,0,M$33/NMM!M$9*1000)</f>
        <v>3.4779961635591001</v>
      </c>
      <c r="N192" s="279">
        <f>IF(N$33=0,0,N$33/NMM!N$9*1000)</f>
        <v>3.1563270391610336</v>
      </c>
      <c r="O192" s="279">
        <f>IF(O$33=0,0,O$33/NMM!O$9*1000)</f>
        <v>3.7500818612631091</v>
      </c>
      <c r="P192" s="279">
        <f>IF(P$33=0,0,P$33/NMM!P$9*1000)</f>
        <v>3.5049885183507454</v>
      </c>
      <c r="Q192" s="279">
        <f>IF(Q$33=0,0,Q$33/NMM!Q$9*1000)</f>
        <v>3.3382286764395168</v>
      </c>
      <c r="R192" s="279">
        <f>IF(R$33=0,0,R$33/NMM!R$9*1000)</f>
        <v>3.1850229871469748</v>
      </c>
      <c r="S192" s="279">
        <f>IF(S$33=0,0,S$33/NMM!S$9*1000)</f>
        <v>2.9838702880498782</v>
      </c>
      <c r="T192" s="279">
        <f>IF(T$33=0,0,T$33/NMM!T$9*1000)</f>
        <v>1.9586502801519587</v>
      </c>
      <c r="U192" s="279">
        <f>IF(U$33=0,0,U$33/NMM!U$9*1000)</f>
        <v>1.9034213770687676</v>
      </c>
      <c r="V192" s="279">
        <f>IF(V$33=0,0,V$33/NMM!V$9*1000)</f>
        <v>1.9887192687910995</v>
      </c>
      <c r="W192" s="279">
        <f>IF(W$33=0,0,W$33/NMM!W$9*1000)</f>
        <v>1.6130091238571569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 t="shared" ref="B194:W194" si="50">SUM(B195:B201,B202,B203)</f>
        <v>73.58078277089605</v>
      </c>
      <c r="C194" s="322">
        <f t="shared" si="50"/>
        <v>65.501073436617517</v>
      </c>
      <c r="D194" s="322">
        <f t="shared" si="50"/>
        <v>66.249537286869824</v>
      </c>
      <c r="E194" s="322">
        <f t="shared" si="50"/>
        <v>63.659011127765396</v>
      </c>
      <c r="F194" s="322">
        <f t="shared" si="50"/>
        <v>61.376238852129781</v>
      </c>
      <c r="G194" s="322">
        <f t="shared" si="50"/>
        <v>62.691038172154485</v>
      </c>
      <c r="H194" s="322">
        <f t="shared" si="50"/>
        <v>61.601085906216028</v>
      </c>
      <c r="I194" s="322">
        <f t="shared" si="50"/>
        <v>61.381471941020237</v>
      </c>
      <c r="J194" s="322">
        <f t="shared" si="50"/>
        <v>61.018244686400955</v>
      </c>
      <c r="K194" s="322">
        <f t="shared" si="50"/>
        <v>63.242170440781408</v>
      </c>
      <c r="L194" s="322">
        <f t="shared" si="50"/>
        <v>63.284695410443767</v>
      </c>
      <c r="M194" s="322">
        <f t="shared" si="50"/>
        <v>64.613456027667141</v>
      </c>
      <c r="N194" s="322">
        <f t="shared" si="50"/>
        <v>63.463650648155081</v>
      </c>
      <c r="O194" s="322">
        <f t="shared" si="50"/>
        <v>67.639932709606938</v>
      </c>
      <c r="P194" s="322">
        <f t="shared" si="50"/>
        <v>66.56954760888388</v>
      </c>
      <c r="Q194" s="322">
        <f t="shared" si="50"/>
        <v>66.783338791280187</v>
      </c>
      <c r="R194" s="322">
        <f t="shared" si="50"/>
        <v>67.536409220127965</v>
      </c>
      <c r="S194" s="322">
        <f t="shared" si="50"/>
        <v>67.660965523395944</v>
      </c>
      <c r="T194" s="322">
        <f t="shared" si="50"/>
        <v>66.11286226192108</v>
      </c>
      <c r="U194" s="322">
        <f t="shared" si="50"/>
        <v>67.562293012033578</v>
      </c>
      <c r="V194" s="322">
        <f t="shared" si="50"/>
        <v>65.1295074247938</v>
      </c>
      <c r="W194" s="322">
        <f t="shared" si="50"/>
        <v>63.715048030462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0.52945421827046468</v>
      </c>
      <c r="C195" s="275">
        <f>IF(C$49=0,0,C$49/NMM!C$10*1000)</f>
        <v>0.47131626392506187</v>
      </c>
      <c r="D195" s="275">
        <f>IF(D$49=0,0,D$49/NMM!D$10*1000)</f>
        <v>0.47670187315463491</v>
      </c>
      <c r="E195" s="275">
        <f>IF(E$49=0,0,E$49/NMM!E$10*1000)</f>
        <v>0.45806161205735624</v>
      </c>
      <c r="F195" s="275">
        <f>IF(F$49=0,0,F$49/NMM!F$10*1000)</f>
        <v>0.44163580948827913</v>
      </c>
      <c r="G195" s="275">
        <f>IF(G$49=0,0,G$49/NMM!G$10*1000)</f>
        <v>0.45109651403597528</v>
      </c>
      <c r="H195" s="275">
        <f>IF(H$49=0,0,H$49/NMM!H$10*1000)</f>
        <v>0.44325370775969025</v>
      </c>
      <c r="I195" s="275">
        <f>IF(I$49=0,0,I$49/NMM!I$10*1000)</f>
        <v>0.44167346444232641</v>
      </c>
      <c r="J195" s="275">
        <f>IF(J$49=0,0,J$49/NMM!J$10*1000)</f>
        <v>0.43905984448750751</v>
      </c>
      <c r="K195" s="275">
        <f>IF(K$49=0,0,K$49/NMM!K$10*1000)</f>
        <v>0.45506221395726926</v>
      </c>
      <c r="L195" s="275">
        <f>IF(L$49=0,0,L$49/NMM!L$10*1000)</f>
        <v>0.45536820451207932</v>
      </c>
      <c r="M195" s="275">
        <f>IF(M$49=0,0,M$49/NMM!M$10*1000)</f>
        <v>0.4649293682752843</v>
      </c>
      <c r="N195" s="275">
        <f>IF(N$49=0,0,N$49/NMM!N$10*1000)</f>
        <v>0.45665588591411677</v>
      </c>
      <c r="O195" s="275">
        <f>IF(O$49=0,0,O$49/NMM!O$10*1000)</f>
        <v>0.48670653325520258</v>
      </c>
      <c r="P195" s="275">
        <f>IF(P$49=0,0,P$49/NMM!P$10*1000)</f>
        <v>0.47900452349900874</v>
      </c>
      <c r="Q195" s="275">
        <f>IF(Q$49=0,0,Q$49/NMM!Q$10*1000)</f>
        <v>0.48054286869052415</v>
      </c>
      <c r="R195" s="275">
        <f>IF(R$49=0,0,R$49/NMM!R$10*1000)</f>
        <v>0.48596162478651805</v>
      </c>
      <c r="S195" s="275">
        <f>IF(S$49=0,0,S$49/NMM!S$10*1000)</f>
        <v>0.48685787592306945</v>
      </c>
      <c r="T195" s="275">
        <f>IF(T$49=0,0,T$49/NMM!T$10*1000)</f>
        <v>0.47571842114615814</v>
      </c>
      <c r="U195" s="275">
        <f>IF(U$49=0,0,U$49/NMM!U$10*1000)</f>
        <v>0.48614787291106859</v>
      </c>
      <c r="V195" s="275">
        <f>IF(V$49=0,0,V$49/NMM!V$10*1000)</f>
        <v>0.46864264202363726</v>
      </c>
      <c r="W195" s="275">
        <f>IF(W$49=0,0,W$49/NMM!W$10*1000)</f>
        <v>0.45846482840543984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0.59279918138241761</v>
      </c>
      <c r="C196" s="276">
        <f>IF(C$50=0,0,C$50/NMM!C$10*1000)</f>
        <v>0.52770548573525655</v>
      </c>
      <c r="D196" s="276">
        <f>IF(D$50=0,0,D$50/NMM!D$10*1000)</f>
        <v>0.53373544003983353</v>
      </c>
      <c r="E196" s="276">
        <f>IF(E$50=0,0,E$50/NMM!E$10*1000)</f>
        <v>0.512865020770501</v>
      </c>
      <c r="F196" s="276">
        <f>IF(F$50=0,0,F$50/NMM!F$10*1000)</f>
        <v>0.49447400228299859</v>
      </c>
      <c r="G196" s="276">
        <f>IF(G$50=0,0,G$50/NMM!G$10*1000)</f>
        <v>0.50506660447152318</v>
      </c>
      <c r="H196" s="276">
        <f>IF(H$50=0,0,H$50/NMM!H$10*1000)</f>
        <v>0.49628546914407207</v>
      </c>
      <c r="I196" s="276">
        <f>IF(I$50=0,0,I$50/NMM!I$10*1000)</f>
        <v>0.49451616235116685</v>
      </c>
      <c r="J196" s="276">
        <f>IF(J$50=0,0,J$50/NMM!J$10*1000)</f>
        <v>0.49158984367016267</v>
      </c>
      <c r="K196" s="276">
        <f>IF(K$50=0,0,K$50/NMM!K$10*1000)</f>
        <v>0.50950676867425782</v>
      </c>
      <c r="L196" s="276">
        <f>IF(L$50=0,0,L$50/NMM!L$10*1000)</f>
        <v>0.50984936855191054</v>
      </c>
      <c r="M196" s="276">
        <f>IF(M$50=0,0,M$50/NMM!M$10*1000)</f>
        <v>0.52055444909769588</v>
      </c>
      <c r="N196" s="276">
        <f>IF(N$50=0,0,N$50/NMM!N$10*1000)</f>
        <v>0.51129111073597078</v>
      </c>
      <c r="O196" s="276">
        <f>IF(O$50=0,0,O$50/NMM!O$10*1000)</f>
        <v>0.54493707771305766</v>
      </c>
      <c r="P196" s="276">
        <f>IF(P$50=0,0,P$50/NMM!P$10*1000)</f>
        <v>0.53631358408336127</v>
      </c>
      <c r="Q196" s="276">
        <f>IF(Q$50=0,0,Q$50/NMM!Q$10*1000)</f>
        <v>0.53803597997472463</v>
      </c>
      <c r="R196" s="276">
        <f>IF(R$50=0,0,R$50/NMM!R$10*1000)</f>
        <v>0.54410304690321065</v>
      </c>
      <c r="S196" s="276">
        <f>IF(S$50=0,0,S$50/NMM!S$10*1000)</f>
        <v>0.54510652732083065</v>
      </c>
      <c r="T196" s="276">
        <f>IF(T$50=0,0,T$50/NMM!T$10*1000)</f>
        <v>0.53263432586331716</v>
      </c>
      <c r="U196" s="276">
        <f>IF(U$50=0,0,U$50/NMM!U$10*1000)</f>
        <v>0.54431157812641662</v>
      </c>
      <c r="V196" s="276">
        <f>IF(V$50=0,0,V$50/NMM!V$10*1000)</f>
        <v>0.52471198635457716</v>
      </c>
      <c r="W196" s="276">
        <f>IF(W$50=0,0,W$50/NMM!W$10*1000)</f>
        <v>0.51331647873006669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0.62020108061782642</v>
      </c>
      <c r="C197" s="276">
        <f>IF(C$51=0,0,C$51/NMM!C$10*1000)</f>
        <v>0.50783268264283732</v>
      </c>
      <c r="D197" s="276">
        <f>IF(D$51=0,0,D$51/NMM!D$10*1000)</f>
        <v>0.71581558587715732</v>
      </c>
      <c r="E197" s="276">
        <f>IF(E$51=0,0,E$51/NMM!E$10*1000)</f>
        <v>0.50189723891671056</v>
      </c>
      <c r="F197" s="276">
        <f>IF(F$51=0,0,F$51/NMM!F$10*1000)</f>
        <v>0.34129996190909934</v>
      </c>
      <c r="G197" s="276">
        <f>IF(G$51=0,0,G$51/NMM!G$10*1000)</f>
        <v>0.30260055973495159</v>
      </c>
      <c r="H197" s="276">
        <f>IF(H$51=0,0,H$51/NMM!H$10*1000)</f>
        <v>0.21272876418075906</v>
      </c>
      <c r="I197" s="276">
        <f>IF(I$51=0,0,I$51/NMM!I$10*1000)</f>
        <v>0.21794852241365087</v>
      </c>
      <c r="J197" s="276">
        <f>IF(J$51=0,0,J$51/NMM!J$10*1000)</f>
        <v>0.20461540840948308</v>
      </c>
      <c r="K197" s="276">
        <f>IF(K$51=0,0,K$51/NMM!K$10*1000)</f>
        <v>0.21008961234873541</v>
      </c>
      <c r="L197" s="276">
        <f>IF(L$51=0,0,L$51/NMM!L$10*1000)</f>
        <v>0.19496135506779214</v>
      </c>
      <c r="M197" s="276">
        <f>IF(M$51=0,0,M$51/NMM!M$10*1000)</f>
        <v>0.52586129976583473</v>
      </c>
      <c r="N197" s="276">
        <f>IF(N$51=0,0,N$51/NMM!N$10*1000)</f>
        <v>0.4678528721334802</v>
      </c>
      <c r="O197" s="276">
        <f>IF(O$51=0,0,O$51/NMM!O$10*1000)</f>
        <v>0.57095968766403482</v>
      </c>
      <c r="P197" s="276">
        <f>IF(P$51=0,0,P$51/NMM!P$10*1000)</f>
        <v>0.5285070598172239</v>
      </c>
      <c r="Q197" s="276">
        <f>IF(Q$51=0,0,Q$51/NMM!Q$10*1000)</f>
        <v>0.49532571242828899</v>
      </c>
      <c r="R197" s="276">
        <f>IF(R$51=0,0,R$51/NMM!R$10*1000)</f>
        <v>0.46413092851251325</v>
      </c>
      <c r="S197" s="276">
        <f>IF(S$51=0,0,S$51/NMM!S$10*1000)</f>
        <v>0.4253778922423771</v>
      </c>
      <c r="T197" s="276">
        <f>IF(T$51=0,0,T$51/NMM!T$10*1000)</f>
        <v>0.22727242142071419</v>
      </c>
      <c r="U197" s="276">
        <f>IF(U$51=0,0,U$51/NMM!U$10*1000)</f>
        <v>0.21231313499689219</v>
      </c>
      <c r="V197" s="276">
        <f>IF(V$51=0,0,V$51/NMM!V$10*1000)</f>
        <v>0.23713285016387176</v>
      </c>
      <c r="W197" s="276">
        <f>IF(W$51=0,0,W$51/NMM!W$10*1000)</f>
        <v>0.16445958736672114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0.43601312701534334</v>
      </c>
      <c r="C198" s="276">
        <f>IF(C$52=0,0,C$52/NMM!C$10*1000)</f>
        <v>0.38813568946234744</v>
      </c>
      <c r="D198" s="276">
        <f>IF(D$52=0,0,D$52/NMM!D$10*1000)</f>
        <v>0.39257081574907249</v>
      </c>
      <c r="E198" s="276">
        <f>IF(E$52=0,0,E$52/NMM!E$10*1000)</f>
        <v>0.37722029393066836</v>
      </c>
      <c r="F198" s="276">
        <f>IF(F$52=0,0,F$52/NMM!F$10*1000)</f>
        <v>0.36369341040658365</v>
      </c>
      <c r="G198" s="276">
        <f>IF(G$52=0,0,G$52/NMM!G$10*1000)</f>
        <v>0.37148443601609549</v>
      </c>
      <c r="H198" s="276">
        <f>IF(H$52=0,0,H$52/NMM!H$10*1000)</f>
        <v>0.36502577279065335</v>
      </c>
      <c r="I198" s="276">
        <f>IF(I$52=0,0,I$52/NMM!I$10*1000)</f>
        <v>0.36372441980021047</v>
      </c>
      <c r="J198" s="276">
        <f>IF(J$52=0,0,J$52/NMM!J$10*1000)</f>
        <v>0.36157206635772987</v>
      </c>
      <c r="K198" s="276">
        <f>IF(K$52=0,0,K$52/NMM!K$10*1000)</f>
        <v>0.37475024666377743</v>
      </c>
      <c r="L198" s="276">
        <f>IF(L$52=0,0,L$52/NMM!L$10*1000)</f>
        <v>0.37500223426541696</v>
      </c>
      <c r="M198" s="276">
        <f>IF(M$52=0,0,M$52/NMM!M$10*1000)</f>
        <v>0.38287598947680945</v>
      </c>
      <c r="N198" s="276">
        <f>IF(N$52=0,0,N$52/NMM!N$10*1000)</f>
        <v>0.37606265833104396</v>
      </c>
      <c r="O198" s="276">
        <f>IF(O$52=0,0,O$52/NMM!O$10*1000)</f>
        <v>0.40080979654220672</v>
      </c>
      <c r="P198" s="276">
        <f>IF(P$52=0,0,P$52/NMM!P$10*1000)</f>
        <v>0.39446708126633107</v>
      </c>
      <c r="Q198" s="276">
        <f>IF(Q$52=0,0,Q$52/NMM!Q$10*1000)</f>
        <v>0.39573393055043488</v>
      </c>
      <c r="R198" s="276">
        <f>IF(R$52=0,0,R$52/NMM!R$10*1000)</f>
        <v>0.40019635375610069</v>
      </c>
      <c r="S198" s="276">
        <f>IF(S$52=0,0,S$52/NMM!S$10*1000)</f>
        <v>0.40093442939541735</v>
      </c>
      <c r="T198" s="276">
        <f>IF(T$52=0,0,T$52/NMM!T$10*1000)</f>
        <v>0.39176092894358788</v>
      </c>
      <c r="U198" s="276">
        <f>IF(U$52=0,0,U$52/NMM!U$10*1000)</f>
        <v>0.40034973175250482</v>
      </c>
      <c r="V198" s="276">
        <f>IF(V$52=0,0,V$52/NMM!V$10*1000)</f>
        <v>0.38593392355800765</v>
      </c>
      <c r="W198" s="276">
        <f>IF(W$52=0,0,W$52/NMM!W$10*1000)</f>
        <v>0.37755234836469626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0.5863905809942368</v>
      </c>
      <c r="C199" s="277">
        <f>IF(C$53=0,0,C$53/NMM!C$10*1000)</f>
        <v>0.51365663646204673</v>
      </c>
      <c r="D199" s="277">
        <f>IF(D$53=0,0,D$53/NMM!D$10*1000)</f>
        <v>0.53664884607769892</v>
      </c>
      <c r="E199" s="277">
        <f>IF(E$53=0,0,E$53/NMM!E$10*1000)</f>
        <v>0.48629302793617624</v>
      </c>
      <c r="F199" s="277">
        <f>IF(F$53=0,0,F$53/NMM!F$10*1000)</f>
        <v>0.48063938891110519</v>
      </c>
      <c r="G199" s="277">
        <f>IF(G$53=0,0,G$53/NMM!G$10*1000)</f>
        <v>0.49575148575779249</v>
      </c>
      <c r="H199" s="277">
        <f>IF(H$53=0,0,H$53/NMM!H$10*1000)</f>
        <v>0.50113122575990732</v>
      </c>
      <c r="I199" s="277">
        <f>IF(I$53=0,0,I$53/NMM!I$10*1000)</f>
        <v>0.49718232296179388</v>
      </c>
      <c r="J199" s="277">
        <f>IF(J$53=0,0,J$53/NMM!J$10*1000)</f>
        <v>0.49593860217725938</v>
      </c>
      <c r="K199" s="277">
        <f>IF(K$53=0,0,K$53/NMM!K$10*1000)</f>
        <v>0.52298974400671017</v>
      </c>
      <c r="L199" s="277">
        <f>IF(L$53=0,0,L$53/NMM!L$10*1000)</f>
        <v>0.51739829165230156</v>
      </c>
      <c r="M199" s="277">
        <f>IF(M$53=0,0,M$53/NMM!M$10*1000)</f>
        <v>0.50422677498954438</v>
      </c>
      <c r="N199" s="277">
        <f>IF(N$53=0,0,N$53/NMM!N$10*1000)</f>
        <v>0.49183050097846581</v>
      </c>
      <c r="O199" s="277">
        <f>IF(O$53=0,0,O$53/NMM!O$10*1000)</f>
        <v>0.52827530071164475</v>
      </c>
      <c r="P199" s="277">
        <f>IF(P$53=0,0,P$53/NMM!P$10*1000)</f>
        <v>0.51316655302774628</v>
      </c>
      <c r="Q199" s="277">
        <f>IF(Q$53=0,0,Q$53/NMM!Q$10*1000)</f>
        <v>0.51880627503832588</v>
      </c>
      <c r="R199" s="277">
        <f>IF(R$53=0,0,R$53/NMM!R$10*1000)</f>
        <v>0.52623803267124869</v>
      </c>
      <c r="S199" s="277">
        <f>IF(S$53=0,0,S$53/NMM!S$10*1000)</f>
        <v>0.52719083444443904</v>
      </c>
      <c r="T199" s="277">
        <f>IF(T$53=0,0,T$53/NMM!T$10*1000)</f>
        <v>0.54080337030629444</v>
      </c>
      <c r="U199" s="277">
        <f>IF(U$53=0,0,U$53/NMM!U$10*1000)</f>
        <v>0.55745078272601667</v>
      </c>
      <c r="V199" s="277">
        <f>IF(V$53=0,0,V$53/NMM!V$10*1000)</f>
        <v>0.51529454203792624</v>
      </c>
      <c r="W199" s="277">
        <f>IF(W$53=0,0,W$53/NMM!W$10*1000)</f>
        <v>0.51567969251209134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2.6447671535341781</v>
      </c>
      <c r="C200" s="278">
        <f>IF(C$59=0,0,C$59/NMM!C$10*1000)</f>
        <v>2.1655866790927951</v>
      </c>
      <c r="D200" s="278">
        <f>IF(D$59=0,0,D$59/NMM!D$10*1000)</f>
        <v>3.0525028231647249</v>
      </c>
      <c r="E200" s="278">
        <f>IF(E$59=0,0,E$59/NMM!E$10*1000)</f>
        <v>2.1402757483332562</v>
      </c>
      <c r="F200" s="278">
        <f>IF(F$59=0,0,F$59/NMM!F$10*1000)</f>
        <v>1.4554294679081325</v>
      </c>
      <c r="G200" s="278">
        <f>IF(G$59=0,0,G$59/NMM!G$10*1000)</f>
        <v>1.2904008813251557</v>
      </c>
      <c r="H200" s="278">
        <f>IF(H$59=0,0,H$59/NMM!H$10*1000)</f>
        <v>0.90715425319273202</v>
      </c>
      <c r="I200" s="278">
        <f>IF(I$59=0,0,I$59/NMM!I$10*1000)</f>
        <v>0.92941323589232616</v>
      </c>
      <c r="J200" s="278">
        <f>IF(J$59=0,0,J$59/NMM!J$10*1000)</f>
        <v>0.87255589869223371</v>
      </c>
      <c r="K200" s="278">
        <f>IF(K$59=0,0,K$59/NMM!K$10*1000)</f>
        <v>0.89589993213999797</v>
      </c>
      <c r="L200" s="278">
        <f>IF(L$59=0,0,L$59/NMM!L$10*1000)</f>
        <v>0.83138743901922563</v>
      </c>
      <c r="M200" s="278">
        <f>IF(M$59=0,0,M$59/NMM!M$10*1000)</f>
        <v>2.2424673809823341</v>
      </c>
      <c r="N200" s="278">
        <f>IF(N$59=0,0,N$59/NMM!N$10*1000)</f>
        <v>1.9950979570571366</v>
      </c>
      <c r="O200" s="278">
        <f>IF(O$59=0,0,O$59/NMM!O$10*1000)</f>
        <v>2.4347836131173763</v>
      </c>
      <c r="P200" s="278">
        <f>IF(P$59=0,0,P$59/NMM!P$10*1000)</f>
        <v>2.253749881930375</v>
      </c>
      <c r="Q200" s="278">
        <f>IF(Q$59=0,0,Q$59/NMM!Q$10*1000)</f>
        <v>2.1122523250463381</v>
      </c>
      <c r="R200" s="278">
        <f>IF(R$59=0,0,R$59/NMM!R$10*1000)</f>
        <v>1.9792262107095919</v>
      </c>
      <c r="S200" s="278">
        <f>IF(S$59=0,0,S$59/NMM!S$10*1000)</f>
        <v>1.8139689084732364</v>
      </c>
      <c r="T200" s="278">
        <f>IF(T$59=0,0,T$59/NMM!T$10*1000)</f>
        <v>0.96917379518091351</v>
      </c>
      <c r="U200" s="278">
        <f>IF(U$59=0,0,U$59/NMM!U$10*1000)</f>
        <v>0.90538185638805979</v>
      </c>
      <c r="V200" s="278">
        <f>IF(V$59=0,0,V$59/NMM!V$10*1000)</f>
        <v>1.0112223160149767</v>
      </c>
      <c r="W200" s="278">
        <f>IF(W$59=0,0,W$59/NMM!W$10*1000)</f>
        <v>0.70131660254122197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11.450911698295313</v>
      </c>
      <c r="C201" s="278">
        <f>IF(C$60=0,0,C$60/NMM!C$10*1000)</f>
        <v>10.199916629037704</v>
      </c>
      <c r="D201" s="278">
        <f>IF(D$60=0,0,D$60/NMM!D$10*1000)</f>
        <v>9.6533543572353349</v>
      </c>
      <c r="E201" s="278">
        <f>IF(E$60=0,0,E$60/NMM!E$10*1000)</f>
        <v>9.5820053662187981</v>
      </c>
      <c r="F201" s="278">
        <f>IF(F$60=0,0,F$60/NMM!F$10*1000)</f>
        <v>9.7349070623619376</v>
      </c>
      <c r="G201" s="278">
        <f>IF(G$60=0,0,G$60/NMM!G$10*1000)</f>
        <v>10.055802231552335</v>
      </c>
      <c r="H201" s="278">
        <f>IF(H$60=0,0,H$60/NMM!H$10*1000)</f>
        <v>10.107764422057961</v>
      </c>
      <c r="I201" s="278">
        <f>IF(I$60=0,0,I$60/NMM!I$10*1000)</f>
        <v>9.9558231100510337</v>
      </c>
      <c r="J201" s="278">
        <f>IF(J$60=0,0,J$60/NMM!J$10*1000)</f>
        <v>9.9260046139604459</v>
      </c>
      <c r="K201" s="278">
        <f>IF(K$60=0,0,K$60/NMM!K$10*1000)</f>
        <v>10.421010300164609</v>
      </c>
      <c r="L201" s="278">
        <f>IF(L$60=0,0,L$60/NMM!L$10*1000)</f>
        <v>10.336626845835042</v>
      </c>
      <c r="M201" s="278">
        <f>IF(M$60=0,0,M$60/NMM!M$10*1000)</f>
        <v>9.8642565224488354</v>
      </c>
      <c r="N201" s="278">
        <f>IF(N$60=0,0,N$60/NMM!N$10*1000)</f>
        <v>9.7678410388960586</v>
      </c>
      <c r="O201" s="278">
        <f>IF(O$60=0,0,O$60/NMM!O$10*1000)</f>
        <v>10.282169900653329</v>
      </c>
      <c r="P201" s="278">
        <f>IF(P$60=0,0,P$60/NMM!P$10*1000)</f>
        <v>10.107910373932585</v>
      </c>
      <c r="Q201" s="278">
        <f>IF(Q$60=0,0,Q$60/NMM!Q$10*1000)</f>
        <v>10.28396745885127</v>
      </c>
      <c r="R201" s="278">
        <f>IF(R$60=0,0,R$60/NMM!R$10*1000)</f>
        <v>10.505451220189531</v>
      </c>
      <c r="S201" s="278">
        <f>IF(S$60=0,0,S$60/NMM!S$10*1000)</f>
        <v>10.599973977147293</v>
      </c>
      <c r="T201" s="278">
        <f>IF(T$60=0,0,T$60/NMM!T$10*1000)</f>
        <v>10.779118676445519</v>
      </c>
      <c r="U201" s="278">
        <f>IF(U$60=0,0,U$60/NMM!U$10*1000)</f>
        <v>11.091149934978679</v>
      </c>
      <c r="V201" s="278">
        <f>IF(V$60=0,0,V$60/NMM!V$10*1000)</f>
        <v>10.416039320196379</v>
      </c>
      <c r="W201" s="278">
        <f>IF(W$60=0,0,W$60/NMM!W$10*1000)</f>
        <v>10.363766340506285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48.864529171291998</v>
      </c>
      <c r="C202" s="278">
        <f>IF(C$79=0,0,C$79/NMM!C$10*1000)</f>
        <v>43.941749171214539</v>
      </c>
      <c r="D202" s="278">
        <f>IF(D$79=0,0,D$79/NMM!D$10*1000)</f>
        <v>43.435756802331525</v>
      </c>
      <c r="E202" s="278">
        <f>IF(E$79=0,0,E$79/NMM!E$10*1000)</f>
        <v>43.154216205070547</v>
      </c>
      <c r="F202" s="278">
        <f>IF(F$79=0,0,F$79/NMM!F$10*1000)</f>
        <v>42.248221518057505</v>
      </c>
      <c r="G202" s="278">
        <f>IF(G$79=0,0,G$79/NMM!G$10*1000)</f>
        <v>43.434186132872185</v>
      </c>
      <c r="H202" s="278">
        <f>IF(H$79=0,0,H$79/NMM!H$10*1000)</f>
        <v>43.158754900405349</v>
      </c>
      <c r="I202" s="278">
        <f>IF(I$79=0,0,I$79/NMM!I$10*1000)</f>
        <v>43.128719455060917</v>
      </c>
      <c r="J202" s="278">
        <f>IF(J$79=0,0,J$79/NMM!J$10*1000)</f>
        <v>42.947079894958506</v>
      </c>
      <c r="K202" s="278">
        <f>IF(K$79=0,0,K$79/NMM!K$10*1000)</f>
        <v>44.314313275012843</v>
      </c>
      <c r="L202" s="278">
        <f>IF(L$79=0,0,L$79/NMM!L$10*1000)</f>
        <v>44.646701446137556</v>
      </c>
      <c r="M202" s="278">
        <f>IF(M$79=0,0,M$79/NMM!M$10*1000)</f>
        <v>43.40813240074803</v>
      </c>
      <c r="N202" s="278">
        <f>IF(N$79=0,0,N$79/NMM!N$10*1000)</f>
        <v>43.003611682733784</v>
      </c>
      <c r="O202" s="278">
        <f>IF(O$79=0,0,O$79/NMM!O$10*1000)</f>
        <v>45.304588686122372</v>
      </c>
      <c r="P202" s="278">
        <f>IF(P$79=0,0,P$79/NMM!P$10*1000)</f>
        <v>44.948138747713649</v>
      </c>
      <c r="Q202" s="278">
        <f>IF(Q$79=0,0,Q$79/NMM!Q$10*1000)</f>
        <v>45.213543481401246</v>
      </c>
      <c r="R202" s="278">
        <f>IF(R$79=0,0,R$79/NMM!R$10*1000)</f>
        <v>45.925661982005813</v>
      </c>
      <c r="S202" s="278">
        <f>IF(S$79=0,0,S$79/NMM!S$10*1000)</f>
        <v>46.290266104245291</v>
      </c>
      <c r="T202" s="278">
        <f>IF(T$79=0,0,T$79/NMM!T$10*1000)</f>
        <v>46.435219107101034</v>
      </c>
      <c r="U202" s="278">
        <f>IF(U$79=0,0,U$79/NMM!U$10*1000)</f>
        <v>47.529899699773459</v>
      </c>
      <c r="V202" s="278">
        <f>IF(V$79=0,0,V$79/NMM!V$10*1000)</f>
        <v>45.947205215091302</v>
      </c>
      <c r="W202" s="278">
        <f>IF(W$79=0,0,W$79/NMM!W$10*1000)</f>
        <v>45.342817519709435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7.8557165594942653</v>
      </c>
      <c r="C203" s="279">
        <f>IF(C$89=0,0,C$89/NMM!C$10*1000)</f>
        <v>6.7851741990449295</v>
      </c>
      <c r="D203" s="279">
        <f>IF(D$89=0,0,D$89/NMM!D$10*1000)</f>
        <v>7.4524507432398446</v>
      </c>
      <c r="E203" s="279">
        <f>IF(E$89=0,0,E$89/NMM!E$10*1000)</f>
        <v>6.4461766145313781</v>
      </c>
      <c r="F203" s="279">
        <f>IF(F$89=0,0,F$89/NMM!F$10*1000)</f>
        <v>5.8159382308041421</v>
      </c>
      <c r="G203" s="279">
        <f>IF(G$89=0,0,G$89/NMM!G$10*1000)</f>
        <v>5.78464932638847</v>
      </c>
      <c r="H203" s="279">
        <f>IF(H$89=0,0,H$89/NMM!H$10*1000)</f>
        <v>5.4089873909249091</v>
      </c>
      <c r="I203" s="279">
        <f>IF(I$89=0,0,I$89/NMM!I$10*1000)</f>
        <v>5.3524712480468137</v>
      </c>
      <c r="J203" s="279">
        <f>IF(J$89=0,0,J$89/NMM!J$10*1000)</f>
        <v>5.2798285136876286</v>
      </c>
      <c r="K203" s="279">
        <f>IF(K$89=0,0,K$89/NMM!K$10*1000)</f>
        <v>5.5385483478132045</v>
      </c>
      <c r="L203" s="279">
        <f>IF(L$89=0,0,L$89/NMM!L$10*1000)</f>
        <v>5.4174002254024431</v>
      </c>
      <c r="M203" s="279">
        <f>IF(M$89=0,0,M$89/NMM!M$10*1000)</f>
        <v>6.7001518418827679</v>
      </c>
      <c r="N203" s="279">
        <f>IF(N$89=0,0,N$89/NMM!N$10*1000)</f>
        <v>6.3934069413750247</v>
      </c>
      <c r="O203" s="279">
        <f>IF(O$89=0,0,O$89/NMM!O$10*1000)</f>
        <v>7.0867021138277062</v>
      </c>
      <c r="P203" s="279">
        <f>IF(P$89=0,0,P$89/NMM!P$10*1000)</f>
        <v>6.808289803613607</v>
      </c>
      <c r="Q203" s="279">
        <f>IF(Q$89=0,0,Q$89/NMM!Q$10*1000)</f>
        <v>6.7451307592990277</v>
      </c>
      <c r="R203" s="279">
        <f>IF(R$89=0,0,R$89/NMM!R$10*1000)</f>
        <v>6.705439820593444</v>
      </c>
      <c r="S203" s="279">
        <f>IF(S$89=0,0,S$89/NMM!S$10*1000)</f>
        <v>6.5712889742039913</v>
      </c>
      <c r="T203" s="279">
        <f>IF(T$89=0,0,T$89/NMM!T$10*1000)</f>
        <v>5.7611612155135363</v>
      </c>
      <c r="U203" s="279">
        <f>IF(U$89=0,0,U$89/NMM!U$10*1000)</f>
        <v>5.8352884203804809</v>
      </c>
      <c r="V203" s="279">
        <f>IF(V$89=0,0,V$89/NMM!V$10*1000)</f>
        <v>5.6233246293531263</v>
      </c>
      <c r="W203" s="279">
        <f>IF(W$89=0,0,W$89/NMM!W$10*1000)</f>
        <v>5.2776746323260371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 t="shared" ref="B205:W205" si="51">SUM(B206:B211,B212:B213,B214)</f>
        <v>188.4439162062346</v>
      </c>
      <c r="C205" s="322">
        <f t="shared" si="51"/>
        <v>181.72826095243806</v>
      </c>
      <c r="D205" s="322">
        <f t="shared" si="51"/>
        <v>182.57138910713246</v>
      </c>
      <c r="E205" s="322">
        <f t="shared" si="51"/>
        <v>170.46235666703438</v>
      </c>
      <c r="F205" s="322">
        <f t="shared" si="51"/>
        <v>163.30514330586229</v>
      </c>
      <c r="G205" s="322">
        <f t="shared" si="51"/>
        <v>162.61361451557147</v>
      </c>
      <c r="H205" s="322">
        <f t="shared" si="51"/>
        <v>158.20432393210919</v>
      </c>
      <c r="I205" s="322">
        <f t="shared" si="51"/>
        <v>156.9003870547526</v>
      </c>
      <c r="J205" s="322">
        <f t="shared" si="51"/>
        <v>155.70871433777572</v>
      </c>
      <c r="K205" s="322">
        <f t="shared" si="51"/>
        <v>156.45002946851321</v>
      </c>
      <c r="L205" s="322">
        <f t="shared" si="51"/>
        <v>156.34388851651633</v>
      </c>
      <c r="M205" s="322">
        <f t="shared" si="51"/>
        <v>158.44072455367348</v>
      </c>
      <c r="N205" s="322">
        <f t="shared" si="51"/>
        <v>154.19900265219141</v>
      </c>
      <c r="O205" s="322">
        <f t="shared" si="51"/>
        <v>153.05486009437919</v>
      </c>
      <c r="P205" s="322">
        <f t="shared" si="51"/>
        <v>155.30602537346164</v>
      </c>
      <c r="Q205" s="322">
        <f t="shared" si="51"/>
        <v>149.4001827713723</v>
      </c>
      <c r="R205" s="322">
        <f t="shared" si="51"/>
        <v>151.08486733111258</v>
      </c>
      <c r="S205" s="322">
        <f t="shared" si="51"/>
        <v>146.08975601082196</v>
      </c>
      <c r="T205" s="322">
        <f t="shared" si="51"/>
        <v>142.74717841088781</v>
      </c>
      <c r="U205" s="322">
        <f t="shared" si="51"/>
        <v>145.87670786706008</v>
      </c>
      <c r="V205" s="322">
        <f t="shared" si="51"/>
        <v>140.62397388495913</v>
      </c>
      <c r="W205" s="322">
        <f t="shared" si="51"/>
        <v>137.5699526157282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1.5999090578934623</v>
      </c>
      <c r="C206" s="275">
        <f>IF(C$100=0,0,C$100/NMM!C$11*1000)</f>
        <v>1.5428924245813418</v>
      </c>
      <c r="D206" s="275">
        <f>IF(D$100=0,0,D$100/NMM!D$11*1000)</f>
        <v>1.5500506730296</v>
      </c>
      <c r="E206" s="275">
        <f>IF(E$100=0,0,E$100/NMM!E$11*1000)</f>
        <v>1.4472436890096971</v>
      </c>
      <c r="F206" s="275">
        <f>IF(F$100=0,0,F$100/NMM!F$11*1000)</f>
        <v>1.3864781800113677</v>
      </c>
      <c r="G206" s="275">
        <f>IF(G$100=0,0,G$100/NMM!G$11*1000)</f>
        <v>1.3806070264190298</v>
      </c>
      <c r="H206" s="275">
        <f>IF(H$100=0,0,H$100/NMM!H$11*1000)</f>
        <v>1.3431716764998385</v>
      </c>
      <c r="I206" s="275">
        <f>IF(I$100=0,0,I$100/NMM!I$11*1000)</f>
        <v>1.3321011125730742</v>
      </c>
      <c r="J206" s="275">
        <f>IF(J$100=0,0,J$100/NMM!J$11*1000)</f>
        <v>1.3219836834069563</v>
      </c>
      <c r="K206" s="275">
        <f>IF(K$100=0,0,K$100/NMM!K$11*1000)</f>
        <v>1.328277528367658</v>
      </c>
      <c r="L206" s="275">
        <f>IF(L$100=0,0,L$100/NMM!L$11*1000)</f>
        <v>1.3273763803033463</v>
      </c>
      <c r="M206" s="275">
        <f>IF(M$100=0,0,M$100/NMM!M$11*1000)</f>
        <v>1.3451787431308697</v>
      </c>
      <c r="N206" s="275">
        <f>IF(N$100=0,0,N$100/NMM!N$11*1000)</f>
        <v>1.3091660692915834</v>
      </c>
      <c r="O206" s="275">
        <f>IF(O$100=0,0,O$100/NMM!O$11*1000)</f>
        <v>1.2994521762773292</v>
      </c>
      <c r="P206" s="275">
        <f>IF(P$100=0,0,P$100/NMM!P$11*1000)</f>
        <v>1.3185648109166628</v>
      </c>
      <c r="Q206" s="275">
        <f>IF(Q$100=0,0,Q$100/NMM!Q$11*1000)</f>
        <v>1.2684235738631915</v>
      </c>
      <c r="R206" s="275">
        <f>IF(R$100=0,0,R$100/NMM!R$11*1000)</f>
        <v>1.2827267264469886</v>
      </c>
      <c r="S206" s="275">
        <f>IF(S$100=0,0,S$100/NMM!S$11*1000)</f>
        <v>1.2403176956460074</v>
      </c>
      <c r="T206" s="275">
        <f>IF(T$100=0,0,T$100/NMM!T$11*1000)</f>
        <v>1.21193885335385</v>
      </c>
      <c r="U206" s="275">
        <f>IF(U$100=0,0,U$100/NMM!U$11*1000)</f>
        <v>1.2385088940571276</v>
      </c>
      <c r="V206" s="275">
        <f>IF(V$100=0,0,V$100/NMM!V$11*1000)</f>
        <v>1.1939126192306011</v>
      </c>
      <c r="W206" s="275">
        <f>IF(W$100=0,0,W$100/NMM!W$11*1000)</f>
        <v>1.1679836511322768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1.7938011087261574</v>
      </c>
      <c r="C207" s="276">
        <f>IF(C$101=0,0,C$101/NMM!C$11*1000)</f>
        <v>1.72987466269067</v>
      </c>
      <c r="D207" s="276">
        <f>IF(D$101=0,0,D$101/NMM!D$11*1000)</f>
        <v>1.73790041511683</v>
      </c>
      <c r="E207" s="276">
        <f>IF(E$101=0,0,E$101/NMM!E$11*1000)</f>
        <v>1.6226343123281461</v>
      </c>
      <c r="F207" s="276">
        <f>IF(F$101=0,0,F$101/NMM!F$11*1000)</f>
        <v>1.5545046665362592</v>
      </c>
      <c r="G207" s="276">
        <f>IF(G$101=0,0,G$101/NMM!G$11*1000)</f>
        <v>1.5479219912451372</v>
      </c>
      <c r="H207" s="276">
        <f>IF(H$101=0,0,H$101/NMM!H$11*1000)</f>
        <v>1.5059498729804823</v>
      </c>
      <c r="I207" s="276">
        <f>IF(I$101=0,0,I$101/NMM!I$11*1000)</f>
        <v>1.4935376738319879</v>
      </c>
      <c r="J207" s="276">
        <f>IF(J$101=0,0,J$101/NMM!J$11*1000)</f>
        <v>1.482194119292997</v>
      </c>
      <c r="K207" s="276">
        <f>IF(K$101=0,0,K$101/NMM!K$11*1000)</f>
        <v>1.4892507116742675</v>
      </c>
      <c r="L207" s="276">
        <f>IF(L$101=0,0,L$101/NMM!L$11*1000)</f>
        <v>1.4882403539986777</v>
      </c>
      <c r="M207" s="276">
        <f>IF(M$101=0,0,M$101/NMM!M$11*1000)</f>
        <v>1.5082001748524974</v>
      </c>
      <c r="N207" s="276">
        <f>IF(N$101=0,0,N$101/NMM!N$11*1000)</f>
        <v>1.4678231459567668</v>
      </c>
      <c r="O207" s="276">
        <f>IF(O$101=0,0,O$101/NMM!O$11*1000)</f>
        <v>1.4569320318818457</v>
      </c>
      <c r="P207" s="276">
        <f>IF(P$101=0,0,P$101/NMM!P$11*1000)</f>
        <v>1.4783609156284359</v>
      </c>
      <c r="Q207" s="276">
        <f>IF(Q$101=0,0,Q$101/NMM!Q$11*1000)</f>
        <v>1.4221430911366841</v>
      </c>
      <c r="R207" s="276">
        <f>IF(R$101=0,0,R$101/NMM!R$11*1000)</f>
        <v>1.4381796344867648</v>
      </c>
      <c r="S207" s="276">
        <f>IF(S$101=0,0,S$101/NMM!S$11*1000)</f>
        <v>1.3906310778388233</v>
      </c>
      <c r="T207" s="276">
        <f>IF(T$101=0,0,T$101/NMM!T$11*1000)</f>
        <v>1.3588130201080517</v>
      </c>
      <c r="U207" s="276">
        <f>IF(U$101=0,0,U$101/NMM!U$11*1000)</f>
        <v>1.3886030686344313</v>
      </c>
      <c r="V207" s="276">
        <f>IF(V$101=0,0,V$101/NMM!V$11*1000)</f>
        <v>1.3386021971260171</v>
      </c>
      <c r="W207" s="276">
        <f>IF(W$101=0,0,W$101/NMM!W$11*1000)</f>
        <v>1.3095309124217855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2.714771263595813</v>
      </c>
      <c r="C208" s="276">
        <f>IF(C$102=0,0,C$102/NMM!C$11*1000)</f>
        <v>2.4565081152482819</v>
      </c>
      <c r="D208" s="276">
        <f>IF(D$102=0,0,D$102/NMM!D$11*1000)</f>
        <v>3.3433335009848406</v>
      </c>
      <c r="E208" s="276">
        <f>IF(E$102=0,0,E$102/NMM!E$11*1000)</f>
        <v>2.415075417329672</v>
      </c>
      <c r="F208" s="276">
        <f>IF(F$102=0,0,F$102/NMM!F$11*1000)</f>
        <v>1.6632859356222265</v>
      </c>
      <c r="G208" s="276">
        <f>IF(G$102=0,0,G$102/NMM!G$11*1000)</f>
        <v>1.4539665894417622</v>
      </c>
      <c r="H208" s="276">
        <f>IF(H$102=0,0,H$102/NMM!H$11*1000)</f>
        <v>1.0315029237535904</v>
      </c>
      <c r="I208" s="276">
        <f>IF(I$102=0,0,I$102/NMM!I$11*1000)</f>
        <v>1.0624877901371466</v>
      </c>
      <c r="J208" s="276">
        <f>IF(J$102=0,0,J$102/NMM!J$11*1000)</f>
        <v>0.99897193322642275</v>
      </c>
      <c r="K208" s="276">
        <f>IF(K$102=0,0,K$102/NMM!K$11*1000)</f>
        <v>0.98057007649962269</v>
      </c>
      <c r="L208" s="276">
        <f>IF(L$102=0,0,L$102/NMM!L$11*1000)</f>
        <v>0.92551994546044924</v>
      </c>
      <c r="M208" s="276">
        <f>IF(M$102=0,0,M$102/NMM!M$11*1000)</f>
        <v>2.2663495273922298</v>
      </c>
      <c r="N208" s="276">
        <f>IF(N$102=0,0,N$102/NMM!N$11*1000)</f>
        <v>2.0293427715214611</v>
      </c>
      <c r="O208" s="276">
        <f>IF(O$102=0,0,O$102/NMM!O$11*1000)</f>
        <v>2.2592929117472873</v>
      </c>
      <c r="P208" s="276">
        <f>IF(P$102=0,0,P$102/NMM!P$11*1000)</f>
        <v>2.1925161153507968</v>
      </c>
      <c r="Q208" s="276">
        <f>IF(Q$102=0,0,Q$102/NMM!Q$11*1000)</f>
        <v>1.9743466220899022</v>
      </c>
      <c r="R208" s="276">
        <f>IF(R$102=0,0,R$102/NMM!R$11*1000)</f>
        <v>1.8623278792467886</v>
      </c>
      <c r="S208" s="276">
        <f>IF(S$102=0,0,S$102/NMM!S$11*1000)</f>
        <v>1.6656211004558754</v>
      </c>
      <c r="T208" s="276">
        <f>IF(T$102=0,0,T$102/NMM!T$11*1000)</f>
        <v>0.93370852374080493</v>
      </c>
      <c r="U208" s="276">
        <f>IF(U$102=0,0,U$102/NMM!U$11*1000)</f>
        <v>0.87384306889014263</v>
      </c>
      <c r="V208" s="276">
        <f>IF(V$102=0,0,V$102/NMM!V$11*1000)</f>
        <v>0.98956746404068152</v>
      </c>
      <c r="W208" s="276">
        <f>IF(W$102=0,0,W$102/NMM!W$11*1000)</f>
        <v>0.69744743141939214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1.4359782454241719</v>
      </c>
      <c r="C209" s="276">
        <f>IF(C$103=0,0,C$103/NMM!C$11*1000)</f>
        <v>1.3848036835579285</v>
      </c>
      <c r="D209" s="276">
        <f>IF(D$103=0,0,D$103/NMM!D$11*1000)</f>
        <v>1.3912284793901204</v>
      </c>
      <c r="E209" s="276">
        <f>IF(E$103=0,0,E$103/NMM!E$11*1000)</f>
        <v>1.2989553643640532</v>
      </c>
      <c r="F209" s="276">
        <f>IF(F$103=0,0,F$103/NMM!F$11*1000)</f>
        <v>1.2444160462926765</v>
      </c>
      <c r="G209" s="276">
        <f>IF(G$103=0,0,G$103/NMM!G$11*1000)</f>
        <v>1.239146466254645</v>
      </c>
      <c r="H209" s="276">
        <f>IF(H$103=0,0,H$103/NMM!H$11*1000)</f>
        <v>1.2055468389329651</v>
      </c>
      <c r="I209" s="276">
        <f>IF(I$103=0,0,I$103/NMM!I$11*1000)</f>
        <v>1.1956105935664056</v>
      </c>
      <c r="J209" s="276">
        <f>IF(J$103=0,0,J$103/NMM!J$11*1000)</f>
        <v>1.1865298223122602</v>
      </c>
      <c r="K209" s="276">
        <f>IF(K$103=0,0,K$103/NMM!K$11*1000)</f>
        <v>1.1921787836698139</v>
      </c>
      <c r="L209" s="276">
        <f>IF(L$103=0,0,L$103/NMM!L$11*1000)</f>
        <v>1.1913699695626163</v>
      </c>
      <c r="M209" s="276">
        <f>IF(M$103=0,0,M$103/NMM!M$11*1000)</f>
        <v>1.2073482563354474</v>
      </c>
      <c r="N209" s="276">
        <f>IF(N$103=0,0,N$103/NMM!N$11*1000)</f>
        <v>1.17502553402968</v>
      </c>
      <c r="O209" s="276">
        <f>IF(O$103=0,0,O$103/NMM!O$11*1000)</f>
        <v>1.1663069515714914</v>
      </c>
      <c r="P209" s="276">
        <f>IF(P$103=0,0,P$103/NMM!P$11*1000)</f>
        <v>1.1834612563236382</v>
      </c>
      <c r="Q209" s="276">
        <f>IF(Q$103=0,0,Q$103/NMM!Q$11*1000)</f>
        <v>1.1384576198655489</v>
      </c>
      <c r="R209" s="276">
        <f>IF(R$103=0,0,R$103/NMM!R$11*1000)</f>
        <v>1.151295234509945</v>
      </c>
      <c r="S209" s="276">
        <f>IF(S$103=0,0,S$103/NMM!S$11*1000)</f>
        <v>1.1132315424899026</v>
      </c>
      <c r="T209" s="276">
        <f>IF(T$103=0,0,T$103/NMM!T$11*1000)</f>
        <v>1.0877604696431014</v>
      </c>
      <c r="U209" s="276">
        <f>IF(U$103=0,0,U$103/NMM!U$11*1000)</f>
        <v>1.1116080753815034</v>
      </c>
      <c r="V209" s="276">
        <f>IF(V$103=0,0,V$103/NMM!V$11*1000)</f>
        <v>1.0715812500054616</v>
      </c>
      <c r="W209" s="276">
        <f>IF(W$103=0,0,W$103/NMM!W$11*1000)</f>
        <v>1.0483090309178873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1.5070894733205022</v>
      </c>
      <c r="C210" s="277">
        <f>IF(C$104=0,0,C$104/NMM!C$11*1000)</f>
        <v>1.4588874395781666</v>
      </c>
      <c r="D210" s="277">
        <f>IF(D$104=0,0,D$104/NMM!D$11*1000)</f>
        <v>1.4717026620170923</v>
      </c>
      <c r="E210" s="277">
        <f>IF(E$104=0,0,E$104/NMM!E$11*1000)</f>
        <v>1.3739320663053141</v>
      </c>
      <c r="F210" s="277">
        <f>IF(F$104=0,0,F$104/NMM!F$11*1000)</f>
        <v>1.3753124043855063</v>
      </c>
      <c r="G210" s="277">
        <f>IF(G$104=0,0,G$104/NMM!G$11*1000)</f>
        <v>1.39862101758279</v>
      </c>
      <c r="H210" s="277">
        <f>IF(H$104=0,0,H$104/NMM!H$11*1000)</f>
        <v>1.4267472255226741</v>
      </c>
      <c r="I210" s="277">
        <f>IF(I$104=0,0,I$104/NMM!I$11*1000)</f>
        <v>1.4231052598714189</v>
      </c>
      <c r="J210" s="277">
        <f>IF(J$104=0,0,J$104/NMM!J$11*1000)</f>
        <v>1.4216549161645526</v>
      </c>
      <c r="K210" s="277">
        <f>IF(K$104=0,0,K$104/NMM!K$11*1000)</f>
        <v>1.4332387923835095</v>
      </c>
      <c r="L210" s="277">
        <f>IF(L$104=0,0,L$104/NMM!L$11*1000)</f>
        <v>1.4421603926664113</v>
      </c>
      <c r="M210" s="277">
        <f>IF(M$104=0,0,M$104/NMM!M$11*1000)</f>
        <v>1.2759478029292775</v>
      </c>
      <c r="N210" s="277">
        <f>IF(N$104=0,0,N$104/NMM!N$11*1000)</f>
        <v>1.2526014002597088</v>
      </c>
      <c r="O210" s="277">
        <f>IF(O$104=0,0,O$104/NMM!O$11*1000)</f>
        <v>1.2273791043280347</v>
      </c>
      <c r="P210" s="277">
        <f>IF(P$104=0,0,P$104/NMM!P$11*1000)</f>
        <v>1.2499759851828229</v>
      </c>
      <c r="Q210" s="277">
        <f>IF(Q$104=0,0,Q$104/NMM!Q$11*1000)</f>
        <v>1.214196772944627</v>
      </c>
      <c r="R210" s="277">
        <f>IF(R$104=0,0,R$104/NMM!R$11*1000)</f>
        <v>1.239793038451809</v>
      </c>
      <c r="S210" s="277">
        <f>IF(S$104=0,0,S$104/NMM!S$11*1000)</f>
        <v>1.2120498325930453</v>
      </c>
      <c r="T210" s="277">
        <f>IF(T$104=0,0,T$104/NMM!T$11*1000)</f>
        <v>1.3045336909083873</v>
      </c>
      <c r="U210" s="277">
        <f>IF(U$104=0,0,U$104/NMM!U$11*1000)</f>
        <v>1.3471452934261212</v>
      </c>
      <c r="V210" s="277">
        <f>IF(V$104=0,0,V$104/NMM!V$11*1000)</f>
        <v>1.2625847944564839</v>
      </c>
      <c r="W210" s="277">
        <f>IF(W$104=0,0,W$104/NMM!W$11*1000)</f>
        <v>1.2840550343740269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144.07269512883241</v>
      </c>
      <c r="C211" s="278">
        <f>IF(C$110=0,0,C$110/NMM!C$11*1000)</f>
        <v>140.35998019785248</v>
      </c>
      <c r="D211" s="278">
        <f>IF(D$110=0,0,D$110/NMM!D$11*1000)</f>
        <v>133.27251809170335</v>
      </c>
      <c r="E211" s="278">
        <f>IF(E$110=0,0,E$110/NMM!E$11*1000)</f>
        <v>130.67433658808352</v>
      </c>
      <c r="F211" s="278">
        <f>IF(F$110=0,0,F$110/NMM!F$11*1000)</f>
        <v>130.87838340967994</v>
      </c>
      <c r="G211" s="278">
        <f>IF(G$110=0,0,G$110/NMM!G$11*1000)</f>
        <v>132.08408593123727</v>
      </c>
      <c r="H211" s="278">
        <f>IF(H$110=0,0,H$110/NMM!H$11*1000)</f>
        <v>131.82522484969252</v>
      </c>
      <c r="I211" s="278">
        <f>IF(I$110=0,0,I$110/NMM!I$11*1000)</f>
        <v>130.38241189968426</v>
      </c>
      <c r="J211" s="278">
        <f>IF(J$110=0,0,J$110/NMM!J$11*1000)</f>
        <v>129.87329230392879</v>
      </c>
      <c r="K211" s="278">
        <f>IF(K$110=0,0,K$110/NMM!K$11*1000)</f>
        <v>130.69172810762331</v>
      </c>
      <c r="L211" s="278">
        <f>IF(L$110=0,0,L$110/NMM!L$11*1000)</f>
        <v>131.07433993894475</v>
      </c>
      <c r="M211" s="278">
        <f>IF(M$110=0,0,M$110/NMM!M$11*1000)</f>
        <v>121.26895619301581</v>
      </c>
      <c r="N211" s="278">
        <f>IF(N$110=0,0,N$110/NMM!N$11*1000)</f>
        <v>119.57003885980191</v>
      </c>
      <c r="O211" s="278">
        <f>IF(O$110=0,0,O$110/NMM!O$11*1000)</f>
        <v>116.53326779308659</v>
      </c>
      <c r="P211" s="278">
        <f>IF(P$110=0,0,P$110/NMM!P$11*1000)</f>
        <v>119.1264816632718</v>
      </c>
      <c r="Q211" s="278">
        <f>IF(Q$110=0,0,Q$110/NMM!Q$11*1000)</f>
        <v>115.77630059309405</v>
      </c>
      <c r="R211" s="278">
        <f>IF(R$110=0,0,R$110/NMM!R$11*1000)</f>
        <v>118.25702428877968</v>
      </c>
      <c r="S211" s="278">
        <f>IF(S$110=0,0,S$110/NMM!S$11*1000)</f>
        <v>115.52874512696967</v>
      </c>
      <c r="T211" s="278">
        <f>IF(T$110=0,0,T$110/NMM!T$11*1000)</f>
        <v>118.903168086874</v>
      </c>
      <c r="U211" s="278">
        <f>IF(U$110=0,0,U$110/NMM!U$11*1000)</f>
        <v>122.2066651321804</v>
      </c>
      <c r="V211" s="278">
        <f>IF(V$110=0,0,V$110/NMM!V$11*1000)</f>
        <v>116.53931481539168</v>
      </c>
      <c r="W211" s="278">
        <f>IF(W$110=0,0,W$110/NMM!W$11*1000)</f>
        <v>116.35383427235286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11.178343521354378</v>
      </c>
      <c r="C212" s="278">
        <f>IF(C$118=0,0,C$118/NMM!C$11*1000)</f>
        <v>10.114919051732084</v>
      </c>
      <c r="D212" s="278">
        <f>IF(D$118=0,0,D$118/NMM!D$11*1000)</f>
        <v>13.766511706389261</v>
      </c>
      <c r="E212" s="278">
        <f>IF(E$118=0,0,E$118/NMM!E$11*1000)</f>
        <v>9.9443157539289189</v>
      </c>
      <c r="F212" s="278">
        <f>IF(F$118=0,0,F$118/NMM!F$11*1000)</f>
        <v>6.8487470056669721</v>
      </c>
      <c r="G212" s="278">
        <f>IF(G$118=0,0,G$118/NMM!G$11*1000)</f>
        <v>5.986853560481717</v>
      </c>
      <c r="H212" s="278">
        <f>IF(H$118=0,0,H$118/NMM!H$11*1000)</f>
        <v>4.2473169580137995</v>
      </c>
      <c r="I212" s="278">
        <f>IF(I$118=0,0,I$118/NMM!I$11*1000)</f>
        <v>4.374900259429733</v>
      </c>
      <c r="J212" s="278">
        <f>IF(J$118=0,0,J$118/NMM!J$11*1000)</f>
        <v>4.1133673350459521</v>
      </c>
      <c r="K212" s="278">
        <f>IF(K$118=0,0,K$118/NMM!K$11*1000)</f>
        <v>4.0375958405258379</v>
      </c>
      <c r="L212" s="278">
        <f>IF(L$118=0,0,L$118/NMM!L$11*1000)</f>
        <v>3.8109213932516415</v>
      </c>
      <c r="M212" s="278">
        <f>IF(M$118=0,0,M$118/NMM!M$11*1000)</f>
        <v>9.3319219546672389</v>
      </c>
      <c r="N212" s="278">
        <f>IF(N$118=0,0,N$118/NMM!N$11*1000)</f>
        <v>8.3560228174058278</v>
      </c>
      <c r="O212" s="278">
        <f>IF(O$118=0,0,O$118/NMM!O$11*1000)</f>
        <v>9.3028656305359547</v>
      </c>
      <c r="P212" s="278">
        <f>IF(P$118=0,0,P$118/NMM!P$11*1000)</f>
        <v>9.0279054600843214</v>
      </c>
      <c r="Q212" s="278">
        <f>IF(Q$118=0,0,Q$118/NMM!Q$11*1000)</f>
        <v>8.1295706448263125</v>
      </c>
      <c r="R212" s="278">
        <f>IF(R$118=0,0,R$118/NMM!R$11*1000)</f>
        <v>7.6683222129153279</v>
      </c>
      <c r="S212" s="278">
        <f>IF(S$118=0,0,S$118/NMM!S$11*1000)</f>
        <v>6.8583622815613188</v>
      </c>
      <c r="T212" s="278">
        <f>IF(T$118=0,0,T$118/NMM!T$11*1000)</f>
        <v>3.8446386873002281</v>
      </c>
      <c r="U212" s="278">
        <f>IF(U$118=0,0,U$118/NMM!U$11*1000)</f>
        <v>3.5981366602762423</v>
      </c>
      <c r="V212" s="278">
        <f>IF(V$118=0,0,V$118/NMM!V$11*1000)</f>
        <v>4.0746434879933773</v>
      </c>
      <c r="W212" s="278">
        <f>IF(W$118=0,0,W$118/NMM!W$11*1000)</f>
        <v>2.8718098946449437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14.166806495725316</v>
      </c>
      <c r="C213" s="278">
        <f>IF(C$119=0,0,C$119/NMM!C$11*1000)</f>
        <v>13.654775300266959</v>
      </c>
      <c r="D213" s="278">
        <f>IF(D$119=0,0,D$119/NMM!D$11*1000)</f>
        <v>13.754179286646327</v>
      </c>
      <c r="E213" s="278">
        <f>IF(E$119=0,0,E$119/NMM!E$11*1000)</f>
        <v>12.812474033717695</v>
      </c>
      <c r="F213" s="278">
        <f>IF(F$119=0,0,F$119/NMM!F$11*1000)</f>
        <v>12.242826021841411</v>
      </c>
      <c r="G213" s="278">
        <f>IF(G$119=0,0,G$119/NMM!G$11*1000)</f>
        <v>12.180296448171584</v>
      </c>
      <c r="H213" s="278">
        <f>IF(H$119=0,0,H$119/NMM!H$11*1000)</f>
        <v>11.828949993408676</v>
      </c>
      <c r="I213" s="278">
        <f>IF(I$119=0,0,I$119/NMM!I$11*1000)</f>
        <v>11.732475311090525</v>
      </c>
      <c r="J213" s="278">
        <f>IF(J$119=0,0,J$119/NMM!J$11*1000)</f>
        <v>11.64033091004908</v>
      </c>
      <c r="K213" s="278">
        <f>IF(K$119=0,0,K$119/NMM!K$11*1000)</f>
        <v>11.694411800838463</v>
      </c>
      <c r="L213" s="278">
        <f>IF(L$119=0,0,L$119/NMM!L$11*1000)</f>
        <v>11.683445668350041</v>
      </c>
      <c r="M213" s="278">
        <f>IF(M$119=0,0,M$119/NMM!M$11*1000)</f>
        <v>11.909876157185458</v>
      </c>
      <c r="N213" s="278">
        <f>IF(N$119=0,0,N$119/NMM!N$11*1000)</f>
        <v>11.582838616854646</v>
      </c>
      <c r="O213" s="278">
        <f>IF(O$119=0,0,O$119/NMM!O$11*1000)</f>
        <v>11.508344932318561</v>
      </c>
      <c r="P213" s="278">
        <f>IF(P$119=0,0,P$119/NMM!P$11*1000)</f>
        <v>11.673089679243281</v>
      </c>
      <c r="Q213" s="278">
        <f>IF(Q$119=0,0,Q$119/NMM!Q$11*1000)</f>
        <v>11.222665432014642</v>
      </c>
      <c r="R213" s="278">
        <f>IF(R$119=0,0,R$119/NMM!R$11*1000)</f>
        <v>11.342695418596985</v>
      </c>
      <c r="S213" s="278">
        <f>IF(S$119=0,0,S$119/NMM!S$11*1000)</f>
        <v>10.961027932797203</v>
      </c>
      <c r="T213" s="278">
        <f>IF(T$119=0,0,T$119/NMM!T$11*1000)</f>
        <v>10.672016404137615</v>
      </c>
      <c r="U213" s="278">
        <f>IF(U$119=0,0,U$119/NMM!U$11*1000)</f>
        <v>10.901552654275299</v>
      </c>
      <c r="V213" s="278">
        <f>IF(V$119=0,0,V$119/NMM!V$11*1000)</f>
        <v>10.517931528966857</v>
      </c>
      <c r="W213" s="278">
        <f>IF(W$119=0,0,W$119/NMM!W$11*1000)</f>
        <v>10.274444328628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9.9745219113623875</v>
      </c>
      <c r="C214" s="279">
        <f>IF(C$127=0,0,C$127/NMM!C$11*1000)</f>
        <v>9.0256200769301831</v>
      </c>
      <c r="D214" s="279">
        <f>IF(D$127=0,0,D$127/NMM!D$11*1000)</f>
        <v>12.283964291855057</v>
      </c>
      <c r="E214" s="279">
        <f>IF(E$127=0,0,E$127/NMM!E$11*1000)</f>
        <v>8.87338944196736</v>
      </c>
      <c r="F214" s="279">
        <f>IF(F$127=0,0,F$127/NMM!F$11*1000)</f>
        <v>6.1111896358259248</v>
      </c>
      <c r="G214" s="279">
        <f>IF(G$127=0,0,G$127/NMM!G$11*1000)</f>
        <v>5.3421154847375432</v>
      </c>
      <c r="H214" s="279">
        <f>IF(H$127=0,0,H$127/NMM!H$11*1000)</f>
        <v>3.7899135933046266</v>
      </c>
      <c r="I214" s="279">
        <f>IF(I$127=0,0,I$127/NMM!I$11*1000)</f>
        <v>3.9037571545680758</v>
      </c>
      <c r="J214" s="279">
        <f>IF(J$127=0,0,J$127/NMM!J$11*1000)</f>
        <v>3.6703893143487027</v>
      </c>
      <c r="K214" s="279">
        <f>IF(K$127=0,0,K$127/NMM!K$11*1000)</f>
        <v>3.6027778269307529</v>
      </c>
      <c r="L214" s="279">
        <f>IF(L$127=0,0,L$127/NMM!L$11*1000)</f>
        <v>3.4005144739783906</v>
      </c>
      <c r="M214" s="279">
        <f>IF(M$127=0,0,M$127/NMM!M$11*1000)</f>
        <v>8.3269457441646253</v>
      </c>
      <c r="N214" s="279">
        <f>IF(N$127=0,0,N$127/NMM!N$11*1000)</f>
        <v>7.4561434370698283</v>
      </c>
      <c r="O214" s="279">
        <f>IF(O$127=0,0,O$127/NMM!O$11*1000)</f>
        <v>8.3010185626321</v>
      </c>
      <c r="P214" s="279">
        <f>IF(P$127=0,0,P$127/NMM!P$11*1000)</f>
        <v>8.0556694874598698</v>
      </c>
      <c r="Q214" s="279">
        <f>IF(Q$127=0,0,Q$127/NMM!Q$11*1000)</f>
        <v>7.2540784215373373</v>
      </c>
      <c r="R214" s="279">
        <f>IF(R$127=0,0,R$127/NMM!R$11*1000)</f>
        <v>6.842502897678302</v>
      </c>
      <c r="S214" s="279">
        <f>IF(S$127=0,0,S$127/NMM!S$11*1000)</f>
        <v>6.1197694204701092</v>
      </c>
      <c r="T214" s="279">
        <f>IF(T$127=0,0,T$127/NMM!T$11*1000)</f>
        <v>3.4306006748217475</v>
      </c>
      <c r="U214" s="279">
        <f>IF(U$127=0,0,U$127/NMM!U$11*1000)</f>
        <v>3.2106450199388066</v>
      </c>
      <c r="V214" s="279">
        <f>IF(V$127=0,0,V$127/NMM!V$11*1000)</f>
        <v>3.6358357277479438</v>
      </c>
      <c r="W214" s="279">
        <f>IF(W$127=0,0,W$127/NMM!W$11*1000)</f>
        <v>2.5625380598370318</v>
      </c>
      <c r="DA214" s="82"/>
    </row>
    <row r="215" spans="1:105" ht="12" customHeight="1" x14ac:dyDescent="0.25"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DA215" s="150"/>
    </row>
  </sheetData>
  <conditionalFormatting sqref="B50:V59 B101:V110 B144:V144 B134:V139 B157:V157 B159:V160 B162:V163 B148:V152 B167:V171 B178:V179 B193:V193 B185:V190 B196:V200 B215:V215 B207:V211 B20:W25 B6:W15 B27:W32 B34:W44 B49:W58 B100:W109 B133:W138 B156:W156 B158:W159 B161:W162 B147:W151 B166:W170 B177:W178 B192:W192 B184:W189 B195:W199 B214:W214 B206:W210">
    <cfRule type="cellIs" dxfId="561" priority="436" operator="lessThan">
      <formula>0</formula>
    </cfRule>
  </conditionalFormatting>
  <conditionalFormatting sqref="B16:W16">
    <cfRule type="cellIs" dxfId="560" priority="433" operator="lessThan">
      <formula>0</formula>
    </cfRule>
  </conditionalFormatting>
  <conditionalFormatting sqref="B20:V24">
    <cfRule type="cellIs" dxfId="559" priority="431" operator="lessThan">
      <formula>0</formula>
    </cfRule>
  </conditionalFormatting>
  <conditionalFormatting sqref="B16:V16">
    <cfRule type="cellIs" dxfId="558" priority="428" operator="lessThan">
      <formula>0</formula>
    </cfRule>
  </conditionalFormatting>
  <conditionalFormatting sqref="B46:V46">
    <cfRule type="cellIs" dxfId="557" priority="429" operator="lessThan">
      <formula>0</formula>
    </cfRule>
  </conditionalFormatting>
  <conditionalFormatting sqref="B28:V45">
    <cfRule type="cellIs" dxfId="556" priority="427" operator="lessThan">
      <formula>0</formula>
    </cfRule>
  </conditionalFormatting>
  <conditionalFormatting sqref="B63:W66">
    <cfRule type="cellIs" dxfId="555" priority="426" operator="lessThan">
      <formula>0</formula>
    </cfRule>
  </conditionalFormatting>
  <conditionalFormatting sqref="B92:W95">
    <cfRule type="cellIs" dxfId="554" priority="419" operator="lessThan">
      <formula>0</formula>
    </cfRule>
  </conditionalFormatting>
  <conditionalFormatting sqref="B70:W70">
    <cfRule type="cellIs" dxfId="553" priority="423" operator="lessThan">
      <formula>0</formula>
    </cfRule>
  </conditionalFormatting>
  <conditionalFormatting sqref="B68:W69 B71:W77">
    <cfRule type="cellIs" dxfId="552" priority="424" operator="lessThan">
      <formula>0</formula>
    </cfRule>
  </conditionalFormatting>
  <conditionalFormatting sqref="B71:V71">
    <cfRule type="cellIs" dxfId="551" priority="414" operator="lessThan">
      <formula>0</formula>
    </cfRule>
  </conditionalFormatting>
  <conditionalFormatting sqref="B82:W87">
    <cfRule type="cellIs" dxfId="550" priority="422" operator="lessThan">
      <formula>0</formula>
    </cfRule>
  </conditionalFormatting>
  <conditionalFormatting sqref="B88:W88">
    <cfRule type="cellIs" dxfId="549" priority="421" operator="lessThan">
      <formula>0</formula>
    </cfRule>
  </conditionalFormatting>
  <conditionalFormatting sqref="B78:W78 B80:W80">
    <cfRule type="cellIs" dxfId="548" priority="425" operator="lessThan">
      <formula>0</formula>
    </cfRule>
  </conditionalFormatting>
  <conditionalFormatting sqref="B90:W90">
    <cfRule type="cellIs" dxfId="547" priority="420" operator="lessThan">
      <formula>0</formula>
    </cfRule>
  </conditionalFormatting>
  <conditionalFormatting sqref="B96:W96">
    <cfRule type="cellIs" dxfId="546" priority="418" operator="lessThan">
      <formula>0</formula>
    </cfRule>
  </conditionalFormatting>
  <conditionalFormatting sqref="B64:V67">
    <cfRule type="cellIs" dxfId="545" priority="417" operator="lessThan">
      <formula>0</formula>
    </cfRule>
  </conditionalFormatting>
  <conditionalFormatting sqref="B69:V70 B72:V78">
    <cfRule type="cellIs" dxfId="544" priority="415" operator="lessThan">
      <formula>0</formula>
    </cfRule>
  </conditionalFormatting>
  <conditionalFormatting sqref="B83:V88">
    <cfRule type="cellIs" dxfId="543" priority="413" operator="lessThan">
      <formula>0</formula>
    </cfRule>
  </conditionalFormatting>
  <conditionalFormatting sqref="B89:V89">
    <cfRule type="cellIs" dxfId="542" priority="412" operator="lessThan">
      <formula>0</formula>
    </cfRule>
  </conditionalFormatting>
  <conditionalFormatting sqref="B79:V79 B81:V81">
    <cfRule type="cellIs" dxfId="541" priority="416" operator="lessThan">
      <formula>0</formula>
    </cfRule>
  </conditionalFormatting>
  <conditionalFormatting sqref="B91:V91">
    <cfRule type="cellIs" dxfId="540" priority="411" operator="lessThan">
      <formula>0</formula>
    </cfRule>
  </conditionalFormatting>
  <conditionalFormatting sqref="B93:V96">
    <cfRule type="cellIs" dxfId="539" priority="410" operator="lessThan">
      <formula>0</formula>
    </cfRule>
  </conditionalFormatting>
  <conditionalFormatting sqref="B97:V97">
    <cfRule type="cellIs" dxfId="538" priority="409" operator="lessThan">
      <formula>0</formula>
    </cfRule>
  </conditionalFormatting>
  <conditionalFormatting sqref="B126:W127">
    <cfRule type="cellIs" dxfId="537" priority="408" operator="lessThan">
      <formula>0</formula>
    </cfRule>
  </conditionalFormatting>
  <conditionalFormatting sqref="B113:W116">
    <cfRule type="cellIs" dxfId="536" priority="407" operator="lessThan">
      <formula>0</formula>
    </cfRule>
  </conditionalFormatting>
  <conditionalFormatting sqref="B122:W125">
    <cfRule type="cellIs" dxfId="535" priority="406" operator="lessThan">
      <formula>0</formula>
    </cfRule>
  </conditionalFormatting>
  <conditionalFormatting sqref="B127:V128">
    <cfRule type="cellIs" dxfId="534" priority="405" operator="lessThan">
      <formula>0</formula>
    </cfRule>
  </conditionalFormatting>
  <conditionalFormatting sqref="B114:V117">
    <cfRule type="cellIs" dxfId="533" priority="404" operator="lessThan">
      <formula>0</formula>
    </cfRule>
  </conditionalFormatting>
  <conditionalFormatting sqref="B123:V126">
    <cfRule type="cellIs" dxfId="532" priority="403" operator="lessThan">
      <formula>0</formula>
    </cfRule>
  </conditionalFormatting>
  <conditionalFormatting sqref="B139:V139">
    <cfRule type="cellIs" dxfId="531" priority="399" operator="lessThan">
      <formula>0</formula>
    </cfRule>
  </conditionalFormatting>
  <conditionalFormatting sqref="B144:V144">
    <cfRule type="cellIs" dxfId="530" priority="400" operator="lessThan">
      <formula>0</formula>
    </cfRule>
  </conditionalFormatting>
  <conditionalFormatting sqref="B160:V160">
    <cfRule type="cellIs" dxfId="529" priority="392" operator="lessThan">
      <formula>0</formula>
    </cfRule>
  </conditionalFormatting>
  <conditionalFormatting sqref="B157:V157 B159:V159">
    <cfRule type="cellIs" dxfId="528" priority="393" operator="lessThan">
      <formula>0</formula>
    </cfRule>
  </conditionalFormatting>
  <conditionalFormatting sqref="B162:V162">
    <cfRule type="cellIs" dxfId="527" priority="391" operator="lessThan">
      <formula>0</formula>
    </cfRule>
  </conditionalFormatting>
  <conditionalFormatting sqref="B163:V163">
    <cfRule type="cellIs" dxfId="526" priority="390" operator="lessThan">
      <formula>0</formula>
    </cfRule>
  </conditionalFormatting>
  <conditionalFormatting sqref="B178:V179">
    <cfRule type="cellIs" dxfId="525" priority="387" operator="lessThan">
      <formula>0</formula>
    </cfRule>
  </conditionalFormatting>
  <conditionalFormatting sqref="B193:V193">
    <cfRule type="cellIs" dxfId="524" priority="383" operator="lessThan">
      <formula>0</formula>
    </cfRule>
  </conditionalFormatting>
  <conditionalFormatting sqref="B190:V190">
    <cfRule type="cellIs" dxfId="523" priority="382" operator="lessThan">
      <formula>0</formula>
    </cfRule>
  </conditionalFormatting>
  <conditionalFormatting sqref="W6:W15 W50:W59 W101:W110">
    <cfRule type="cellIs" dxfId="522" priority="377" operator="lessThan">
      <formula>0</formula>
    </cfRule>
  </conditionalFormatting>
  <conditionalFormatting sqref="W20:W24">
    <cfRule type="cellIs" dxfId="521" priority="376" operator="lessThan">
      <formula>0</formula>
    </cfRule>
  </conditionalFormatting>
  <conditionalFormatting sqref="W16">
    <cfRule type="cellIs" dxfId="520" priority="373" operator="lessThan">
      <formula>0</formula>
    </cfRule>
  </conditionalFormatting>
  <conditionalFormatting sqref="W46">
    <cfRule type="cellIs" dxfId="519" priority="374" operator="lessThan">
      <formula>0</formula>
    </cfRule>
  </conditionalFormatting>
  <conditionalFormatting sqref="W28:W45">
    <cfRule type="cellIs" dxfId="518" priority="372" operator="lessThan">
      <formula>0</formula>
    </cfRule>
  </conditionalFormatting>
  <conditionalFormatting sqref="W71">
    <cfRule type="cellIs" dxfId="517" priority="368" operator="lessThan">
      <formula>0</formula>
    </cfRule>
  </conditionalFormatting>
  <conditionalFormatting sqref="W64:W67">
    <cfRule type="cellIs" dxfId="516" priority="371" operator="lessThan">
      <formula>0</formula>
    </cfRule>
  </conditionalFormatting>
  <conditionalFormatting sqref="W69:W70 W72:W78">
    <cfRule type="cellIs" dxfId="515" priority="369" operator="lessThan">
      <formula>0</formula>
    </cfRule>
  </conditionalFormatting>
  <conditionalFormatting sqref="W83:W88">
    <cfRule type="cellIs" dxfId="514" priority="367" operator="lessThan">
      <formula>0</formula>
    </cfRule>
  </conditionalFormatting>
  <conditionalFormatting sqref="W89">
    <cfRule type="cellIs" dxfId="513" priority="366" operator="lessThan">
      <formula>0</formula>
    </cfRule>
  </conditionalFormatting>
  <conditionalFormatting sqref="W79 W81">
    <cfRule type="cellIs" dxfId="512" priority="370" operator="lessThan">
      <formula>0</formula>
    </cfRule>
  </conditionalFormatting>
  <conditionalFormatting sqref="W91">
    <cfRule type="cellIs" dxfId="511" priority="365" operator="lessThan">
      <formula>0</formula>
    </cfRule>
  </conditionalFormatting>
  <conditionalFormatting sqref="W93:W96">
    <cfRule type="cellIs" dxfId="510" priority="364" operator="lessThan">
      <formula>0</formula>
    </cfRule>
  </conditionalFormatting>
  <conditionalFormatting sqref="W97">
    <cfRule type="cellIs" dxfId="509" priority="363" operator="lessThan">
      <formula>0</formula>
    </cfRule>
  </conditionalFormatting>
  <conditionalFormatting sqref="W127:W128">
    <cfRule type="cellIs" dxfId="508" priority="362" operator="lessThan">
      <formula>0</formula>
    </cfRule>
  </conditionalFormatting>
  <conditionalFormatting sqref="W114:W117">
    <cfRule type="cellIs" dxfId="507" priority="361" operator="lessThan">
      <formula>0</formula>
    </cfRule>
  </conditionalFormatting>
  <conditionalFormatting sqref="W123:W126">
    <cfRule type="cellIs" dxfId="506" priority="360" operator="lessThan">
      <formula>0</formula>
    </cfRule>
  </conditionalFormatting>
  <conditionalFormatting sqref="W139">
    <cfRule type="cellIs" dxfId="505" priority="356" operator="lessThan">
      <formula>0</formula>
    </cfRule>
    <cfRule type="cellIs" dxfId="504" priority="358" operator="lessThan">
      <formula>0</formula>
    </cfRule>
  </conditionalFormatting>
  <conditionalFormatting sqref="W144">
    <cfRule type="cellIs" dxfId="503" priority="357" operator="lessThan">
      <formula>0</formula>
    </cfRule>
    <cfRule type="cellIs" dxfId="502" priority="359" operator="lessThan">
      <formula>0</formula>
    </cfRule>
  </conditionalFormatting>
  <conditionalFormatting sqref="W134:W138">
    <cfRule type="cellIs" dxfId="501" priority="355" operator="lessThan">
      <formula>0</formula>
    </cfRule>
  </conditionalFormatting>
  <conditionalFormatting sqref="W160">
    <cfRule type="cellIs" dxfId="500" priority="349" operator="lessThan">
      <formula>0</formula>
    </cfRule>
    <cfRule type="cellIs" dxfId="499" priority="353" operator="lessThan">
      <formula>0</formula>
    </cfRule>
  </conditionalFormatting>
  <conditionalFormatting sqref="W157 W159">
    <cfRule type="cellIs" dxfId="498" priority="350" operator="lessThan">
      <formula>0</formula>
    </cfRule>
    <cfRule type="cellIs" dxfId="497" priority="354" operator="lessThan">
      <formula>0</formula>
    </cfRule>
  </conditionalFormatting>
  <conditionalFormatting sqref="W162">
    <cfRule type="cellIs" dxfId="496" priority="348" operator="lessThan">
      <formula>0</formula>
    </cfRule>
    <cfRule type="cellIs" dxfId="495" priority="352" operator="lessThan">
      <formula>0</formula>
    </cfRule>
  </conditionalFormatting>
  <conditionalFormatting sqref="W163">
    <cfRule type="cellIs" dxfId="494" priority="347" operator="lessThan">
      <formula>0</formula>
    </cfRule>
    <cfRule type="cellIs" dxfId="493" priority="351" operator="lessThan">
      <formula>0</formula>
    </cfRule>
  </conditionalFormatting>
  <conditionalFormatting sqref="W148:W152">
    <cfRule type="cellIs" dxfId="492" priority="346" operator="lessThan">
      <formula>0</formula>
    </cfRule>
  </conditionalFormatting>
  <conditionalFormatting sqref="W167:W171">
    <cfRule type="cellIs" dxfId="491" priority="343" operator="lessThan">
      <formula>0</formula>
    </cfRule>
  </conditionalFormatting>
  <conditionalFormatting sqref="W178:W179">
    <cfRule type="cellIs" dxfId="490" priority="344" operator="lessThan">
      <formula>0</formula>
    </cfRule>
    <cfRule type="cellIs" dxfId="489" priority="345" operator="lessThan">
      <formula>0</formula>
    </cfRule>
  </conditionalFormatting>
  <conditionalFormatting sqref="W193">
    <cfRule type="cellIs" dxfId="488" priority="340" operator="lessThan">
      <formula>0</formula>
    </cfRule>
    <cfRule type="cellIs" dxfId="487" priority="342" operator="lessThan">
      <formula>0</formula>
    </cfRule>
  </conditionalFormatting>
  <conditionalFormatting sqref="W190">
    <cfRule type="cellIs" dxfId="486" priority="339" operator="lessThan">
      <formula>0</formula>
    </cfRule>
    <cfRule type="cellIs" dxfId="485" priority="341" operator="lessThan">
      <formula>0</formula>
    </cfRule>
  </conditionalFormatting>
  <conditionalFormatting sqref="W185:W189">
    <cfRule type="cellIs" dxfId="484" priority="338" operator="lessThan">
      <formula>0</formula>
    </cfRule>
  </conditionalFormatting>
  <conditionalFormatting sqref="W196:W200">
    <cfRule type="cellIs" dxfId="483" priority="337" operator="lessThan">
      <formula>0</formula>
    </cfRule>
  </conditionalFormatting>
  <conditionalFormatting sqref="W215">
    <cfRule type="cellIs" dxfId="482" priority="336" operator="lessThan">
      <formula>0</formula>
    </cfRule>
  </conditionalFormatting>
  <conditionalFormatting sqref="W207:W211">
    <cfRule type="cellIs" dxfId="481" priority="335" operator="lessThan">
      <formula>0</formula>
    </cfRule>
  </conditionalFormatting>
  <conditionalFormatting sqref="B45:W45">
    <cfRule type="cellIs" dxfId="480" priority="333" operator="lessThan">
      <formula>0</formula>
    </cfRule>
  </conditionalFormatting>
  <conditionalFormatting sqref="B142:W143">
    <cfRule type="cellIs" dxfId="479" priority="332" operator="lessThan">
      <formula>0</formula>
    </cfRule>
  </conditionalFormatting>
  <conditionalFormatting sqref="B144 B20:B25 B6:B15 B27:B32 B34:B44 B49:B59 B100:B110 B133:B139 B156:B163 B147:B152 B166:B171 B177:B179 B192:B193 B184:B190 B195:B200 B214:B215 B206:B211">
    <cfRule type="cellIs" dxfId="478" priority="331" operator="lessThan">
      <formula>0</formula>
    </cfRule>
  </conditionalFormatting>
  <conditionalFormatting sqref="B16">
    <cfRule type="cellIs" dxfId="477" priority="327" operator="lessThan">
      <formula>0</formula>
    </cfRule>
    <cfRule type="cellIs" dxfId="476" priority="330" operator="lessThan">
      <formula>0</formula>
    </cfRule>
  </conditionalFormatting>
  <conditionalFormatting sqref="B20:B24">
    <cfRule type="cellIs" dxfId="475" priority="329" operator="lessThan">
      <formula>0</formula>
    </cfRule>
  </conditionalFormatting>
  <conditionalFormatting sqref="B46">
    <cfRule type="cellIs" dxfId="474" priority="328" operator="lessThan">
      <formula>0</formula>
    </cfRule>
  </conditionalFormatting>
  <conditionalFormatting sqref="B28:B45">
    <cfRule type="cellIs" dxfId="473" priority="326" operator="lessThan">
      <formula>0</formula>
    </cfRule>
  </conditionalFormatting>
  <conditionalFormatting sqref="B63:B66">
    <cfRule type="cellIs" dxfId="472" priority="325" operator="lessThan">
      <formula>0</formula>
    </cfRule>
  </conditionalFormatting>
  <conditionalFormatting sqref="B92:B95">
    <cfRule type="cellIs" dxfId="471" priority="318" operator="lessThan">
      <formula>0</formula>
    </cfRule>
  </conditionalFormatting>
  <conditionalFormatting sqref="B70">
    <cfRule type="cellIs" dxfId="470" priority="322" operator="lessThan">
      <formula>0</formula>
    </cfRule>
  </conditionalFormatting>
  <conditionalFormatting sqref="B68:B69 B71:B77">
    <cfRule type="cellIs" dxfId="469" priority="323" operator="lessThan">
      <formula>0</formula>
    </cfRule>
  </conditionalFormatting>
  <conditionalFormatting sqref="B71">
    <cfRule type="cellIs" dxfId="468" priority="313" operator="lessThan">
      <formula>0</formula>
    </cfRule>
  </conditionalFormatting>
  <conditionalFormatting sqref="B82:B87">
    <cfRule type="cellIs" dxfId="467" priority="321" operator="lessThan">
      <formula>0</formula>
    </cfRule>
  </conditionalFormatting>
  <conditionalFormatting sqref="B88">
    <cfRule type="cellIs" dxfId="466" priority="320" operator="lessThan">
      <formula>0</formula>
    </cfRule>
  </conditionalFormatting>
  <conditionalFormatting sqref="B78 B80">
    <cfRule type="cellIs" dxfId="465" priority="324" operator="lessThan">
      <formula>0</formula>
    </cfRule>
  </conditionalFormatting>
  <conditionalFormatting sqref="B90">
    <cfRule type="cellIs" dxfId="464" priority="319" operator="lessThan">
      <formula>0</formula>
    </cfRule>
  </conditionalFormatting>
  <conditionalFormatting sqref="B96">
    <cfRule type="cellIs" dxfId="463" priority="317" operator="lessThan">
      <formula>0</formula>
    </cfRule>
  </conditionalFormatting>
  <conditionalFormatting sqref="B64:B67">
    <cfRule type="cellIs" dxfId="462" priority="316" operator="lessThan">
      <formula>0</formula>
    </cfRule>
  </conditionalFormatting>
  <conditionalFormatting sqref="B69:B70 B72:B78">
    <cfRule type="cellIs" dxfId="461" priority="314" operator="lessThan">
      <formula>0</formula>
    </cfRule>
  </conditionalFormatting>
  <conditionalFormatting sqref="B83:B88">
    <cfRule type="cellIs" dxfId="460" priority="312" operator="lessThan">
      <formula>0</formula>
    </cfRule>
  </conditionalFormatting>
  <conditionalFormatting sqref="B89">
    <cfRule type="cellIs" dxfId="459" priority="311" operator="lessThan">
      <formula>0</formula>
    </cfRule>
  </conditionalFormatting>
  <conditionalFormatting sqref="B79 B81">
    <cfRule type="cellIs" dxfId="458" priority="315" operator="lessThan">
      <formula>0</formula>
    </cfRule>
  </conditionalFormatting>
  <conditionalFormatting sqref="B91">
    <cfRule type="cellIs" dxfId="457" priority="310" operator="lessThan">
      <formula>0</formula>
    </cfRule>
  </conditionalFormatting>
  <conditionalFormatting sqref="B93:B96">
    <cfRule type="cellIs" dxfId="456" priority="309" operator="lessThan">
      <formula>0</formula>
    </cfRule>
  </conditionalFormatting>
  <conditionalFormatting sqref="B97">
    <cfRule type="cellIs" dxfId="455" priority="308" operator="lessThan">
      <formula>0</formula>
    </cfRule>
  </conditionalFormatting>
  <conditionalFormatting sqref="B126:B127">
    <cfRule type="cellIs" dxfId="454" priority="307" operator="lessThan">
      <formula>0</formula>
    </cfRule>
  </conditionalFormatting>
  <conditionalFormatting sqref="B113:B116">
    <cfRule type="cellIs" dxfId="453" priority="306" operator="lessThan">
      <formula>0</formula>
    </cfRule>
  </conditionalFormatting>
  <conditionalFormatting sqref="B122:B125">
    <cfRule type="cellIs" dxfId="452" priority="305" operator="lessThan">
      <formula>0</formula>
    </cfRule>
  </conditionalFormatting>
  <conditionalFormatting sqref="B127:B128">
    <cfRule type="cellIs" dxfId="451" priority="304" operator="lessThan">
      <formula>0</formula>
    </cfRule>
  </conditionalFormatting>
  <conditionalFormatting sqref="B114:B117">
    <cfRule type="cellIs" dxfId="450" priority="303" operator="lessThan">
      <formula>0</formula>
    </cfRule>
  </conditionalFormatting>
  <conditionalFormatting sqref="B123:B126">
    <cfRule type="cellIs" dxfId="449" priority="302" operator="lessThan">
      <formula>0</formula>
    </cfRule>
  </conditionalFormatting>
  <conditionalFormatting sqref="B139">
    <cfRule type="cellIs" dxfId="448" priority="300" operator="lessThan">
      <formula>0</formula>
    </cfRule>
  </conditionalFormatting>
  <conditionalFormatting sqref="B144">
    <cfRule type="cellIs" dxfId="447" priority="301" operator="lessThan">
      <formula>0</formula>
    </cfRule>
  </conditionalFormatting>
  <conditionalFormatting sqref="B160">
    <cfRule type="cellIs" dxfId="446" priority="298" operator="lessThan">
      <formula>0</formula>
    </cfRule>
  </conditionalFormatting>
  <conditionalFormatting sqref="B157 B159">
    <cfRule type="cellIs" dxfId="445" priority="299" operator="lessThan">
      <formula>0</formula>
    </cfRule>
  </conditionalFormatting>
  <conditionalFormatting sqref="B162">
    <cfRule type="cellIs" dxfId="444" priority="297" operator="lessThan">
      <formula>0</formula>
    </cfRule>
  </conditionalFormatting>
  <conditionalFormatting sqref="B163">
    <cfRule type="cellIs" dxfId="443" priority="296" operator="lessThan">
      <formula>0</formula>
    </cfRule>
  </conditionalFormatting>
  <conditionalFormatting sqref="B178:B179">
    <cfRule type="cellIs" dxfId="442" priority="295" operator="lessThan">
      <formula>0</formula>
    </cfRule>
  </conditionalFormatting>
  <conditionalFormatting sqref="B193">
    <cfRule type="cellIs" dxfId="441" priority="294" operator="lessThan">
      <formula>0</formula>
    </cfRule>
  </conditionalFormatting>
  <conditionalFormatting sqref="B190">
    <cfRule type="cellIs" dxfId="440" priority="293" operator="lessThan">
      <formula>0</formula>
    </cfRule>
  </conditionalFormatting>
  <conditionalFormatting sqref="B45">
    <cfRule type="cellIs" dxfId="439" priority="292" operator="lessThan">
      <formula>0</formula>
    </cfRule>
  </conditionalFormatting>
  <conditionalFormatting sqref="B142:B143">
    <cfRule type="cellIs" dxfId="438" priority="291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437" priority="58" operator="lessThan">
      <formula>0</formula>
    </cfRule>
  </conditionalFormatting>
  <conditionalFormatting sqref="DA16">
    <cfRule type="cellIs" dxfId="436" priority="41" operator="lessThan">
      <formula>0</formula>
    </cfRule>
    <cfRule type="cellIs" dxfId="435" priority="57" operator="lessThan">
      <formula>0</formula>
    </cfRule>
  </conditionalFormatting>
  <conditionalFormatting sqref="DA63:DA66">
    <cfRule type="cellIs" dxfId="434" priority="56" operator="lessThan">
      <formula>0</formula>
    </cfRule>
  </conditionalFormatting>
  <conditionalFormatting sqref="DA92:DA95">
    <cfRule type="cellIs" dxfId="433" priority="49" operator="lessThan">
      <formula>0</formula>
    </cfRule>
  </conditionalFormatting>
  <conditionalFormatting sqref="DA70">
    <cfRule type="cellIs" dxfId="432" priority="53" operator="lessThan">
      <formula>0</formula>
    </cfRule>
  </conditionalFormatting>
  <conditionalFormatting sqref="DA68:DA69 DA71:DA77">
    <cfRule type="cellIs" dxfId="431" priority="54" operator="lessThan">
      <formula>0</formula>
    </cfRule>
  </conditionalFormatting>
  <conditionalFormatting sqref="DA82:DA87">
    <cfRule type="cellIs" dxfId="430" priority="52" operator="lessThan">
      <formula>0</formula>
    </cfRule>
  </conditionalFormatting>
  <conditionalFormatting sqref="DA88">
    <cfRule type="cellIs" dxfId="429" priority="51" operator="lessThan">
      <formula>0</formula>
    </cfRule>
  </conditionalFormatting>
  <conditionalFormatting sqref="DA78 DA80">
    <cfRule type="cellIs" dxfId="428" priority="55" operator="lessThan">
      <formula>0</formula>
    </cfRule>
  </conditionalFormatting>
  <conditionalFormatting sqref="DA90">
    <cfRule type="cellIs" dxfId="427" priority="50" operator="lessThan">
      <formula>0</formula>
    </cfRule>
  </conditionalFormatting>
  <conditionalFormatting sqref="DA96">
    <cfRule type="cellIs" dxfId="426" priority="48" operator="lessThan">
      <formula>0</formula>
    </cfRule>
  </conditionalFormatting>
  <conditionalFormatting sqref="DA126:DA127">
    <cfRule type="cellIs" dxfId="425" priority="47" operator="lessThan">
      <formula>0</formula>
    </cfRule>
  </conditionalFormatting>
  <conditionalFormatting sqref="DA113:DA116">
    <cfRule type="cellIs" dxfId="424" priority="46" operator="lessThan">
      <formula>0</formula>
    </cfRule>
  </conditionalFormatting>
  <conditionalFormatting sqref="DA122:DA125">
    <cfRule type="cellIs" dxfId="423" priority="45" operator="lessThan">
      <formula>0</formula>
    </cfRule>
  </conditionalFormatting>
  <conditionalFormatting sqref="DA6:DA15 DA50:DA59 DA101:DA110">
    <cfRule type="cellIs" dxfId="422" priority="44" operator="lessThan">
      <formula>0</formula>
    </cfRule>
  </conditionalFormatting>
  <conditionalFormatting sqref="DA20:DA24">
    <cfRule type="cellIs" dxfId="421" priority="43" operator="lessThan">
      <formula>0</formula>
    </cfRule>
  </conditionalFormatting>
  <conditionalFormatting sqref="DA46">
    <cfRule type="cellIs" dxfId="420" priority="42" operator="lessThan">
      <formula>0</formula>
    </cfRule>
  </conditionalFormatting>
  <conditionalFormatting sqref="DA28:DA45">
    <cfRule type="cellIs" dxfId="419" priority="40" operator="lessThan">
      <formula>0</formula>
    </cfRule>
  </conditionalFormatting>
  <conditionalFormatting sqref="DA71">
    <cfRule type="cellIs" dxfId="418" priority="36" operator="lessThan">
      <formula>0</formula>
    </cfRule>
  </conditionalFormatting>
  <conditionalFormatting sqref="DA64:DA67">
    <cfRule type="cellIs" dxfId="417" priority="39" operator="lessThan">
      <formula>0</formula>
    </cfRule>
  </conditionalFormatting>
  <conditionalFormatting sqref="DA69:DA70 DA72:DA78">
    <cfRule type="cellIs" dxfId="416" priority="37" operator="lessThan">
      <formula>0</formula>
    </cfRule>
  </conditionalFormatting>
  <conditionalFormatting sqref="DA83:DA88">
    <cfRule type="cellIs" dxfId="415" priority="35" operator="lessThan">
      <formula>0</formula>
    </cfRule>
  </conditionalFormatting>
  <conditionalFormatting sqref="DA89">
    <cfRule type="cellIs" dxfId="414" priority="34" operator="lessThan">
      <formula>0</formula>
    </cfRule>
  </conditionalFormatting>
  <conditionalFormatting sqref="DA79 DA81">
    <cfRule type="cellIs" dxfId="413" priority="38" operator="lessThan">
      <formula>0</formula>
    </cfRule>
  </conditionalFormatting>
  <conditionalFormatting sqref="DA91">
    <cfRule type="cellIs" dxfId="412" priority="33" operator="lessThan">
      <formula>0</formula>
    </cfRule>
  </conditionalFormatting>
  <conditionalFormatting sqref="DA93:DA96">
    <cfRule type="cellIs" dxfId="411" priority="32" operator="lessThan">
      <formula>0</formula>
    </cfRule>
  </conditionalFormatting>
  <conditionalFormatting sqref="DA97">
    <cfRule type="cellIs" dxfId="410" priority="31" operator="lessThan">
      <formula>0</formula>
    </cfRule>
  </conditionalFormatting>
  <conditionalFormatting sqref="DA127:DA128">
    <cfRule type="cellIs" dxfId="409" priority="30" operator="lessThan">
      <formula>0</formula>
    </cfRule>
  </conditionalFormatting>
  <conditionalFormatting sqref="DA114:DA117">
    <cfRule type="cellIs" dxfId="408" priority="29" operator="lessThan">
      <formula>0</formula>
    </cfRule>
  </conditionalFormatting>
  <conditionalFormatting sqref="DA123:DA126">
    <cfRule type="cellIs" dxfId="407" priority="28" operator="lessThan">
      <formula>0</formula>
    </cfRule>
  </conditionalFormatting>
  <conditionalFormatting sqref="DA139">
    <cfRule type="cellIs" dxfId="406" priority="24" operator="lessThan">
      <formula>0</formula>
    </cfRule>
    <cfRule type="cellIs" dxfId="405" priority="26" operator="lessThan">
      <formula>0</formula>
    </cfRule>
  </conditionalFormatting>
  <conditionalFormatting sqref="DA144">
    <cfRule type="cellIs" dxfId="404" priority="25" operator="lessThan">
      <formula>0</formula>
    </cfRule>
    <cfRule type="cellIs" dxfId="403" priority="27" operator="lessThan">
      <formula>0</formula>
    </cfRule>
  </conditionalFormatting>
  <conditionalFormatting sqref="DA134:DA138">
    <cfRule type="cellIs" dxfId="402" priority="23" operator="lessThan">
      <formula>0</formula>
    </cfRule>
  </conditionalFormatting>
  <conditionalFormatting sqref="DA160">
    <cfRule type="cellIs" dxfId="401" priority="17" operator="lessThan">
      <formula>0</formula>
    </cfRule>
    <cfRule type="cellIs" dxfId="400" priority="21" operator="lessThan">
      <formula>0</formula>
    </cfRule>
  </conditionalFormatting>
  <conditionalFormatting sqref="DA157 DA159">
    <cfRule type="cellIs" dxfId="399" priority="18" operator="lessThan">
      <formula>0</formula>
    </cfRule>
    <cfRule type="cellIs" dxfId="398" priority="22" operator="lessThan">
      <formula>0</formula>
    </cfRule>
  </conditionalFormatting>
  <conditionalFormatting sqref="DA162">
    <cfRule type="cellIs" dxfId="397" priority="16" operator="lessThan">
      <formula>0</formula>
    </cfRule>
    <cfRule type="cellIs" dxfId="396" priority="20" operator="lessThan">
      <formula>0</formula>
    </cfRule>
  </conditionalFormatting>
  <conditionalFormatting sqref="DA163">
    <cfRule type="cellIs" dxfId="395" priority="15" operator="lessThan">
      <formula>0</formula>
    </cfRule>
    <cfRule type="cellIs" dxfId="394" priority="19" operator="lessThan">
      <formula>0</formula>
    </cfRule>
  </conditionalFormatting>
  <conditionalFormatting sqref="DA148:DA152">
    <cfRule type="cellIs" dxfId="393" priority="14" operator="lessThan">
      <formula>0</formula>
    </cfRule>
  </conditionalFormatting>
  <conditionalFormatting sqref="DA167:DA171">
    <cfRule type="cellIs" dxfId="392" priority="11" operator="lessThan">
      <formula>0</formula>
    </cfRule>
  </conditionalFormatting>
  <conditionalFormatting sqref="DA178:DA179">
    <cfRule type="cellIs" dxfId="391" priority="12" operator="lessThan">
      <formula>0</formula>
    </cfRule>
    <cfRule type="cellIs" dxfId="390" priority="13" operator="lessThan">
      <formula>0</formula>
    </cfRule>
  </conditionalFormatting>
  <conditionalFormatting sqref="DA193">
    <cfRule type="cellIs" dxfId="389" priority="8" operator="lessThan">
      <formula>0</formula>
    </cfRule>
    <cfRule type="cellIs" dxfId="388" priority="10" operator="lessThan">
      <formula>0</formula>
    </cfRule>
  </conditionalFormatting>
  <conditionalFormatting sqref="DA190">
    <cfRule type="cellIs" dxfId="387" priority="7" operator="lessThan">
      <formula>0</formula>
    </cfRule>
    <cfRule type="cellIs" dxfId="386" priority="9" operator="lessThan">
      <formula>0</formula>
    </cfRule>
  </conditionalFormatting>
  <conditionalFormatting sqref="DA185:DA189">
    <cfRule type="cellIs" dxfId="385" priority="6" operator="lessThan">
      <formula>0</formula>
    </cfRule>
  </conditionalFormatting>
  <conditionalFormatting sqref="DA196:DA200">
    <cfRule type="cellIs" dxfId="384" priority="5" operator="lessThan">
      <formula>0</formula>
    </cfRule>
  </conditionalFormatting>
  <conditionalFormatting sqref="DA215">
    <cfRule type="cellIs" dxfId="383" priority="4" operator="lessThan">
      <formula>0</formula>
    </cfRule>
  </conditionalFormatting>
  <conditionalFormatting sqref="DA207:DA211">
    <cfRule type="cellIs" dxfId="382" priority="3" operator="lessThan">
      <formula>0</formula>
    </cfRule>
  </conditionalFormatting>
  <conditionalFormatting sqref="DA45">
    <cfRule type="cellIs" dxfId="381" priority="2" operator="lessThan">
      <formula>0</formula>
    </cfRule>
  </conditionalFormatting>
  <conditionalFormatting sqref="DA142:DA143">
    <cfRule type="cellIs" dxfId="380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useful energy demand"</f>
        <v>LU: Non-metallic mineral products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34.180178632686591</v>
      </c>
      <c r="C5" s="225">
        <v>32.106960433021968</v>
      </c>
      <c r="D5" s="225">
        <v>32.827513954389083</v>
      </c>
      <c r="E5" s="225">
        <v>30.575484274500589</v>
      </c>
      <c r="F5" s="225">
        <v>32.648432689618573</v>
      </c>
      <c r="G5" s="225">
        <v>31.715499492797569</v>
      </c>
      <c r="H5" s="225">
        <v>36.036964305177051</v>
      </c>
      <c r="I5" s="225">
        <v>42.659528406739973</v>
      </c>
      <c r="J5" s="225">
        <v>42.737374536945659</v>
      </c>
      <c r="K5" s="225">
        <v>40.758057904108227</v>
      </c>
      <c r="L5" s="225">
        <v>43.137813049577588</v>
      </c>
      <c r="M5" s="225">
        <v>49.738352768817798</v>
      </c>
      <c r="N5" s="225">
        <v>41.245502932764254</v>
      </c>
      <c r="O5" s="225">
        <v>46.189525662591777</v>
      </c>
      <c r="P5" s="225">
        <v>44.038707867565478</v>
      </c>
      <c r="Q5" s="225">
        <v>43.179743095328533</v>
      </c>
      <c r="R5" s="225">
        <v>42.234158970579713</v>
      </c>
      <c r="S5" s="225">
        <v>42.15157560838432</v>
      </c>
      <c r="T5" s="225">
        <v>40.910223616564203</v>
      </c>
      <c r="U5" s="225">
        <v>41.722967190360002</v>
      </c>
      <c r="V5" s="225">
        <v>39.830085533920638</v>
      </c>
      <c r="W5" s="225">
        <v>38.776314405507947</v>
      </c>
      <c r="DA5" s="89" t="s">
        <v>1581</v>
      </c>
    </row>
    <row r="6" spans="1:105" ht="12" customHeight="1" x14ac:dyDescent="0.25">
      <c r="A6" s="55" t="s">
        <v>92</v>
      </c>
      <c r="B6" s="261">
        <v>0.14665818983919671</v>
      </c>
      <c r="C6" s="261">
        <v>0.13862356333741629</v>
      </c>
      <c r="D6" s="261">
        <v>0.1400152503556038</v>
      </c>
      <c r="E6" s="261">
        <v>0.13195298296991531</v>
      </c>
      <c r="F6" s="261">
        <v>0.14201025435442241</v>
      </c>
      <c r="G6" s="261">
        <v>0.1383184669469272</v>
      </c>
      <c r="H6" s="261">
        <v>0.15809235913580791</v>
      </c>
      <c r="I6" s="261">
        <v>0.1866681666622716</v>
      </c>
      <c r="J6" s="261">
        <v>0.18728014209098959</v>
      </c>
      <c r="K6" s="261">
        <v>0.17791560253954089</v>
      </c>
      <c r="L6" s="261">
        <v>0.18852480584552719</v>
      </c>
      <c r="M6" s="261">
        <v>0.21096669420907019</v>
      </c>
      <c r="N6" s="261">
        <v>0.17672841834646091</v>
      </c>
      <c r="O6" s="261">
        <v>0.19935020149972921</v>
      </c>
      <c r="P6" s="261">
        <v>0.1906697005710182</v>
      </c>
      <c r="Q6" s="261">
        <v>0.1867621480402773</v>
      </c>
      <c r="R6" s="261">
        <v>0.18283459646537051</v>
      </c>
      <c r="S6" s="261">
        <v>0.18317179534395661</v>
      </c>
      <c r="T6" s="261">
        <v>0.17898076951990349</v>
      </c>
      <c r="U6" s="261">
        <v>0.18290466907807651</v>
      </c>
      <c r="V6" s="261">
        <v>0.17631863087652919</v>
      </c>
      <c r="W6" s="261">
        <v>0.1724894057877783</v>
      </c>
      <c r="DA6" s="67" t="s">
        <v>1582</v>
      </c>
    </row>
    <row r="7" spans="1:105" ht="12" customHeight="1" x14ac:dyDescent="0.25">
      <c r="A7" s="202" t="s">
        <v>93</v>
      </c>
      <c r="B7" s="226">
        <v>1.519023087899259E-2</v>
      </c>
      <c r="C7" s="226">
        <v>1.4358038474856571E-2</v>
      </c>
      <c r="D7" s="226">
        <v>1.450218349083382E-2</v>
      </c>
      <c r="E7" s="226">
        <v>1.366712816162881E-2</v>
      </c>
      <c r="F7" s="226">
        <v>1.470881751093045E-2</v>
      </c>
      <c r="G7" s="226">
        <v>1.432643788973441E-2</v>
      </c>
      <c r="H7" s="226">
        <v>1.6374533451630709E-2</v>
      </c>
      <c r="I7" s="226">
        <v>1.933429392840038E-2</v>
      </c>
      <c r="J7" s="226">
        <v>1.939767973770766E-2</v>
      </c>
      <c r="K7" s="226">
        <v>1.8427740602239451E-2</v>
      </c>
      <c r="L7" s="226">
        <v>1.960851658518081E-2</v>
      </c>
      <c r="M7" s="226">
        <v>2.2266569866810859E-2</v>
      </c>
      <c r="N7" s="226">
        <v>1.8507035399489079E-2</v>
      </c>
      <c r="O7" s="226">
        <v>2.073011897369267E-2</v>
      </c>
      <c r="P7" s="226">
        <v>1.9748755773392648E-2</v>
      </c>
      <c r="Q7" s="226">
        <v>1.9344028119391E-2</v>
      </c>
      <c r="R7" s="226">
        <v>1.8937229049544309E-2</v>
      </c>
      <c r="S7" s="226">
        <v>1.8972154673701232E-2</v>
      </c>
      <c r="T7" s="226">
        <v>1.8538066062918648E-2</v>
      </c>
      <c r="U7" s="226">
        <v>1.8944486872421201E-2</v>
      </c>
      <c r="V7" s="226">
        <v>1.8262333076788911E-2</v>
      </c>
      <c r="W7" s="226">
        <v>1.7865718245734921E-2</v>
      </c>
      <c r="DA7" s="174" t="s">
        <v>1583</v>
      </c>
    </row>
    <row r="8" spans="1:105" ht="12" customHeight="1" x14ac:dyDescent="0.25">
      <c r="A8" s="202" t="s">
        <v>94</v>
      </c>
      <c r="B8" s="226">
        <v>0.29124795316486218</v>
      </c>
      <c r="C8" s="226">
        <v>0.2511909509298772</v>
      </c>
      <c r="D8" s="226">
        <v>0.35862046665576169</v>
      </c>
      <c r="E8" s="226">
        <v>0.24062397111243641</v>
      </c>
      <c r="F8" s="226">
        <v>0.18099492551472071</v>
      </c>
      <c r="G8" s="226">
        <v>0.1523288294882548</v>
      </c>
      <c r="H8" s="226">
        <v>0.1235347003653515</v>
      </c>
      <c r="I8" s="226">
        <v>0.14934826550067901</v>
      </c>
      <c r="J8" s="226">
        <v>0.14158944106696761</v>
      </c>
      <c r="K8" s="226">
        <v>0.1338413373889496</v>
      </c>
      <c r="L8" s="226">
        <v>0.13045600502980331</v>
      </c>
      <c r="M8" s="226">
        <v>0.39877918211216551</v>
      </c>
      <c r="N8" s="226">
        <v>0.30018460880267761</v>
      </c>
      <c r="O8" s="226">
        <v>0.39047323662028299</v>
      </c>
      <c r="P8" s="226">
        <v>0.34933882752293333</v>
      </c>
      <c r="Q8" s="226">
        <v>0.32068562920729898</v>
      </c>
      <c r="R8" s="226">
        <v>0.29047155673935671</v>
      </c>
      <c r="S8" s="226">
        <v>0.26504080028562038</v>
      </c>
      <c r="T8" s="226">
        <v>0.13897151996066259</v>
      </c>
      <c r="U8" s="226">
        <v>0.1297094773727363</v>
      </c>
      <c r="V8" s="226">
        <v>0.14431405577870449</v>
      </c>
      <c r="W8" s="226">
        <v>9.9482824077079549E-2</v>
      </c>
      <c r="DA8" s="174" t="s">
        <v>1584</v>
      </c>
    </row>
    <row r="9" spans="1:105" ht="12" customHeight="1" x14ac:dyDescent="0.25">
      <c r="A9" s="202" t="s">
        <v>95</v>
      </c>
      <c r="B9" s="226">
        <v>2.8922175653457831E-2</v>
      </c>
      <c r="C9" s="226">
        <v>2.7337682627536729E-2</v>
      </c>
      <c r="D9" s="226">
        <v>2.761213451078165E-2</v>
      </c>
      <c r="E9" s="226">
        <v>2.6022190480041219E-2</v>
      </c>
      <c r="F9" s="226">
        <v>2.8005565359385792E-2</v>
      </c>
      <c r="G9" s="226">
        <v>2.7277515163267371E-2</v>
      </c>
      <c r="H9" s="226">
        <v>3.1177085885273459E-2</v>
      </c>
      <c r="I9" s="226">
        <v>3.6812465168394107E-2</v>
      </c>
      <c r="J9" s="226">
        <v>3.6933151649417718E-2</v>
      </c>
      <c r="K9" s="226">
        <v>3.5086389064132063E-2</v>
      </c>
      <c r="L9" s="226">
        <v>3.7334584674723018E-2</v>
      </c>
      <c r="M9" s="226">
        <v>4.2395513933795127E-2</v>
      </c>
      <c r="N9" s="226">
        <v>3.5237366233124977E-2</v>
      </c>
      <c r="O9" s="226">
        <v>3.9470113854779117E-2</v>
      </c>
      <c r="P9" s="226">
        <v>3.760159986805825E-2</v>
      </c>
      <c r="Q9" s="226">
        <v>3.6830999052698973E-2</v>
      </c>
      <c r="R9" s="226">
        <v>3.6056454264835301E-2</v>
      </c>
      <c r="S9" s="226">
        <v>3.6122952598186507E-2</v>
      </c>
      <c r="T9" s="226">
        <v>3.5296448567389858E-2</v>
      </c>
      <c r="U9" s="226">
        <v>3.6070273148154412E-2</v>
      </c>
      <c r="V9" s="226">
        <v>3.4771453396360202E-2</v>
      </c>
      <c r="W9" s="226">
        <v>3.4016299383107247E-2</v>
      </c>
      <c r="DA9" s="174" t="s">
        <v>1585</v>
      </c>
    </row>
    <row r="10" spans="1:105" ht="12" customHeight="1" x14ac:dyDescent="0.25">
      <c r="A10" s="56" t="s">
        <v>96</v>
      </c>
      <c r="B10" s="262">
        <v>0.17779698875132349</v>
      </c>
      <c r="C10" s="262">
        <v>0.16279806943274919</v>
      </c>
      <c r="D10" s="262">
        <v>0.17969405974599001</v>
      </c>
      <c r="E10" s="262">
        <v>0.1493885199056717</v>
      </c>
      <c r="F10" s="262">
        <v>0.15917348144976409</v>
      </c>
      <c r="G10" s="262">
        <v>0.1550797587119977</v>
      </c>
      <c r="H10" s="262">
        <v>0.17981434601465629</v>
      </c>
      <c r="I10" s="262">
        <v>0.2107185141061747</v>
      </c>
      <c r="J10" s="262">
        <v>0.21177676024359471</v>
      </c>
      <c r="K10" s="262">
        <v>0.20555771997210609</v>
      </c>
      <c r="L10" s="262">
        <v>0.21480798495453729</v>
      </c>
      <c r="M10" s="262">
        <v>0.25096901542667172</v>
      </c>
      <c r="N10" s="262">
        <v>0.2039387264134464</v>
      </c>
      <c r="O10" s="262">
        <v>0.23553143148910621</v>
      </c>
      <c r="P10" s="262">
        <v>0.2188058812405064</v>
      </c>
      <c r="Q10" s="262">
        <v>0.21370234937583299</v>
      </c>
      <c r="R10" s="262">
        <v>0.2077172084280402</v>
      </c>
      <c r="S10" s="262">
        <v>0.2054988615044839</v>
      </c>
      <c r="T10" s="262">
        <v>0.20306989774001399</v>
      </c>
      <c r="U10" s="262">
        <v>0.2085547503867157</v>
      </c>
      <c r="V10" s="262">
        <v>0.1921091248662202</v>
      </c>
      <c r="W10" s="262">
        <v>0.1902702591041644</v>
      </c>
      <c r="DA10" s="68" t="s">
        <v>1586</v>
      </c>
    </row>
    <row r="11" spans="1:105" ht="12" customHeight="1" x14ac:dyDescent="0.25">
      <c r="A11" s="37" t="s">
        <v>160</v>
      </c>
      <c r="B11" s="228">
        <v>1.2048240654141339E-3</v>
      </c>
      <c r="C11" s="228">
        <v>1.3925136792335071E-3</v>
      </c>
      <c r="D11" s="228">
        <v>1.085949634204083E-3</v>
      </c>
      <c r="E11" s="228">
        <v>8.6834982061905603E-4</v>
      </c>
      <c r="F11" s="228">
        <v>1.2445455588168399E-3</v>
      </c>
      <c r="G11" s="228">
        <v>8.4673343616849923E-4</v>
      </c>
      <c r="H11" s="228">
        <v>4.7620006705204228E-4</v>
      </c>
      <c r="I11" s="228">
        <v>4.324542657655596E-4</v>
      </c>
      <c r="J11" s="228">
        <v>2.8561116481564758E-4</v>
      </c>
      <c r="K11" s="228">
        <v>2.4492298722034081E-4</v>
      </c>
      <c r="L11" s="228">
        <v>4.9206849298333343E-4</v>
      </c>
      <c r="M11" s="228">
        <v>3.1643010048152499E-4</v>
      </c>
      <c r="N11" s="228">
        <v>9.3467548390335363E-4</v>
      </c>
      <c r="O11" s="228">
        <v>1.8379281859191891E-3</v>
      </c>
      <c r="P11" s="228">
        <v>1.530166288017637E-3</v>
      </c>
      <c r="Q11" s="228">
        <v>1.837206513899811E-3</v>
      </c>
      <c r="R11" s="228">
        <v>3.527863356243696E-3</v>
      </c>
      <c r="S11" s="228">
        <v>8.6443237766656907E-3</v>
      </c>
      <c r="T11" s="228">
        <v>9.385248681453082E-3</v>
      </c>
      <c r="U11" s="228">
        <v>1.351704444218625E-2</v>
      </c>
      <c r="V11" s="228">
        <v>1.5637025455911242E-2</v>
      </c>
      <c r="W11" s="228">
        <v>1.789997594741892E-2</v>
      </c>
      <c r="DA11" s="69" t="s">
        <v>1587</v>
      </c>
    </row>
    <row r="12" spans="1:105" ht="12" customHeight="1" x14ac:dyDescent="0.25">
      <c r="A12" s="37" t="s">
        <v>162</v>
      </c>
      <c r="B12" s="228">
        <v>0.13313110383027291</v>
      </c>
      <c r="C12" s="228">
        <v>0.1274664542344732</v>
      </c>
      <c r="D12" s="228">
        <v>0.105321874385135</v>
      </c>
      <c r="E12" s="228">
        <v>0.117600022856852</v>
      </c>
      <c r="F12" s="228">
        <v>0.144972720477306</v>
      </c>
      <c r="G12" s="228">
        <v>0.1456380618280636</v>
      </c>
      <c r="H12" s="228">
        <v>0.17537050994979</v>
      </c>
      <c r="I12" s="228">
        <v>0.20586283550989901</v>
      </c>
      <c r="J12" s="228">
        <v>0.20764583868828701</v>
      </c>
      <c r="K12" s="228">
        <v>0.2018442214443123</v>
      </c>
      <c r="L12" s="228">
        <v>0.2112124852413314</v>
      </c>
      <c r="M12" s="228">
        <v>0.19775734747850801</v>
      </c>
      <c r="N12" s="228">
        <v>0.1688606691612666</v>
      </c>
      <c r="O12" s="228">
        <v>0.17743660057377461</v>
      </c>
      <c r="P12" s="228">
        <v>0.1710470353902985</v>
      </c>
      <c r="Q12" s="228">
        <v>0.17624736510824071</v>
      </c>
      <c r="R12" s="228">
        <v>0.1760053383422043</v>
      </c>
      <c r="S12" s="228">
        <v>0.1743822279177151</v>
      </c>
      <c r="T12" s="228">
        <v>0.18998923268854059</v>
      </c>
      <c r="U12" s="228">
        <v>0.19204062652882789</v>
      </c>
      <c r="V12" s="228">
        <v>0.17159300117376131</v>
      </c>
      <c r="W12" s="228">
        <v>0.17038344559911689</v>
      </c>
      <c r="DA12" s="69" t="s">
        <v>1588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1589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1590</v>
      </c>
    </row>
    <row r="15" spans="1:105" ht="12" customHeight="1" x14ac:dyDescent="0.25">
      <c r="A15" s="37" t="s">
        <v>38</v>
      </c>
      <c r="B15" s="228">
        <v>4.3461060855636509E-2</v>
      </c>
      <c r="C15" s="228">
        <v>3.3939101519042537E-2</v>
      </c>
      <c r="D15" s="228">
        <v>7.3286235726650911E-2</v>
      </c>
      <c r="E15" s="228">
        <v>3.0920147228200578E-2</v>
      </c>
      <c r="F15" s="228">
        <v>1.295621541364133E-2</v>
      </c>
      <c r="G15" s="228">
        <v>8.5949634477655804E-3</v>
      </c>
      <c r="H15" s="228">
        <v>3.9676359978141878E-3</v>
      </c>
      <c r="I15" s="228">
        <v>4.4232243305102311E-3</v>
      </c>
      <c r="J15" s="228">
        <v>3.8453103904921059E-3</v>
      </c>
      <c r="K15" s="228">
        <v>3.4685755405734491E-3</v>
      </c>
      <c r="L15" s="228">
        <v>3.1034312202225189E-3</v>
      </c>
      <c r="M15" s="228">
        <v>5.2895237847682172E-2</v>
      </c>
      <c r="N15" s="228">
        <v>3.4143381768276491E-2</v>
      </c>
      <c r="O15" s="228">
        <v>5.6256902729412389E-2</v>
      </c>
      <c r="P15" s="228">
        <v>4.6228679562190282E-2</v>
      </c>
      <c r="Q15" s="228">
        <v>3.5617777753692507E-2</v>
      </c>
      <c r="R15" s="228">
        <v>2.8184006729592169E-2</v>
      </c>
      <c r="S15" s="228">
        <v>2.2472309810103092E-2</v>
      </c>
      <c r="T15" s="228">
        <v>3.695416370020336E-3</v>
      </c>
      <c r="U15" s="228">
        <v>2.9970794157015848E-3</v>
      </c>
      <c r="V15" s="228">
        <v>4.8790982365476167E-3</v>
      </c>
      <c r="W15" s="228">
        <v>1.9868375576285241E-3</v>
      </c>
      <c r="DA15" s="69" t="s">
        <v>1591</v>
      </c>
    </row>
    <row r="16" spans="1:105" ht="12" customHeight="1" x14ac:dyDescent="0.25">
      <c r="A16" s="57" t="s">
        <v>1452</v>
      </c>
      <c r="B16" s="263">
        <v>1.134992464190451</v>
      </c>
      <c r="C16" s="263">
        <v>0.97889043778742635</v>
      </c>
      <c r="D16" s="263">
        <v>1.397542962055943</v>
      </c>
      <c r="E16" s="263">
        <v>0.93771094680141132</v>
      </c>
      <c r="F16" s="263">
        <v>0.7053367217988189</v>
      </c>
      <c r="G16" s="263">
        <v>0.59362502523839189</v>
      </c>
      <c r="H16" s="263">
        <v>0.4817225530575685</v>
      </c>
      <c r="I16" s="263">
        <v>0.58304605707967949</v>
      </c>
      <c r="J16" s="263">
        <v>0.55177365840226034</v>
      </c>
      <c r="K16" s="263">
        <v>0.5215793198987414</v>
      </c>
      <c r="L16" s="263">
        <v>0.50954021882355272</v>
      </c>
      <c r="M16" s="263">
        <v>1.5606944955811259</v>
      </c>
      <c r="N16" s="263">
        <v>1.1769175238995411</v>
      </c>
      <c r="O16" s="263">
        <v>1.533326164823938</v>
      </c>
      <c r="P16" s="263">
        <v>1.369495741097879</v>
      </c>
      <c r="Q16" s="263">
        <v>1.251563712981534</v>
      </c>
      <c r="R16" s="263">
        <v>1.1319668494776349</v>
      </c>
      <c r="S16" s="263">
        <v>1.0328632622420699</v>
      </c>
      <c r="T16" s="263">
        <v>0.54157162712542795</v>
      </c>
      <c r="U16" s="263">
        <v>0.50547747289679068</v>
      </c>
      <c r="V16" s="263">
        <v>0.56239147436298964</v>
      </c>
      <c r="W16" s="263">
        <v>0.38768428899465979</v>
      </c>
      <c r="DA16" s="70" t="s">
        <v>1592</v>
      </c>
    </row>
    <row r="17" spans="1:105" ht="12" customHeight="1" x14ac:dyDescent="0.25">
      <c r="A17" s="57" t="s">
        <v>1454</v>
      </c>
      <c r="B17" s="263">
        <v>15.027606576958201</v>
      </c>
      <c r="C17" s="263">
        <v>14.178070053220861</v>
      </c>
      <c r="D17" s="263">
        <v>14.072310758191881</v>
      </c>
      <c r="E17" s="263">
        <v>13.59049666541611</v>
      </c>
      <c r="F17" s="263">
        <v>14.85822041113444</v>
      </c>
      <c r="G17" s="263">
        <v>14.546202603048171</v>
      </c>
      <c r="H17" s="263">
        <v>16.733226331544941</v>
      </c>
      <c r="I17" s="263">
        <v>19.915408001167169</v>
      </c>
      <c r="J17" s="263">
        <v>19.967381008074931</v>
      </c>
      <c r="K17" s="263">
        <v>19.11722843039567</v>
      </c>
      <c r="L17" s="263">
        <v>20.200652378819459</v>
      </c>
      <c r="M17" s="263">
        <v>21.98872946382216</v>
      </c>
      <c r="N17" s="263">
        <v>18.386109204265171</v>
      </c>
      <c r="O17" s="263">
        <v>20.15019013187143</v>
      </c>
      <c r="P17" s="263">
        <v>19.420455807706119</v>
      </c>
      <c r="Q17" s="263">
        <v>19.232953807242058</v>
      </c>
      <c r="R17" s="263">
        <v>18.95342010857485</v>
      </c>
      <c r="S17" s="263">
        <v>18.995322413186301</v>
      </c>
      <c r="T17" s="263">
        <v>19.13640014244957</v>
      </c>
      <c r="U17" s="263">
        <v>19.535502067364561</v>
      </c>
      <c r="V17" s="263">
        <v>18.301811846816602</v>
      </c>
      <c r="W17" s="263">
        <v>17.964395897626591</v>
      </c>
      <c r="DA17" s="70" t="s">
        <v>1593</v>
      </c>
    </row>
    <row r="18" spans="1:105" ht="12" customHeight="1" x14ac:dyDescent="0.25">
      <c r="A18" s="18" t="s">
        <v>30</v>
      </c>
      <c r="B18" s="232">
        <v>5.9836452036327943</v>
      </c>
      <c r="C18" s="232">
        <v>5.2554091737565658</v>
      </c>
      <c r="D18" s="232">
        <v>3.015058181530188</v>
      </c>
      <c r="E18" s="232">
        <v>2.556741191957022</v>
      </c>
      <c r="F18" s="232">
        <v>4.0873563375826567</v>
      </c>
      <c r="G18" s="232">
        <v>4.1450562106919664</v>
      </c>
      <c r="H18" s="232">
        <v>5.3463201016371311</v>
      </c>
      <c r="I18" s="232">
        <v>4.4737466672870134</v>
      </c>
      <c r="J18" s="232">
        <v>4.6779333557031952</v>
      </c>
      <c r="K18" s="232">
        <v>5.0882956818981784</v>
      </c>
      <c r="L18" s="232">
        <v>4.8976886706208411</v>
      </c>
      <c r="M18" s="232">
        <v>5.567382534279516</v>
      </c>
      <c r="N18" s="232">
        <v>4.4811375107230109</v>
      </c>
      <c r="O18" s="232">
        <v>5.6955556060384822</v>
      </c>
      <c r="P18" s="232">
        <v>4.7767488886627287</v>
      </c>
      <c r="Q18" s="232">
        <v>4.6577362223290057</v>
      </c>
      <c r="R18" s="232">
        <v>4.6976624049029834</v>
      </c>
      <c r="S18" s="232">
        <v>4.8547175721555931</v>
      </c>
      <c r="T18" s="232">
        <v>4.1353029043033214</v>
      </c>
      <c r="U18" s="232">
        <v>4.6641098660082054</v>
      </c>
      <c r="V18" s="232">
        <v>3.9361528884504402</v>
      </c>
      <c r="W18" s="232">
        <v>4.7425124626047728</v>
      </c>
      <c r="DA18" s="71" t="s">
        <v>1594</v>
      </c>
    </row>
    <row r="19" spans="1:105" ht="12" customHeight="1" x14ac:dyDescent="0.25">
      <c r="A19" s="18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1595</v>
      </c>
    </row>
    <row r="20" spans="1:105" ht="12" customHeight="1" x14ac:dyDescent="0.25">
      <c r="A20" s="18" t="s">
        <v>160</v>
      </c>
      <c r="B20" s="297">
        <v>7.4803666925270865E-2</v>
      </c>
      <c r="C20" s="297">
        <v>7.9359198067469564E-2</v>
      </c>
      <c r="D20" s="297">
        <v>8.7194088427749561E-2</v>
      </c>
      <c r="E20" s="297">
        <v>5.8045353135692569E-2</v>
      </c>
      <c r="F20" s="297">
        <v>6.8229580840185544E-2</v>
      </c>
      <c r="G20" s="297">
        <v>4.4520071760967138E-2</v>
      </c>
      <c r="H20" s="297">
        <v>2.2441737700039929E-2</v>
      </c>
      <c r="I20" s="297">
        <v>2.3047667803620421E-2</v>
      </c>
      <c r="J20" s="297">
        <v>1.478210339433165E-2</v>
      </c>
      <c r="K20" s="297">
        <v>1.3197648660860021E-2</v>
      </c>
      <c r="L20" s="297">
        <v>2.4896342929672952E-2</v>
      </c>
      <c r="M20" s="297">
        <v>1.9415010312894481E-2</v>
      </c>
      <c r="N20" s="297">
        <v>5.5369573563345029E-2</v>
      </c>
      <c r="O20" s="297">
        <v>0.1010120797251777</v>
      </c>
      <c r="P20" s="297">
        <v>9.0366250385446295E-2</v>
      </c>
      <c r="Q20" s="297">
        <v>0.10996197584805679</v>
      </c>
      <c r="R20" s="297">
        <v>0.20907503995339799</v>
      </c>
      <c r="S20" s="297">
        <v>0.48444989567703672</v>
      </c>
      <c r="T20" s="297">
        <v>0.5113018634469193</v>
      </c>
      <c r="U20" s="297">
        <v>0.70642775533784152</v>
      </c>
      <c r="V20" s="297">
        <v>0.66907092117403655</v>
      </c>
      <c r="W20" s="297">
        <v>0.68560620956302942</v>
      </c>
      <c r="DA20" s="122" t="s">
        <v>1596</v>
      </c>
    </row>
    <row r="21" spans="1:105" ht="12" customHeight="1" x14ac:dyDescent="0.25">
      <c r="A21" s="18" t="s">
        <v>70</v>
      </c>
      <c r="B21" s="297">
        <v>0</v>
      </c>
      <c r="C21" s="297">
        <v>0</v>
      </c>
      <c r="D21" s="297">
        <v>0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DA21" s="122" t="s">
        <v>1597</v>
      </c>
    </row>
    <row r="22" spans="1:105" ht="12" customHeight="1" x14ac:dyDescent="0.25">
      <c r="A22" s="18" t="s">
        <v>34</v>
      </c>
      <c r="B22" s="297">
        <v>0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DA22" s="122" t="s">
        <v>1598</v>
      </c>
    </row>
    <row r="23" spans="1:105" ht="12" customHeight="1" x14ac:dyDescent="0.25">
      <c r="A23" s="18" t="s">
        <v>162</v>
      </c>
      <c r="B23" s="297">
        <v>8.0677611082551302</v>
      </c>
      <c r="C23" s="297">
        <v>7.0903544859270102</v>
      </c>
      <c r="D23" s="297">
        <v>8.2541086412995561</v>
      </c>
      <c r="E23" s="297">
        <v>7.6728090084754657</v>
      </c>
      <c r="F23" s="297">
        <v>7.7575116335461463</v>
      </c>
      <c r="G23" s="297">
        <v>7.4740892500370926</v>
      </c>
      <c r="H23" s="297">
        <v>8.066735880148201</v>
      </c>
      <c r="I23" s="297">
        <v>10.70875526800145</v>
      </c>
      <c r="J23" s="297">
        <v>10.48959040390875</v>
      </c>
      <c r="K23" s="297">
        <v>10.61591856827515</v>
      </c>
      <c r="L23" s="297">
        <v>10.43046881512625</v>
      </c>
      <c r="M23" s="297">
        <v>11.843135757604291</v>
      </c>
      <c r="N23" s="297">
        <v>9.7636696351862025</v>
      </c>
      <c r="O23" s="297">
        <v>9.5183621847582209</v>
      </c>
      <c r="P23" s="297">
        <v>9.8595575652835805</v>
      </c>
      <c r="Q23" s="297">
        <v>10.296305838683921</v>
      </c>
      <c r="R23" s="297">
        <v>10.181001851482501</v>
      </c>
      <c r="S23" s="297">
        <v>9.5388123738513926</v>
      </c>
      <c r="T23" s="297">
        <v>10.102638722492451</v>
      </c>
      <c r="U23" s="297">
        <v>9.7961036047718881</v>
      </c>
      <c r="V23" s="297">
        <v>7.1662478604950683</v>
      </c>
      <c r="W23" s="297">
        <v>6.3697726894059823</v>
      </c>
      <c r="DA23" s="122" t="s">
        <v>1599</v>
      </c>
    </row>
    <row r="24" spans="1:105" ht="12" customHeight="1" x14ac:dyDescent="0.25">
      <c r="A24" s="18" t="s">
        <v>73</v>
      </c>
      <c r="B24" s="297">
        <v>0.90139659814500173</v>
      </c>
      <c r="C24" s="297">
        <v>1.7529471954698119</v>
      </c>
      <c r="D24" s="297">
        <v>2.7159498469343921</v>
      </c>
      <c r="E24" s="297">
        <v>3.302901111847925</v>
      </c>
      <c r="F24" s="297">
        <v>2.945122859165449</v>
      </c>
      <c r="G24" s="297">
        <v>2.8825370705581399</v>
      </c>
      <c r="H24" s="297">
        <v>3.2977286120595699</v>
      </c>
      <c r="I24" s="297">
        <v>4.7098583980750792</v>
      </c>
      <c r="J24" s="297">
        <v>4.7850751450686468</v>
      </c>
      <c r="K24" s="297">
        <v>3.3998165315614819</v>
      </c>
      <c r="L24" s="297">
        <v>4.8475985501427026</v>
      </c>
      <c r="M24" s="297">
        <v>4.5587961616254598</v>
      </c>
      <c r="N24" s="297">
        <v>4.0859324847926182</v>
      </c>
      <c r="O24" s="297">
        <v>4.8352602613495446</v>
      </c>
      <c r="P24" s="297">
        <v>4.6937831033743613</v>
      </c>
      <c r="Q24" s="297">
        <v>4.1689497703810741</v>
      </c>
      <c r="R24" s="297">
        <v>3.8656808122359618</v>
      </c>
      <c r="S24" s="297">
        <v>4.1173425715022809</v>
      </c>
      <c r="T24" s="297">
        <v>4.387156652206877</v>
      </c>
      <c r="U24" s="297">
        <v>4.3688608412466241</v>
      </c>
      <c r="V24" s="297">
        <v>6.5303401766970532</v>
      </c>
      <c r="W24" s="297">
        <v>6.1665045360528046</v>
      </c>
      <c r="DA24" s="122" t="s">
        <v>1600</v>
      </c>
    </row>
    <row r="25" spans="1:105" ht="12" customHeight="1" x14ac:dyDescent="0.25">
      <c r="A25" s="57" t="s">
        <v>1463</v>
      </c>
      <c r="B25" s="263">
        <v>15.09507650711544</v>
      </c>
      <c r="C25" s="263">
        <v>14.36690582016179</v>
      </c>
      <c r="D25" s="263">
        <v>13.97908104342187</v>
      </c>
      <c r="E25" s="263">
        <v>13.57752749660308</v>
      </c>
      <c r="F25" s="263">
        <v>14.98746996868562</v>
      </c>
      <c r="G25" s="263">
        <v>14.704132558514729</v>
      </c>
      <c r="H25" s="263">
        <v>17.043120753536389</v>
      </c>
      <c r="I25" s="263">
        <v>20.02976427726707</v>
      </c>
      <c r="J25" s="263">
        <v>20.14132576411459</v>
      </c>
      <c r="K25" s="263">
        <v>19.14396726440728</v>
      </c>
      <c r="L25" s="263">
        <v>20.417689175824059</v>
      </c>
      <c r="M25" s="263">
        <v>22.108037740840452</v>
      </c>
      <c r="N25" s="263">
        <v>18.51410951009861</v>
      </c>
      <c r="O25" s="263">
        <v>20.562771168738738</v>
      </c>
      <c r="P25" s="263">
        <v>19.658943920926621</v>
      </c>
      <c r="Q25" s="263">
        <v>19.33939109868065</v>
      </c>
      <c r="R25" s="263">
        <v>19.03446135992175</v>
      </c>
      <c r="S25" s="263">
        <v>19.19333903069997</v>
      </c>
      <c r="T25" s="263">
        <v>19.21849757143946</v>
      </c>
      <c r="U25" s="263">
        <v>19.712942912337422</v>
      </c>
      <c r="V25" s="263">
        <v>18.949528571929889</v>
      </c>
      <c r="W25" s="263">
        <v>18.750050169279291</v>
      </c>
      <c r="DA25" s="70" t="s">
        <v>1601</v>
      </c>
    </row>
    <row r="26" spans="1:105" ht="12" customHeight="1" x14ac:dyDescent="0.25">
      <c r="A26" s="18" t="s">
        <v>30</v>
      </c>
      <c r="B26" s="232">
        <v>6.7639212046690478</v>
      </c>
      <c r="C26" s="232">
        <v>5.9407221417477887</v>
      </c>
      <c r="D26" s="232">
        <v>3.408226135296518</v>
      </c>
      <c r="E26" s="232">
        <v>2.8901439464742378</v>
      </c>
      <c r="F26" s="232">
        <v>4.6203535239738107</v>
      </c>
      <c r="G26" s="232">
        <v>4.6855775441068577</v>
      </c>
      <c r="H26" s="232">
        <v>6.0434879862958839</v>
      </c>
      <c r="I26" s="232">
        <v>5.0571297123045689</v>
      </c>
      <c r="J26" s="232">
        <v>5.287942640626401</v>
      </c>
      <c r="K26" s="232">
        <v>5.7518168085102852</v>
      </c>
      <c r="L26" s="232">
        <v>5.5363543668944892</v>
      </c>
      <c r="M26" s="232">
        <v>6.293377280333198</v>
      </c>
      <c r="N26" s="232">
        <v>5.0654843324292331</v>
      </c>
      <c r="O26" s="232">
        <v>6.4382643062905016</v>
      </c>
      <c r="P26" s="232">
        <v>5.3996438622044893</v>
      </c>
      <c r="Q26" s="232">
        <v>5.2651117718074616</v>
      </c>
      <c r="R26" s="232">
        <v>5.3102443864166373</v>
      </c>
      <c r="S26" s="232">
        <v>5.4877797749516786</v>
      </c>
      <c r="T26" s="232">
        <v>4.6745523924388186</v>
      </c>
      <c r="U26" s="232">
        <v>5.2723165478537712</v>
      </c>
      <c r="V26" s="232">
        <v>4.449432926077467</v>
      </c>
      <c r="W26" s="232">
        <v>5.3609429566018507</v>
      </c>
      <c r="DA26" s="71" t="s">
        <v>1602</v>
      </c>
    </row>
    <row r="27" spans="1:105" ht="12" customHeight="1" x14ac:dyDescent="0.25">
      <c r="A27" s="18" t="s">
        <v>33</v>
      </c>
      <c r="B27" s="297">
        <v>0</v>
      </c>
      <c r="C27" s="297">
        <v>0</v>
      </c>
      <c r="D27" s="297">
        <v>0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DA27" s="122" t="s">
        <v>1603</v>
      </c>
    </row>
    <row r="28" spans="1:105" ht="12" customHeight="1" x14ac:dyDescent="0.25">
      <c r="A28" s="18" t="s">
        <v>160</v>
      </c>
      <c r="B28" s="297">
        <v>7.3723644229759133E-2</v>
      </c>
      <c r="C28" s="297">
        <v>7.8213402165564119E-2</v>
      </c>
      <c r="D28" s="297">
        <v>8.5935171608731778E-2</v>
      </c>
      <c r="E28" s="297">
        <v>5.7207288621847707E-2</v>
      </c>
      <c r="F28" s="297">
        <v>6.7244475445736501E-2</v>
      </c>
      <c r="G28" s="297">
        <v>4.3877286589009072E-2</v>
      </c>
      <c r="H28" s="297">
        <v>2.2117721685330691E-2</v>
      </c>
      <c r="I28" s="297">
        <v>2.271490331051888E-2</v>
      </c>
      <c r="J28" s="297">
        <v>1.456867793259289E-2</v>
      </c>
      <c r="K28" s="297">
        <v>1.3007099712299E-2</v>
      </c>
      <c r="L28" s="297">
        <v>2.4536887083395381E-2</v>
      </c>
      <c r="M28" s="297">
        <v>1.913469448569757E-2</v>
      </c>
      <c r="N28" s="297">
        <v>5.4570142217967813E-2</v>
      </c>
      <c r="O28" s="297">
        <v>9.9553657389638783E-2</v>
      </c>
      <c r="P28" s="297">
        <v>8.906153358029191E-2</v>
      </c>
      <c r="Q28" s="297">
        <v>0.1083743340326114</v>
      </c>
      <c r="R28" s="297">
        <v>0.20605639397658679</v>
      </c>
      <c r="S28" s="297">
        <v>0.47745536046672182</v>
      </c>
      <c r="T28" s="297">
        <v>0.50391963688666552</v>
      </c>
      <c r="U28" s="297">
        <v>0.69622828197156339</v>
      </c>
      <c r="V28" s="297">
        <v>0.65941080945121466</v>
      </c>
      <c r="W28" s="297">
        <v>0.67570735972119556</v>
      </c>
      <c r="DA28" s="122" t="s">
        <v>1604</v>
      </c>
    </row>
    <row r="29" spans="1:105" ht="12" customHeight="1" x14ac:dyDescent="0.25">
      <c r="A29" s="18" t="s">
        <v>70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1605</v>
      </c>
    </row>
    <row r="30" spans="1:105" ht="12" customHeight="1" x14ac:dyDescent="0.25">
      <c r="A30" s="18" t="s">
        <v>34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1606</v>
      </c>
    </row>
    <row r="31" spans="1:105" ht="12" customHeight="1" x14ac:dyDescent="0.25">
      <c r="A31" s="18" t="s">
        <v>162</v>
      </c>
      <c r="B31" s="297">
        <v>7.2339079897085607</v>
      </c>
      <c r="C31" s="297">
        <v>6.3575224002519342</v>
      </c>
      <c r="D31" s="297">
        <v>7.4009953501378671</v>
      </c>
      <c r="E31" s="297">
        <v>6.8797766375512852</v>
      </c>
      <c r="F31" s="297">
        <v>6.955724721291781</v>
      </c>
      <c r="G31" s="297">
        <v>6.7015957979117244</v>
      </c>
      <c r="H31" s="297">
        <v>7.2329887252813583</v>
      </c>
      <c r="I31" s="297">
        <v>9.6019390328456975</v>
      </c>
      <c r="J31" s="297">
        <v>9.4054262159501452</v>
      </c>
      <c r="K31" s="297">
        <v>9.518697581484286</v>
      </c>
      <c r="L31" s="297">
        <v>9.3524152098334099</v>
      </c>
      <c r="M31" s="297">
        <v>10.619074267391859</v>
      </c>
      <c r="N31" s="297">
        <v>8.7545338582941596</v>
      </c>
      <c r="O31" s="297">
        <v>8.5345804534058782</v>
      </c>
      <c r="P31" s="297">
        <v>8.8405111764547488</v>
      </c>
      <c r="Q31" s="297">
        <v>9.2321188086154695</v>
      </c>
      <c r="R31" s="297">
        <v>9.1287322032029543</v>
      </c>
      <c r="S31" s="297">
        <v>8.5529169886957934</v>
      </c>
      <c r="T31" s="297">
        <v>9.0584683893277873</v>
      </c>
      <c r="U31" s="297">
        <v>8.7836155760812424</v>
      </c>
      <c r="V31" s="297">
        <v>6.425571724133385</v>
      </c>
      <c r="W31" s="297">
        <v>5.7114171989268332</v>
      </c>
      <c r="DA31" s="122" t="s">
        <v>1607</v>
      </c>
    </row>
    <row r="32" spans="1:105" ht="12" customHeight="1" x14ac:dyDescent="0.25">
      <c r="A32" s="18" t="s">
        <v>73</v>
      </c>
      <c r="B32" s="297">
        <v>1.02352366850807</v>
      </c>
      <c r="C32" s="297">
        <v>1.9904478759965081</v>
      </c>
      <c r="D32" s="297">
        <v>3.083924386378754</v>
      </c>
      <c r="E32" s="297">
        <v>3.7503996239557131</v>
      </c>
      <c r="F32" s="297">
        <v>3.3441472479742931</v>
      </c>
      <c r="G32" s="297">
        <v>3.2730819299071419</v>
      </c>
      <c r="H32" s="297">
        <v>3.744526320273815</v>
      </c>
      <c r="I32" s="297">
        <v>5.3479806288062806</v>
      </c>
      <c r="J32" s="297">
        <v>5.4333882296054528</v>
      </c>
      <c r="K32" s="297">
        <v>3.8604457747004051</v>
      </c>
      <c r="L32" s="297">
        <v>5.5043827120127622</v>
      </c>
      <c r="M32" s="297">
        <v>5.1764514986296932</v>
      </c>
      <c r="N32" s="297">
        <v>4.6395211771572447</v>
      </c>
      <c r="O32" s="297">
        <v>5.4903727516527248</v>
      </c>
      <c r="P32" s="297">
        <v>5.3297273486870917</v>
      </c>
      <c r="Q32" s="297">
        <v>4.733786184225103</v>
      </c>
      <c r="R32" s="297">
        <v>4.3894283763255721</v>
      </c>
      <c r="S32" s="297">
        <v>4.675186906585771</v>
      </c>
      <c r="T32" s="297">
        <v>4.981557152786185</v>
      </c>
      <c r="U32" s="297">
        <v>4.9607825064308457</v>
      </c>
      <c r="V32" s="297">
        <v>7.4151131122678198</v>
      </c>
      <c r="W32" s="297">
        <v>7.0019826540294154</v>
      </c>
      <c r="DA32" s="122" t="s">
        <v>1608</v>
      </c>
    </row>
    <row r="33" spans="1:105" ht="12" customHeight="1" x14ac:dyDescent="0.25">
      <c r="A33" s="57" t="s">
        <v>1472</v>
      </c>
      <c r="B33" s="263">
        <f t="shared" ref="B33:W33" si="0">B34+B35</f>
        <v>2.2626875461346629</v>
      </c>
      <c r="C33" s="263">
        <f t="shared" si="0"/>
        <v>1.9887858170494628</v>
      </c>
      <c r="D33" s="263">
        <f t="shared" si="0"/>
        <v>2.6581350959604055</v>
      </c>
      <c r="E33" s="263">
        <f t="shared" si="0"/>
        <v>1.9080943730502922</v>
      </c>
      <c r="F33" s="263">
        <f t="shared" si="0"/>
        <v>1.5725125438104715</v>
      </c>
      <c r="G33" s="263">
        <f t="shared" si="0"/>
        <v>1.3842082977960979</v>
      </c>
      <c r="H33" s="263">
        <f t="shared" si="0"/>
        <v>1.2699016421854303</v>
      </c>
      <c r="I33" s="263">
        <f t="shared" si="0"/>
        <v>1.5284283658601394</v>
      </c>
      <c r="J33" s="263">
        <f t="shared" si="0"/>
        <v>1.479916931565211</v>
      </c>
      <c r="K33" s="263">
        <f t="shared" si="0"/>
        <v>1.4044540998395845</v>
      </c>
      <c r="L33" s="263">
        <f t="shared" si="0"/>
        <v>1.4191993790207489</v>
      </c>
      <c r="M33" s="263">
        <f t="shared" si="0"/>
        <v>3.1555140930255563</v>
      </c>
      <c r="N33" s="263">
        <f t="shared" si="0"/>
        <v>2.4337705393057294</v>
      </c>
      <c r="O33" s="263">
        <f t="shared" si="0"/>
        <v>3.0576830947200833</v>
      </c>
      <c r="P33" s="263">
        <f t="shared" si="0"/>
        <v>2.7736476328589617</v>
      </c>
      <c r="Q33" s="263">
        <f t="shared" si="0"/>
        <v>2.5785093226287943</v>
      </c>
      <c r="R33" s="263">
        <f t="shared" si="0"/>
        <v>2.3782936076583239</v>
      </c>
      <c r="S33" s="263">
        <f t="shared" si="0"/>
        <v>2.2212443378500391</v>
      </c>
      <c r="T33" s="263">
        <f t="shared" si="0"/>
        <v>1.4388975736988638</v>
      </c>
      <c r="U33" s="263">
        <f t="shared" si="0"/>
        <v>1.392861080903117</v>
      </c>
      <c r="V33" s="263">
        <f t="shared" si="0"/>
        <v>1.4505780428165662</v>
      </c>
      <c r="W33" s="263">
        <f t="shared" si="0"/>
        <v>1.1600595430095439</v>
      </c>
      <c r="DA33" s="70"/>
    </row>
    <row r="34" spans="1:105" ht="12" customHeight="1" x14ac:dyDescent="0.25">
      <c r="A34" s="60" t="s">
        <v>1473</v>
      </c>
      <c r="B34" s="264">
        <v>1.818275663102203</v>
      </c>
      <c r="C34" s="264">
        <v>1.5681977775437239</v>
      </c>
      <c r="D34" s="264">
        <v>2.2388856633145822</v>
      </c>
      <c r="E34" s="264">
        <v>1.502227589510613</v>
      </c>
      <c r="F34" s="264">
        <v>1.1299604499610849</v>
      </c>
      <c r="G34" s="264">
        <v>0.95099656645674557</v>
      </c>
      <c r="H34" s="264">
        <v>0.77172705742745862</v>
      </c>
      <c r="I34" s="264">
        <v>0.93404889415881587</v>
      </c>
      <c r="J34" s="264">
        <v>0.88395002281297086</v>
      </c>
      <c r="K34" s="264">
        <v>0.83557822071155541</v>
      </c>
      <c r="L34" s="264">
        <v>0.81629139266529449</v>
      </c>
      <c r="M34" s="264">
        <v>2.500256969438833</v>
      </c>
      <c r="N34" s="264">
        <v>1.8854402638799881</v>
      </c>
      <c r="O34" s="264">
        <v>2.456412475906431</v>
      </c>
      <c r="P34" s="264">
        <v>2.193953577071988</v>
      </c>
      <c r="Q34" s="264">
        <v>2.005024625215746</v>
      </c>
      <c r="R34" s="264">
        <v>1.813428581053812</v>
      </c>
      <c r="S34" s="264">
        <v>1.6546630857030731</v>
      </c>
      <c r="T34" s="264">
        <v>0.86760620928985366</v>
      </c>
      <c r="U34" s="264">
        <v>0.80978281020587872</v>
      </c>
      <c r="V34" s="264">
        <v>0.90095992989677054</v>
      </c>
      <c r="W34" s="264">
        <v>0.6210762889503969</v>
      </c>
      <c r="DA34" s="72" t="s">
        <v>1609</v>
      </c>
    </row>
    <row r="35" spans="1:105" ht="12" customHeight="1" x14ac:dyDescent="0.25">
      <c r="A35" s="60" t="s">
        <v>1475</v>
      </c>
      <c r="B35" s="264">
        <v>0.44441188303245988</v>
      </c>
      <c r="C35" s="264">
        <v>0.42058803950573892</v>
      </c>
      <c r="D35" s="264">
        <v>0.41924943264582332</v>
      </c>
      <c r="E35" s="264">
        <v>0.40586678353967931</v>
      </c>
      <c r="F35" s="264">
        <v>0.4425520938493866</v>
      </c>
      <c r="G35" s="264">
        <v>0.43321173133935231</v>
      </c>
      <c r="H35" s="264">
        <v>0.49817458475797172</v>
      </c>
      <c r="I35" s="264">
        <v>0.59437947170132344</v>
      </c>
      <c r="J35" s="264">
        <v>0.59596690875224023</v>
      </c>
      <c r="K35" s="264">
        <v>0.56887587912802895</v>
      </c>
      <c r="L35" s="264">
        <v>0.60290798635545428</v>
      </c>
      <c r="M35" s="264">
        <v>0.65525712358672328</v>
      </c>
      <c r="N35" s="264">
        <v>0.5483302754257412</v>
      </c>
      <c r="O35" s="264">
        <v>0.60127061881365218</v>
      </c>
      <c r="P35" s="264">
        <v>0.57969405578697364</v>
      </c>
      <c r="Q35" s="264">
        <v>0.57348469741304808</v>
      </c>
      <c r="R35" s="264">
        <v>0.56486502660451188</v>
      </c>
      <c r="S35" s="264">
        <v>0.56658125214696575</v>
      </c>
      <c r="T35" s="264">
        <v>0.57129136440901018</v>
      </c>
      <c r="U35" s="264">
        <v>0.58307827069723839</v>
      </c>
      <c r="V35" s="264">
        <v>0.54961811291979568</v>
      </c>
      <c r="W35" s="264">
        <v>0.53898325405914704</v>
      </c>
      <c r="DA35" s="72" t="s">
        <v>1610</v>
      </c>
    </row>
    <row r="36" spans="1:105" ht="12" customHeight="1" x14ac:dyDescent="0.25">
      <c r="A36" s="64" t="s">
        <v>30</v>
      </c>
      <c r="B36" s="231">
        <v>0.17565813214626469</v>
      </c>
      <c r="C36" s="231">
        <v>0.15427976220347361</v>
      </c>
      <c r="D36" s="231">
        <v>8.8511178463315882E-2</v>
      </c>
      <c r="E36" s="231">
        <v>7.5056653072932786E-2</v>
      </c>
      <c r="F36" s="231">
        <v>0.11998996518711839</v>
      </c>
      <c r="G36" s="231">
        <v>0.1216838242964961</v>
      </c>
      <c r="H36" s="231">
        <v>0.15694857748909391</v>
      </c>
      <c r="I36" s="231">
        <v>0.13133298458172421</v>
      </c>
      <c r="J36" s="231">
        <v>0.13732716556600821</v>
      </c>
      <c r="K36" s="231">
        <v>0.14937391587781529</v>
      </c>
      <c r="L36" s="231">
        <v>0.1437783849872753</v>
      </c>
      <c r="M36" s="231">
        <v>0.16343816914838799</v>
      </c>
      <c r="N36" s="231">
        <v>0.13154995295280411</v>
      </c>
      <c r="O36" s="231">
        <v>0.16720086590102301</v>
      </c>
      <c r="P36" s="231">
        <v>0.1402280314021328</v>
      </c>
      <c r="Q36" s="231">
        <v>0.13673425094582559</v>
      </c>
      <c r="R36" s="231">
        <v>0.13790633893166029</v>
      </c>
      <c r="S36" s="231">
        <v>0.14251690930885511</v>
      </c>
      <c r="T36" s="231">
        <v>0.12139750257718029</v>
      </c>
      <c r="U36" s="231">
        <v>0.1369213580194493</v>
      </c>
      <c r="V36" s="231">
        <v>0.1155511800411487</v>
      </c>
      <c r="W36" s="231">
        <v>0.1392229740419382</v>
      </c>
      <c r="DA36" s="73" t="s">
        <v>1611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1612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1613</v>
      </c>
    </row>
    <row r="39" spans="1:105" ht="12" customHeight="1" x14ac:dyDescent="0.25">
      <c r="A39" s="64" t="s">
        <v>160</v>
      </c>
      <c r="B39" s="231">
        <v>2.260029581263943E-3</v>
      </c>
      <c r="C39" s="231">
        <v>2.397665014965657E-3</v>
      </c>
      <c r="D39" s="231">
        <v>2.634379132174403E-3</v>
      </c>
      <c r="E39" s="231">
        <v>1.753713695247461E-3</v>
      </c>
      <c r="F39" s="231">
        <v>2.0614079142685089E-3</v>
      </c>
      <c r="G39" s="231">
        <v>1.3450768294593859E-3</v>
      </c>
      <c r="H39" s="231">
        <v>6.78028138750537E-4</v>
      </c>
      <c r="I39" s="231">
        <v>6.9633499474515404E-4</v>
      </c>
      <c r="J39" s="231">
        <v>4.4660900083770479E-4</v>
      </c>
      <c r="K39" s="231">
        <v>3.9873815820378779E-4</v>
      </c>
      <c r="L39" s="231">
        <v>7.5218868003573583E-4</v>
      </c>
      <c r="M39" s="231">
        <v>5.865821747952656E-4</v>
      </c>
      <c r="N39" s="231">
        <v>1.672870853779694E-3</v>
      </c>
      <c r="O39" s="231">
        <v>3.0518595896101759E-3</v>
      </c>
      <c r="P39" s="231">
        <v>2.730219084353711E-3</v>
      </c>
      <c r="Q39" s="231">
        <v>3.3222611730934172E-3</v>
      </c>
      <c r="R39" s="231">
        <v>6.3167461492317657E-3</v>
      </c>
      <c r="S39" s="231">
        <v>1.463659657171773E-2</v>
      </c>
      <c r="T39" s="231">
        <v>1.5447870189302619E-2</v>
      </c>
      <c r="U39" s="231">
        <v>2.1343173265614999E-2</v>
      </c>
      <c r="V39" s="231">
        <v>2.0214518030612749E-2</v>
      </c>
      <c r="W39" s="231">
        <v>2.0714095690771948E-2</v>
      </c>
      <c r="DA39" s="73" t="s">
        <v>1614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1615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1616</v>
      </c>
    </row>
    <row r="42" spans="1:105" ht="12" customHeight="1" x14ac:dyDescent="0.25">
      <c r="A42" s="64" t="s">
        <v>162</v>
      </c>
      <c r="B42" s="231">
        <v>0.238626301598407</v>
      </c>
      <c r="C42" s="231">
        <v>0.20971680312487159</v>
      </c>
      <c r="D42" s="231">
        <v>0.24413804420279309</v>
      </c>
      <c r="E42" s="231">
        <v>0.22694450318936499</v>
      </c>
      <c r="F42" s="231">
        <v>0.22944981710298731</v>
      </c>
      <c r="G42" s="231">
        <v>0.2210668178719159</v>
      </c>
      <c r="H42" s="231">
        <v>0.23859597764754031</v>
      </c>
      <c r="I42" s="231">
        <v>0.31674099295167629</v>
      </c>
      <c r="J42" s="231">
        <v>0.31025858720651278</v>
      </c>
      <c r="K42" s="231">
        <v>0.31399509133026821</v>
      </c>
      <c r="L42" s="231">
        <v>0.3085099030441425</v>
      </c>
      <c r="M42" s="231">
        <v>0.3502934267938651</v>
      </c>
      <c r="N42" s="231">
        <v>0.28878747694811802</v>
      </c>
      <c r="O42" s="231">
        <v>0.28153183205919502</v>
      </c>
      <c r="P42" s="231">
        <v>0.29162362712907119</v>
      </c>
      <c r="Q42" s="231">
        <v>0.30454166272935351</v>
      </c>
      <c r="R42" s="231">
        <v>0.30113122907170953</v>
      </c>
      <c r="S42" s="231">
        <v>0.28213670284364328</v>
      </c>
      <c r="T42" s="231">
        <v>0.29881342325152438</v>
      </c>
      <c r="U42" s="231">
        <v>0.28974680111557122</v>
      </c>
      <c r="V42" s="231">
        <v>0.2119615591415647</v>
      </c>
      <c r="W42" s="231">
        <v>0.18840360770476861</v>
      </c>
      <c r="DA42" s="73" t="s">
        <v>1617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1618</v>
      </c>
    </row>
    <row r="44" spans="1:105" ht="12" customHeight="1" x14ac:dyDescent="0.25">
      <c r="A44" s="64" t="s">
        <v>73</v>
      </c>
      <c r="B44" s="231">
        <v>2.7867419706524319E-2</v>
      </c>
      <c r="C44" s="231">
        <v>5.4193809162427983E-2</v>
      </c>
      <c r="D44" s="231">
        <v>8.3965830847540002E-2</v>
      </c>
      <c r="E44" s="231">
        <v>0.10211191358213401</v>
      </c>
      <c r="F44" s="231">
        <v>9.1050903645012393E-2</v>
      </c>
      <c r="G44" s="231">
        <v>8.9116012341480866E-2</v>
      </c>
      <c r="H44" s="231">
        <v>0.1019520014825869</v>
      </c>
      <c r="I44" s="231">
        <v>0.14560915917317779</v>
      </c>
      <c r="J44" s="231">
        <v>0.14793454697888159</v>
      </c>
      <c r="K44" s="231">
        <v>0.10510813376174161</v>
      </c>
      <c r="L44" s="231">
        <v>0.14986750964400081</v>
      </c>
      <c r="M44" s="231">
        <v>0.14093894546967489</v>
      </c>
      <c r="N44" s="231">
        <v>0.12631997467103939</v>
      </c>
      <c r="O44" s="231">
        <v>0.14948606126382399</v>
      </c>
      <c r="P44" s="231">
        <v>0.14511217817141589</v>
      </c>
      <c r="Q44" s="231">
        <v>0.12888652256477551</v>
      </c>
      <c r="R44" s="231">
        <v>0.11951071245191031</v>
      </c>
      <c r="S44" s="231">
        <v>0.12729104342274969</v>
      </c>
      <c r="T44" s="231">
        <v>0.13563256839100279</v>
      </c>
      <c r="U44" s="231">
        <v>0.13506693829660291</v>
      </c>
      <c r="V44" s="231">
        <v>0.2018908557064695</v>
      </c>
      <c r="W44" s="231">
        <v>0.19064257662166831</v>
      </c>
      <c r="DA44" s="73" t="s">
        <v>1619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1620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28.218471228851062</v>
      </c>
      <c r="C48" s="225">
        <v>34.534380300394467</v>
      </c>
      <c r="D48" s="225">
        <v>18.302256341463551</v>
      </c>
      <c r="E48" s="225">
        <v>4.7640825664147108</v>
      </c>
      <c r="F48" s="225">
        <v>17.733841505106192</v>
      </c>
      <c r="G48" s="225">
        <v>19.400473474326549</v>
      </c>
      <c r="H48" s="225">
        <v>19.14346836557398</v>
      </c>
      <c r="I48" s="225">
        <v>3.421811733369275</v>
      </c>
      <c r="J48" s="225">
        <v>4.6548316142259107</v>
      </c>
      <c r="K48" s="225">
        <v>4.3810937524589679</v>
      </c>
      <c r="L48" s="225">
        <v>3.6976080610340678</v>
      </c>
      <c r="M48" s="225">
        <v>5.8915180867135097</v>
      </c>
      <c r="N48" s="225">
        <v>12.63834056868223</v>
      </c>
      <c r="O48" s="225">
        <v>5.7298687591322572</v>
      </c>
      <c r="P48" s="225">
        <v>5.6404527122051809</v>
      </c>
      <c r="Q48" s="225">
        <v>5.6520539409209078</v>
      </c>
      <c r="R48" s="225">
        <v>5.7103676902306404</v>
      </c>
      <c r="S48" s="225">
        <v>5.7159403407648721</v>
      </c>
      <c r="T48" s="225">
        <v>5.565917792521855</v>
      </c>
      <c r="U48" s="225">
        <v>6.8199717366437653</v>
      </c>
      <c r="V48" s="225">
        <v>8.2327055295922822</v>
      </c>
      <c r="W48" s="225">
        <v>1.607531181942341</v>
      </c>
      <c r="DA48" s="89" t="s">
        <v>1621</v>
      </c>
    </row>
    <row r="49" spans="1:105" ht="12" customHeight="1" x14ac:dyDescent="0.25">
      <c r="A49" s="55" t="s">
        <v>92</v>
      </c>
      <c r="B49" s="261">
        <v>0.17970908539003461</v>
      </c>
      <c r="C49" s="261">
        <v>0.22002699471760659</v>
      </c>
      <c r="D49" s="261">
        <v>0.11588937252156011</v>
      </c>
      <c r="E49" s="261">
        <v>3.0260272279050721E-2</v>
      </c>
      <c r="F49" s="261">
        <v>0.1131996125130197</v>
      </c>
      <c r="G49" s="261">
        <v>0.1239686111975348</v>
      </c>
      <c r="H49" s="261">
        <v>0.1225941356704604</v>
      </c>
      <c r="I49" s="261">
        <v>2.1883234057359029E-2</v>
      </c>
      <c r="J49" s="261">
        <v>2.9778451836390489E-2</v>
      </c>
      <c r="K49" s="261">
        <v>2.805798549088704E-2</v>
      </c>
      <c r="L49" s="261">
        <v>2.3664775337047049E-2</v>
      </c>
      <c r="M49" s="261">
        <v>3.7471039840784828E-2</v>
      </c>
      <c r="N49" s="261">
        <v>8.0446420783307215E-2</v>
      </c>
      <c r="O49" s="261">
        <v>3.6439614393426363E-2</v>
      </c>
      <c r="P49" s="261">
        <v>3.5862966564820048E-2</v>
      </c>
      <c r="Q49" s="261">
        <v>3.5978142141379267E-2</v>
      </c>
      <c r="R49" s="261">
        <v>3.638384325516833E-2</v>
      </c>
      <c r="S49" s="261">
        <v>3.6450945386707789E-2</v>
      </c>
      <c r="T49" s="261">
        <v>3.561693678216165E-2</v>
      </c>
      <c r="U49" s="261">
        <v>4.3677345135061017E-2</v>
      </c>
      <c r="V49" s="261">
        <v>5.2630762061407002E-2</v>
      </c>
      <c r="W49" s="261">
        <v>1.0297549191485421E-2</v>
      </c>
      <c r="DA49" s="67" t="s">
        <v>1622</v>
      </c>
    </row>
    <row r="50" spans="1:105" ht="12" customHeight="1" x14ac:dyDescent="0.25">
      <c r="A50" s="202" t="s">
        <v>93</v>
      </c>
      <c r="B50" s="226">
        <v>5.2231864803546767E-2</v>
      </c>
      <c r="C50" s="226">
        <v>6.3950134831958882E-2</v>
      </c>
      <c r="D50" s="226">
        <v>3.3682871539724928E-2</v>
      </c>
      <c r="E50" s="226">
        <v>8.7950503290777811E-3</v>
      </c>
      <c r="F50" s="226">
        <v>3.2901101487225047E-2</v>
      </c>
      <c r="G50" s="226">
        <v>3.6031076146760883E-2</v>
      </c>
      <c r="H50" s="226">
        <v>3.5631589277468081E-2</v>
      </c>
      <c r="I50" s="226">
        <v>6.3602912466423876E-3</v>
      </c>
      <c r="J50" s="226">
        <v>8.6550107747837158E-3</v>
      </c>
      <c r="K50" s="226">
        <v>8.1549627924440773E-3</v>
      </c>
      <c r="L50" s="226">
        <v>6.8780904611931877E-3</v>
      </c>
      <c r="M50" s="226">
        <v>1.089083661387728E-2</v>
      </c>
      <c r="N50" s="226">
        <v>2.338149217755655E-2</v>
      </c>
      <c r="O50" s="226">
        <v>1.05910561414296E-2</v>
      </c>
      <c r="P50" s="226">
        <v>1.042345531391632E-2</v>
      </c>
      <c r="Q50" s="226">
        <v>1.0456930722966761E-2</v>
      </c>
      <c r="R50" s="226">
        <v>1.0574846440361279E-2</v>
      </c>
      <c r="S50" s="226">
        <v>1.0594349458002221E-2</v>
      </c>
      <c r="T50" s="226">
        <v>1.035194755281694E-2</v>
      </c>
      <c r="U50" s="226">
        <v>1.26946791873154E-2</v>
      </c>
      <c r="V50" s="226">
        <v>1.5296960877257281E-2</v>
      </c>
      <c r="W50" s="226">
        <v>2.9929493882303428E-3</v>
      </c>
      <c r="DA50" s="174" t="s">
        <v>1623</v>
      </c>
    </row>
    <row r="51" spans="1:105" ht="12" customHeight="1" x14ac:dyDescent="0.25">
      <c r="A51" s="202" t="s">
        <v>94</v>
      </c>
      <c r="B51" s="226">
        <v>0.29845272169401288</v>
      </c>
      <c r="C51" s="226">
        <v>0.33611321797788679</v>
      </c>
      <c r="D51" s="226">
        <v>0.2467171316453336</v>
      </c>
      <c r="E51" s="226">
        <v>4.7007282447443323E-2</v>
      </c>
      <c r="F51" s="226">
        <v>0.1240275896403754</v>
      </c>
      <c r="G51" s="226">
        <v>0.11789988892032049</v>
      </c>
      <c r="H51" s="226">
        <v>8.3415150957326809E-2</v>
      </c>
      <c r="I51" s="226">
        <v>1.530965946467619E-2</v>
      </c>
      <c r="J51" s="226">
        <v>1.96751537534181E-2</v>
      </c>
      <c r="K51" s="226">
        <v>1.836503221997289E-2</v>
      </c>
      <c r="L51" s="226">
        <v>1.436447048333472E-2</v>
      </c>
      <c r="M51" s="226">
        <v>6.0087118736783442E-2</v>
      </c>
      <c r="N51" s="226">
        <v>0.1168499068411929</v>
      </c>
      <c r="O51" s="226">
        <v>6.0605696517341122E-2</v>
      </c>
      <c r="P51" s="226">
        <v>5.6099474562908903E-2</v>
      </c>
      <c r="Q51" s="226">
        <v>5.2577371841230298E-2</v>
      </c>
      <c r="R51" s="226">
        <v>4.926613700666873E-2</v>
      </c>
      <c r="S51" s="226">
        <v>4.5152615849120073E-2</v>
      </c>
      <c r="T51" s="226">
        <v>2.412430106184657E-2</v>
      </c>
      <c r="U51" s="226">
        <v>2.7043700010929761E-2</v>
      </c>
      <c r="V51" s="226">
        <v>3.7756434986125423E-2</v>
      </c>
      <c r="W51" s="226">
        <v>5.2370708773293783E-3</v>
      </c>
      <c r="DA51" s="174" t="s">
        <v>1624</v>
      </c>
    </row>
    <row r="52" spans="1:105" ht="12" customHeight="1" x14ac:dyDescent="0.25">
      <c r="A52" s="202" t="s">
        <v>95</v>
      </c>
      <c r="B52" s="226">
        <v>0.1465789335326623</v>
      </c>
      <c r="C52" s="226">
        <v>0.17946406084092131</v>
      </c>
      <c r="D52" s="226">
        <v>9.4524662429346928E-2</v>
      </c>
      <c r="E52" s="226">
        <v>2.4681659413293099E-2</v>
      </c>
      <c r="F52" s="226">
        <v>9.2330771382297408E-2</v>
      </c>
      <c r="G52" s="226">
        <v>0.10111445830032351</v>
      </c>
      <c r="H52" s="226">
        <v>9.9993373317401962E-2</v>
      </c>
      <c r="I52" s="226">
        <v>1.784896463866369E-2</v>
      </c>
      <c r="J52" s="226">
        <v>2.4288664665776071E-2</v>
      </c>
      <c r="K52" s="226">
        <v>2.288537377730818E-2</v>
      </c>
      <c r="L52" s="226">
        <v>1.9302071031444681E-2</v>
      </c>
      <c r="M52" s="226">
        <v>3.0563090598905881E-2</v>
      </c>
      <c r="N52" s="226">
        <v>6.5615773066478811E-2</v>
      </c>
      <c r="O52" s="226">
        <v>2.97218129207956E-2</v>
      </c>
      <c r="P52" s="226">
        <v>2.9251472628552769E-2</v>
      </c>
      <c r="Q52" s="226">
        <v>2.9345415086411371E-2</v>
      </c>
      <c r="R52" s="226">
        <v>2.9676323434551621E-2</v>
      </c>
      <c r="S52" s="226">
        <v>2.9731054996161192E-2</v>
      </c>
      <c r="T52" s="226">
        <v>2.9050799506873521E-2</v>
      </c>
      <c r="U52" s="226">
        <v>3.5625236506769749E-2</v>
      </c>
      <c r="V52" s="226">
        <v>4.2928052063861522E-2</v>
      </c>
      <c r="W52" s="226">
        <v>8.3991511904481717E-3</v>
      </c>
      <c r="DA52" s="174" t="s">
        <v>1625</v>
      </c>
    </row>
    <row r="53" spans="1:105" ht="12" customHeight="1" x14ac:dyDescent="0.25">
      <c r="A53" s="56" t="s">
        <v>96</v>
      </c>
      <c r="B53" s="262">
        <v>0.29567793279919158</v>
      </c>
      <c r="C53" s="262">
        <v>0.35351895303324488</v>
      </c>
      <c r="D53" s="262">
        <v>0.20062257792684829</v>
      </c>
      <c r="E53" s="262">
        <v>4.7361487008949321E-2</v>
      </c>
      <c r="F53" s="262">
        <v>0.17701271781184691</v>
      </c>
      <c r="G53" s="262">
        <v>0.19479071769343309</v>
      </c>
      <c r="H53" s="262">
        <v>0.19691746884170469</v>
      </c>
      <c r="I53" s="262">
        <v>3.4992688391248798E-2</v>
      </c>
      <c r="J53" s="262">
        <v>4.7758141486382723E-2</v>
      </c>
      <c r="K53" s="262">
        <v>4.5773810676978277E-2</v>
      </c>
      <c r="L53" s="262">
        <v>3.8145367279266262E-2</v>
      </c>
      <c r="M53" s="262">
        <v>5.998974229796479E-2</v>
      </c>
      <c r="N53" s="262">
        <v>0.12672199248469751</v>
      </c>
      <c r="O53" s="262">
        <v>5.8681740812005181E-2</v>
      </c>
      <c r="P53" s="262">
        <v>5.6685116685502399E-2</v>
      </c>
      <c r="Q53" s="262">
        <v>5.6776308677292199E-2</v>
      </c>
      <c r="R53" s="262">
        <v>5.7174085325648993E-2</v>
      </c>
      <c r="S53" s="262">
        <v>5.681479599975648E-2</v>
      </c>
      <c r="T53" s="262">
        <v>5.7207943008048462E-2</v>
      </c>
      <c r="U53" s="262">
        <v>7.0566135927225077E-2</v>
      </c>
      <c r="V53" s="262">
        <v>8.1566568587990204E-2</v>
      </c>
      <c r="W53" s="262">
        <v>1.6255229517377141E-2</v>
      </c>
      <c r="DA53" s="68" t="s">
        <v>1626</v>
      </c>
    </row>
    <row r="54" spans="1:105" ht="12" customHeight="1" x14ac:dyDescent="0.25">
      <c r="A54" s="37" t="s">
        <v>160</v>
      </c>
      <c r="B54" s="228">
        <v>2.0036328598715802E-3</v>
      </c>
      <c r="C54" s="228">
        <v>3.0238686471061559E-3</v>
      </c>
      <c r="D54" s="228">
        <v>1.212427474902119E-3</v>
      </c>
      <c r="E54" s="228">
        <v>2.7529785270274628E-4</v>
      </c>
      <c r="F54" s="228">
        <v>1.384026973590826E-3</v>
      </c>
      <c r="G54" s="228">
        <v>1.0635547481898969E-3</v>
      </c>
      <c r="H54" s="228">
        <v>5.2149405175099363E-4</v>
      </c>
      <c r="I54" s="228">
        <v>7.1814939610743392E-5</v>
      </c>
      <c r="J54" s="228">
        <v>6.4408665066302185E-5</v>
      </c>
      <c r="K54" s="228">
        <v>5.4539710058007943E-5</v>
      </c>
      <c r="L54" s="228">
        <v>8.738098537341102E-5</v>
      </c>
      <c r="M54" s="228">
        <v>7.563706679461443E-5</v>
      </c>
      <c r="N54" s="228">
        <v>5.8078199138455696E-4</v>
      </c>
      <c r="O54" s="228">
        <v>4.5791266479937781E-4</v>
      </c>
      <c r="P54" s="228">
        <v>3.9641372568574492E-4</v>
      </c>
      <c r="Q54" s="228">
        <v>4.881078960608922E-4</v>
      </c>
      <c r="R54" s="228">
        <v>9.710430930280076E-4</v>
      </c>
      <c r="S54" s="228">
        <v>2.389918310649082E-3</v>
      </c>
      <c r="T54" s="228">
        <v>2.6439702666927298E-3</v>
      </c>
      <c r="U54" s="228">
        <v>4.5735980296443754E-3</v>
      </c>
      <c r="V54" s="228">
        <v>6.6392396001487674E-3</v>
      </c>
      <c r="W54" s="228">
        <v>1.5292364595011819E-3</v>
      </c>
      <c r="DA54" s="69" t="s">
        <v>1627</v>
      </c>
    </row>
    <row r="55" spans="1:105" ht="12" customHeight="1" x14ac:dyDescent="0.25">
      <c r="A55" s="37" t="s">
        <v>162</v>
      </c>
      <c r="B55" s="228">
        <v>0.22139817917201141</v>
      </c>
      <c r="C55" s="228">
        <v>0.27679571142854198</v>
      </c>
      <c r="D55" s="228">
        <v>0.1175884499526702</v>
      </c>
      <c r="E55" s="228">
        <v>3.7283400078559063E-2</v>
      </c>
      <c r="F55" s="228">
        <v>0.16122041829162451</v>
      </c>
      <c r="G55" s="228">
        <v>0.18293130465629451</v>
      </c>
      <c r="H55" s="228">
        <v>0.19205095530017879</v>
      </c>
      <c r="I55" s="228">
        <v>3.4186336615429407E-2</v>
      </c>
      <c r="J55" s="228">
        <v>4.6826570260717487E-2</v>
      </c>
      <c r="K55" s="228">
        <v>4.4946884893876889E-2</v>
      </c>
      <c r="L55" s="228">
        <v>3.7506882368466693E-2</v>
      </c>
      <c r="M55" s="228">
        <v>4.7270426162352427E-2</v>
      </c>
      <c r="N55" s="228">
        <v>0.1049254392470509</v>
      </c>
      <c r="O55" s="228">
        <v>4.4207639462825243E-2</v>
      </c>
      <c r="P55" s="228">
        <v>4.4312433947563339E-2</v>
      </c>
      <c r="Q55" s="228">
        <v>4.6825291505552903E-2</v>
      </c>
      <c r="R55" s="228">
        <v>4.8445404732237352E-2</v>
      </c>
      <c r="S55" s="228">
        <v>4.8211900701512378E-2</v>
      </c>
      <c r="T55" s="228">
        <v>5.3522916575769873E-2</v>
      </c>
      <c r="U55" s="228">
        <v>6.4978452564875874E-2</v>
      </c>
      <c r="V55" s="228">
        <v>7.2855739201380013E-2</v>
      </c>
      <c r="W55" s="228">
        <v>1.455625291737762E-2</v>
      </c>
      <c r="DA55" s="69" t="s">
        <v>1628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1629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1630</v>
      </c>
    </row>
    <row r="58" spans="1:105" ht="12" customHeight="1" x14ac:dyDescent="0.25">
      <c r="A58" s="37" t="s">
        <v>38</v>
      </c>
      <c r="B58" s="228">
        <v>7.2276120767308688E-2</v>
      </c>
      <c r="C58" s="228">
        <v>7.3699372957596834E-2</v>
      </c>
      <c r="D58" s="228">
        <v>8.1821700499275965E-2</v>
      </c>
      <c r="E58" s="228">
        <v>9.8027890776875119E-3</v>
      </c>
      <c r="F58" s="228">
        <v>1.44082725466315E-2</v>
      </c>
      <c r="G58" s="228">
        <v>1.0795858288948679E-2</v>
      </c>
      <c r="H58" s="228">
        <v>4.3450194897748573E-3</v>
      </c>
      <c r="I58" s="228">
        <v>7.3453683620863667E-4</v>
      </c>
      <c r="J58" s="228">
        <v>8.6716256059892209E-4</v>
      </c>
      <c r="K58" s="228">
        <v>7.723860730433844E-4</v>
      </c>
      <c r="L58" s="228">
        <v>5.5110392542616197E-4</v>
      </c>
      <c r="M58" s="228">
        <v>1.2643679068817739E-2</v>
      </c>
      <c r="N58" s="228">
        <v>2.1215771246262019E-2</v>
      </c>
      <c r="O58" s="228">
        <v>1.401618868438056E-2</v>
      </c>
      <c r="P58" s="228">
        <v>1.1976269012253319E-2</v>
      </c>
      <c r="Q58" s="228">
        <v>9.462909275678404E-3</v>
      </c>
      <c r="R58" s="228">
        <v>7.7576375003836351E-3</v>
      </c>
      <c r="S58" s="228">
        <v>6.2129769875950173E-3</v>
      </c>
      <c r="T58" s="228">
        <v>1.041056165585865E-3</v>
      </c>
      <c r="U58" s="228">
        <v>1.0140853327048349E-3</v>
      </c>
      <c r="V58" s="228">
        <v>2.0715897864614211E-3</v>
      </c>
      <c r="W58" s="228">
        <v>1.6974014049834149E-4</v>
      </c>
      <c r="DA58" s="69" t="s">
        <v>1631</v>
      </c>
    </row>
    <row r="59" spans="1:105" ht="12" customHeight="1" x14ac:dyDescent="0.25">
      <c r="A59" s="57" t="s">
        <v>1498</v>
      </c>
      <c r="B59" s="263">
        <v>1.080904331475453</v>
      </c>
      <c r="C59" s="263">
        <v>1.217299112289312</v>
      </c>
      <c r="D59" s="263">
        <v>0.89353387273864537</v>
      </c>
      <c r="E59" s="263">
        <v>0.1702459770510138</v>
      </c>
      <c r="F59" s="263">
        <v>0.44918993569168397</v>
      </c>
      <c r="G59" s="263">
        <v>0.42699728081255311</v>
      </c>
      <c r="H59" s="263">
        <v>0.30210412379114859</v>
      </c>
      <c r="I59" s="263">
        <v>5.5446896697255423E-2</v>
      </c>
      <c r="J59" s="263">
        <v>7.1257379707593979E-2</v>
      </c>
      <c r="K59" s="263">
        <v>6.6512520849472859E-2</v>
      </c>
      <c r="L59" s="263">
        <v>5.2023711751258167E-2</v>
      </c>
      <c r="M59" s="263">
        <v>0.217617137279978</v>
      </c>
      <c r="N59" s="263">
        <v>0.42319456736816308</v>
      </c>
      <c r="O59" s="263">
        <v>0.21949526714265821</v>
      </c>
      <c r="P59" s="263">
        <v>0.2031751116369922</v>
      </c>
      <c r="Q59" s="263">
        <v>0.19041913452224149</v>
      </c>
      <c r="R59" s="263">
        <v>0.1784268562984245</v>
      </c>
      <c r="S59" s="263">
        <v>0.1635289427810909</v>
      </c>
      <c r="T59" s="263">
        <v>8.7370828329393413E-2</v>
      </c>
      <c r="U59" s="263">
        <v>9.794399700903493E-2</v>
      </c>
      <c r="V59" s="263">
        <v>0.13674224140403601</v>
      </c>
      <c r="W59" s="263">
        <v>1.8967066419829651E-2</v>
      </c>
      <c r="DA59" s="70" t="s">
        <v>1632</v>
      </c>
    </row>
    <row r="60" spans="1:105" ht="12" customHeight="1" x14ac:dyDescent="0.25">
      <c r="A60" s="57" t="s">
        <v>1500</v>
      </c>
      <c r="B60" s="263">
        <f t="shared" ref="B60:W60" si="1">B61+B67+B78</f>
        <v>3.2761563524542572</v>
      </c>
      <c r="C60" s="263">
        <f t="shared" si="1"/>
        <v>4.0113638386295953</v>
      </c>
      <c r="D60" s="263">
        <f t="shared" si="1"/>
        <v>2.0330881813901347</v>
      </c>
      <c r="E60" s="263">
        <f t="shared" si="1"/>
        <v>0.5499251538989447</v>
      </c>
      <c r="F60" s="263">
        <f t="shared" si="1"/>
        <v>2.1314503406538017</v>
      </c>
      <c r="G60" s="263">
        <f t="shared" si="1"/>
        <v>2.3556881794140803</v>
      </c>
      <c r="H60" s="263">
        <f t="shared" si="1"/>
        <v>2.3650302079386938</v>
      </c>
      <c r="I60" s="263">
        <f t="shared" si="1"/>
        <v>0.42503088773148107</v>
      </c>
      <c r="J60" s="263">
        <f t="shared" si="1"/>
        <v>0.57860211594030009</v>
      </c>
      <c r="K60" s="263">
        <f t="shared" si="1"/>
        <v>0.55111054851194607</v>
      </c>
      <c r="L60" s="263">
        <f t="shared" si="1"/>
        <v>0.46075570876404459</v>
      </c>
      <c r="M60" s="263">
        <f t="shared" si="1"/>
        <v>0.68200452937002343</v>
      </c>
      <c r="N60" s="263">
        <f t="shared" si="1"/>
        <v>1.4773014285419663</v>
      </c>
      <c r="O60" s="263">
        <f t="shared" si="1"/>
        <v>0.65345488433604837</v>
      </c>
      <c r="P60" s="263">
        <f t="shared" si="1"/>
        <v>0.64817945452209424</v>
      </c>
      <c r="Q60" s="263">
        <f t="shared" si="1"/>
        <v>0.6614091074583186</v>
      </c>
      <c r="R60" s="263">
        <f t="shared" si="1"/>
        <v>0.67522856604742953</v>
      </c>
      <c r="S60" s="263">
        <f t="shared" si="1"/>
        <v>0.67844571011480448</v>
      </c>
      <c r="T60" s="263">
        <f t="shared" si="1"/>
        <v>0.69549025116985064</v>
      </c>
      <c r="U60" s="263">
        <f t="shared" si="1"/>
        <v>0.85382811370166667</v>
      </c>
      <c r="V60" s="263">
        <f t="shared" si="1"/>
        <v>0.99486089043451464</v>
      </c>
      <c r="W60" s="263">
        <f t="shared" si="1"/>
        <v>0.19569870148241991</v>
      </c>
      <c r="DA60" s="70"/>
    </row>
    <row r="61" spans="1:105" ht="12" customHeight="1" x14ac:dyDescent="0.25">
      <c r="A61" s="60" t="s">
        <v>1501</v>
      </c>
      <c r="B61" s="264">
        <v>2.6232801641241892</v>
      </c>
      <c r="C61" s="264">
        <v>3.204554298947508</v>
      </c>
      <c r="D61" s="264">
        <v>1.619594170022435</v>
      </c>
      <c r="E61" s="264">
        <v>0.43625609371275398</v>
      </c>
      <c r="F61" s="264">
        <v>1.6966911123340911</v>
      </c>
      <c r="G61" s="264">
        <v>1.8749993781851679</v>
      </c>
      <c r="H61" s="264">
        <v>1.883091145026528</v>
      </c>
      <c r="I61" s="264">
        <v>0.33783639201281129</v>
      </c>
      <c r="J61" s="264">
        <v>0.4598771870398442</v>
      </c>
      <c r="K61" s="264">
        <v>0.43920504355598178</v>
      </c>
      <c r="L61" s="264">
        <v>0.36617706743327499</v>
      </c>
      <c r="M61" s="264">
        <v>0.5436417443994116</v>
      </c>
      <c r="N61" s="264">
        <v>1.176316208426978</v>
      </c>
      <c r="O61" s="264">
        <v>0.52111987443707042</v>
      </c>
      <c r="P61" s="264">
        <v>0.51551347882561838</v>
      </c>
      <c r="Q61" s="264">
        <v>0.52681366792629158</v>
      </c>
      <c r="R61" s="264">
        <v>0.53788064537357838</v>
      </c>
      <c r="S61" s="264">
        <v>0.54006839949080199</v>
      </c>
      <c r="T61" s="264">
        <v>0.55331660675416416</v>
      </c>
      <c r="U61" s="264">
        <v>0.67954562137058061</v>
      </c>
      <c r="V61" s="264">
        <v>0.78871442638188083</v>
      </c>
      <c r="W61" s="264">
        <v>0.15502177571492981</v>
      </c>
      <c r="DA61" s="72" t="s">
        <v>1633</v>
      </c>
    </row>
    <row r="62" spans="1:105" ht="12" customHeight="1" x14ac:dyDescent="0.25">
      <c r="A62" s="59" t="s">
        <v>30</v>
      </c>
      <c r="B62" s="232">
        <v>1.111181116193878</v>
      </c>
      <c r="C62" s="232">
        <v>1.3554187152349859</v>
      </c>
      <c r="D62" s="232">
        <v>0.42999431695095902</v>
      </c>
      <c r="E62" s="232">
        <v>0.10842124568658749</v>
      </c>
      <c r="F62" s="232">
        <v>0.58213081364155417</v>
      </c>
      <c r="G62" s="232">
        <v>0.66634093681275164</v>
      </c>
      <c r="H62" s="232">
        <v>0.74932899785835683</v>
      </c>
      <c r="I62" s="232">
        <v>9.9397553676602246E-2</v>
      </c>
      <c r="J62" s="232">
        <v>0.14169618582263671</v>
      </c>
      <c r="K62" s="232">
        <v>0.14218658523287581</v>
      </c>
      <c r="L62" s="232">
        <v>0.1168120228471632</v>
      </c>
      <c r="M62" s="232">
        <v>0.17364733990652059</v>
      </c>
      <c r="N62" s="232">
        <v>0.36861325488906388</v>
      </c>
      <c r="O62" s="232">
        <v>0.19380220786913629</v>
      </c>
      <c r="P62" s="232">
        <v>0.16721213858080841</v>
      </c>
      <c r="Q62" s="232">
        <v>0.16288890374126611</v>
      </c>
      <c r="R62" s="232">
        <v>0.16747251768258939</v>
      </c>
      <c r="S62" s="232">
        <v>0.17622550756710639</v>
      </c>
      <c r="T62" s="232">
        <v>0.15513553440374481</v>
      </c>
      <c r="U62" s="232">
        <v>0.2089767529793716</v>
      </c>
      <c r="V62" s="232">
        <v>0.26373087873506668</v>
      </c>
      <c r="W62" s="232">
        <v>6.2315602065783481E-2</v>
      </c>
      <c r="DA62" s="71" t="s">
        <v>1634</v>
      </c>
    </row>
    <row r="63" spans="1:105" ht="12" customHeight="1" x14ac:dyDescent="0.25">
      <c r="A63" s="59" t="s">
        <v>33</v>
      </c>
      <c r="B63" s="297">
        <v>0</v>
      </c>
      <c r="C63" s="297">
        <v>0</v>
      </c>
      <c r="D63" s="297">
        <v>0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DA63" s="122" t="s">
        <v>1635</v>
      </c>
    </row>
    <row r="64" spans="1:105" ht="12" customHeight="1" x14ac:dyDescent="0.25">
      <c r="A64" s="59" t="s">
        <v>160</v>
      </c>
      <c r="B64" s="297">
        <v>1.3891268496159081E-2</v>
      </c>
      <c r="C64" s="297">
        <v>2.046747241372282E-2</v>
      </c>
      <c r="D64" s="297">
        <v>1.243523681411131E-2</v>
      </c>
      <c r="E64" s="297">
        <v>2.4614730317981462E-3</v>
      </c>
      <c r="F64" s="297">
        <v>9.7174158865751675E-3</v>
      </c>
      <c r="G64" s="297">
        <v>7.1568501888232506E-3</v>
      </c>
      <c r="H64" s="297">
        <v>3.1453868270666431E-3</v>
      </c>
      <c r="I64" s="297">
        <v>5.1207231164479485E-4</v>
      </c>
      <c r="J64" s="297">
        <v>4.4775491870977858E-4</v>
      </c>
      <c r="K64" s="297">
        <v>3.6879315069419992E-4</v>
      </c>
      <c r="L64" s="297">
        <v>5.9378869803562186E-4</v>
      </c>
      <c r="M64" s="297">
        <v>6.0555653834339627E-4</v>
      </c>
      <c r="N64" s="297">
        <v>4.5546378981150774E-3</v>
      </c>
      <c r="O64" s="297">
        <v>3.4371298300446091E-3</v>
      </c>
      <c r="P64" s="297">
        <v>3.1633092579646748E-3</v>
      </c>
      <c r="Q64" s="297">
        <v>3.8455560478599252E-3</v>
      </c>
      <c r="R64" s="297">
        <v>7.4535631357925698E-3</v>
      </c>
      <c r="S64" s="297">
        <v>1.7585457338687251E-2</v>
      </c>
      <c r="T64" s="297">
        <v>1.9181445631207439E-2</v>
      </c>
      <c r="U64" s="297">
        <v>3.16516940565457E-2</v>
      </c>
      <c r="V64" s="297">
        <v>4.4829219539481567E-2</v>
      </c>
      <c r="W64" s="297">
        <v>9.0087193372380189E-3</v>
      </c>
      <c r="DA64" s="122" t="s">
        <v>1636</v>
      </c>
    </row>
    <row r="65" spans="1:105" ht="12" customHeight="1" x14ac:dyDescent="0.25">
      <c r="A65" s="59" t="s">
        <v>70</v>
      </c>
      <c r="B65" s="297">
        <v>0</v>
      </c>
      <c r="C65" s="297">
        <v>0</v>
      </c>
      <c r="D65" s="297">
        <v>0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DA65" s="122" t="s">
        <v>1637</v>
      </c>
    </row>
    <row r="66" spans="1:105" ht="12" customHeight="1" x14ac:dyDescent="0.25">
      <c r="A66" s="59" t="s">
        <v>162</v>
      </c>
      <c r="B66" s="297">
        <v>1.4982077794341511</v>
      </c>
      <c r="C66" s="297">
        <v>1.8286681112987999</v>
      </c>
      <c r="D66" s="297">
        <v>1.177164616257365</v>
      </c>
      <c r="E66" s="297">
        <v>0.3253733749943683</v>
      </c>
      <c r="F66" s="297">
        <v>1.104842882805962</v>
      </c>
      <c r="G66" s="297">
        <v>1.2015015911835929</v>
      </c>
      <c r="H66" s="297">
        <v>1.130616760341105</v>
      </c>
      <c r="I66" s="297">
        <v>0.23792676602456431</v>
      </c>
      <c r="J66" s="297">
        <v>0.31773324629849781</v>
      </c>
      <c r="K66" s="297">
        <v>0.29664966517241181</v>
      </c>
      <c r="L66" s="297">
        <v>0.24877125588807619</v>
      </c>
      <c r="M66" s="297">
        <v>0.36938884795454757</v>
      </c>
      <c r="N66" s="297">
        <v>0.8031483156397986</v>
      </c>
      <c r="O66" s="297">
        <v>0.32388053673788952</v>
      </c>
      <c r="P66" s="297">
        <v>0.34513803098684542</v>
      </c>
      <c r="Q66" s="297">
        <v>0.3600792081371656</v>
      </c>
      <c r="R66" s="297">
        <v>0.36295456455519642</v>
      </c>
      <c r="S66" s="297">
        <v>0.34625743458500841</v>
      </c>
      <c r="T66" s="297">
        <v>0.37899962671921189</v>
      </c>
      <c r="U66" s="297">
        <v>0.43891717433466332</v>
      </c>
      <c r="V66" s="297">
        <v>0.4801543281073325</v>
      </c>
      <c r="W66" s="297">
        <v>8.3697454311908323E-2</v>
      </c>
      <c r="DA66" s="122" t="s">
        <v>1638</v>
      </c>
    </row>
    <row r="67" spans="1:105" ht="12" customHeight="1" x14ac:dyDescent="0.25">
      <c r="A67" s="60" t="s">
        <v>1508</v>
      </c>
      <c r="B67" s="264">
        <v>0.65287618833006822</v>
      </c>
      <c r="C67" s="264">
        <v>0.8068095396820878</v>
      </c>
      <c r="D67" s="264">
        <v>0.41349401136769981</v>
      </c>
      <c r="E67" s="264">
        <v>0.1136690601861907</v>
      </c>
      <c r="F67" s="264">
        <v>0.43475922831971042</v>
      </c>
      <c r="G67" s="264">
        <v>0.48068880122891228</v>
      </c>
      <c r="H67" s="264">
        <v>0.48193906291216593</v>
      </c>
      <c r="I67" s="264">
        <v>8.7194495718669759E-2</v>
      </c>
      <c r="J67" s="264">
        <v>0.1187249289004559</v>
      </c>
      <c r="K67" s="264">
        <v>0.1119055049559643</v>
      </c>
      <c r="L67" s="264">
        <v>9.4578641330769597E-2</v>
      </c>
      <c r="M67" s="264">
        <v>0.1383627849706118</v>
      </c>
      <c r="N67" s="264">
        <v>0.30098522011498829</v>
      </c>
      <c r="O67" s="264">
        <v>0.13233500989897801</v>
      </c>
      <c r="P67" s="264">
        <v>0.1326659756964759</v>
      </c>
      <c r="Q67" s="264">
        <v>0.13459543953202699</v>
      </c>
      <c r="R67" s="264">
        <v>0.13734792067385121</v>
      </c>
      <c r="S67" s="264">
        <v>0.13837731062400249</v>
      </c>
      <c r="T67" s="264">
        <v>0.1421736444156865</v>
      </c>
      <c r="U67" s="264">
        <v>0.17428249233108609</v>
      </c>
      <c r="V67" s="264">
        <v>0.20614646405263379</v>
      </c>
      <c r="W67" s="264">
        <v>4.0676925767490109E-2</v>
      </c>
      <c r="DA67" s="72" t="s">
        <v>1639</v>
      </c>
    </row>
    <row r="68" spans="1:105" ht="12" customHeight="1" x14ac:dyDescent="0.25">
      <c r="A68" s="147" t="s">
        <v>30</v>
      </c>
      <c r="B68" s="231">
        <v>0.25805568245000382</v>
      </c>
      <c r="C68" s="231">
        <v>0.29595321843180478</v>
      </c>
      <c r="D68" s="231">
        <v>8.7296104380413284E-2</v>
      </c>
      <c r="E68" s="231">
        <v>2.1020737743341698E-2</v>
      </c>
      <c r="F68" s="231">
        <v>0.1178770711874981</v>
      </c>
      <c r="G68" s="231">
        <v>0.135019546791112</v>
      </c>
      <c r="H68" s="231">
        <v>0.15183361952765889</v>
      </c>
      <c r="I68" s="231">
        <v>1.9266333894495051E-2</v>
      </c>
      <c r="J68" s="231">
        <v>2.735748869356024E-2</v>
      </c>
      <c r="K68" s="231">
        <v>2.9383849969484621E-2</v>
      </c>
      <c r="L68" s="231">
        <v>2.255462626565985E-2</v>
      </c>
      <c r="M68" s="231">
        <v>3.4511277237378957E-2</v>
      </c>
      <c r="N68" s="231">
        <v>7.220938423448095E-2</v>
      </c>
      <c r="O68" s="231">
        <v>3.6799616598241089E-2</v>
      </c>
      <c r="P68" s="231">
        <v>3.2091908516647678E-2</v>
      </c>
      <c r="Q68" s="231">
        <v>3.2091190380762087E-2</v>
      </c>
      <c r="R68" s="231">
        <v>3.3532167877103308E-2</v>
      </c>
      <c r="S68" s="231">
        <v>3.4807199415572573E-2</v>
      </c>
      <c r="T68" s="231">
        <v>3.0211423521542401E-2</v>
      </c>
      <c r="U68" s="231">
        <v>4.0925887189127222E-2</v>
      </c>
      <c r="V68" s="231">
        <v>4.3340033056858379E-2</v>
      </c>
      <c r="W68" s="231">
        <v>1.050712158046316E-2</v>
      </c>
      <c r="DA68" s="73" t="s">
        <v>1640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1641</v>
      </c>
    </row>
    <row r="70" spans="1:105" ht="12" customHeight="1" x14ac:dyDescent="0.25">
      <c r="A70" s="147" t="s">
        <v>33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1642</v>
      </c>
    </row>
    <row r="71" spans="1:105" ht="12" customHeight="1" x14ac:dyDescent="0.25">
      <c r="A71" s="147" t="s">
        <v>160</v>
      </c>
      <c r="B71" s="231">
        <v>3.320162117314561E-3</v>
      </c>
      <c r="C71" s="231">
        <v>4.5994151648002168E-3</v>
      </c>
      <c r="D71" s="231">
        <v>2.5982145949530249E-3</v>
      </c>
      <c r="E71" s="231">
        <v>4.9115373728272058E-4</v>
      </c>
      <c r="F71" s="231">
        <v>2.0251087420332689E-3</v>
      </c>
      <c r="G71" s="231">
        <v>1.4924881344155921E-3</v>
      </c>
      <c r="H71" s="231">
        <v>6.5593118520140435E-4</v>
      </c>
      <c r="I71" s="231">
        <v>1.0215120408562229E-4</v>
      </c>
      <c r="J71" s="231">
        <v>8.8970748362143573E-5</v>
      </c>
      <c r="K71" s="231">
        <v>7.8437136423152595E-5</v>
      </c>
      <c r="L71" s="231">
        <v>1.1799641900948799E-4</v>
      </c>
      <c r="M71" s="231">
        <v>1.2386152000078111E-4</v>
      </c>
      <c r="N71" s="231">
        <v>9.1825934972838941E-4</v>
      </c>
      <c r="O71" s="231">
        <v>6.7169067698370517E-4</v>
      </c>
      <c r="P71" s="231">
        <v>6.2482472448195723E-4</v>
      </c>
      <c r="Q71" s="231">
        <v>7.7972647718380474E-4</v>
      </c>
      <c r="R71" s="231">
        <v>1.5359278910163101E-3</v>
      </c>
      <c r="S71" s="231">
        <v>3.5747262420137991E-3</v>
      </c>
      <c r="T71" s="231">
        <v>3.8444130965389349E-3</v>
      </c>
      <c r="U71" s="231">
        <v>6.3794890290416132E-3</v>
      </c>
      <c r="V71" s="231">
        <v>7.5819033554069401E-3</v>
      </c>
      <c r="W71" s="231">
        <v>1.5632874053295789E-3</v>
      </c>
      <c r="DA71" s="73" t="s">
        <v>1643</v>
      </c>
    </row>
    <row r="72" spans="1:105" ht="12" customHeight="1" x14ac:dyDescent="0.25">
      <c r="A72" s="147" t="s">
        <v>70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1644</v>
      </c>
    </row>
    <row r="73" spans="1:105" ht="12" customHeight="1" x14ac:dyDescent="0.25">
      <c r="A73" s="147" t="s">
        <v>34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1645</v>
      </c>
    </row>
    <row r="74" spans="1:105" ht="12" customHeight="1" x14ac:dyDescent="0.25">
      <c r="A74" s="147" t="s">
        <v>162</v>
      </c>
      <c r="B74" s="231">
        <v>0.35056090120679789</v>
      </c>
      <c r="C74" s="231">
        <v>0.40229750135457187</v>
      </c>
      <c r="D74" s="231">
        <v>0.24078653747435999</v>
      </c>
      <c r="E74" s="231">
        <v>6.3559200797310603E-2</v>
      </c>
      <c r="F74" s="231">
        <v>0.22540945305241991</v>
      </c>
      <c r="G74" s="231">
        <v>0.2452942429462982</v>
      </c>
      <c r="H74" s="231">
        <v>0.2308201289271565</v>
      </c>
      <c r="I74" s="231">
        <v>4.6465385277858762E-2</v>
      </c>
      <c r="J74" s="231">
        <v>6.1807842291060212E-2</v>
      </c>
      <c r="K74" s="231">
        <v>6.1767040119308413E-2</v>
      </c>
      <c r="L74" s="231">
        <v>4.8396186694066819E-2</v>
      </c>
      <c r="M74" s="231">
        <v>7.396726009295132E-2</v>
      </c>
      <c r="N74" s="231">
        <v>0.15851899158439381</v>
      </c>
      <c r="O74" s="231">
        <v>6.1962977429265723E-2</v>
      </c>
      <c r="P74" s="231">
        <v>6.673957174996599E-2</v>
      </c>
      <c r="Q74" s="231">
        <v>7.1475174727023236E-2</v>
      </c>
      <c r="R74" s="231">
        <v>7.3220585830176294E-2</v>
      </c>
      <c r="S74" s="231">
        <v>6.8906830255830248E-2</v>
      </c>
      <c r="T74" s="231">
        <v>7.436379408245479E-2</v>
      </c>
      <c r="U74" s="231">
        <v>8.660551624226466E-2</v>
      </c>
      <c r="V74" s="231">
        <v>7.9500884168446417E-2</v>
      </c>
      <c r="W74" s="231">
        <v>1.4218771190418471E-2</v>
      </c>
      <c r="DA74" s="73" t="s">
        <v>1646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1647</v>
      </c>
    </row>
    <row r="76" spans="1:105" ht="12" customHeight="1" x14ac:dyDescent="0.25">
      <c r="A76" s="147" t="s">
        <v>73</v>
      </c>
      <c r="B76" s="231">
        <v>4.0939442555951937E-2</v>
      </c>
      <c r="C76" s="231">
        <v>0.10395940473091091</v>
      </c>
      <c r="D76" s="231">
        <v>8.2813154917973489E-2</v>
      </c>
      <c r="E76" s="231">
        <v>2.859796790825566E-2</v>
      </c>
      <c r="F76" s="231">
        <v>8.9447595337759034E-2</v>
      </c>
      <c r="G76" s="231">
        <v>9.8882523357086513E-2</v>
      </c>
      <c r="H76" s="231">
        <v>9.8629383272149027E-2</v>
      </c>
      <c r="I76" s="231">
        <v>2.1360625342230322E-2</v>
      </c>
      <c r="J76" s="231">
        <v>2.9470627167473319E-2</v>
      </c>
      <c r="K76" s="231">
        <v>2.067617773074816E-2</v>
      </c>
      <c r="L76" s="231">
        <v>2.350983195203344E-2</v>
      </c>
      <c r="M76" s="231">
        <v>2.9760386120280761E-2</v>
      </c>
      <c r="N76" s="231">
        <v>6.9338584946385187E-2</v>
      </c>
      <c r="O76" s="231">
        <v>3.2900725194487453E-2</v>
      </c>
      <c r="P76" s="231">
        <v>3.3209670705380279E-2</v>
      </c>
      <c r="Q76" s="231">
        <v>3.0249347947057852E-2</v>
      </c>
      <c r="R76" s="231">
        <v>2.9059239075555299E-2</v>
      </c>
      <c r="S76" s="231">
        <v>3.1088554710585949E-2</v>
      </c>
      <c r="T76" s="231">
        <v>3.3754013715150397E-2</v>
      </c>
      <c r="U76" s="231">
        <v>4.0371599870652593E-2</v>
      </c>
      <c r="V76" s="231">
        <v>7.5723643471922036E-2</v>
      </c>
      <c r="W76" s="231">
        <v>1.43877455912789E-2</v>
      </c>
      <c r="DA76" s="73" t="s">
        <v>1648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1649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1650</v>
      </c>
    </row>
    <row r="79" spans="1:105" ht="12" customHeight="1" x14ac:dyDescent="0.25">
      <c r="A79" s="57" t="s">
        <v>1522</v>
      </c>
      <c r="B79" s="263">
        <f t="shared" ref="B79:W79" si="2">B80+B88</f>
        <v>20.323905776466116</v>
      </c>
      <c r="C79" s="263">
        <f t="shared" si="2"/>
        <v>25.122969756856403</v>
      </c>
      <c r="D79" s="263">
        <f t="shared" si="2"/>
        <v>12.873622323408149</v>
      </c>
      <c r="E79" s="263">
        <f t="shared" si="2"/>
        <v>3.4688124597954455</v>
      </c>
      <c r="F79" s="263">
        <f t="shared" si="2"/>
        <v>13.205698947474023</v>
      </c>
      <c r="G79" s="263">
        <f t="shared" si="2"/>
        <v>14.557643519425124</v>
      </c>
      <c r="H79" s="263">
        <f t="shared" si="2"/>
        <v>14.572246755080309</v>
      </c>
      <c r="I79" s="263">
        <f t="shared" si="2"/>
        <v>2.5987023044329955</v>
      </c>
      <c r="J79" s="263">
        <f t="shared" si="2"/>
        <v>3.5438640917143664</v>
      </c>
      <c r="K79" s="263">
        <f t="shared" si="2"/>
        <v>3.3257053203601594</v>
      </c>
      <c r="L79" s="263">
        <f t="shared" si="2"/>
        <v>2.8236858713161053</v>
      </c>
      <c r="M79" s="263">
        <f t="shared" si="2"/>
        <v>4.2677718717907833</v>
      </c>
      <c r="N79" s="263">
        <f t="shared" si="2"/>
        <v>9.2364443842427324</v>
      </c>
      <c r="O79" s="263">
        <f t="shared" si="2"/>
        <v>4.1465756169318277</v>
      </c>
      <c r="P79" s="263">
        <f t="shared" si="2"/>
        <v>4.1060175630889919</v>
      </c>
      <c r="Q79" s="263">
        <f t="shared" si="2"/>
        <v>4.126763386811521</v>
      </c>
      <c r="R79" s="263">
        <f t="shared" si="2"/>
        <v>4.191103792789943</v>
      </c>
      <c r="S79" s="263">
        <f t="shared" si="2"/>
        <v>4.226409200054067</v>
      </c>
      <c r="T79" s="263">
        <f t="shared" si="2"/>
        <v>4.2268667400288784</v>
      </c>
      <c r="U79" s="263">
        <f t="shared" si="2"/>
        <v>5.1969333103792303</v>
      </c>
      <c r="V79" s="263">
        <f t="shared" si="2"/>
        <v>6.2887345694336858</v>
      </c>
      <c r="W79" s="263">
        <f t="shared" si="2"/>
        <v>1.2431939801009919</v>
      </c>
      <c r="DA79" s="70"/>
    </row>
    <row r="80" spans="1:105" ht="12" customHeight="1" x14ac:dyDescent="0.25">
      <c r="A80" s="60" t="s">
        <v>1523</v>
      </c>
      <c r="B80" s="264">
        <v>19.163324583870612</v>
      </c>
      <c r="C80" s="264">
        <v>23.815939694762271</v>
      </c>
      <c r="D80" s="264">
        <v>11.91422325593291</v>
      </c>
      <c r="E80" s="264">
        <v>3.2860171158164402</v>
      </c>
      <c r="F80" s="264">
        <v>12.72339780750603</v>
      </c>
      <c r="G80" s="264">
        <v>14.099170924793169</v>
      </c>
      <c r="H80" s="264">
        <v>14.24787358525597</v>
      </c>
      <c r="I80" s="264">
        <v>2.5391682424251392</v>
      </c>
      <c r="J80" s="264">
        <v>3.4673541062197359</v>
      </c>
      <c r="K80" s="264">
        <v>3.2542899522076012</v>
      </c>
      <c r="L80" s="264">
        <v>2.767827327993309</v>
      </c>
      <c r="M80" s="264">
        <v>4.0341134902309053</v>
      </c>
      <c r="N80" s="264">
        <v>8.7820548130346587</v>
      </c>
      <c r="O80" s="264">
        <v>3.91090066264446</v>
      </c>
      <c r="P80" s="264">
        <v>3.8878657743478811</v>
      </c>
      <c r="Q80" s="264">
        <v>3.9223078584159952</v>
      </c>
      <c r="R80" s="264">
        <v>3.99952453119958</v>
      </c>
      <c r="S80" s="264">
        <v>4.0508260240872396</v>
      </c>
      <c r="T80" s="264">
        <v>4.1330555328870124</v>
      </c>
      <c r="U80" s="264">
        <v>5.0917695530084446</v>
      </c>
      <c r="V80" s="264">
        <v>6.141912626930921</v>
      </c>
      <c r="W80" s="264">
        <v>1.2228287915042211</v>
      </c>
      <c r="DA80" s="72" t="s">
        <v>1651</v>
      </c>
    </row>
    <row r="81" spans="1:105" ht="12" customHeight="1" x14ac:dyDescent="0.25">
      <c r="A81" s="59" t="s">
        <v>30</v>
      </c>
      <c r="B81" s="232">
        <v>8.5868539615349988</v>
      </c>
      <c r="C81" s="232">
        <v>9.8479019798858118</v>
      </c>
      <c r="D81" s="232">
        <v>2.904795169045554</v>
      </c>
      <c r="E81" s="232">
        <v>0.69946921320274646</v>
      </c>
      <c r="F81" s="232">
        <v>3.922382898491747</v>
      </c>
      <c r="G81" s="232">
        <v>4.4928021706034036</v>
      </c>
      <c r="H81" s="232">
        <v>5.0522937722476682</v>
      </c>
      <c r="I81" s="232">
        <v>0.64109107753615546</v>
      </c>
      <c r="J81" s="232">
        <v>0.91032585655795284</v>
      </c>
      <c r="K81" s="232">
        <v>0.97775342949288879</v>
      </c>
      <c r="L81" s="232">
        <v>0.75050965768887967</v>
      </c>
      <c r="M81" s="232">
        <v>1.1483695877180859</v>
      </c>
      <c r="N81" s="232">
        <v>2.4027815670906052</v>
      </c>
      <c r="O81" s="232">
        <v>1.224514533334474</v>
      </c>
      <c r="P81" s="232">
        <v>1.06786461419149</v>
      </c>
      <c r="Q81" s="232">
        <v>1.0678407180776139</v>
      </c>
      <c r="R81" s="232">
        <v>1.115789529766106</v>
      </c>
      <c r="S81" s="232">
        <v>1.1582164568278961</v>
      </c>
      <c r="T81" s="232">
        <v>1.0052911034029599</v>
      </c>
      <c r="U81" s="232">
        <v>1.361817004775228</v>
      </c>
      <c r="V81" s="232">
        <v>1.4421481868334529</v>
      </c>
      <c r="W81" s="232">
        <v>0.34962655234305873</v>
      </c>
      <c r="DA81" s="71" t="s">
        <v>1652</v>
      </c>
    </row>
    <row r="82" spans="1:105" ht="12" customHeight="1" x14ac:dyDescent="0.25">
      <c r="A82" s="59" t="s">
        <v>33</v>
      </c>
      <c r="B82" s="297">
        <v>0</v>
      </c>
      <c r="C82" s="297">
        <v>0</v>
      </c>
      <c r="D82" s="297">
        <v>0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DA82" s="122" t="s">
        <v>1653</v>
      </c>
    </row>
    <row r="83" spans="1:105" ht="12" customHeight="1" x14ac:dyDescent="0.25">
      <c r="A83" s="59" t="s">
        <v>160</v>
      </c>
      <c r="B83" s="297">
        <v>9.3592776639106187E-2</v>
      </c>
      <c r="C83" s="297">
        <v>0.1296539207964465</v>
      </c>
      <c r="D83" s="297">
        <v>7.3241639912026368E-2</v>
      </c>
      <c r="E83" s="297">
        <v>1.384524020355501E-2</v>
      </c>
      <c r="F83" s="297">
        <v>5.7086233583172927E-2</v>
      </c>
      <c r="G83" s="297">
        <v>4.2072074695514189E-2</v>
      </c>
      <c r="H83" s="297">
        <v>1.8490187749275772E-2</v>
      </c>
      <c r="I83" s="297">
        <v>2.8795626507341419E-3</v>
      </c>
      <c r="J83" s="297">
        <v>2.5080158994185949E-3</v>
      </c>
      <c r="K83" s="297">
        <v>2.211081606882782E-3</v>
      </c>
      <c r="L83" s="297">
        <v>3.326226882409516E-3</v>
      </c>
      <c r="M83" s="297">
        <v>3.4915594980011551E-3</v>
      </c>
      <c r="N83" s="297">
        <v>2.5885013797281881E-2</v>
      </c>
      <c r="O83" s="297">
        <v>1.8934435512550571E-2</v>
      </c>
      <c r="P83" s="297">
        <v>1.761332091950087E-2</v>
      </c>
      <c r="Q83" s="297">
        <v>2.1979880331170858E-2</v>
      </c>
      <c r="R83" s="297">
        <v>4.3296607502387043E-2</v>
      </c>
      <c r="S83" s="297">
        <v>0.1007687404690218</v>
      </c>
      <c r="T83" s="297">
        <v>0.10837100224004929</v>
      </c>
      <c r="U83" s="297">
        <v>0.17983281257652861</v>
      </c>
      <c r="V83" s="297">
        <v>0.21372793320581709</v>
      </c>
      <c r="W83" s="297">
        <v>4.4067850839789903E-2</v>
      </c>
      <c r="DA83" s="122" t="s">
        <v>1654</v>
      </c>
    </row>
    <row r="84" spans="1:105" ht="12" customHeight="1" x14ac:dyDescent="0.25">
      <c r="A84" s="59" t="s">
        <v>70</v>
      </c>
      <c r="B84" s="297">
        <v>0</v>
      </c>
      <c r="C84" s="297">
        <v>0</v>
      </c>
      <c r="D84" s="297">
        <v>0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DA84" s="122" t="s">
        <v>1655</v>
      </c>
    </row>
    <row r="85" spans="1:105" ht="12" customHeight="1" x14ac:dyDescent="0.25">
      <c r="A85" s="59" t="s">
        <v>34</v>
      </c>
      <c r="B85" s="297">
        <v>0</v>
      </c>
      <c r="C85" s="297">
        <v>0</v>
      </c>
      <c r="D85" s="297">
        <v>0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DA85" s="122" t="s">
        <v>1656</v>
      </c>
    </row>
    <row r="86" spans="1:105" ht="12" customHeight="1" x14ac:dyDescent="0.25">
      <c r="A86" s="59" t="s">
        <v>162</v>
      </c>
      <c r="B86" s="297">
        <v>9.1835060757257789</v>
      </c>
      <c r="C86" s="297">
        <v>10.538829445100051</v>
      </c>
      <c r="D86" s="297">
        <v>6.3077902362657392</v>
      </c>
      <c r="E86" s="297">
        <v>1.6650353895172441</v>
      </c>
      <c r="F86" s="297">
        <v>5.9049628024883178</v>
      </c>
      <c r="G86" s="297">
        <v>6.425876823921751</v>
      </c>
      <c r="H86" s="297">
        <v>6.0467041507059109</v>
      </c>
      <c r="I86" s="297">
        <v>1.217235426258884</v>
      </c>
      <c r="J86" s="297">
        <v>1.619155739426327</v>
      </c>
      <c r="K86" s="297">
        <v>1.6180868609778301</v>
      </c>
      <c r="L86" s="297">
        <v>1.267815871698539</v>
      </c>
      <c r="M86" s="297">
        <v>1.937691226060881</v>
      </c>
      <c r="N86" s="297">
        <v>4.1526596871521706</v>
      </c>
      <c r="O86" s="297">
        <v>1.6232197536371651</v>
      </c>
      <c r="P86" s="297">
        <v>1.748350316727405</v>
      </c>
      <c r="Q86" s="297">
        <v>1.872407045707501</v>
      </c>
      <c r="R86" s="297">
        <v>1.9181308940182109</v>
      </c>
      <c r="S86" s="297">
        <v>1.805125135561328</v>
      </c>
      <c r="T86" s="297">
        <v>1.948079071052438</v>
      </c>
      <c r="U86" s="297">
        <v>2.268770652586348</v>
      </c>
      <c r="V86" s="297">
        <v>2.0826533999460781</v>
      </c>
      <c r="W86" s="297">
        <v>0.37248355754178619</v>
      </c>
      <c r="DA86" s="122" t="s">
        <v>1657</v>
      </c>
    </row>
    <row r="87" spans="1:105" ht="12" customHeight="1" x14ac:dyDescent="0.25">
      <c r="A87" s="59" t="s">
        <v>73</v>
      </c>
      <c r="B87" s="297">
        <v>1.299371769970727</v>
      </c>
      <c r="C87" s="297">
        <v>3.2995543489799681</v>
      </c>
      <c r="D87" s="297">
        <v>2.6283962107095951</v>
      </c>
      <c r="E87" s="297">
        <v>0.90766727289289451</v>
      </c>
      <c r="F87" s="297">
        <v>2.83896587294279</v>
      </c>
      <c r="G87" s="297">
        <v>3.138419855572498</v>
      </c>
      <c r="H87" s="297">
        <v>3.1303854745531128</v>
      </c>
      <c r="I87" s="297">
        <v>0.67796217597936503</v>
      </c>
      <c r="J87" s="297">
        <v>0.93536449433603719</v>
      </c>
      <c r="K87" s="297">
        <v>0.65623858012999936</v>
      </c>
      <c r="L87" s="297">
        <v>0.74617557172348103</v>
      </c>
      <c r="M87" s="297">
        <v>0.9445611169539363</v>
      </c>
      <c r="N87" s="297">
        <v>2.2007285449946008</v>
      </c>
      <c r="O87" s="297">
        <v>1.04423194016027</v>
      </c>
      <c r="P87" s="297">
        <v>1.054037522509486</v>
      </c>
      <c r="Q87" s="297">
        <v>0.96008021429970813</v>
      </c>
      <c r="R87" s="297">
        <v>0.92230749991287542</v>
      </c>
      <c r="S87" s="297">
        <v>0.98671569122899483</v>
      </c>
      <c r="T87" s="297">
        <v>1.071314356191565</v>
      </c>
      <c r="U87" s="297">
        <v>1.28134908307034</v>
      </c>
      <c r="V87" s="297">
        <v>2.4033831069455731</v>
      </c>
      <c r="W87" s="297">
        <v>0.4566508307795859</v>
      </c>
      <c r="DA87" s="122" t="s">
        <v>1658</v>
      </c>
    </row>
    <row r="88" spans="1:105" ht="12" customHeight="1" x14ac:dyDescent="0.25">
      <c r="A88" s="60" t="s">
        <v>1532</v>
      </c>
      <c r="B88" s="264">
        <v>1.160581192595503</v>
      </c>
      <c r="C88" s="264">
        <v>1.3070300620941311</v>
      </c>
      <c r="D88" s="264">
        <v>0.95939906747523851</v>
      </c>
      <c r="E88" s="264">
        <v>0.18279534397900529</v>
      </c>
      <c r="F88" s="264">
        <v>0.48230113996799268</v>
      </c>
      <c r="G88" s="264">
        <v>0.45847259463195522</v>
      </c>
      <c r="H88" s="264">
        <v>0.32437316982433911</v>
      </c>
      <c r="I88" s="264">
        <v>5.9534062007856541E-2</v>
      </c>
      <c r="J88" s="264">
        <v>7.6509985494630339E-2</v>
      </c>
      <c r="K88" s="264">
        <v>7.1415368152558376E-2</v>
      </c>
      <c r="L88" s="264">
        <v>5.5858543322796397E-2</v>
      </c>
      <c r="M88" s="264">
        <v>0.23365838155987789</v>
      </c>
      <c r="N88" s="264">
        <v>0.45438957120807372</v>
      </c>
      <c r="O88" s="264">
        <v>0.2356749542873674</v>
      </c>
      <c r="P88" s="264">
        <v>0.21815178874111091</v>
      </c>
      <c r="Q88" s="264">
        <v>0.20445552839552611</v>
      </c>
      <c r="R88" s="264">
        <v>0.19157926159036279</v>
      </c>
      <c r="S88" s="264">
        <v>0.17558317596682721</v>
      </c>
      <c r="T88" s="264">
        <v>9.3811207141866387E-2</v>
      </c>
      <c r="U88" s="264">
        <v>0.1051637573707859</v>
      </c>
      <c r="V88" s="264">
        <v>0.14682194250276481</v>
      </c>
      <c r="W88" s="264">
        <v>2.036518859677075E-2</v>
      </c>
      <c r="DA88" s="72" t="s">
        <v>1659</v>
      </c>
    </row>
    <row r="89" spans="1:105" ht="12" customHeight="1" x14ac:dyDescent="0.25">
      <c r="A89" s="57" t="s">
        <v>1534</v>
      </c>
      <c r="B89" s="263">
        <f t="shared" ref="B89:W89" si="3">B90+B96</f>
        <v>2.564854230235786</v>
      </c>
      <c r="C89" s="263">
        <f t="shared" si="3"/>
        <v>3.029674231217542</v>
      </c>
      <c r="D89" s="263">
        <f t="shared" si="3"/>
        <v>1.8105753478638023</v>
      </c>
      <c r="E89" s="263">
        <f t="shared" si="3"/>
        <v>0.41699322419149343</v>
      </c>
      <c r="F89" s="263">
        <f t="shared" si="3"/>
        <v>1.4080304884519246</v>
      </c>
      <c r="G89" s="263">
        <f t="shared" si="3"/>
        <v>1.4863397424164222</v>
      </c>
      <c r="H89" s="263">
        <f t="shared" si="3"/>
        <v>1.3655355606994686</v>
      </c>
      <c r="I89" s="263">
        <f t="shared" si="3"/>
        <v>0.2462368067089534</v>
      </c>
      <c r="J89" s="263">
        <f t="shared" si="3"/>
        <v>0.33095260434689999</v>
      </c>
      <c r="K89" s="263">
        <f t="shared" si="3"/>
        <v>0.31452819777979868</v>
      </c>
      <c r="L89" s="263">
        <f t="shared" si="3"/>
        <v>0.25878799461037394</v>
      </c>
      <c r="M89" s="263">
        <f t="shared" si="3"/>
        <v>0.52512272018440975</v>
      </c>
      <c r="N89" s="263">
        <f t="shared" si="3"/>
        <v>1.0883846031761371</v>
      </c>
      <c r="O89" s="263">
        <f t="shared" si="3"/>
        <v>0.51430306993672581</v>
      </c>
      <c r="P89" s="263">
        <f t="shared" si="3"/>
        <v>0.49475809720140163</v>
      </c>
      <c r="Q89" s="263">
        <f t="shared" si="3"/>
        <v>0.48832814365954669</v>
      </c>
      <c r="R89" s="263">
        <f t="shared" si="3"/>
        <v>0.48253323963244399</v>
      </c>
      <c r="S89" s="263">
        <f t="shared" si="3"/>
        <v>0.46881272612516212</v>
      </c>
      <c r="T89" s="263">
        <f t="shared" si="3"/>
        <v>0.39983804508198489</v>
      </c>
      <c r="U89" s="263">
        <f t="shared" si="3"/>
        <v>0.48165921878653201</v>
      </c>
      <c r="V89" s="263">
        <f t="shared" si="3"/>
        <v>0.5821890497434038</v>
      </c>
      <c r="W89" s="263">
        <f t="shared" si="3"/>
        <v>0.10648948377422998</v>
      </c>
      <c r="DA89" s="70"/>
    </row>
    <row r="90" spans="1:105" ht="12" customHeight="1" x14ac:dyDescent="0.25">
      <c r="A90" s="60" t="s">
        <v>1535</v>
      </c>
      <c r="B90" s="264">
        <v>1.479832760009808</v>
      </c>
      <c r="C90" s="264">
        <v>1.807738455719244</v>
      </c>
      <c r="D90" s="264">
        <v>0.91363802597130106</v>
      </c>
      <c r="E90" s="264">
        <v>0.24609878428504731</v>
      </c>
      <c r="F90" s="264">
        <v>0.95712959903683603</v>
      </c>
      <c r="G90" s="264">
        <v>1.057716039172198</v>
      </c>
      <c r="H90" s="264">
        <v>1.0622807295251271</v>
      </c>
      <c r="I90" s="264">
        <v>0.19057871410810029</v>
      </c>
      <c r="J90" s="264">
        <v>0.25942380698400391</v>
      </c>
      <c r="K90" s="264">
        <v>0.2477623323289487</v>
      </c>
      <c r="L90" s="264">
        <v>0.20656612578511749</v>
      </c>
      <c r="M90" s="264">
        <v>0.30667668443249141</v>
      </c>
      <c r="N90" s="264">
        <v>0.66357809782087673</v>
      </c>
      <c r="O90" s="264">
        <v>0.29397175057039271</v>
      </c>
      <c r="P90" s="264">
        <v>0.2908090964227858</v>
      </c>
      <c r="Q90" s="264">
        <v>0.29718370720747311</v>
      </c>
      <c r="R90" s="264">
        <v>0.30342675970516619</v>
      </c>
      <c r="S90" s="264">
        <v>0.30466090551154618</v>
      </c>
      <c r="T90" s="264">
        <v>0.31213442335681579</v>
      </c>
      <c r="U90" s="264">
        <v>0.38334215543506073</v>
      </c>
      <c r="V90" s="264">
        <v>0.44492596041182758</v>
      </c>
      <c r="W90" s="264">
        <v>8.7450172251973685E-2</v>
      </c>
      <c r="DA90" s="72" t="s">
        <v>1660</v>
      </c>
    </row>
    <row r="91" spans="1:105" ht="12" customHeight="1" x14ac:dyDescent="0.25">
      <c r="A91" s="59" t="s">
        <v>30</v>
      </c>
      <c r="B91" s="232">
        <v>0.62683438869250763</v>
      </c>
      <c r="C91" s="232">
        <v>0.76461258151768685</v>
      </c>
      <c r="D91" s="232">
        <v>0.24256641953243771</v>
      </c>
      <c r="E91" s="232">
        <v>6.1162095243323257E-2</v>
      </c>
      <c r="F91" s="232">
        <v>0.3283889614304859</v>
      </c>
      <c r="G91" s="232">
        <v>0.37589318941857941</v>
      </c>
      <c r="H91" s="232">
        <v>0.42270803333212742</v>
      </c>
      <c r="I91" s="232">
        <v>5.607169154369665E-2</v>
      </c>
      <c r="J91" s="232">
        <v>7.993300167341498E-2</v>
      </c>
      <c r="K91" s="232">
        <v>8.0209643536791234E-2</v>
      </c>
      <c r="L91" s="232">
        <v>6.5895461924463647E-2</v>
      </c>
      <c r="M91" s="232">
        <v>9.7957139994621828E-2</v>
      </c>
      <c r="N91" s="232">
        <v>0.2079404166656362</v>
      </c>
      <c r="O91" s="232">
        <v>0.1093268115579749</v>
      </c>
      <c r="P91" s="232">
        <v>9.4326943773385616E-2</v>
      </c>
      <c r="Q91" s="232">
        <v>9.1888140388118406E-2</v>
      </c>
      <c r="R91" s="232">
        <v>9.4473827636614202E-2</v>
      </c>
      <c r="S91" s="232">
        <v>9.9411524096293419E-2</v>
      </c>
      <c r="T91" s="232">
        <v>8.7514345281124908E-2</v>
      </c>
      <c r="U91" s="232">
        <v>0.117887006263625</v>
      </c>
      <c r="V91" s="232">
        <v>0.1487746522524499</v>
      </c>
      <c r="W91" s="232">
        <v>3.5153191282361128E-2</v>
      </c>
      <c r="DA91" s="71" t="s">
        <v>1661</v>
      </c>
    </row>
    <row r="92" spans="1:105" ht="12" customHeight="1" x14ac:dyDescent="0.25">
      <c r="A92" s="59" t="s">
        <v>33</v>
      </c>
      <c r="B92" s="297">
        <v>0</v>
      </c>
      <c r="C92" s="297">
        <v>0</v>
      </c>
      <c r="D92" s="297">
        <v>0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DA92" s="122" t="s">
        <v>1662</v>
      </c>
    </row>
    <row r="93" spans="1:105" ht="12" customHeight="1" x14ac:dyDescent="0.25">
      <c r="A93" s="59" t="s">
        <v>160</v>
      </c>
      <c r="B93" s="297">
        <v>7.8362785949595611E-3</v>
      </c>
      <c r="C93" s="297">
        <v>1.154601655082319E-2</v>
      </c>
      <c r="D93" s="297">
        <v>7.0149086886210094E-3</v>
      </c>
      <c r="E93" s="297">
        <v>1.3885548635449211E-3</v>
      </c>
      <c r="F93" s="297">
        <v>5.4817440272890809E-3</v>
      </c>
      <c r="G93" s="297">
        <v>4.0372894640626133E-3</v>
      </c>
      <c r="H93" s="297">
        <v>1.7743611731804981E-3</v>
      </c>
      <c r="I93" s="297">
        <v>2.8886788099467581E-4</v>
      </c>
      <c r="J93" s="297">
        <v>2.5258544863944281E-4</v>
      </c>
      <c r="K93" s="297">
        <v>2.0804189866114291E-4</v>
      </c>
      <c r="L93" s="297">
        <v>3.3496535364153571E-4</v>
      </c>
      <c r="M93" s="297">
        <v>3.4160377367770562E-4</v>
      </c>
      <c r="N93" s="297">
        <v>2.5693414160599809E-3</v>
      </c>
      <c r="O93" s="297">
        <v>1.9389378963283941E-3</v>
      </c>
      <c r="P93" s="297">
        <v>1.784471492598391E-3</v>
      </c>
      <c r="Q93" s="297">
        <v>2.169337418817746E-3</v>
      </c>
      <c r="R93" s="297">
        <v>4.2046698091927877E-3</v>
      </c>
      <c r="S93" s="297">
        <v>9.9202274409880015E-3</v>
      </c>
      <c r="T93" s="297">
        <v>1.0820549027741591E-2</v>
      </c>
      <c r="U93" s="297">
        <v>1.7855208305713639E-2</v>
      </c>
      <c r="V93" s="297">
        <v>2.528885346958162E-2</v>
      </c>
      <c r="W93" s="297">
        <v>5.0819573842313956E-3</v>
      </c>
      <c r="DA93" s="122" t="s">
        <v>1663</v>
      </c>
    </row>
    <row r="94" spans="1:105" ht="12" customHeight="1" x14ac:dyDescent="0.25">
      <c r="A94" s="59" t="s">
        <v>70</v>
      </c>
      <c r="B94" s="297">
        <v>0</v>
      </c>
      <c r="C94" s="297">
        <v>0</v>
      </c>
      <c r="D94" s="297">
        <v>0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DA94" s="122" t="s">
        <v>1664</v>
      </c>
    </row>
    <row r="95" spans="1:105" ht="12" customHeight="1" x14ac:dyDescent="0.25">
      <c r="A95" s="59" t="s">
        <v>162</v>
      </c>
      <c r="B95" s="297">
        <v>0.84516209272234122</v>
      </c>
      <c r="C95" s="297">
        <v>1.031579857650734</v>
      </c>
      <c r="D95" s="297">
        <v>0.66405669775024234</v>
      </c>
      <c r="E95" s="297">
        <v>0.18354813417817911</v>
      </c>
      <c r="F95" s="297">
        <v>0.62325889357906106</v>
      </c>
      <c r="G95" s="297">
        <v>0.67778556028955639</v>
      </c>
      <c r="H95" s="297">
        <v>0.63779833501981908</v>
      </c>
      <c r="I95" s="297">
        <v>0.134218154683409</v>
      </c>
      <c r="J95" s="297">
        <v>0.17923821986194949</v>
      </c>
      <c r="K95" s="297">
        <v>0.1673446468934964</v>
      </c>
      <c r="L95" s="297">
        <v>0.14033569850701241</v>
      </c>
      <c r="M95" s="297">
        <v>0.20837794066419191</v>
      </c>
      <c r="N95" s="297">
        <v>0.45306833973918048</v>
      </c>
      <c r="O95" s="297">
        <v>0.18270600111608939</v>
      </c>
      <c r="P95" s="297">
        <v>0.19469768115680181</v>
      </c>
      <c r="Q95" s="297">
        <v>0.2031262294005369</v>
      </c>
      <c r="R95" s="297">
        <v>0.20474826225935919</v>
      </c>
      <c r="S95" s="297">
        <v>0.19532915397426481</v>
      </c>
      <c r="T95" s="297">
        <v>0.2137995290479493</v>
      </c>
      <c r="U95" s="297">
        <v>0.24759994086572201</v>
      </c>
      <c r="V95" s="297">
        <v>0.27086245468979608</v>
      </c>
      <c r="W95" s="297">
        <v>4.7215023585381162E-2</v>
      </c>
      <c r="DA95" s="122" t="s">
        <v>1665</v>
      </c>
    </row>
    <row r="96" spans="1:105" ht="12" customHeight="1" x14ac:dyDescent="0.25">
      <c r="A96" s="61" t="s">
        <v>1542</v>
      </c>
      <c r="B96" s="265">
        <v>1.0850214702259779</v>
      </c>
      <c r="C96" s="265">
        <v>1.221935775498298</v>
      </c>
      <c r="D96" s="265">
        <v>0.89693732189250119</v>
      </c>
      <c r="E96" s="265">
        <v>0.17089443990644609</v>
      </c>
      <c r="F96" s="265">
        <v>0.45090088941508849</v>
      </c>
      <c r="G96" s="265">
        <v>0.42862370324422427</v>
      </c>
      <c r="H96" s="265">
        <v>0.30325483117434149</v>
      </c>
      <c r="I96" s="265">
        <v>5.5658092600853103E-2</v>
      </c>
      <c r="J96" s="265">
        <v>7.1528797362896079E-2</v>
      </c>
      <c r="K96" s="265">
        <v>6.6765865450849976E-2</v>
      </c>
      <c r="L96" s="265">
        <v>5.2221868825256423E-2</v>
      </c>
      <c r="M96" s="265">
        <v>0.21844603575191829</v>
      </c>
      <c r="N96" s="265">
        <v>0.42480650535526021</v>
      </c>
      <c r="O96" s="265">
        <v>0.2203313193663331</v>
      </c>
      <c r="P96" s="265">
        <v>0.2039490007786158</v>
      </c>
      <c r="Q96" s="265">
        <v>0.1911444364520736</v>
      </c>
      <c r="R96" s="265">
        <v>0.1791064799272778</v>
      </c>
      <c r="S96" s="265">
        <v>0.16415182061361591</v>
      </c>
      <c r="T96" s="265">
        <v>8.7703621725169115E-2</v>
      </c>
      <c r="U96" s="265">
        <v>9.8317063351471293E-2</v>
      </c>
      <c r="V96" s="265">
        <v>0.13726308933157619</v>
      </c>
      <c r="W96" s="265">
        <v>1.90393115222563E-2</v>
      </c>
      <c r="DA96" s="74" t="s">
        <v>1666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39.32616324622559</v>
      </c>
      <c r="C99" s="225">
        <v>37.736454307003029</v>
      </c>
      <c r="D99" s="225">
        <v>39.395718151486697</v>
      </c>
      <c r="E99" s="225">
        <v>36.613820392157777</v>
      </c>
      <c r="F99" s="225">
        <v>34.764195612400911</v>
      </c>
      <c r="G99" s="225">
        <v>34.597459820705573</v>
      </c>
      <c r="H99" s="225">
        <v>33.159099312480542</v>
      </c>
      <c r="I99" s="225">
        <v>34.030460312513817</v>
      </c>
      <c r="J99" s="225">
        <v>33.448509637161372</v>
      </c>
      <c r="K99" s="225">
        <v>33.801934352660943</v>
      </c>
      <c r="L99" s="225">
        <v>33.197458434657278</v>
      </c>
      <c r="M99" s="225">
        <v>35.27997427603097</v>
      </c>
      <c r="N99" s="225">
        <v>33.456588190845487</v>
      </c>
      <c r="O99" s="225">
        <v>23.98586330332769</v>
      </c>
      <c r="P99" s="225">
        <v>34.987726202354068</v>
      </c>
      <c r="Q99" s="225">
        <v>33.449262919177059</v>
      </c>
      <c r="R99" s="225">
        <v>34.420260733127748</v>
      </c>
      <c r="S99" s="225">
        <v>33.922379366149968</v>
      </c>
      <c r="T99" s="225">
        <v>31.795320734057729</v>
      </c>
      <c r="U99" s="225">
        <v>30.819081449995071</v>
      </c>
      <c r="V99" s="225">
        <v>21.153495572472451</v>
      </c>
      <c r="W99" s="225">
        <v>20.221927747743539</v>
      </c>
      <c r="DA99" s="89" t="s">
        <v>1667</v>
      </c>
    </row>
    <row r="100" spans="1:105" ht="12" customHeight="1" x14ac:dyDescent="0.25">
      <c r="A100" s="55" t="s">
        <v>92</v>
      </c>
      <c r="B100" s="261">
        <v>0.33760036947513439</v>
      </c>
      <c r="C100" s="261">
        <v>0.32540310781776671</v>
      </c>
      <c r="D100" s="261">
        <v>0.3254727056203669</v>
      </c>
      <c r="E100" s="261">
        <v>0.30747690445458442</v>
      </c>
      <c r="F100" s="261">
        <v>0.3013491293924499</v>
      </c>
      <c r="G100" s="261">
        <v>0.30221270048330762</v>
      </c>
      <c r="H100" s="261">
        <v>0.29498250191433018</v>
      </c>
      <c r="I100" s="261">
        <v>0.29744356978293451</v>
      </c>
      <c r="J100" s="261">
        <v>0.29348167908544331</v>
      </c>
      <c r="K100" s="261">
        <v>0.29540027649229028</v>
      </c>
      <c r="L100" s="261">
        <v>0.29248937693080468</v>
      </c>
      <c r="M100" s="261">
        <v>0.29884883392318268</v>
      </c>
      <c r="N100" s="261">
        <v>0.28473534273303269</v>
      </c>
      <c r="O100" s="261">
        <v>0.2041974878061743</v>
      </c>
      <c r="P100" s="261">
        <v>0.29463088112386021</v>
      </c>
      <c r="Q100" s="261">
        <v>0.27886182696149092</v>
      </c>
      <c r="R100" s="261">
        <v>0.28982040199254872</v>
      </c>
      <c r="S100" s="261">
        <v>0.28356812604914883</v>
      </c>
      <c r="T100" s="261">
        <v>0.27111593026853531</v>
      </c>
      <c r="U100" s="261">
        <v>0.26581481336888768</v>
      </c>
      <c r="V100" s="261">
        <v>0.18305683203789549</v>
      </c>
      <c r="W100" s="261">
        <v>0.17915874983371091</v>
      </c>
      <c r="DA100" s="67" t="s">
        <v>1668</v>
      </c>
    </row>
    <row r="101" spans="1:105" ht="12" customHeight="1" x14ac:dyDescent="0.25">
      <c r="A101" s="202" t="s">
        <v>93</v>
      </c>
      <c r="B101" s="226">
        <v>9.8247671862902938E-2</v>
      </c>
      <c r="C101" s="226">
        <v>9.4698053233035609E-2</v>
      </c>
      <c r="D101" s="226">
        <v>9.4718307423168405E-2</v>
      </c>
      <c r="E101" s="226">
        <v>8.9481211354243431E-2</v>
      </c>
      <c r="F101" s="226">
        <v>8.7697920552487901E-2</v>
      </c>
      <c r="G101" s="226">
        <v>8.7949234996535425E-2</v>
      </c>
      <c r="H101" s="226">
        <v>8.584511947790345E-2</v>
      </c>
      <c r="I101" s="226">
        <v>8.6561333707061081E-2</v>
      </c>
      <c r="J101" s="226">
        <v>8.5408353519838623E-2</v>
      </c>
      <c r="K101" s="226">
        <v>8.6598966189436397E-2</v>
      </c>
      <c r="L101" s="226">
        <v>8.5119576061954541E-2</v>
      </c>
      <c r="M101" s="226">
        <v>8.6970290398508038E-2</v>
      </c>
      <c r="N101" s="226">
        <v>8.2863015120801423E-2</v>
      </c>
      <c r="O101" s="226">
        <v>5.9425076484366159E-2</v>
      </c>
      <c r="P101" s="226">
        <v>8.6428580641644853E-2</v>
      </c>
      <c r="Q101" s="226">
        <v>8.2844741939937697E-2</v>
      </c>
      <c r="R101" s="226">
        <v>8.5650844837523027E-2</v>
      </c>
      <c r="S101" s="226">
        <v>8.5085557689772662E-2</v>
      </c>
      <c r="T101" s="226">
        <v>8.1008283199412986E-2</v>
      </c>
      <c r="U101" s="226">
        <v>7.9125862226157362E-2</v>
      </c>
      <c r="V101" s="226">
        <v>5.4307380959076341E-2</v>
      </c>
      <c r="W101" s="226">
        <v>5.2990185103543072E-2</v>
      </c>
      <c r="DA101" s="174" t="s">
        <v>1669</v>
      </c>
    </row>
    <row r="102" spans="1:105" ht="12" customHeight="1" x14ac:dyDescent="0.25">
      <c r="A102" s="202" t="s">
        <v>94</v>
      </c>
      <c r="B102" s="226">
        <v>0.81244854987504644</v>
      </c>
      <c r="C102" s="226">
        <v>0.7347832729886532</v>
      </c>
      <c r="D102" s="226">
        <v>0.99564240814500216</v>
      </c>
      <c r="E102" s="226">
        <v>0.72770698128596545</v>
      </c>
      <c r="F102" s="226">
        <v>0.51271830814433728</v>
      </c>
      <c r="G102" s="226">
        <v>0.45135736256318693</v>
      </c>
      <c r="H102" s="226">
        <v>0.32128481600217951</v>
      </c>
      <c r="I102" s="226">
        <v>0.33647000134864963</v>
      </c>
      <c r="J102" s="226">
        <v>0.31453081129130711</v>
      </c>
      <c r="K102" s="226">
        <v>0.30868749544900681</v>
      </c>
      <c r="L102" s="226">
        <v>0.28841819568197441</v>
      </c>
      <c r="M102" s="226">
        <v>0.71409084912764087</v>
      </c>
      <c r="N102" s="226">
        <v>0.62597509337635404</v>
      </c>
      <c r="O102" s="226">
        <v>0.50352106257963603</v>
      </c>
      <c r="P102" s="226">
        <v>0.69351462212725767</v>
      </c>
      <c r="Q102" s="226">
        <v>0.6134157414078506</v>
      </c>
      <c r="R102" s="226">
        <v>0.59375536441109955</v>
      </c>
      <c r="S102" s="226">
        <v>0.53663264488152518</v>
      </c>
      <c r="T102" s="226">
        <v>0.29399764213691137</v>
      </c>
      <c r="U102" s="226">
        <v>0.26369900066373703</v>
      </c>
      <c r="V102" s="226">
        <v>0.2131274832669933</v>
      </c>
      <c r="W102" s="226">
        <v>0.15014902926537399</v>
      </c>
      <c r="DA102" s="174" t="s">
        <v>1670</v>
      </c>
    </row>
    <row r="103" spans="1:105" ht="12" customHeight="1" x14ac:dyDescent="0.25">
      <c r="A103" s="202" t="s">
        <v>95</v>
      </c>
      <c r="B103" s="226">
        <v>0.30020315472537978</v>
      </c>
      <c r="C103" s="226">
        <v>0.28935702788539602</v>
      </c>
      <c r="D103" s="226">
        <v>0.28941891608751807</v>
      </c>
      <c r="E103" s="226">
        <v>0.27341657494619281</v>
      </c>
      <c r="F103" s="226">
        <v>0.26796759570496659</v>
      </c>
      <c r="G103" s="226">
        <v>0.26873550590070527</v>
      </c>
      <c r="H103" s="226">
        <v>0.26230622259431419</v>
      </c>
      <c r="I103" s="226">
        <v>0.26449466906816432</v>
      </c>
      <c r="J103" s="226">
        <v>0.260971651341871</v>
      </c>
      <c r="K103" s="226">
        <v>0.26460965794998698</v>
      </c>
      <c r="L103" s="226">
        <v>0.26008927008818239</v>
      </c>
      <c r="M103" s="226">
        <v>0.26574426701374948</v>
      </c>
      <c r="N103" s="226">
        <v>0.25319417832143248</v>
      </c>
      <c r="O103" s="226">
        <v>0.18157779306259281</v>
      </c>
      <c r="P103" s="226">
        <v>0.26408903208683171</v>
      </c>
      <c r="Q103" s="226">
        <v>0.25313834324220752</v>
      </c>
      <c r="R103" s="226">
        <v>0.26171260181104811</v>
      </c>
      <c r="S103" s="226">
        <v>0.25998532439202499</v>
      </c>
      <c r="T103" s="226">
        <v>0.24752690536307051</v>
      </c>
      <c r="U103" s="226">
        <v>0.24177502642306731</v>
      </c>
      <c r="V103" s="226">
        <v>0.16594028926749191</v>
      </c>
      <c r="W103" s="226">
        <v>0.1619154982090934</v>
      </c>
      <c r="DA103" s="174" t="s">
        <v>1671</v>
      </c>
    </row>
    <row r="104" spans="1:105" ht="12" customHeight="1" x14ac:dyDescent="0.25">
      <c r="A104" s="56" t="s">
        <v>96</v>
      </c>
      <c r="B104" s="262">
        <v>0.47190425811725051</v>
      </c>
      <c r="C104" s="262">
        <v>0.45310727012099827</v>
      </c>
      <c r="D104" s="262">
        <v>0.47467738886874228</v>
      </c>
      <c r="E104" s="262">
        <v>0.42986430607000342</v>
      </c>
      <c r="F104" s="262">
        <v>0.42902208658998892</v>
      </c>
      <c r="G104" s="262">
        <v>0.43724171409357743</v>
      </c>
      <c r="H104" s="262">
        <v>0.44467648556087552</v>
      </c>
      <c r="I104" s="262">
        <v>0.45089226733180537</v>
      </c>
      <c r="J104" s="262">
        <v>0.44761758199123652</v>
      </c>
      <c r="K104" s="262">
        <v>0.45527961461902872</v>
      </c>
      <c r="L104" s="262">
        <v>0.45032249416289027</v>
      </c>
      <c r="M104" s="262">
        <v>0.41798793218986602</v>
      </c>
      <c r="N104" s="262">
        <v>0.39801123800940602</v>
      </c>
      <c r="O104" s="262">
        <v>0.2858392363284365</v>
      </c>
      <c r="P104" s="262">
        <v>0.41491511643266321</v>
      </c>
      <c r="Q104" s="262">
        <v>0.39787132299376848</v>
      </c>
      <c r="R104" s="262">
        <v>0.41233925305505392</v>
      </c>
      <c r="S104" s="262">
        <v>0.41079767070100681</v>
      </c>
      <c r="T104" s="262">
        <v>0.42287493913877361</v>
      </c>
      <c r="U104" s="262">
        <v>0.41622993508903527</v>
      </c>
      <c r="V104" s="262">
        <v>0.27784542369826959</v>
      </c>
      <c r="W104" s="262">
        <v>0.28062419906178832</v>
      </c>
      <c r="DA104" s="68" t="s">
        <v>1672</v>
      </c>
    </row>
    <row r="105" spans="1:105" ht="12" customHeight="1" x14ac:dyDescent="0.25">
      <c r="A105" s="37" t="s">
        <v>160</v>
      </c>
      <c r="B105" s="228">
        <v>3.197813476730405E-3</v>
      </c>
      <c r="C105" s="228">
        <v>3.8757097919044198E-3</v>
      </c>
      <c r="D105" s="228">
        <v>2.8686298118903932E-3</v>
      </c>
      <c r="E105" s="228">
        <v>2.498669866346608E-3</v>
      </c>
      <c r="F105" s="228">
        <v>3.354437734456526E-3</v>
      </c>
      <c r="G105" s="228">
        <v>2.3873339892036909E-3</v>
      </c>
      <c r="H105" s="228">
        <v>1.177631134188236E-3</v>
      </c>
      <c r="I105" s="228">
        <v>9.2535905179216805E-4</v>
      </c>
      <c r="J105" s="228">
        <v>6.0367614858886521E-4</v>
      </c>
      <c r="K105" s="228">
        <v>5.4246779565442574E-4</v>
      </c>
      <c r="L105" s="228">
        <v>1.0315701769937811E-3</v>
      </c>
      <c r="M105" s="228">
        <v>5.2701311816537441E-4</v>
      </c>
      <c r="N105" s="228">
        <v>1.824132929668459E-3</v>
      </c>
      <c r="O105" s="228">
        <v>2.230496311121636E-3</v>
      </c>
      <c r="P105" s="228">
        <v>2.9016090424750429E-3</v>
      </c>
      <c r="Q105" s="228">
        <v>3.4205135714841638E-3</v>
      </c>
      <c r="R105" s="228">
        <v>7.0031585355999383E-3</v>
      </c>
      <c r="S105" s="228">
        <v>1.7280232339205021E-2</v>
      </c>
      <c r="T105" s="228">
        <v>1.954394279576031E-2</v>
      </c>
      <c r="U105" s="228">
        <v>2.6977081655221599E-2</v>
      </c>
      <c r="V105" s="228">
        <v>2.26156668310462E-2</v>
      </c>
      <c r="W105" s="228">
        <v>2.6400165938281251E-2</v>
      </c>
      <c r="DA105" s="69" t="s">
        <v>1673</v>
      </c>
    </row>
    <row r="106" spans="1:105" ht="12" customHeight="1" x14ac:dyDescent="0.25">
      <c r="A106" s="37" t="s">
        <v>162</v>
      </c>
      <c r="B106" s="228">
        <v>0.35335319921096181</v>
      </c>
      <c r="C106" s="228">
        <v>0.35477065122104479</v>
      </c>
      <c r="D106" s="228">
        <v>0.27821683362581612</v>
      </c>
      <c r="E106" s="228">
        <v>0.33839315264049269</v>
      </c>
      <c r="F106" s="228">
        <v>0.39074661477094419</v>
      </c>
      <c r="G106" s="228">
        <v>0.41062119466686031</v>
      </c>
      <c r="H106" s="228">
        <v>0.43368698751730828</v>
      </c>
      <c r="I106" s="228">
        <v>0.44050216022139682</v>
      </c>
      <c r="J106" s="228">
        <v>0.43888634483445188</v>
      </c>
      <c r="K106" s="228">
        <v>0.44705477062459392</v>
      </c>
      <c r="L106" s="228">
        <v>0.44278490472479048</v>
      </c>
      <c r="M106" s="228">
        <v>0.32936410340282052</v>
      </c>
      <c r="N106" s="228">
        <v>0.32955214130209032</v>
      </c>
      <c r="O106" s="228">
        <v>0.21533577104365101</v>
      </c>
      <c r="P106" s="228">
        <v>0.32435143060171662</v>
      </c>
      <c r="Q106" s="228">
        <v>0.32813758264517973</v>
      </c>
      <c r="R106" s="228">
        <v>0.34938804683035429</v>
      </c>
      <c r="S106" s="228">
        <v>0.34859469544402499</v>
      </c>
      <c r="T106" s="228">
        <v>0.39563562154863841</v>
      </c>
      <c r="U106" s="228">
        <v>0.38327133458401053</v>
      </c>
      <c r="V106" s="228">
        <v>0.2481731679740978</v>
      </c>
      <c r="W106" s="228">
        <v>0.25129370286117131</v>
      </c>
      <c r="DA106" s="69" t="s">
        <v>1674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1675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1676</v>
      </c>
    </row>
    <row r="109" spans="1:105" ht="12" customHeight="1" x14ac:dyDescent="0.25">
      <c r="A109" s="37" t="s">
        <v>38</v>
      </c>
      <c r="B109" s="228">
        <v>0.1153532454295582</v>
      </c>
      <c r="C109" s="228">
        <v>9.4460909108049065E-2</v>
      </c>
      <c r="D109" s="228">
        <v>0.19359192543103579</v>
      </c>
      <c r="E109" s="228">
        <v>8.8972483563164034E-2</v>
      </c>
      <c r="F109" s="228">
        <v>3.4921034084588187E-2</v>
      </c>
      <c r="G109" s="228">
        <v>2.4233185437513349E-2</v>
      </c>
      <c r="H109" s="228">
        <v>9.8118669093790016E-3</v>
      </c>
      <c r="I109" s="228">
        <v>9.464748058616473E-3</v>
      </c>
      <c r="J109" s="228">
        <v>8.127561008195722E-3</v>
      </c>
      <c r="K109" s="228">
        <v>7.6823761987803744E-3</v>
      </c>
      <c r="L109" s="228">
        <v>6.5060192611060006E-3</v>
      </c>
      <c r="M109" s="228">
        <v>8.8096815668880071E-2</v>
      </c>
      <c r="N109" s="228">
        <v>6.6634963777647216E-2</v>
      </c>
      <c r="O109" s="228">
        <v>6.8272968973663833E-2</v>
      </c>
      <c r="P109" s="228">
        <v>8.7662076788471543E-2</v>
      </c>
      <c r="Q109" s="228">
        <v>6.6313226777104647E-2</v>
      </c>
      <c r="R109" s="228">
        <v>5.5948047689099667E-2</v>
      </c>
      <c r="S109" s="228">
        <v>4.4922742917776752E-2</v>
      </c>
      <c r="T109" s="228">
        <v>7.6953747943748303E-3</v>
      </c>
      <c r="U109" s="228">
        <v>5.9815188498032667E-3</v>
      </c>
      <c r="V109" s="228">
        <v>7.0565888931256246E-3</v>
      </c>
      <c r="W109" s="228">
        <v>2.9303302623356832E-3</v>
      </c>
      <c r="DA109" s="69" t="s">
        <v>1677</v>
      </c>
    </row>
    <row r="110" spans="1:105" ht="12" customHeight="1" x14ac:dyDescent="0.25">
      <c r="A110" s="57" t="s">
        <v>1555</v>
      </c>
      <c r="B110" s="263">
        <f t="shared" ref="B110:W110" si="4">B111+B117</f>
        <v>28.794791213302538</v>
      </c>
      <c r="C110" s="263">
        <f t="shared" si="4"/>
        <v>27.975564441715118</v>
      </c>
      <c r="D110" s="263">
        <f t="shared" si="4"/>
        <v>27.458619852266928</v>
      </c>
      <c r="E110" s="263">
        <f t="shared" si="4"/>
        <v>27.054104703441197</v>
      </c>
      <c r="F110" s="263">
        <f t="shared" si="4"/>
        <v>27.032767285377346</v>
      </c>
      <c r="G110" s="263">
        <f t="shared" si="4"/>
        <v>27.346006434174786</v>
      </c>
      <c r="H110" s="263">
        <f t="shared" si="4"/>
        <v>27.039049747137891</v>
      </c>
      <c r="I110" s="263">
        <f t="shared" si="4"/>
        <v>27.712908363221526</v>
      </c>
      <c r="J110" s="263">
        <f t="shared" si="4"/>
        <v>27.358286284005306</v>
      </c>
      <c r="K110" s="263">
        <f t="shared" si="4"/>
        <v>27.696193007754928</v>
      </c>
      <c r="L110" s="263">
        <f t="shared" si="4"/>
        <v>27.323686300592758</v>
      </c>
      <c r="M110" s="263">
        <f t="shared" si="4"/>
        <v>25.959779218410148</v>
      </c>
      <c r="N110" s="263">
        <f t="shared" si="4"/>
        <v>25.011423770134943</v>
      </c>
      <c r="O110" s="263">
        <f t="shared" si="4"/>
        <v>17.505788883463676</v>
      </c>
      <c r="P110" s="263">
        <f t="shared" si="4"/>
        <v>25.812141960456707</v>
      </c>
      <c r="Q110" s="263">
        <f t="shared" si="4"/>
        <v>25.005026456304247</v>
      </c>
      <c r="R110" s="263">
        <f t="shared" si="4"/>
        <v>26.03670762375689</v>
      </c>
      <c r="S110" s="263">
        <f t="shared" si="4"/>
        <v>25.976570717313599</v>
      </c>
      <c r="T110" s="263">
        <f t="shared" si="4"/>
        <v>25.985643635244024</v>
      </c>
      <c r="U110" s="263">
        <f t="shared" si="4"/>
        <v>25.352080909052376</v>
      </c>
      <c r="V110" s="263">
        <f t="shared" si="4"/>
        <v>17.154997189875363</v>
      </c>
      <c r="W110" s="263">
        <f t="shared" si="4"/>
        <v>16.806877669847747</v>
      </c>
      <c r="DA110" s="70"/>
    </row>
    <row r="111" spans="1:105" ht="12" customHeight="1" x14ac:dyDescent="0.25">
      <c r="A111" s="60" t="s">
        <v>1556</v>
      </c>
      <c r="B111" s="264">
        <v>25.236530522973759</v>
      </c>
      <c r="C111" s="264">
        <v>24.75745243131303</v>
      </c>
      <c r="D111" s="264">
        <v>23.098029580954961</v>
      </c>
      <c r="E111" s="264">
        <v>23.866984551665539</v>
      </c>
      <c r="F111" s="264">
        <v>24.787227673838299</v>
      </c>
      <c r="G111" s="264">
        <v>25.369064277116909</v>
      </c>
      <c r="H111" s="264">
        <v>25.63192663595024</v>
      </c>
      <c r="I111" s="264">
        <v>26.23927907376325</v>
      </c>
      <c r="J111" s="264">
        <v>25.980743519128431</v>
      </c>
      <c r="K111" s="264">
        <v>26.331672501285802</v>
      </c>
      <c r="L111" s="264">
        <v>26.056913593940319</v>
      </c>
      <c r="M111" s="264">
        <v>22.832293301714039</v>
      </c>
      <c r="N111" s="264">
        <v>22.269856235515629</v>
      </c>
      <c r="O111" s="264">
        <v>15.3005302193855</v>
      </c>
      <c r="P111" s="264">
        <v>22.744700788952141</v>
      </c>
      <c r="Q111" s="264">
        <v>22.252689545891641</v>
      </c>
      <c r="R111" s="264">
        <v>23.382522560075621</v>
      </c>
      <c r="S111" s="264">
        <v>23.537767987069781</v>
      </c>
      <c r="T111" s="264">
        <v>24.653541293488271</v>
      </c>
      <c r="U111" s="264">
        <v>24.16048138703859</v>
      </c>
      <c r="V111" s="264">
        <v>16.19424966847199</v>
      </c>
      <c r="W111" s="264">
        <v>16.131498439774148</v>
      </c>
      <c r="DA111" s="72" t="s">
        <v>1678</v>
      </c>
    </row>
    <row r="112" spans="1:105" ht="12" customHeight="1" x14ac:dyDescent="0.25">
      <c r="A112" s="59" t="s">
        <v>30</v>
      </c>
      <c r="B112" s="232">
        <v>10.689806044693331</v>
      </c>
      <c r="C112" s="232">
        <v>10.471569908477701</v>
      </c>
      <c r="D112" s="232">
        <v>6.1324136851135922</v>
      </c>
      <c r="E112" s="232">
        <v>5.9315806315772406</v>
      </c>
      <c r="F112" s="232">
        <v>8.5044407369116204</v>
      </c>
      <c r="G112" s="232">
        <v>9.0157075533747584</v>
      </c>
      <c r="H112" s="232">
        <v>10.19958378011753</v>
      </c>
      <c r="I112" s="232">
        <v>7.7200686836331824</v>
      </c>
      <c r="J112" s="232">
        <v>8.0051204218088952</v>
      </c>
      <c r="K112" s="232">
        <v>8.5245163992544803</v>
      </c>
      <c r="L112" s="232">
        <v>8.3122649034173826</v>
      </c>
      <c r="M112" s="232">
        <v>7.2929774739579436</v>
      </c>
      <c r="N112" s="232">
        <v>6.9785353071537806</v>
      </c>
      <c r="O112" s="232">
        <v>5.6902004386006801</v>
      </c>
      <c r="P112" s="232">
        <v>7.3774793802972161</v>
      </c>
      <c r="Q112" s="232">
        <v>6.8804520955066959</v>
      </c>
      <c r="R112" s="232">
        <v>7.2802952784925914</v>
      </c>
      <c r="S112" s="232">
        <v>7.6804255061562872</v>
      </c>
      <c r="T112" s="232">
        <v>6.9122094960170992</v>
      </c>
      <c r="U112" s="232">
        <v>7.4299337555858971</v>
      </c>
      <c r="V112" s="232">
        <v>5.4150444732112426</v>
      </c>
      <c r="W112" s="232">
        <v>6.4845344008077976</v>
      </c>
      <c r="DA112" s="71" t="s">
        <v>1679</v>
      </c>
    </row>
    <row r="113" spans="1:105" ht="12" customHeight="1" x14ac:dyDescent="0.25">
      <c r="A113" s="59" t="s">
        <v>33</v>
      </c>
      <c r="B113" s="297">
        <v>0</v>
      </c>
      <c r="C113" s="297">
        <v>0</v>
      </c>
      <c r="D113" s="297">
        <v>0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DA113" s="122" t="s">
        <v>1680</v>
      </c>
    </row>
    <row r="114" spans="1:105" ht="12" customHeight="1" x14ac:dyDescent="0.25">
      <c r="A114" s="59" t="s">
        <v>160</v>
      </c>
      <c r="B114" s="297">
        <v>0.13363704959938319</v>
      </c>
      <c r="C114" s="297">
        <v>0.1581257258890513</v>
      </c>
      <c r="D114" s="297">
        <v>0.177346568106345</v>
      </c>
      <c r="E114" s="297">
        <v>0.1346638813094708</v>
      </c>
      <c r="F114" s="297">
        <v>0.1419632590934933</v>
      </c>
      <c r="G114" s="297">
        <v>9.683341475968367E-2</v>
      </c>
      <c r="H114" s="297">
        <v>4.2813819504164657E-2</v>
      </c>
      <c r="I114" s="297">
        <v>3.9771938751599338E-2</v>
      </c>
      <c r="J114" s="297">
        <v>2.5295896448586101E-2</v>
      </c>
      <c r="K114" s="297">
        <v>2.211026628058119E-2</v>
      </c>
      <c r="L114" s="297">
        <v>4.2253603990620982E-2</v>
      </c>
      <c r="M114" s="297">
        <v>2.5432639484853432E-2</v>
      </c>
      <c r="N114" s="297">
        <v>8.6227776569951425E-2</v>
      </c>
      <c r="O114" s="297">
        <v>0.1009171045133485</v>
      </c>
      <c r="P114" s="297">
        <v>0.13956671460702311</v>
      </c>
      <c r="Q114" s="297">
        <v>0.16243687298622991</v>
      </c>
      <c r="R114" s="297">
        <v>0.32401818075192418</v>
      </c>
      <c r="S114" s="297">
        <v>0.7664259104491149</v>
      </c>
      <c r="T114" s="297">
        <v>0.85464733240489177</v>
      </c>
      <c r="U114" s="297">
        <v>1.1253404349498171</v>
      </c>
      <c r="V114" s="297">
        <v>0.92045428533039619</v>
      </c>
      <c r="W114" s="297">
        <v>0.93744340924242475</v>
      </c>
      <c r="DA114" s="122" t="s">
        <v>1681</v>
      </c>
    </row>
    <row r="115" spans="1:105" ht="12" customHeight="1" x14ac:dyDescent="0.25">
      <c r="A115" s="59" t="s">
        <v>70</v>
      </c>
      <c r="B115" s="297">
        <v>0</v>
      </c>
      <c r="C115" s="297">
        <v>0</v>
      </c>
      <c r="D115" s="297">
        <v>0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DA115" s="122" t="s">
        <v>1682</v>
      </c>
    </row>
    <row r="116" spans="1:105" ht="12" customHeight="1" x14ac:dyDescent="0.25">
      <c r="A116" s="59" t="s">
        <v>162</v>
      </c>
      <c r="B116" s="297">
        <v>14.41308742868104</v>
      </c>
      <c r="C116" s="297">
        <v>14.127756796946279</v>
      </c>
      <c r="D116" s="297">
        <v>16.788269327735019</v>
      </c>
      <c r="E116" s="297">
        <v>17.800740038778819</v>
      </c>
      <c r="F116" s="297">
        <v>16.140823677833179</v>
      </c>
      <c r="G116" s="297">
        <v>16.256523308982469</v>
      </c>
      <c r="H116" s="297">
        <v>15.38952903632855</v>
      </c>
      <c r="I116" s="297">
        <v>18.47943845137846</v>
      </c>
      <c r="J116" s="297">
        <v>17.950327200870952</v>
      </c>
      <c r="K116" s="297">
        <v>17.78504583575074</v>
      </c>
      <c r="L116" s="297">
        <v>17.702395086532309</v>
      </c>
      <c r="M116" s="297">
        <v>15.51388318827124</v>
      </c>
      <c r="N116" s="297">
        <v>15.205093151791891</v>
      </c>
      <c r="O116" s="297">
        <v>9.5094126762714684</v>
      </c>
      <c r="P116" s="297">
        <v>15.227654694047899</v>
      </c>
      <c r="Q116" s="297">
        <v>15.20980057739871</v>
      </c>
      <c r="R116" s="297">
        <v>15.778209100831109</v>
      </c>
      <c r="S116" s="297">
        <v>15.09091657046438</v>
      </c>
      <c r="T116" s="297">
        <v>16.886684465066281</v>
      </c>
      <c r="U116" s="297">
        <v>15.60520719650288</v>
      </c>
      <c r="V116" s="297">
        <v>9.8587509099303468</v>
      </c>
      <c r="W116" s="297">
        <v>8.7095206297239294</v>
      </c>
      <c r="DA116" s="122" t="s">
        <v>1683</v>
      </c>
    </row>
    <row r="117" spans="1:105" ht="12" customHeight="1" x14ac:dyDescent="0.25">
      <c r="A117" s="60" t="s">
        <v>1563</v>
      </c>
      <c r="B117" s="264">
        <v>3.5582606903287801</v>
      </c>
      <c r="C117" s="264">
        <v>3.2181120104020868</v>
      </c>
      <c r="D117" s="264">
        <v>4.3605902713119686</v>
      </c>
      <c r="E117" s="264">
        <v>3.1871201517756602</v>
      </c>
      <c r="F117" s="264">
        <v>2.2455396115390469</v>
      </c>
      <c r="G117" s="264">
        <v>1.9769421570578769</v>
      </c>
      <c r="H117" s="264">
        <v>1.4071231111876501</v>
      </c>
      <c r="I117" s="264">
        <v>1.473629289458277</v>
      </c>
      <c r="J117" s="264">
        <v>1.3775427648768741</v>
      </c>
      <c r="K117" s="264">
        <v>1.3645205064691259</v>
      </c>
      <c r="L117" s="264">
        <v>1.2667727066524399</v>
      </c>
      <c r="M117" s="264">
        <v>3.1274859166961089</v>
      </c>
      <c r="N117" s="264">
        <v>2.7415675346193149</v>
      </c>
      <c r="O117" s="264">
        <v>2.2052586640781771</v>
      </c>
      <c r="P117" s="264">
        <v>3.067441171504564</v>
      </c>
      <c r="Q117" s="264">
        <v>2.752336910412605</v>
      </c>
      <c r="R117" s="264">
        <v>2.6541850636812678</v>
      </c>
      <c r="S117" s="264">
        <v>2.43880273024382</v>
      </c>
      <c r="T117" s="264">
        <v>1.332102341755752</v>
      </c>
      <c r="U117" s="264">
        <v>1.1915995220137869</v>
      </c>
      <c r="V117" s="264">
        <v>0.96074752140337261</v>
      </c>
      <c r="W117" s="264">
        <v>0.67537923007359768</v>
      </c>
      <c r="DA117" s="72" t="s">
        <v>1684</v>
      </c>
    </row>
    <row r="118" spans="1:105" ht="12" customHeight="1" x14ac:dyDescent="0.25">
      <c r="A118" s="57" t="s">
        <v>1565</v>
      </c>
      <c r="B118" s="263">
        <v>2.8523515617028008</v>
      </c>
      <c r="C118" s="263">
        <v>2.5796836200207651</v>
      </c>
      <c r="D118" s="263">
        <v>3.495510181176039</v>
      </c>
      <c r="E118" s="263">
        <v>2.5548401124628639</v>
      </c>
      <c r="F118" s="263">
        <v>1.800055975451051</v>
      </c>
      <c r="G118" s="263">
        <v>1.5847444973344851</v>
      </c>
      <c r="H118" s="263">
        <v>1.127969576431834</v>
      </c>
      <c r="I118" s="263">
        <v>1.181281859584302</v>
      </c>
      <c r="J118" s="263">
        <v>1.104257556898083</v>
      </c>
      <c r="K118" s="263">
        <v>1.0938187323321391</v>
      </c>
      <c r="L118" s="263">
        <v>1.015462728170349</v>
      </c>
      <c r="M118" s="263">
        <v>2.5070364751345409</v>
      </c>
      <c r="N118" s="263">
        <v>2.1976788997330461</v>
      </c>
      <c r="O118" s="263">
        <v>1.767766204297081</v>
      </c>
      <c r="P118" s="263">
        <v>2.458903767155991</v>
      </c>
      <c r="Q118" s="263">
        <v>2.206311782069645</v>
      </c>
      <c r="R118" s="263">
        <v>2.1276318882470608</v>
      </c>
      <c r="S118" s="263">
        <v>1.954978395822162</v>
      </c>
      <c r="T118" s="263">
        <v>1.067831877856003</v>
      </c>
      <c r="U118" s="263">
        <v>0.95520285143196793</v>
      </c>
      <c r="V118" s="263">
        <v>0.77014865732723925</v>
      </c>
      <c r="W118" s="263">
        <v>0.54139344171100134</v>
      </c>
      <c r="DA118" s="70" t="s">
        <v>1685</v>
      </c>
    </row>
    <row r="119" spans="1:105" ht="12" customHeight="1" x14ac:dyDescent="0.25">
      <c r="A119" s="57" t="s">
        <v>1567</v>
      </c>
      <c r="B119" s="263">
        <f t="shared" ref="B119:W119" si="5">B120+B126</f>
        <v>3.0427419152781159</v>
      </c>
      <c r="C119" s="263">
        <f t="shared" si="5"/>
        <v>2.9180450993048184</v>
      </c>
      <c r="D119" s="263">
        <f t="shared" si="5"/>
        <v>3.0559469180511618</v>
      </c>
      <c r="E119" s="263">
        <f t="shared" si="5"/>
        <v>2.8339010163712182</v>
      </c>
      <c r="F119" s="263">
        <f t="shared" si="5"/>
        <v>2.6817967456677878</v>
      </c>
      <c r="G119" s="263">
        <f t="shared" si="5"/>
        <v>2.6658526740308619</v>
      </c>
      <c r="H119" s="263">
        <f t="shared" si="5"/>
        <v>2.5485306933514948</v>
      </c>
      <c r="I119" s="263">
        <f t="shared" si="5"/>
        <v>2.6170617225429207</v>
      </c>
      <c r="J119" s="263">
        <f t="shared" si="5"/>
        <v>2.5712477202662005</v>
      </c>
      <c r="K119" s="263">
        <f t="shared" si="5"/>
        <v>2.5982119866669606</v>
      </c>
      <c r="L119" s="263">
        <f t="shared" si="5"/>
        <v>2.5505957003813786</v>
      </c>
      <c r="M119" s="263">
        <f t="shared" si="5"/>
        <v>2.7303282578509696</v>
      </c>
      <c r="N119" s="263">
        <f t="shared" si="5"/>
        <v>2.5872284829775345</v>
      </c>
      <c r="O119" s="263">
        <f t="shared" si="5"/>
        <v>1.8565397497238745</v>
      </c>
      <c r="P119" s="263">
        <f t="shared" si="5"/>
        <v>2.7080563088604186</v>
      </c>
      <c r="Q119" s="263">
        <f t="shared" si="5"/>
        <v>2.5883973690778008</v>
      </c>
      <c r="R119" s="263">
        <f t="shared" si="5"/>
        <v>2.6614042797267006</v>
      </c>
      <c r="S119" s="263">
        <f t="shared" si="5"/>
        <v>2.6218619389441571</v>
      </c>
      <c r="T119" s="263">
        <f t="shared" si="5"/>
        <v>2.446019294406987</v>
      </c>
      <c r="U119" s="263">
        <f t="shared" si="5"/>
        <v>2.3691422315804402</v>
      </c>
      <c r="V119" s="263">
        <f t="shared" si="5"/>
        <v>1.6277735901323238</v>
      </c>
      <c r="W119" s="263">
        <f t="shared" si="5"/>
        <v>1.5523102884241806</v>
      </c>
      <c r="DA119" s="70"/>
    </row>
    <row r="120" spans="1:105" ht="12" customHeight="1" x14ac:dyDescent="0.25">
      <c r="A120" s="60" t="s">
        <v>1568</v>
      </c>
      <c r="B120" s="264">
        <v>2.1690390455952482</v>
      </c>
      <c r="C120" s="264">
        <v>2.1278630572494879</v>
      </c>
      <c r="D120" s="264">
        <v>1.9852383429567291</v>
      </c>
      <c r="E120" s="264">
        <v>2.0513287809532459</v>
      </c>
      <c r="F120" s="264">
        <v>2.1304221912624062</v>
      </c>
      <c r="G120" s="264">
        <v>2.180430107743593</v>
      </c>
      <c r="H120" s="264">
        <v>2.203022703005757</v>
      </c>
      <c r="I120" s="264">
        <v>2.25522366426129</v>
      </c>
      <c r="J120" s="264">
        <v>2.233002950832911</v>
      </c>
      <c r="K120" s="264">
        <v>2.2631647301566349</v>
      </c>
      <c r="L120" s="264">
        <v>2.2395496457608259</v>
      </c>
      <c r="M120" s="264">
        <v>1.9623987388764439</v>
      </c>
      <c r="N120" s="264">
        <v>1.9140581812802311</v>
      </c>
      <c r="O120" s="264">
        <v>1.315055864511383</v>
      </c>
      <c r="P120" s="264">
        <v>1.9548703038520889</v>
      </c>
      <c r="Q120" s="264">
        <v>1.912582732028435</v>
      </c>
      <c r="R120" s="264">
        <v>2.0096900551026868</v>
      </c>
      <c r="S120" s="264">
        <v>2.0230331488569542</v>
      </c>
      <c r="T120" s="264">
        <v>2.1189320627528812</v>
      </c>
      <c r="U120" s="264">
        <v>2.076554360004347</v>
      </c>
      <c r="V120" s="264">
        <v>1.391869607950156</v>
      </c>
      <c r="W120" s="264">
        <v>1.386476241176511</v>
      </c>
      <c r="DA120" s="72" t="s">
        <v>1686</v>
      </c>
    </row>
    <row r="121" spans="1:105" ht="12" customHeight="1" x14ac:dyDescent="0.25">
      <c r="A121" s="59" t="s">
        <v>30</v>
      </c>
      <c r="B121" s="232">
        <v>0.91877156725930698</v>
      </c>
      <c r="C121" s="232">
        <v>0.90001452376711111</v>
      </c>
      <c r="D121" s="232">
        <v>0.52707105339401605</v>
      </c>
      <c r="E121" s="232">
        <v>0.50980977675498285</v>
      </c>
      <c r="F121" s="232">
        <v>0.73094294806172455</v>
      </c>
      <c r="G121" s="232">
        <v>0.77488550532474421</v>
      </c>
      <c r="H121" s="232">
        <v>0.87663775524750631</v>
      </c>
      <c r="I121" s="232">
        <v>0.66352743671455783</v>
      </c>
      <c r="J121" s="232">
        <v>0.6880271732989931</v>
      </c>
      <c r="K121" s="232">
        <v>0.73266841882119382</v>
      </c>
      <c r="L121" s="232">
        <v>0.71442574550532123</v>
      </c>
      <c r="M121" s="232">
        <v>0.62681963692517007</v>
      </c>
      <c r="N121" s="232">
        <v>0.59979384046083772</v>
      </c>
      <c r="O121" s="232">
        <v>0.48906353895803761</v>
      </c>
      <c r="P121" s="232">
        <v>0.63408243931832264</v>
      </c>
      <c r="Q121" s="232">
        <v>0.59136374680805737</v>
      </c>
      <c r="R121" s="232">
        <v>0.62572962270458676</v>
      </c>
      <c r="S121" s="232">
        <v>0.66012016962764342</v>
      </c>
      <c r="T121" s="232">
        <v>0.5940932440989376</v>
      </c>
      <c r="U121" s="232">
        <v>0.63859080816917857</v>
      </c>
      <c r="V121" s="232">
        <v>0.46541432806453409</v>
      </c>
      <c r="W121" s="232">
        <v>0.55733526029077618</v>
      </c>
      <c r="DA121" s="71" t="s">
        <v>1687</v>
      </c>
    </row>
    <row r="122" spans="1:105" ht="12" customHeight="1" x14ac:dyDescent="0.25">
      <c r="A122" s="59" t="s">
        <v>33</v>
      </c>
      <c r="B122" s="297">
        <v>0</v>
      </c>
      <c r="C122" s="297">
        <v>0</v>
      </c>
      <c r="D122" s="297">
        <v>0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DA122" s="122" t="s">
        <v>1688</v>
      </c>
    </row>
    <row r="123" spans="1:105" ht="12" customHeight="1" x14ac:dyDescent="0.25">
      <c r="A123" s="59" t="s">
        <v>160</v>
      </c>
      <c r="B123" s="297">
        <v>1.1485888611167731E-2</v>
      </c>
      <c r="C123" s="297">
        <v>1.359065079307218E-2</v>
      </c>
      <c r="D123" s="297">
        <v>1.5242651143143391E-2</v>
      </c>
      <c r="E123" s="297">
        <v>1.157414313848509E-2</v>
      </c>
      <c r="F123" s="297">
        <v>1.220151287172485E-2</v>
      </c>
      <c r="G123" s="297">
        <v>8.322675628524687E-3</v>
      </c>
      <c r="H123" s="297">
        <v>3.6797786490921228E-3</v>
      </c>
      <c r="I123" s="297">
        <v>3.41833391054724E-3</v>
      </c>
      <c r="J123" s="297">
        <v>2.174141451035404E-3</v>
      </c>
      <c r="K123" s="297">
        <v>1.900341682365198E-3</v>
      </c>
      <c r="L123" s="297">
        <v>3.6316290303591418E-3</v>
      </c>
      <c r="M123" s="297">
        <v>2.185894294185023E-3</v>
      </c>
      <c r="N123" s="297">
        <v>7.411138152482016E-3</v>
      </c>
      <c r="O123" s="297">
        <v>8.673662168363544E-3</v>
      </c>
      <c r="P123" s="297">
        <v>1.199553374313872E-2</v>
      </c>
      <c r="Q123" s="297">
        <v>1.3961186924279769E-2</v>
      </c>
      <c r="R123" s="297">
        <v>2.7848839399451909E-2</v>
      </c>
      <c r="S123" s="297">
        <v>6.5873069351060964E-2</v>
      </c>
      <c r="T123" s="297">
        <v>7.3455558105044602E-2</v>
      </c>
      <c r="U123" s="297">
        <v>9.6721193143853204E-2</v>
      </c>
      <c r="V123" s="297">
        <v>7.9111559441564588E-2</v>
      </c>
      <c r="W123" s="297">
        <v>8.0571747207157013E-2</v>
      </c>
      <c r="DA123" s="122" t="s">
        <v>1689</v>
      </c>
    </row>
    <row r="124" spans="1:105" ht="12" customHeight="1" x14ac:dyDescent="0.25">
      <c r="A124" s="59" t="s">
        <v>70</v>
      </c>
      <c r="B124" s="297">
        <v>0</v>
      </c>
      <c r="C124" s="297">
        <v>0</v>
      </c>
      <c r="D124" s="297">
        <v>0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DA124" s="122" t="s">
        <v>1690</v>
      </c>
    </row>
    <row r="125" spans="1:105" ht="12" customHeight="1" x14ac:dyDescent="0.25">
      <c r="A125" s="59" t="s">
        <v>162</v>
      </c>
      <c r="B125" s="297">
        <v>1.2387815897247729</v>
      </c>
      <c r="C125" s="297">
        <v>1.2142578826893049</v>
      </c>
      <c r="D125" s="297">
        <v>1.4429246384195691</v>
      </c>
      <c r="E125" s="297">
        <v>1.5299448610597779</v>
      </c>
      <c r="F125" s="297">
        <v>1.3872777303289561</v>
      </c>
      <c r="G125" s="297">
        <v>1.397221926790325</v>
      </c>
      <c r="H125" s="297">
        <v>1.322705169109158</v>
      </c>
      <c r="I125" s="297">
        <v>1.588277893636185</v>
      </c>
      <c r="J125" s="297">
        <v>1.5428016360828829</v>
      </c>
      <c r="K125" s="297">
        <v>1.528595969653076</v>
      </c>
      <c r="L125" s="297">
        <v>1.521492271225146</v>
      </c>
      <c r="M125" s="297">
        <v>1.3333932076570889</v>
      </c>
      <c r="N125" s="297">
        <v>1.3068532026669111</v>
      </c>
      <c r="O125" s="297">
        <v>0.81731866338498238</v>
      </c>
      <c r="P125" s="297">
        <v>1.308792330790628</v>
      </c>
      <c r="Q125" s="297">
        <v>1.307257798296098</v>
      </c>
      <c r="R125" s="297">
        <v>1.356111592998648</v>
      </c>
      <c r="S125" s="297">
        <v>1.297039909878249</v>
      </c>
      <c r="T125" s="297">
        <v>1.451383260548899</v>
      </c>
      <c r="U125" s="297">
        <v>1.3412423586913149</v>
      </c>
      <c r="V125" s="297">
        <v>0.84734372044405737</v>
      </c>
      <c r="W125" s="297">
        <v>0.74856923367857831</v>
      </c>
      <c r="DA125" s="122" t="s">
        <v>1691</v>
      </c>
    </row>
    <row r="126" spans="1:105" ht="12" customHeight="1" x14ac:dyDescent="0.25">
      <c r="A126" s="60" t="s">
        <v>1575</v>
      </c>
      <c r="B126" s="264">
        <v>0.87370286968286759</v>
      </c>
      <c r="C126" s="264">
        <v>0.79018204205533038</v>
      </c>
      <c r="D126" s="264">
        <v>1.070708575094433</v>
      </c>
      <c r="E126" s="264">
        <v>0.78257223541797238</v>
      </c>
      <c r="F126" s="264">
        <v>0.55137455440538152</v>
      </c>
      <c r="G126" s="264">
        <v>0.48542256628726888</v>
      </c>
      <c r="H126" s="264">
        <v>0.34550799034573798</v>
      </c>
      <c r="I126" s="264">
        <v>0.36183805828163079</v>
      </c>
      <c r="J126" s="264">
        <v>0.33824476943328963</v>
      </c>
      <c r="K126" s="264">
        <v>0.33504725651032552</v>
      </c>
      <c r="L126" s="264">
        <v>0.31104605462055251</v>
      </c>
      <c r="M126" s="264">
        <v>0.76792951897452577</v>
      </c>
      <c r="N126" s="264">
        <v>0.6731703016973033</v>
      </c>
      <c r="O126" s="264">
        <v>0.54148388521249147</v>
      </c>
      <c r="P126" s="264">
        <v>0.75318600500832966</v>
      </c>
      <c r="Q126" s="264">
        <v>0.67581463704936595</v>
      </c>
      <c r="R126" s="264">
        <v>0.65171422462401363</v>
      </c>
      <c r="S126" s="264">
        <v>0.59882879008720302</v>
      </c>
      <c r="T126" s="264">
        <v>0.3270872316541058</v>
      </c>
      <c r="U126" s="264">
        <v>0.29258787157609328</v>
      </c>
      <c r="V126" s="264">
        <v>0.2359039821821679</v>
      </c>
      <c r="W126" s="264">
        <v>0.16583404724766951</v>
      </c>
      <c r="DA126" s="72" t="s">
        <v>1692</v>
      </c>
    </row>
    <row r="127" spans="1:105" ht="12" customHeight="1" x14ac:dyDescent="0.25">
      <c r="A127" s="132" t="s">
        <v>1577</v>
      </c>
      <c r="B127" s="318">
        <v>2.615874551886419</v>
      </c>
      <c r="C127" s="318">
        <v>2.3658124139164829</v>
      </c>
      <c r="D127" s="318">
        <v>3.2057114738477761</v>
      </c>
      <c r="E127" s="318">
        <v>2.3430285817715029</v>
      </c>
      <c r="F127" s="318">
        <v>1.6508205655204971</v>
      </c>
      <c r="G127" s="318">
        <v>1.4533596971281251</v>
      </c>
      <c r="H127" s="318">
        <v>1.03445415000971</v>
      </c>
      <c r="I127" s="318">
        <v>1.0833465259264601</v>
      </c>
      <c r="J127" s="318">
        <v>1.0127079987620899</v>
      </c>
      <c r="K127" s="318">
        <v>1.003134615207169</v>
      </c>
      <c r="L127" s="318">
        <v>0.93127479258699686</v>
      </c>
      <c r="M127" s="318">
        <v>2.2991881519823649</v>
      </c>
      <c r="N127" s="318">
        <v>2.015478170438942</v>
      </c>
      <c r="O127" s="318">
        <v>1.6212078095818561</v>
      </c>
      <c r="P127" s="318">
        <v>2.2550459334687041</v>
      </c>
      <c r="Q127" s="318">
        <v>2.0233953351801142</v>
      </c>
      <c r="R127" s="318">
        <v>1.95123847528983</v>
      </c>
      <c r="S127" s="318">
        <v>1.7928989903565671</v>
      </c>
      <c r="T127" s="318">
        <v>0.97930222644401077</v>
      </c>
      <c r="U127" s="318">
        <v>0.87601082015940479</v>
      </c>
      <c r="V127" s="318">
        <v>0.70629872590780263</v>
      </c>
      <c r="W127" s="318">
        <v>0.49650868628709882</v>
      </c>
      <c r="DA127" s="139" t="s">
        <v>1693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342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0.99999999999999978</v>
      </c>
      <c r="C132" s="234">
        <f t="shared" si="6"/>
        <v>1.0000000000000002</v>
      </c>
      <c r="D132" s="234">
        <f t="shared" si="6"/>
        <v>0.99999999999999956</v>
      </c>
      <c r="E132" s="234">
        <f t="shared" si="6"/>
        <v>0.99999999999999989</v>
      </c>
      <c r="F132" s="234">
        <f t="shared" si="6"/>
        <v>1</v>
      </c>
      <c r="G132" s="234">
        <f t="shared" si="6"/>
        <v>1</v>
      </c>
      <c r="H132" s="234">
        <f t="shared" si="6"/>
        <v>1</v>
      </c>
      <c r="I132" s="234">
        <f t="shared" si="6"/>
        <v>1.0000000000000002</v>
      </c>
      <c r="J132" s="234">
        <f t="shared" si="6"/>
        <v>1.0000000000000002</v>
      </c>
      <c r="K132" s="234">
        <f t="shared" si="6"/>
        <v>1.0000000000000004</v>
      </c>
      <c r="L132" s="234">
        <f t="shared" si="6"/>
        <v>1</v>
      </c>
      <c r="M132" s="234">
        <f t="shared" si="6"/>
        <v>1.0000000000000002</v>
      </c>
      <c r="N132" s="234">
        <f t="shared" si="6"/>
        <v>0.99999999999999978</v>
      </c>
      <c r="O132" s="234">
        <f t="shared" si="6"/>
        <v>1</v>
      </c>
      <c r="P132" s="234">
        <f t="shared" si="6"/>
        <v>1.0000000000000002</v>
      </c>
      <c r="Q132" s="234">
        <f t="shared" si="6"/>
        <v>1</v>
      </c>
      <c r="R132" s="234">
        <f t="shared" si="6"/>
        <v>0.99999999999999978</v>
      </c>
      <c r="S132" s="234">
        <f t="shared" si="6"/>
        <v>1.0000000000000002</v>
      </c>
      <c r="T132" s="234">
        <f t="shared" si="6"/>
        <v>1.0000000000000002</v>
      </c>
      <c r="U132" s="234">
        <f t="shared" si="6"/>
        <v>0.99999999999999989</v>
      </c>
      <c r="V132" s="234">
        <f t="shared" si="6"/>
        <v>1.0000000000000004</v>
      </c>
      <c r="W132" s="234">
        <f t="shared" si="6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4.2907379570844935E-3</v>
      </c>
      <c r="C133" s="268">
        <f t="shared" si="7"/>
        <v>4.3175548687206817E-3</v>
      </c>
      <c r="D133" s="268">
        <f t="shared" si="7"/>
        <v>4.2651798290343447E-3</v>
      </c>
      <c r="E133" s="268">
        <f t="shared" si="7"/>
        <v>4.3156465416955558E-3</v>
      </c>
      <c r="F133" s="268">
        <f t="shared" si="7"/>
        <v>4.3496806019597475E-3</v>
      </c>
      <c r="G133" s="268">
        <f t="shared" si="7"/>
        <v>4.3612261877930894E-3</v>
      </c>
      <c r="H133" s="268">
        <f t="shared" si="7"/>
        <v>4.3869499605186345E-3</v>
      </c>
      <c r="I133" s="268">
        <f t="shared" si="7"/>
        <v>4.3757672349884454E-3</v>
      </c>
      <c r="J133" s="268">
        <f t="shared" si="7"/>
        <v>4.3821162184188318E-3</v>
      </c>
      <c r="K133" s="268">
        <f t="shared" si="7"/>
        <v>4.3651638887732139E-3</v>
      </c>
      <c r="L133" s="268">
        <f t="shared" si="7"/>
        <v>4.3702912252148408E-3</v>
      </c>
      <c r="M133" s="268">
        <f t="shared" si="7"/>
        <v>4.2415295735593883E-3</v>
      </c>
      <c r="N133" s="268">
        <f t="shared" si="7"/>
        <v>4.2847924205107191E-3</v>
      </c>
      <c r="O133" s="268">
        <f t="shared" si="7"/>
        <v>4.3159179194858033E-3</v>
      </c>
      <c r="P133" s="268">
        <f t="shared" si="7"/>
        <v>4.3295934373098737E-3</v>
      </c>
      <c r="Q133" s="268">
        <f t="shared" si="7"/>
        <v>4.3252260122984025E-3</v>
      </c>
      <c r="R133" s="268">
        <f t="shared" si="7"/>
        <v>4.3290691923741865E-3</v>
      </c>
      <c r="S133" s="268">
        <f t="shared" si="7"/>
        <v>4.3455503786084364E-3</v>
      </c>
      <c r="T133" s="268">
        <f t="shared" si="7"/>
        <v>4.3749643413690774E-3</v>
      </c>
      <c r="U133" s="268">
        <f t="shared" si="7"/>
        <v>4.383788627581986E-3</v>
      </c>
      <c r="V133" s="268">
        <f t="shared" si="7"/>
        <v>4.4267700787730003E-3</v>
      </c>
      <c r="W133" s="268">
        <f t="shared" si="7"/>
        <v>4.4483187335431036E-3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4.4441636897901211E-4</v>
      </c>
      <c r="C134" s="269">
        <f t="shared" si="8"/>
        <v>4.4719395050829374E-4</v>
      </c>
      <c r="D134" s="269">
        <f t="shared" si="8"/>
        <v>4.4176916689406688E-4</v>
      </c>
      <c r="E134" s="269">
        <f t="shared" si="8"/>
        <v>4.4699629412008865E-4</v>
      </c>
      <c r="F134" s="269">
        <f t="shared" si="8"/>
        <v>4.5052139717590502E-4</v>
      </c>
      <c r="G134" s="269">
        <f t="shared" si="8"/>
        <v>4.5171723979904122E-4</v>
      </c>
      <c r="H134" s="269">
        <f t="shared" si="8"/>
        <v>4.543815986542005E-4</v>
      </c>
      <c r="I134" s="269">
        <f t="shared" si="8"/>
        <v>4.532233395563198E-4</v>
      </c>
      <c r="J134" s="269">
        <f t="shared" si="8"/>
        <v>4.5388094022806032E-4</v>
      </c>
      <c r="K134" s="269">
        <f t="shared" si="8"/>
        <v>4.5212509010106729E-4</v>
      </c>
      <c r="L134" s="269">
        <f t="shared" si="8"/>
        <v>4.5455518485939612E-4</v>
      </c>
      <c r="M134" s="269">
        <f t="shared" si="8"/>
        <v>4.4767405085377742E-4</v>
      </c>
      <c r="N134" s="269">
        <f t="shared" si="8"/>
        <v>4.4870432128462707E-4</v>
      </c>
      <c r="O134" s="269">
        <f t="shared" si="8"/>
        <v>4.4880562587118516E-4</v>
      </c>
      <c r="P134" s="269">
        <f t="shared" si="8"/>
        <v>4.4844085418631487E-4</v>
      </c>
      <c r="Q134" s="269">
        <f t="shared" si="8"/>
        <v>4.4798849489875183E-4</v>
      </c>
      <c r="R134" s="269">
        <f t="shared" si="8"/>
        <v>4.4838655512794681E-4</v>
      </c>
      <c r="S134" s="269">
        <f t="shared" si="8"/>
        <v>4.500936062263709E-4</v>
      </c>
      <c r="T134" s="269">
        <f t="shared" si="8"/>
        <v>4.5314017925369499E-4</v>
      </c>
      <c r="U134" s="269">
        <f t="shared" si="8"/>
        <v>4.5405416124858644E-4</v>
      </c>
      <c r="V134" s="269">
        <f t="shared" si="8"/>
        <v>4.5850599696141989E-4</v>
      </c>
      <c r="W134" s="269">
        <f t="shared" si="8"/>
        <v>4.6073791487509708E-4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8.5209605337270254E-3</v>
      </c>
      <c r="C135" s="269">
        <f t="shared" si="9"/>
        <v>7.8235668385328565E-3</v>
      </c>
      <c r="D135" s="269">
        <f t="shared" si="9"/>
        <v>1.0924386999089635E-2</v>
      </c>
      <c r="E135" s="269">
        <f t="shared" si="9"/>
        <v>7.8698335225752258E-3</v>
      </c>
      <c r="F135" s="269">
        <f t="shared" si="9"/>
        <v>5.5437554150117837E-3</v>
      </c>
      <c r="G135" s="269">
        <f t="shared" si="9"/>
        <v>4.8029774691976052E-3</v>
      </c>
      <c r="H135" s="269">
        <f t="shared" si="9"/>
        <v>3.427999631689414E-3</v>
      </c>
      <c r="I135" s="269">
        <f t="shared" si="9"/>
        <v>3.5009356896004221E-3</v>
      </c>
      <c r="J135" s="269">
        <f t="shared" si="9"/>
        <v>3.3130121492270471E-3</v>
      </c>
      <c r="K135" s="269">
        <f t="shared" si="9"/>
        <v>3.2838006586044669E-3</v>
      </c>
      <c r="L135" s="269">
        <f t="shared" si="9"/>
        <v>3.0241682599874116E-3</v>
      </c>
      <c r="M135" s="269">
        <f t="shared" si="9"/>
        <v>8.0175389797422086E-3</v>
      </c>
      <c r="N135" s="269">
        <f t="shared" si="9"/>
        <v>7.2779960834037857E-3</v>
      </c>
      <c r="O135" s="269">
        <f t="shared" si="9"/>
        <v>8.45371826228823E-3</v>
      </c>
      <c r="P135" s="269">
        <f t="shared" si="9"/>
        <v>7.9325403591194252E-3</v>
      </c>
      <c r="Q135" s="269">
        <f t="shared" si="9"/>
        <v>7.4267609350828412E-3</v>
      </c>
      <c r="R135" s="269">
        <f t="shared" si="9"/>
        <v>6.8776451057471983E-3</v>
      </c>
      <c r="S135" s="269">
        <f t="shared" si="9"/>
        <v>6.287802922197324E-3</v>
      </c>
      <c r="T135" s="269">
        <f t="shared" si="9"/>
        <v>3.3969875418719099E-3</v>
      </c>
      <c r="U135" s="269">
        <f t="shared" si="9"/>
        <v>3.1088267711387838E-3</v>
      </c>
      <c r="V135" s="269">
        <f t="shared" si="9"/>
        <v>3.6232424270292315E-3</v>
      </c>
      <c r="W135" s="269">
        <f t="shared" si="9"/>
        <v>2.5655564641014102E-3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8.4616806612588863E-4</v>
      </c>
      <c r="C136" s="269">
        <f t="shared" si="10"/>
        <v>8.514565769801105E-4</v>
      </c>
      <c r="D136" s="269">
        <f t="shared" si="10"/>
        <v>8.4112779752820331E-4</v>
      </c>
      <c r="E136" s="269">
        <f t="shared" si="10"/>
        <v>8.5108023952847945E-4</v>
      </c>
      <c r="F136" s="269">
        <f t="shared" si="10"/>
        <v>8.5779203019111221E-4</v>
      </c>
      <c r="G136" s="269">
        <f t="shared" si="10"/>
        <v>8.6006891266088867E-4</v>
      </c>
      <c r="H136" s="269">
        <f t="shared" si="10"/>
        <v>8.6514184772202294E-4</v>
      </c>
      <c r="I136" s="269">
        <f t="shared" si="10"/>
        <v>8.6293652422509987E-4</v>
      </c>
      <c r="J136" s="269">
        <f t="shared" si="10"/>
        <v>8.6418859486770067E-4</v>
      </c>
      <c r="K136" s="269">
        <f t="shared" si="10"/>
        <v>8.6084545899316547E-4</v>
      </c>
      <c r="L136" s="269">
        <f t="shared" si="10"/>
        <v>8.654723555831397E-4</v>
      </c>
      <c r="M136" s="269">
        <f t="shared" si="10"/>
        <v>8.523706872812628E-4</v>
      </c>
      <c r="N136" s="269">
        <f t="shared" si="10"/>
        <v>8.5433232055787144E-4</v>
      </c>
      <c r="O136" s="269">
        <f t="shared" si="10"/>
        <v>8.5452520433101974E-4</v>
      </c>
      <c r="P136" s="269">
        <f t="shared" si="10"/>
        <v>8.5383067961791498E-4</v>
      </c>
      <c r="Q136" s="269">
        <f t="shared" si="10"/>
        <v>8.5296938824732358E-4</v>
      </c>
      <c r="R136" s="269">
        <f t="shared" si="10"/>
        <v>8.5372729429635864E-4</v>
      </c>
      <c r="S136" s="269">
        <f t="shared" si="10"/>
        <v>8.5697751689740712E-4</v>
      </c>
      <c r="T136" s="269">
        <f t="shared" si="10"/>
        <v>8.6277818713996533E-4</v>
      </c>
      <c r="U136" s="269">
        <f t="shared" si="10"/>
        <v>8.6451840741778234E-4</v>
      </c>
      <c r="V136" s="269">
        <f t="shared" si="10"/>
        <v>8.7299469559882483E-4</v>
      </c>
      <c r="W136" s="269">
        <f t="shared" si="10"/>
        <v>8.7724426378891314E-4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5.2017571546947913E-3</v>
      </c>
      <c r="C137" s="270">
        <f t="shared" si="11"/>
        <v>5.0704914833766572E-3</v>
      </c>
      <c r="D137" s="270">
        <f t="shared" si="11"/>
        <v>5.473885716586975E-3</v>
      </c>
      <c r="E137" s="270">
        <f t="shared" si="11"/>
        <v>4.8858921927283777E-3</v>
      </c>
      <c r="F137" s="270">
        <f t="shared" si="11"/>
        <v>4.8753789489067107E-3</v>
      </c>
      <c r="G137" s="270">
        <f t="shared" si="11"/>
        <v>4.8897151611064973E-3</v>
      </c>
      <c r="H137" s="270">
        <f t="shared" si="11"/>
        <v>4.9897195693818265E-3</v>
      </c>
      <c r="I137" s="270">
        <f t="shared" si="11"/>
        <v>4.9395415743246317E-3</v>
      </c>
      <c r="J137" s="270">
        <f t="shared" si="11"/>
        <v>4.9553058075787427E-3</v>
      </c>
      <c r="K137" s="270">
        <f t="shared" si="11"/>
        <v>5.0433639516319255E-3</v>
      </c>
      <c r="L137" s="270">
        <f t="shared" si="11"/>
        <v>4.9795752211096549E-3</v>
      </c>
      <c r="M137" s="270">
        <f t="shared" si="11"/>
        <v>5.0457846200329011E-3</v>
      </c>
      <c r="N137" s="270">
        <f t="shared" si="11"/>
        <v>4.9445081745249685E-3</v>
      </c>
      <c r="O137" s="270">
        <f t="shared" si="11"/>
        <v>5.099239018162503E-3</v>
      </c>
      <c r="P137" s="270">
        <f t="shared" si="11"/>
        <v>4.9684900360497863E-3</v>
      </c>
      <c r="Q137" s="270">
        <f t="shared" si="11"/>
        <v>4.9491343407032156E-3</v>
      </c>
      <c r="R137" s="270">
        <f t="shared" si="11"/>
        <v>4.9182276501051172E-3</v>
      </c>
      <c r="S137" s="270">
        <f t="shared" si="11"/>
        <v>4.8752355881949132E-3</v>
      </c>
      <c r="T137" s="270">
        <f t="shared" si="11"/>
        <v>4.9637933941234363E-3</v>
      </c>
      <c r="U137" s="270">
        <f t="shared" si="11"/>
        <v>4.9985598923295606E-3</v>
      </c>
      <c r="V137" s="270">
        <f t="shared" si="11"/>
        <v>4.8232164779714974E-3</v>
      </c>
      <c r="W137" s="270">
        <f t="shared" si="11"/>
        <v>4.9068680719469727E-3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3.3206159522673029E-2</v>
      </c>
      <c r="C138" s="271">
        <f t="shared" si="12"/>
        <v>3.0488418230354773E-2</v>
      </c>
      <c r="D138" s="271">
        <f t="shared" si="12"/>
        <v>4.2572305779770739E-2</v>
      </c>
      <c r="E138" s="271">
        <f t="shared" si="12"/>
        <v>3.0668719369506294E-2</v>
      </c>
      <c r="F138" s="271">
        <f t="shared" si="12"/>
        <v>2.1603999447823395E-2</v>
      </c>
      <c r="G138" s="271">
        <f t="shared" si="12"/>
        <v>1.8717189851391151E-2</v>
      </c>
      <c r="H138" s="271">
        <f t="shared" si="12"/>
        <v>1.3367456508770482E-2</v>
      </c>
      <c r="I138" s="271">
        <f t="shared" si="12"/>
        <v>1.3667428564155468E-2</v>
      </c>
      <c r="J138" s="271">
        <f t="shared" si="12"/>
        <v>1.2910799139644442E-2</v>
      </c>
      <c r="K138" s="271">
        <f t="shared" si="12"/>
        <v>1.2796962041858441E-2</v>
      </c>
      <c r="L138" s="271">
        <f t="shared" si="12"/>
        <v>1.1811915876169856E-2</v>
      </c>
      <c r="M138" s="271">
        <f t="shared" si="12"/>
        <v>3.137808971750998E-2</v>
      </c>
      <c r="N138" s="271">
        <f t="shared" si="12"/>
        <v>2.853444473251001E-2</v>
      </c>
      <c r="O138" s="271">
        <f t="shared" si="12"/>
        <v>3.3196404224297038E-2</v>
      </c>
      <c r="P138" s="271">
        <f t="shared" si="12"/>
        <v>3.1097545941090453E-2</v>
      </c>
      <c r="Q138" s="271">
        <f t="shared" si="12"/>
        <v>2.8984973583989118E-2</v>
      </c>
      <c r="R138" s="271">
        <f t="shared" si="12"/>
        <v>2.6802163866129363E-2</v>
      </c>
      <c r="S138" s="271">
        <f t="shared" si="12"/>
        <v>2.4503550515834676E-2</v>
      </c>
      <c r="T138" s="271">
        <f t="shared" si="12"/>
        <v>1.3238051011438377E-2</v>
      </c>
      <c r="U138" s="271">
        <f t="shared" si="12"/>
        <v>1.2115089288606015E-2</v>
      </c>
      <c r="V138" s="271">
        <f t="shared" si="12"/>
        <v>1.4119765670200185E-2</v>
      </c>
      <c r="W138" s="271">
        <f t="shared" si="12"/>
        <v>9.9979664116709218E-3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0.43965851490861613</v>
      </c>
      <c r="C139" s="271">
        <f t="shared" si="13"/>
        <v>0.44158867304793931</v>
      </c>
      <c r="D139" s="271">
        <f t="shared" si="13"/>
        <v>0.42867427541860487</v>
      </c>
      <c r="E139" s="271">
        <f t="shared" si="13"/>
        <v>0.44448998888793867</v>
      </c>
      <c r="F139" s="271">
        <f t="shared" si="13"/>
        <v>0.45509750965347262</v>
      </c>
      <c r="G139" s="271">
        <f t="shared" si="13"/>
        <v>0.45864649258800227</v>
      </c>
      <c r="H139" s="271">
        <f t="shared" si="13"/>
        <v>0.4643350696756956</v>
      </c>
      <c r="I139" s="271">
        <f t="shared" si="13"/>
        <v>0.46684547966124829</v>
      </c>
      <c r="J139" s="271">
        <f t="shared" si="13"/>
        <v>0.46721122259893394</v>
      </c>
      <c r="K139" s="271">
        <f t="shared" si="13"/>
        <v>0.4690416917158543</v>
      </c>
      <c r="L139" s="271">
        <f t="shared" si="13"/>
        <v>0.46828179155960403</v>
      </c>
      <c r="M139" s="271">
        <f t="shared" si="13"/>
        <v>0.44208801135865999</v>
      </c>
      <c r="N139" s="271">
        <f t="shared" si="13"/>
        <v>0.44577245752675182</v>
      </c>
      <c r="O139" s="271">
        <f t="shared" si="13"/>
        <v>0.43625020700723011</v>
      </c>
      <c r="P139" s="271">
        <f t="shared" si="13"/>
        <v>0.44098604950235815</v>
      </c>
      <c r="Q139" s="271">
        <f t="shared" si="13"/>
        <v>0.4454161240556988</v>
      </c>
      <c r="R139" s="271">
        <f t="shared" si="13"/>
        <v>0.4487699191968707</v>
      </c>
      <c r="S139" s="271">
        <f t="shared" si="13"/>
        <v>0.45064323549053675</v>
      </c>
      <c r="T139" s="271">
        <f t="shared" si="13"/>
        <v>0.46776571846215487</v>
      </c>
      <c r="U139" s="271">
        <f t="shared" si="13"/>
        <v>0.46821938569791355</v>
      </c>
      <c r="V139" s="271">
        <f t="shared" si="13"/>
        <v>0.45949717660611511</v>
      </c>
      <c r="W139" s="271">
        <f t="shared" si="13"/>
        <v>0.46328270680296668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0.44163246392983974</v>
      </c>
      <c r="C140" s="271">
        <f t="shared" si="14"/>
        <v>0.44747013190901264</v>
      </c>
      <c r="D140" s="271">
        <f t="shared" si="14"/>
        <v>0.42583428836081105</v>
      </c>
      <c r="E140" s="271">
        <f t="shared" si="14"/>
        <v>0.44406582001144285</v>
      </c>
      <c r="F140" s="271">
        <f t="shared" si="14"/>
        <v>0.45905633851303618</v>
      </c>
      <c r="G140" s="271">
        <f t="shared" si="14"/>
        <v>0.46362607537850581</v>
      </c>
      <c r="H140" s="271">
        <f t="shared" si="14"/>
        <v>0.47293441837130501</v>
      </c>
      <c r="I140" s="271">
        <f t="shared" si="14"/>
        <v>0.46952615336700432</v>
      </c>
      <c r="J140" s="271">
        <f t="shared" si="14"/>
        <v>0.47128130780946292</v>
      </c>
      <c r="K140" s="271">
        <f t="shared" si="14"/>
        <v>0.46969772969672469</v>
      </c>
      <c r="L140" s="271">
        <f t="shared" si="14"/>
        <v>0.47331303402790353</v>
      </c>
      <c r="M140" s="271">
        <f t="shared" si="14"/>
        <v>0.44448672925695532</v>
      </c>
      <c r="N140" s="271">
        <f t="shared" si="14"/>
        <v>0.44887583357339855</v>
      </c>
      <c r="O140" s="271">
        <f t="shared" si="14"/>
        <v>0.44518255759859915</v>
      </c>
      <c r="P140" s="271">
        <f t="shared" si="14"/>
        <v>0.44640146981708878</v>
      </c>
      <c r="Q140" s="271">
        <f t="shared" si="14"/>
        <v>0.44788110610071952</v>
      </c>
      <c r="R140" s="271">
        <f t="shared" si="14"/>
        <v>0.45068877477070496</v>
      </c>
      <c r="S140" s="271">
        <f t="shared" si="14"/>
        <v>0.45534096302872828</v>
      </c>
      <c r="T140" s="271">
        <f t="shared" si="14"/>
        <v>0.46977248893985646</v>
      </c>
      <c r="U140" s="271">
        <f t="shared" si="14"/>
        <v>0.47247221949478352</v>
      </c>
      <c r="V140" s="271">
        <f t="shared" si="14"/>
        <v>0.47575917344671115</v>
      </c>
      <c r="W140" s="271">
        <f t="shared" si="14"/>
        <v>0.4835438967509495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6.6198821558259763E-2</v>
      </c>
      <c r="C141" s="271">
        <f t="shared" si="15"/>
        <v>6.1942513094574943E-2</v>
      </c>
      <c r="D141" s="271">
        <f t="shared" si="15"/>
        <v>8.09727809316797E-2</v>
      </c>
      <c r="E141" s="271">
        <f t="shared" si="15"/>
        <v>6.2406022940464399E-2</v>
      </c>
      <c r="F141" s="271">
        <f t="shared" si="15"/>
        <v>4.8165023992422555E-2</v>
      </c>
      <c r="G141" s="271">
        <f t="shared" si="15"/>
        <v>4.3644537211543669E-2</v>
      </c>
      <c r="H141" s="271">
        <f t="shared" si="15"/>
        <v>3.5238862836262735E-2</v>
      </c>
      <c r="I141" s="271">
        <f t="shared" si="15"/>
        <v>3.582853404489713E-2</v>
      </c>
      <c r="J141" s="271">
        <f t="shared" si="15"/>
        <v>3.462816674163853E-2</v>
      </c>
      <c r="K141" s="271">
        <f t="shared" si="15"/>
        <v>3.4458317497459118E-2</v>
      </c>
      <c r="L141" s="271">
        <f t="shared" si="15"/>
        <v>3.2899196289568181E-2</v>
      </c>
      <c r="M141" s="271">
        <f t="shared" si="15"/>
        <v>6.3442271755405344E-2</v>
      </c>
      <c r="N141" s="271">
        <f t="shared" si="15"/>
        <v>5.9006930847057541E-2</v>
      </c>
      <c r="O141" s="271">
        <f t="shared" si="15"/>
        <v>6.6198625139735012E-2</v>
      </c>
      <c r="P141" s="271">
        <f t="shared" si="15"/>
        <v>6.298203937317956E-2</v>
      </c>
      <c r="Q141" s="271">
        <f t="shared" si="15"/>
        <v>5.9715717088362076E-2</v>
      </c>
      <c r="R141" s="271">
        <f t="shared" si="15"/>
        <v>5.631208636864396E-2</v>
      </c>
      <c r="S141" s="271">
        <f t="shared" si="15"/>
        <v>5.2696590952776012E-2</v>
      </c>
      <c r="T141" s="271">
        <f t="shared" si="15"/>
        <v>3.517207794279243E-2</v>
      </c>
      <c r="U141" s="271">
        <f t="shared" si="15"/>
        <v>3.3383557658980073E-2</v>
      </c>
      <c r="V141" s="271">
        <f t="shared" si="15"/>
        <v>3.6419154600639894E-2</v>
      </c>
      <c r="W141" s="271">
        <f t="shared" si="15"/>
        <v>2.9916704586157479E-2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5.3196786437019417E-2</v>
      </c>
      <c r="C142" s="320">
        <f t="shared" si="16"/>
        <v>4.8842922419116155E-2</v>
      </c>
      <c r="D142" s="320">
        <f t="shared" si="16"/>
        <v>6.8201499096925675E-2</v>
      </c>
      <c r="E142" s="320">
        <f t="shared" si="16"/>
        <v>4.9131767661434692E-2</v>
      </c>
      <c r="F142" s="320">
        <f t="shared" si="16"/>
        <v>3.4609944700971375E-2</v>
      </c>
      <c r="G142" s="320">
        <f t="shared" si="16"/>
        <v>2.998523061800468E-2</v>
      </c>
      <c r="H142" s="320">
        <f t="shared" si="16"/>
        <v>2.1414874207830895E-2</v>
      </c>
      <c r="I142" s="320">
        <f t="shared" si="16"/>
        <v>2.1895434127941302E-2</v>
      </c>
      <c r="J142" s="320">
        <f t="shared" si="16"/>
        <v>2.0683301966732015E-2</v>
      </c>
      <c r="K142" s="320">
        <f t="shared" si="16"/>
        <v>2.050093315725264E-2</v>
      </c>
      <c r="L142" s="320">
        <f t="shared" si="16"/>
        <v>1.8922873807421439E-2</v>
      </c>
      <c r="M142" s="320">
        <f t="shared" si="16"/>
        <v>5.0268190043605665E-2</v>
      </c>
      <c r="N142" s="320">
        <f t="shared" si="16"/>
        <v>4.5712626342646633E-2</v>
      </c>
      <c r="O142" s="320">
        <f t="shared" si="16"/>
        <v>5.3181158296584187E-2</v>
      </c>
      <c r="P142" s="320">
        <f t="shared" si="16"/>
        <v>4.9818754529985555E-2</v>
      </c>
      <c r="Q142" s="320">
        <f t="shared" si="16"/>
        <v>4.6434380602710504E-2</v>
      </c>
      <c r="R142" s="320">
        <f t="shared" si="16"/>
        <v>4.2937485325966716E-2</v>
      </c>
      <c r="S142" s="320">
        <f t="shared" si="16"/>
        <v>3.9255070820506791E-2</v>
      </c>
      <c r="T142" s="320">
        <f t="shared" si="16"/>
        <v>2.1207564579005803E-2</v>
      </c>
      <c r="U142" s="320">
        <f t="shared" si="16"/>
        <v>1.9408562351552437E-2</v>
      </c>
      <c r="V142" s="320">
        <f t="shared" si="16"/>
        <v>2.262008524007519E-2</v>
      </c>
      <c r="W142" s="320">
        <f t="shared" si="16"/>
        <v>1.6016898420396979E-2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1.3002035121240346E-2</v>
      </c>
      <c r="C143" s="328">
        <f t="shared" si="17"/>
        <v>1.3099590675458791E-2</v>
      </c>
      <c r="D143" s="328">
        <f t="shared" si="17"/>
        <v>1.2771281834754017E-2</v>
      </c>
      <c r="E143" s="328">
        <f t="shared" si="17"/>
        <v>1.3274255279029709E-2</v>
      </c>
      <c r="F143" s="328">
        <f t="shared" si="17"/>
        <v>1.3555079291451184E-2</v>
      </c>
      <c r="G143" s="328">
        <f t="shared" si="17"/>
        <v>1.365930659353899E-2</v>
      </c>
      <c r="H143" s="328">
        <f t="shared" si="17"/>
        <v>1.3823988628431842E-2</v>
      </c>
      <c r="I143" s="328">
        <f t="shared" si="17"/>
        <v>1.3933099916955826E-2</v>
      </c>
      <c r="J143" s="328">
        <f t="shared" si="17"/>
        <v>1.3944864774906517E-2</v>
      </c>
      <c r="K143" s="328">
        <f t="shared" si="17"/>
        <v>1.3957384340206476E-2</v>
      </c>
      <c r="L143" s="328">
        <f t="shared" si="17"/>
        <v>1.397632248214674E-2</v>
      </c>
      <c r="M143" s="328">
        <f t="shared" si="17"/>
        <v>1.3174081711799675E-2</v>
      </c>
      <c r="N143" s="328">
        <f t="shared" si="17"/>
        <v>1.329430450441091E-2</v>
      </c>
      <c r="O143" s="328">
        <f t="shared" si="17"/>
        <v>1.3017466843150817E-2</v>
      </c>
      <c r="P143" s="328">
        <f t="shared" si="17"/>
        <v>1.3163284843194014E-2</v>
      </c>
      <c r="Q143" s="328">
        <f t="shared" si="17"/>
        <v>1.3281336485651565E-2</v>
      </c>
      <c r="R143" s="328">
        <f t="shared" si="17"/>
        <v>1.3374601042677244E-2</v>
      </c>
      <c r="S143" s="328">
        <f t="shared" si="17"/>
        <v>1.3441520132269213E-2</v>
      </c>
      <c r="T143" s="328">
        <f t="shared" si="17"/>
        <v>1.3964513363786629E-2</v>
      </c>
      <c r="U143" s="328">
        <f t="shared" si="17"/>
        <v>1.3974995307427639E-2</v>
      </c>
      <c r="V143" s="328">
        <f t="shared" si="17"/>
        <v>1.3799069360564702E-2</v>
      </c>
      <c r="W143" s="328">
        <f t="shared" si="17"/>
        <v>1.38998061657605E-2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1</v>
      </c>
      <c r="C146" s="234">
        <f t="shared" si="18"/>
        <v>1</v>
      </c>
      <c r="D146" s="234">
        <f t="shared" si="18"/>
        <v>0.99999999999999967</v>
      </c>
      <c r="E146" s="234">
        <f t="shared" si="18"/>
        <v>1.0000000000000002</v>
      </c>
      <c r="F146" s="234">
        <f t="shared" si="18"/>
        <v>1.0000000000000002</v>
      </c>
      <c r="G146" s="234">
        <f t="shared" si="18"/>
        <v>1.0000000000000002</v>
      </c>
      <c r="H146" s="234">
        <f t="shared" si="18"/>
        <v>1</v>
      </c>
      <c r="I146" s="234">
        <f t="shared" si="18"/>
        <v>1.0000000000000002</v>
      </c>
      <c r="J146" s="234">
        <f t="shared" si="18"/>
        <v>1.0000000000000002</v>
      </c>
      <c r="K146" s="234">
        <f t="shared" si="18"/>
        <v>1</v>
      </c>
      <c r="L146" s="234">
        <f t="shared" si="18"/>
        <v>1</v>
      </c>
      <c r="M146" s="234">
        <f t="shared" si="18"/>
        <v>1</v>
      </c>
      <c r="N146" s="234">
        <f t="shared" si="18"/>
        <v>1.0000000000000002</v>
      </c>
      <c r="O146" s="234">
        <f t="shared" si="18"/>
        <v>1.0000000000000002</v>
      </c>
      <c r="P146" s="234">
        <f t="shared" si="18"/>
        <v>1</v>
      </c>
      <c r="Q146" s="234">
        <f t="shared" si="18"/>
        <v>1</v>
      </c>
      <c r="R146" s="234">
        <f t="shared" si="18"/>
        <v>0.99999999999999989</v>
      </c>
      <c r="S146" s="234">
        <f t="shared" si="18"/>
        <v>1</v>
      </c>
      <c r="T146" s="234">
        <f t="shared" si="18"/>
        <v>1</v>
      </c>
      <c r="U146" s="234">
        <f t="shared" si="18"/>
        <v>1</v>
      </c>
      <c r="V146" s="234">
        <f t="shared" si="18"/>
        <v>1</v>
      </c>
      <c r="W146" s="234">
        <f t="shared" si="18"/>
        <v>1.0000000000000004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6.3684911890725272E-3</v>
      </c>
      <c r="C147" s="268">
        <f t="shared" si="19"/>
        <v>6.37124491025233E-3</v>
      </c>
      <c r="D147" s="268">
        <f t="shared" si="19"/>
        <v>6.3319718814676459E-3</v>
      </c>
      <c r="E147" s="268">
        <f t="shared" si="19"/>
        <v>6.3517522749030756E-3</v>
      </c>
      <c r="F147" s="268">
        <f t="shared" si="19"/>
        <v>6.3832538753899196E-3</v>
      </c>
      <c r="G147" s="268">
        <f t="shared" si="19"/>
        <v>6.3899786446752239E-3</v>
      </c>
      <c r="H147" s="268">
        <f t="shared" si="19"/>
        <v>6.4039667906220952E-3</v>
      </c>
      <c r="I147" s="268">
        <f t="shared" si="19"/>
        <v>6.3952186042134408E-3</v>
      </c>
      <c r="J147" s="268">
        <f t="shared" si="19"/>
        <v>6.397320956870442E-3</v>
      </c>
      <c r="K147" s="268">
        <f t="shared" si="19"/>
        <v>6.404333501226489E-3</v>
      </c>
      <c r="L147" s="268">
        <f t="shared" si="19"/>
        <v>6.4000226488117812E-3</v>
      </c>
      <c r="M147" s="268">
        <f t="shared" si="19"/>
        <v>6.3601671571354634E-3</v>
      </c>
      <c r="N147" s="268">
        <f t="shared" si="19"/>
        <v>6.3652676825827282E-3</v>
      </c>
      <c r="O147" s="268">
        <f t="shared" si="19"/>
        <v>6.3595897088129559E-3</v>
      </c>
      <c r="P147" s="268">
        <f t="shared" si="19"/>
        <v>6.3581716565440597E-3</v>
      </c>
      <c r="Q147" s="268">
        <f t="shared" si="19"/>
        <v>6.3654987226673971E-3</v>
      </c>
      <c r="R147" s="268">
        <f t="shared" si="19"/>
        <v>6.3715412437301026E-3</v>
      </c>
      <c r="S147" s="268">
        <f t="shared" si="19"/>
        <v>6.3770689009378543E-3</v>
      </c>
      <c r="T147" s="268">
        <f t="shared" si="19"/>
        <v>6.3991129782791879E-3</v>
      </c>
      <c r="U147" s="268">
        <f t="shared" si="19"/>
        <v>6.4043293464666837E-3</v>
      </c>
      <c r="V147" s="268">
        <f t="shared" si="19"/>
        <v>6.3928877174371009E-3</v>
      </c>
      <c r="W147" s="268">
        <f t="shared" si="19"/>
        <v>6.4058161404017943E-3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1.850981379534976E-3</v>
      </c>
      <c r="C148" s="269">
        <f t="shared" si="20"/>
        <v>1.8517817396951645E-3</v>
      </c>
      <c r="D148" s="269">
        <f t="shared" si="20"/>
        <v>1.8403671608192248E-3</v>
      </c>
      <c r="E148" s="269">
        <f t="shared" si="20"/>
        <v>1.8461162682360146E-3</v>
      </c>
      <c r="F148" s="269">
        <f t="shared" si="20"/>
        <v>1.8552721065964006E-3</v>
      </c>
      <c r="G148" s="269">
        <f t="shared" si="20"/>
        <v>1.8572266390530262E-3</v>
      </c>
      <c r="H148" s="269">
        <f t="shared" si="20"/>
        <v>1.8612922484592691E-3</v>
      </c>
      <c r="I148" s="269">
        <f t="shared" si="20"/>
        <v>1.8587496163559381E-3</v>
      </c>
      <c r="J148" s="269">
        <f t="shared" si="20"/>
        <v>1.8593606583603619E-3</v>
      </c>
      <c r="K148" s="269">
        <f t="shared" si="20"/>
        <v>1.8613988317111355E-3</v>
      </c>
      <c r="L148" s="269">
        <f t="shared" si="20"/>
        <v>1.860145896390563E-3</v>
      </c>
      <c r="M148" s="269">
        <f t="shared" si="20"/>
        <v>1.8485620265578377E-3</v>
      </c>
      <c r="N148" s="269">
        <f t="shared" si="20"/>
        <v>1.8500444777929009E-3</v>
      </c>
      <c r="O148" s="269">
        <f t="shared" si="20"/>
        <v>1.8483941930693595E-3</v>
      </c>
      <c r="P148" s="269">
        <f t="shared" si="20"/>
        <v>1.8479820407609066E-3</v>
      </c>
      <c r="Q148" s="269">
        <f t="shared" si="20"/>
        <v>1.8501116288467301E-3</v>
      </c>
      <c r="R148" s="269">
        <f t="shared" si="20"/>
        <v>1.8518678680626542E-3</v>
      </c>
      <c r="S148" s="269">
        <f t="shared" si="20"/>
        <v>1.8534744637633061E-3</v>
      </c>
      <c r="T148" s="269">
        <f t="shared" si="20"/>
        <v>1.8598815035905495E-3</v>
      </c>
      <c r="U148" s="269">
        <f t="shared" si="20"/>
        <v>1.8613976241436284E-3</v>
      </c>
      <c r="V148" s="269">
        <f t="shared" si="20"/>
        <v>1.8580721516484083E-3</v>
      </c>
      <c r="W148" s="269">
        <f t="shared" si="20"/>
        <v>1.8618297559951742E-3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1.0576502152564154E-2</v>
      </c>
      <c r="C149" s="269">
        <f t="shared" si="21"/>
        <v>9.7327131703025677E-3</v>
      </c>
      <c r="D149" s="269">
        <f t="shared" si="21"/>
        <v>1.3480148405877083E-2</v>
      </c>
      <c r="E149" s="269">
        <f t="shared" si="21"/>
        <v>9.8670167429149806E-3</v>
      </c>
      <c r="F149" s="269">
        <f t="shared" si="21"/>
        <v>6.9938365922952188E-3</v>
      </c>
      <c r="G149" s="269">
        <f t="shared" si="21"/>
        <v>6.0771655432194632E-3</v>
      </c>
      <c r="H149" s="269">
        <f t="shared" si="21"/>
        <v>4.3573687570290908E-3</v>
      </c>
      <c r="I149" s="269">
        <f t="shared" si="21"/>
        <v>4.4741384557710857E-3</v>
      </c>
      <c r="J149" s="269">
        <f t="shared" si="21"/>
        <v>4.2268239506854941E-3</v>
      </c>
      <c r="K149" s="269">
        <f t="shared" si="21"/>
        <v>4.1918829538092365E-3</v>
      </c>
      <c r="L149" s="269">
        <f t="shared" si="21"/>
        <v>3.8848007269103508E-3</v>
      </c>
      <c r="M149" s="269">
        <f t="shared" si="21"/>
        <v>1.0198919506381774E-2</v>
      </c>
      <c r="N149" s="269">
        <f t="shared" si="21"/>
        <v>9.2456684646358249E-3</v>
      </c>
      <c r="O149" s="269">
        <f t="shared" si="21"/>
        <v>1.0577152647824236E-2</v>
      </c>
      <c r="P149" s="269">
        <f t="shared" si="21"/>
        <v>9.9459170079588093E-3</v>
      </c>
      <c r="Q149" s="269">
        <f t="shared" si="21"/>
        <v>9.3023478527990994E-3</v>
      </c>
      <c r="R149" s="269">
        <f t="shared" si="21"/>
        <v>8.6274894506274576E-3</v>
      </c>
      <c r="S149" s="269">
        <f t="shared" si="21"/>
        <v>7.89942042031146E-3</v>
      </c>
      <c r="T149" s="269">
        <f t="shared" si="21"/>
        <v>4.3342898621785281E-3</v>
      </c>
      <c r="U149" s="269">
        <f t="shared" si="21"/>
        <v>3.9653683409894116E-3</v>
      </c>
      <c r="V149" s="269">
        <f t="shared" si="21"/>
        <v>4.5861515209563528E-3</v>
      </c>
      <c r="W149" s="269">
        <f t="shared" si="21"/>
        <v>3.2578347071324319E-3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5.194432127237191E-3</v>
      </c>
      <c r="C150" s="269">
        <f t="shared" si="22"/>
        <v>5.1966781879352678E-3</v>
      </c>
      <c r="D150" s="269">
        <f t="shared" si="22"/>
        <v>5.1646453128952408E-3</v>
      </c>
      <c r="E150" s="269">
        <f t="shared" si="22"/>
        <v>5.1807791047306911E-3</v>
      </c>
      <c r="F150" s="269">
        <f t="shared" si="22"/>
        <v>5.2064732480952957E-3</v>
      </c>
      <c r="G150" s="269">
        <f t="shared" si="22"/>
        <v>5.211958276901461E-3</v>
      </c>
      <c r="H150" s="269">
        <f t="shared" si="22"/>
        <v>5.2233676472765887E-3</v>
      </c>
      <c r="I150" s="269">
        <f t="shared" si="22"/>
        <v>5.2162322270982364E-3</v>
      </c>
      <c r="J150" s="269">
        <f t="shared" si="22"/>
        <v>5.2179470018949821E-3</v>
      </c>
      <c r="K150" s="269">
        <f t="shared" si="22"/>
        <v>5.2236667531854004E-3</v>
      </c>
      <c r="L150" s="269">
        <f t="shared" si="22"/>
        <v>5.2201506251710978E-3</v>
      </c>
      <c r="M150" s="269">
        <f t="shared" si="22"/>
        <v>5.1876426668079735E-3</v>
      </c>
      <c r="N150" s="269">
        <f t="shared" si="22"/>
        <v>5.1918028881951881E-3</v>
      </c>
      <c r="O150" s="269">
        <f t="shared" si="22"/>
        <v>5.1871716735963653E-3</v>
      </c>
      <c r="P150" s="269">
        <f t="shared" si="22"/>
        <v>5.1860150454335905E-3</v>
      </c>
      <c r="Q150" s="269">
        <f t="shared" si="22"/>
        <v>5.1919913350349277E-3</v>
      </c>
      <c r="R150" s="269">
        <f t="shared" si="22"/>
        <v>5.1969198910469814E-3</v>
      </c>
      <c r="S150" s="269">
        <f t="shared" si="22"/>
        <v>5.2014285005960656E-3</v>
      </c>
      <c r="T150" s="269">
        <f t="shared" si="22"/>
        <v>5.2194086563594269E-3</v>
      </c>
      <c r="U150" s="269">
        <f t="shared" si="22"/>
        <v>5.2236633643736458E-3</v>
      </c>
      <c r="V150" s="269">
        <f t="shared" si="22"/>
        <v>5.21433104944147E-3</v>
      </c>
      <c r="W150" s="269">
        <f t="shared" si="22"/>
        <v>5.2248760613773483E-3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1.0478169791738585E-2</v>
      </c>
      <c r="C151" s="270">
        <f t="shared" si="23"/>
        <v>1.0236724966777725E-2</v>
      </c>
      <c r="D151" s="270">
        <f t="shared" si="23"/>
        <v>1.096163086036229E-2</v>
      </c>
      <c r="E151" s="270">
        <f t="shared" si="23"/>
        <v>9.9413656981583321E-3</v>
      </c>
      <c r="F151" s="270">
        <f t="shared" si="23"/>
        <v>9.9816341406276116E-3</v>
      </c>
      <c r="G151" s="270">
        <f t="shared" si="23"/>
        <v>1.0040513596289685E-2</v>
      </c>
      <c r="H151" s="270">
        <f t="shared" si="23"/>
        <v>1.0286405006724104E-2</v>
      </c>
      <c r="I151" s="270">
        <f t="shared" si="23"/>
        <v>1.0226362850417071E-2</v>
      </c>
      <c r="J151" s="270">
        <f t="shared" si="23"/>
        <v>1.0259907434766532E-2</v>
      </c>
      <c r="K151" s="270">
        <f t="shared" si="23"/>
        <v>1.0448032674782844E-2</v>
      </c>
      <c r="L151" s="270">
        <f t="shared" si="23"/>
        <v>1.0316227855853004E-2</v>
      </c>
      <c r="M151" s="270">
        <f t="shared" si="23"/>
        <v>1.0182391264019547E-2</v>
      </c>
      <c r="N151" s="270">
        <f t="shared" si="23"/>
        <v>1.0026790447372041E-2</v>
      </c>
      <c r="O151" s="270">
        <f t="shared" si="23"/>
        <v>1.024137607313925E-2</v>
      </c>
      <c r="P151" s="270">
        <f t="shared" si="23"/>
        <v>1.0049745929585303E-2</v>
      </c>
      <c r="Q151" s="270">
        <f t="shared" si="23"/>
        <v>1.0045252446412684E-2</v>
      </c>
      <c r="R151" s="270">
        <f t="shared" si="23"/>
        <v>1.0012329928152095E-2</v>
      </c>
      <c r="S151" s="270">
        <f t="shared" si="23"/>
        <v>9.9397111608330521E-3</v>
      </c>
      <c r="T151" s="270">
        <f t="shared" si="23"/>
        <v>1.0278258706032412E-2</v>
      </c>
      <c r="U151" s="270">
        <f t="shared" si="23"/>
        <v>1.0346983631628946E-2</v>
      </c>
      <c r="V151" s="270">
        <f t="shared" si="23"/>
        <v>9.9076261497269558E-3</v>
      </c>
      <c r="W151" s="270">
        <f t="shared" si="23"/>
        <v>1.0111921746821944E-2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3.8304850844305037E-2</v>
      </c>
      <c r="C152" s="271">
        <f t="shared" si="24"/>
        <v>3.5248905632611204E-2</v>
      </c>
      <c r="D152" s="271">
        <f t="shared" si="24"/>
        <v>4.8820968085467951E-2</v>
      </c>
      <c r="E152" s="271">
        <f t="shared" si="24"/>
        <v>3.5735312030734857E-2</v>
      </c>
      <c r="F152" s="271">
        <f t="shared" si="24"/>
        <v>2.5329533680694422E-2</v>
      </c>
      <c r="G152" s="271">
        <f t="shared" si="24"/>
        <v>2.2009631949324138E-2</v>
      </c>
      <c r="H152" s="271">
        <f t="shared" si="24"/>
        <v>1.5781054823609055E-2</v>
      </c>
      <c r="I152" s="271">
        <f t="shared" si="24"/>
        <v>1.6203958901812469E-2</v>
      </c>
      <c r="J152" s="271">
        <f t="shared" si="24"/>
        <v>1.5308261525469583E-2</v>
      </c>
      <c r="K152" s="271">
        <f t="shared" si="24"/>
        <v>1.5181715938432384E-2</v>
      </c>
      <c r="L152" s="271">
        <f t="shared" si="24"/>
        <v>1.4069558182623955E-2</v>
      </c>
      <c r="M152" s="271">
        <f t="shared" si="24"/>
        <v>3.6937362166594365E-2</v>
      </c>
      <c r="N152" s="271">
        <f t="shared" si="24"/>
        <v>3.3484978907502932E-2</v>
      </c>
      <c r="O152" s="271">
        <f t="shared" si="24"/>
        <v>3.8307206738867616E-2</v>
      </c>
      <c r="P152" s="271">
        <f t="shared" si="24"/>
        <v>3.6021064620814669E-2</v>
      </c>
      <c r="Q152" s="271">
        <f t="shared" si="24"/>
        <v>3.3690254288552643E-2</v>
      </c>
      <c r="R152" s="271">
        <f t="shared" si="24"/>
        <v>3.1246123888603376E-2</v>
      </c>
      <c r="S152" s="271">
        <f t="shared" si="24"/>
        <v>2.8609280893790515E-2</v>
      </c>
      <c r="T152" s="271">
        <f t="shared" si="24"/>
        <v>1.5697470136332478E-2</v>
      </c>
      <c r="U152" s="271">
        <f t="shared" si="24"/>
        <v>1.4361349400142087E-2</v>
      </c>
      <c r="V152" s="271">
        <f t="shared" si="24"/>
        <v>1.6609635910396527E-2</v>
      </c>
      <c r="W152" s="271">
        <f t="shared" si="24"/>
        <v>1.1798879320594082E-2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0.11609971092638985</v>
      </c>
      <c r="C153" s="271">
        <f t="shared" si="25"/>
        <v>0.11615566295781413</v>
      </c>
      <c r="D153" s="271">
        <f t="shared" si="25"/>
        <v>0.1110840184652095</v>
      </c>
      <c r="E153" s="271">
        <f t="shared" si="25"/>
        <v>0.11543149100222248</v>
      </c>
      <c r="F153" s="271">
        <f t="shared" si="25"/>
        <v>0.1201911238487207</v>
      </c>
      <c r="G153" s="271">
        <f t="shared" si="25"/>
        <v>0.12142426227542642</v>
      </c>
      <c r="H153" s="271">
        <f t="shared" si="25"/>
        <v>0.12354240949313904</v>
      </c>
      <c r="I153" s="271">
        <f t="shared" si="25"/>
        <v>0.12421223633860648</v>
      </c>
      <c r="J153" s="271">
        <f t="shared" si="25"/>
        <v>0.12430140634346458</v>
      </c>
      <c r="K153" s="271">
        <f t="shared" si="25"/>
        <v>0.12579291374502666</v>
      </c>
      <c r="L153" s="271">
        <f t="shared" si="25"/>
        <v>0.12460912599676406</v>
      </c>
      <c r="M153" s="271">
        <f t="shared" si="25"/>
        <v>0.11576040662729577</v>
      </c>
      <c r="N153" s="271">
        <f t="shared" si="25"/>
        <v>0.11689045887896983</v>
      </c>
      <c r="O153" s="271">
        <f t="shared" si="25"/>
        <v>0.1140436041042952</v>
      </c>
      <c r="P153" s="271">
        <f t="shared" si="25"/>
        <v>0.11491621109056036</v>
      </c>
      <c r="Q153" s="271">
        <f t="shared" si="25"/>
        <v>0.11702101826553923</v>
      </c>
      <c r="R153" s="271">
        <f t="shared" si="25"/>
        <v>0.11824607497738157</v>
      </c>
      <c r="S153" s="271">
        <f t="shared" si="25"/>
        <v>0.1186936303859356</v>
      </c>
      <c r="T153" s="271">
        <f t="shared" si="25"/>
        <v>0.12495517848004935</v>
      </c>
      <c r="U153" s="271">
        <f t="shared" si="25"/>
        <v>0.12519525691199584</v>
      </c>
      <c r="V153" s="271">
        <f t="shared" si="25"/>
        <v>0.1208425209499488</v>
      </c>
      <c r="W153" s="271">
        <f t="shared" si="25"/>
        <v>0.12173866590006789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9.2963227626665382E-2</v>
      </c>
      <c r="C154" s="320">
        <f t="shared" si="26"/>
        <v>9.2793160643768788E-2</v>
      </c>
      <c r="D154" s="320">
        <f t="shared" si="26"/>
        <v>8.8491502894824131E-2</v>
      </c>
      <c r="E154" s="320">
        <f t="shared" si="26"/>
        <v>9.1571900283219848E-2</v>
      </c>
      <c r="F154" s="320">
        <f t="shared" si="26"/>
        <v>9.5675328543201113E-2</v>
      </c>
      <c r="G154" s="320">
        <f t="shared" si="26"/>
        <v>9.6647093725131625E-2</v>
      </c>
      <c r="H154" s="320">
        <f t="shared" si="26"/>
        <v>9.8367292126275416E-2</v>
      </c>
      <c r="I154" s="320">
        <f t="shared" si="26"/>
        <v>9.8730268739876545E-2</v>
      </c>
      <c r="J154" s="320">
        <f t="shared" si="26"/>
        <v>9.8795665483233777E-2</v>
      </c>
      <c r="K154" s="320">
        <f t="shared" si="26"/>
        <v>0.10025009013091081</v>
      </c>
      <c r="L154" s="320">
        <f t="shared" si="26"/>
        <v>9.9030795419369141E-2</v>
      </c>
      <c r="M154" s="320">
        <f t="shared" si="26"/>
        <v>9.2275324695247365E-2</v>
      </c>
      <c r="N154" s="320">
        <f t="shared" si="26"/>
        <v>9.3075210470422526E-2</v>
      </c>
      <c r="O154" s="320">
        <f t="shared" si="26"/>
        <v>9.0947959952225821E-2</v>
      </c>
      <c r="P154" s="320">
        <f t="shared" si="26"/>
        <v>9.1395762916355372E-2</v>
      </c>
      <c r="Q154" s="320">
        <f t="shared" si="26"/>
        <v>9.3207473501297849E-2</v>
      </c>
      <c r="R154" s="320">
        <f t="shared" si="26"/>
        <v>9.419369724541389E-2</v>
      </c>
      <c r="S154" s="320">
        <f t="shared" si="26"/>
        <v>9.4484610981529826E-2</v>
      </c>
      <c r="T154" s="320">
        <f t="shared" si="26"/>
        <v>9.9411566498085593E-2</v>
      </c>
      <c r="U154" s="320">
        <f t="shared" si="26"/>
        <v>9.9640533364585115E-2</v>
      </c>
      <c r="V154" s="320">
        <f t="shared" si="26"/>
        <v>9.5802579546525005E-2</v>
      </c>
      <c r="W154" s="320">
        <f t="shared" si="26"/>
        <v>9.643469281113462E-2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2.3136483299724477E-2</v>
      </c>
      <c r="C155" s="320">
        <f t="shared" si="27"/>
        <v>2.3362502314045349E-2</v>
      </c>
      <c r="D155" s="320">
        <f t="shared" si="27"/>
        <v>2.2592515570385378E-2</v>
      </c>
      <c r="E155" s="320">
        <f t="shared" si="27"/>
        <v>2.3859590719002639E-2</v>
      </c>
      <c r="F155" s="320">
        <f t="shared" si="27"/>
        <v>2.4515795305519568E-2</v>
      </c>
      <c r="G155" s="320">
        <f t="shared" si="27"/>
        <v>2.4777168550294802E-2</v>
      </c>
      <c r="H155" s="320">
        <f t="shared" si="27"/>
        <v>2.5175117366863627E-2</v>
      </c>
      <c r="I155" s="320">
        <f t="shared" si="27"/>
        <v>2.5481967598729928E-2</v>
      </c>
      <c r="J155" s="320">
        <f t="shared" si="27"/>
        <v>2.5505740860230799E-2</v>
      </c>
      <c r="K155" s="320">
        <f t="shared" si="27"/>
        <v>2.5542823614115837E-2</v>
      </c>
      <c r="L155" s="320">
        <f t="shared" si="27"/>
        <v>2.5578330577394909E-2</v>
      </c>
      <c r="M155" s="320">
        <f t="shared" si="27"/>
        <v>2.3485081932048398E-2</v>
      </c>
      <c r="N155" s="320">
        <f t="shared" si="27"/>
        <v>2.3815248408547304E-2</v>
      </c>
      <c r="O155" s="320">
        <f t="shared" si="27"/>
        <v>2.309564415206939E-2</v>
      </c>
      <c r="P155" s="320">
        <f t="shared" si="27"/>
        <v>2.3520448174204983E-2</v>
      </c>
      <c r="Q155" s="320">
        <f t="shared" si="27"/>
        <v>2.3813544764241388E-2</v>
      </c>
      <c r="R155" s="320">
        <f t="shared" si="27"/>
        <v>2.4052377731967688E-2</v>
      </c>
      <c r="S155" s="320">
        <f t="shared" si="27"/>
        <v>2.4209019404405764E-2</v>
      </c>
      <c r="T155" s="320">
        <f t="shared" si="27"/>
        <v>2.5543611981963754E-2</v>
      </c>
      <c r="U155" s="320">
        <f t="shared" si="27"/>
        <v>2.5554723547410729E-2</v>
      </c>
      <c r="V155" s="320">
        <f t="shared" si="27"/>
        <v>2.5039941403423794E-2</v>
      </c>
      <c r="W155" s="320">
        <f t="shared" si="27"/>
        <v>2.5303973088933281E-2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0.72023411940497317</v>
      </c>
      <c r="C157" s="271">
        <f t="shared" si="29"/>
        <v>0.7274770688897938</v>
      </c>
      <c r="D157" s="271">
        <f t="shared" si="29"/>
        <v>0.70338990358489883</v>
      </c>
      <c r="E157" s="271">
        <f t="shared" si="29"/>
        <v>0.72811762001135039</v>
      </c>
      <c r="F157" s="271">
        <f t="shared" si="29"/>
        <v>0.74466093224480667</v>
      </c>
      <c r="G157" s="271">
        <f t="shared" si="29"/>
        <v>0.75037568225795404</v>
      </c>
      <c r="H157" s="271">
        <f t="shared" si="29"/>
        <v>0.76121246562017075</v>
      </c>
      <c r="I157" s="271">
        <f t="shared" si="29"/>
        <v>0.75945215778256514</v>
      </c>
      <c r="J157" s="271">
        <f t="shared" si="29"/>
        <v>0.76133024466099919</v>
      </c>
      <c r="K157" s="271">
        <f t="shared" si="29"/>
        <v>0.75910389237700004</v>
      </c>
      <c r="L157" s="271">
        <f t="shared" si="29"/>
        <v>0.76365202171439373</v>
      </c>
      <c r="M157" s="271">
        <f t="shared" si="29"/>
        <v>0.72439256045320777</v>
      </c>
      <c r="N157" s="271">
        <f t="shared" si="29"/>
        <v>0.73082730553492237</v>
      </c>
      <c r="O157" s="271">
        <f t="shared" si="29"/>
        <v>0.72367724135444134</v>
      </c>
      <c r="P157" s="271">
        <f t="shared" si="29"/>
        <v>0.72795886652929864</v>
      </c>
      <c r="Q157" s="271">
        <f t="shared" si="29"/>
        <v>0.73013517385843163</v>
      </c>
      <c r="R157" s="271">
        <f t="shared" si="29"/>
        <v>0.73394639717511179</v>
      </c>
      <c r="S157" s="271">
        <f t="shared" si="29"/>
        <v>0.73940750744233885</v>
      </c>
      <c r="T157" s="271">
        <f t="shared" si="29"/>
        <v>0.75941954186027105</v>
      </c>
      <c r="U157" s="271">
        <f t="shared" si="29"/>
        <v>0.76201683981416879</v>
      </c>
      <c r="V157" s="271">
        <f t="shared" si="29"/>
        <v>0.76387216168839822</v>
      </c>
      <c r="W157" s="271">
        <f t="shared" si="29"/>
        <v>0.7733560593200256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0.67910569741558824</v>
      </c>
      <c r="C158" s="320">
        <f t="shared" si="30"/>
        <v>0.68962985545422495</v>
      </c>
      <c r="D158" s="320">
        <f t="shared" si="30"/>
        <v>0.65097018824620956</v>
      </c>
      <c r="E158" s="320">
        <f t="shared" si="30"/>
        <v>0.68974814563077291</v>
      </c>
      <c r="F158" s="320">
        <f t="shared" si="30"/>
        <v>0.71746427889538322</v>
      </c>
      <c r="G158" s="320">
        <f t="shared" si="30"/>
        <v>0.7267436510480626</v>
      </c>
      <c r="H158" s="320">
        <f t="shared" si="30"/>
        <v>0.74426813956441451</v>
      </c>
      <c r="I158" s="320">
        <f t="shared" si="30"/>
        <v>0.74205375405763663</v>
      </c>
      <c r="J158" s="320">
        <f t="shared" si="30"/>
        <v>0.74489356298581166</v>
      </c>
      <c r="K158" s="320">
        <f t="shared" si="30"/>
        <v>0.74280308436245457</v>
      </c>
      <c r="L158" s="320">
        <f t="shared" si="30"/>
        <v>0.74854535210507478</v>
      </c>
      <c r="M158" s="320">
        <f t="shared" si="30"/>
        <v>0.68473242903702458</v>
      </c>
      <c r="N158" s="320">
        <f t="shared" si="30"/>
        <v>0.6948740434164723</v>
      </c>
      <c r="O158" s="320">
        <f t="shared" si="30"/>
        <v>0.68254628981008891</v>
      </c>
      <c r="P158" s="320">
        <f t="shared" si="30"/>
        <v>0.68928257583563501</v>
      </c>
      <c r="Q158" s="320">
        <f t="shared" si="30"/>
        <v>0.69396150486435748</v>
      </c>
      <c r="R158" s="320">
        <f t="shared" si="30"/>
        <v>0.70039702312725161</v>
      </c>
      <c r="S158" s="320">
        <f t="shared" si="30"/>
        <v>0.70868934638761172</v>
      </c>
      <c r="T158" s="320">
        <f t="shared" si="30"/>
        <v>0.74256496178222775</v>
      </c>
      <c r="U158" s="320">
        <f t="shared" si="30"/>
        <v>0.7465968701380864</v>
      </c>
      <c r="V158" s="320">
        <f t="shared" si="30"/>
        <v>0.7460381772254514</v>
      </c>
      <c r="W158" s="320">
        <f t="shared" si="30"/>
        <v>0.76068744746009009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4.1128421989384892E-2</v>
      </c>
      <c r="C159" s="320">
        <f t="shared" si="31"/>
        <v>3.7847213435568773E-2</v>
      </c>
      <c r="D159" s="320">
        <f t="shared" si="31"/>
        <v>5.24197153386892E-2</v>
      </c>
      <c r="E159" s="320">
        <f t="shared" si="31"/>
        <v>3.8369474380577528E-2</v>
      </c>
      <c r="F159" s="320">
        <f t="shared" si="31"/>
        <v>2.719665334942355E-2</v>
      </c>
      <c r="G159" s="320">
        <f t="shared" si="31"/>
        <v>2.3632031209891397E-2</v>
      </c>
      <c r="H159" s="320">
        <f t="shared" si="31"/>
        <v>1.6944326055756166E-2</v>
      </c>
      <c r="I159" s="320">
        <f t="shared" si="31"/>
        <v>1.7398403724928645E-2</v>
      </c>
      <c r="J159" s="320">
        <f t="shared" si="31"/>
        <v>1.643668167518747E-2</v>
      </c>
      <c r="K159" s="320">
        <f t="shared" si="31"/>
        <v>1.6300808014545504E-2</v>
      </c>
      <c r="L159" s="320">
        <f t="shared" si="31"/>
        <v>1.5106669609319025E-2</v>
      </c>
      <c r="M159" s="320">
        <f t="shared" si="31"/>
        <v>3.9660131416183179E-2</v>
      </c>
      <c r="N159" s="320">
        <f t="shared" si="31"/>
        <v>3.5953262118450083E-2</v>
      </c>
      <c r="O159" s="320">
        <f t="shared" si="31"/>
        <v>4.1130951544352382E-2</v>
      </c>
      <c r="P159" s="320">
        <f t="shared" si="31"/>
        <v>3.8676290693663608E-2</v>
      </c>
      <c r="Q159" s="320">
        <f t="shared" si="31"/>
        <v>3.6173668994074301E-2</v>
      </c>
      <c r="R159" s="320">
        <f t="shared" si="31"/>
        <v>3.3549374047860119E-2</v>
      </c>
      <c r="S159" s="320">
        <f t="shared" si="31"/>
        <v>3.071816105472713E-2</v>
      </c>
      <c r="T159" s="320">
        <f t="shared" si="31"/>
        <v>1.6854580078043441E-2</v>
      </c>
      <c r="U159" s="320">
        <f t="shared" si="31"/>
        <v>1.5419969676082402E-2</v>
      </c>
      <c r="V159" s="320">
        <f t="shared" si="31"/>
        <v>1.7833984462946782E-2</v>
      </c>
      <c r="W159" s="320">
        <f t="shared" si="31"/>
        <v>1.2668611859935423E-2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9.0892742184184444E-2</v>
      </c>
      <c r="C160" s="271">
        <f t="shared" si="32"/>
        <v>8.7729219544817938E-2</v>
      </c>
      <c r="D160" s="271">
        <f t="shared" si="32"/>
        <v>9.8926346243002006E-2</v>
      </c>
      <c r="E160" s="271">
        <f t="shared" si="32"/>
        <v>8.7528546866749324E-2</v>
      </c>
      <c r="F160" s="271">
        <f t="shared" si="32"/>
        <v>7.9397940262774053E-2</v>
      </c>
      <c r="G160" s="271">
        <f t="shared" si="32"/>
        <v>7.6613580817156718E-2</v>
      </c>
      <c r="H160" s="271">
        <f t="shared" si="32"/>
        <v>7.1331669612970133E-2</v>
      </c>
      <c r="I160" s="271">
        <f t="shared" si="32"/>
        <v>7.1960945223160239E-2</v>
      </c>
      <c r="J160" s="271">
        <f t="shared" si="32"/>
        <v>7.109872746748902E-2</v>
      </c>
      <c r="K160" s="271">
        <f t="shared" si="32"/>
        <v>7.1792163224825775E-2</v>
      </c>
      <c r="L160" s="271">
        <f t="shared" si="32"/>
        <v>6.9987946353081476E-2</v>
      </c>
      <c r="M160" s="271">
        <f t="shared" si="32"/>
        <v>8.9131988131999643E-2</v>
      </c>
      <c r="N160" s="271">
        <f t="shared" si="32"/>
        <v>8.6117682718026362E-2</v>
      </c>
      <c r="O160" s="271">
        <f t="shared" si="32"/>
        <v>8.9758263505953825E-2</v>
      </c>
      <c r="P160" s="271">
        <f t="shared" si="32"/>
        <v>8.7716026079043566E-2</v>
      </c>
      <c r="Q160" s="271">
        <f t="shared" si="32"/>
        <v>8.6398351601715564E-2</v>
      </c>
      <c r="R160" s="271">
        <f t="shared" si="32"/>
        <v>8.4501255577283954E-2</v>
      </c>
      <c r="S160" s="271">
        <f t="shared" si="32"/>
        <v>8.2018477831493339E-2</v>
      </c>
      <c r="T160" s="271">
        <f t="shared" si="32"/>
        <v>7.1836857816906907E-2</v>
      </c>
      <c r="U160" s="271">
        <f t="shared" si="32"/>
        <v>7.0624811566090948E-2</v>
      </c>
      <c r="V160" s="271">
        <f t="shared" si="32"/>
        <v>7.0716612862046113E-2</v>
      </c>
      <c r="W160" s="271">
        <f t="shared" si="32"/>
        <v>6.6244117047584303E-2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5.2441989079011514E-2</v>
      </c>
      <c r="C161" s="320">
        <f t="shared" si="33"/>
        <v>5.2346051673572237E-2</v>
      </c>
      <c r="D161" s="320">
        <f t="shared" si="33"/>
        <v>4.9919420257570353E-2</v>
      </c>
      <c r="E161" s="320">
        <f t="shared" si="33"/>
        <v>5.1657119887041129E-2</v>
      </c>
      <c r="F161" s="320">
        <f t="shared" si="33"/>
        <v>5.3971926994004375E-2</v>
      </c>
      <c r="G161" s="320">
        <f t="shared" si="33"/>
        <v>5.4520114706062071E-2</v>
      </c>
      <c r="H161" s="320">
        <f t="shared" si="33"/>
        <v>5.5490505128916151E-2</v>
      </c>
      <c r="I161" s="320">
        <f t="shared" si="33"/>
        <v>5.5695265829382036E-2</v>
      </c>
      <c r="J161" s="320">
        <f t="shared" si="33"/>
        <v>5.5732157139941049E-2</v>
      </c>
      <c r="K161" s="320">
        <f t="shared" si="33"/>
        <v>5.6552620493429892E-2</v>
      </c>
      <c r="L161" s="320">
        <f t="shared" si="33"/>
        <v>5.5864797559790451E-2</v>
      </c>
      <c r="M161" s="320">
        <f t="shared" si="33"/>
        <v>5.2053932436209517E-2</v>
      </c>
      <c r="N161" s="320">
        <f t="shared" si="33"/>
        <v>5.250516032660342E-2</v>
      </c>
      <c r="O161" s="320">
        <f t="shared" si="33"/>
        <v>5.1305145532672264E-2</v>
      </c>
      <c r="P161" s="320">
        <f t="shared" si="33"/>
        <v>5.1557758084473264E-2</v>
      </c>
      <c r="Q161" s="320">
        <f t="shared" si="33"/>
        <v>5.2579771940225326E-2</v>
      </c>
      <c r="R161" s="320">
        <f t="shared" si="33"/>
        <v>5.3136115949989002E-2</v>
      </c>
      <c r="S161" s="320">
        <f t="shared" si="33"/>
        <v>5.3300224870922695E-2</v>
      </c>
      <c r="T161" s="320">
        <f t="shared" si="33"/>
        <v>5.6079596392204563E-2</v>
      </c>
      <c r="U161" s="320">
        <f t="shared" si="33"/>
        <v>5.6208760129511988E-2</v>
      </c>
      <c r="V161" s="320">
        <f t="shared" si="33"/>
        <v>5.4043711245659258E-2</v>
      </c>
      <c r="W161" s="320">
        <f t="shared" si="33"/>
        <v>5.4400296077809052E-2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3.845075310517293E-2</v>
      </c>
      <c r="C162" s="328">
        <f t="shared" si="34"/>
        <v>3.5383167871245701E-2</v>
      </c>
      <c r="D162" s="328">
        <f t="shared" si="34"/>
        <v>4.9006925985431646E-2</v>
      </c>
      <c r="E162" s="328">
        <f t="shared" si="34"/>
        <v>3.5871426979708187E-2</v>
      </c>
      <c r="F162" s="328">
        <f t="shared" si="34"/>
        <v>2.5426013268769681E-2</v>
      </c>
      <c r="G162" s="328">
        <f t="shared" si="34"/>
        <v>2.209346611109465E-2</v>
      </c>
      <c r="H162" s="328">
        <f t="shared" si="34"/>
        <v>1.5841164484053982E-2</v>
      </c>
      <c r="I162" s="328">
        <f t="shared" si="34"/>
        <v>1.6265679393778206E-2</v>
      </c>
      <c r="J162" s="328">
        <f t="shared" si="34"/>
        <v>1.5366570327547966E-2</v>
      </c>
      <c r="K162" s="328">
        <f t="shared" si="34"/>
        <v>1.5239542731395883E-2</v>
      </c>
      <c r="L162" s="328">
        <f t="shared" si="34"/>
        <v>1.4123148793291015E-2</v>
      </c>
      <c r="M162" s="328">
        <f t="shared" si="34"/>
        <v>3.7078055695790105E-2</v>
      </c>
      <c r="N162" s="328">
        <f t="shared" si="34"/>
        <v>3.3612522391422928E-2</v>
      </c>
      <c r="O162" s="328">
        <f t="shared" si="34"/>
        <v>3.8453117973281561E-2</v>
      </c>
      <c r="P162" s="328">
        <f t="shared" si="34"/>
        <v>3.6158267994570295E-2</v>
      </c>
      <c r="Q162" s="328">
        <f t="shared" si="34"/>
        <v>3.3818579661490246E-2</v>
      </c>
      <c r="R162" s="328">
        <f t="shared" si="34"/>
        <v>3.1365139627294952E-2</v>
      </c>
      <c r="S162" s="328">
        <f t="shared" si="34"/>
        <v>2.8718252960570633E-2</v>
      </c>
      <c r="T162" s="328">
        <f t="shared" si="34"/>
        <v>1.5757261424702355E-2</v>
      </c>
      <c r="U162" s="328">
        <f t="shared" si="34"/>
        <v>1.4416051436578965E-2</v>
      </c>
      <c r="V162" s="328">
        <f t="shared" si="34"/>
        <v>1.6672901616386859E-2</v>
      </c>
      <c r="W162" s="328">
        <f t="shared" si="34"/>
        <v>1.1843820969775256E-2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1</v>
      </c>
      <c r="C165" s="234">
        <f t="shared" si="35"/>
        <v>1.0000000000000002</v>
      </c>
      <c r="D165" s="234">
        <f t="shared" si="35"/>
        <v>1.0000000000000002</v>
      </c>
      <c r="E165" s="234">
        <f t="shared" si="35"/>
        <v>0.99999999999999989</v>
      </c>
      <c r="F165" s="234">
        <f t="shared" si="35"/>
        <v>1</v>
      </c>
      <c r="G165" s="234">
        <f t="shared" si="35"/>
        <v>0.99999999999999989</v>
      </c>
      <c r="H165" s="234">
        <f t="shared" si="35"/>
        <v>0.99999999999999978</v>
      </c>
      <c r="I165" s="234">
        <f t="shared" si="35"/>
        <v>1.0000000000000002</v>
      </c>
      <c r="J165" s="234">
        <f t="shared" si="35"/>
        <v>1.0000000000000002</v>
      </c>
      <c r="K165" s="234">
        <f t="shared" si="35"/>
        <v>1</v>
      </c>
      <c r="L165" s="234">
        <f t="shared" si="35"/>
        <v>1.0000000000000004</v>
      </c>
      <c r="M165" s="234">
        <f t="shared" si="35"/>
        <v>1</v>
      </c>
      <c r="N165" s="234">
        <f t="shared" si="35"/>
        <v>1</v>
      </c>
      <c r="O165" s="234">
        <f t="shared" si="35"/>
        <v>1</v>
      </c>
      <c r="P165" s="234">
        <f t="shared" si="35"/>
        <v>1.0000000000000002</v>
      </c>
      <c r="Q165" s="234">
        <f t="shared" si="35"/>
        <v>1</v>
      </c>
      <c r="R165" s="234">
        <f t="shared" si="35"/>
        <v>1.0000000000000002</v>
      </c>
      <c r="S165" s="234">
        <f t="shared" si="35"/>
        <v>0.99999999999999978</v>
      </c>
      <c r="T165" s="234">
        <f t="shared" si="35"/>
        <v>0.99999999999999989</v>
      </c>
      <c r="U165" s="234">
        <f t="shared" si="35"/>
        <v>1</v>
      </c>
      <c r="V165" s="234">
        <f t="shared" si="35"/>
        <v>1.0000000000000002</v>
      </c>
      <c r="W165" s="234">
        <f t="shared" si="35"/>
        <v>1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8.5846251352154537E-3</v>
      </c>
      <c r="C166" s="268">
        <f t="shared" si="36"/>
        <v>8.6230440509981691E-3</v>
      </c>
      <c r="D166" s="268">
        <f t="shared" si="36"/>
        <v>8.2616264125162132E-3</v>
      </c>
      <c r="E166" s="268">
        <f t="shared" si="36"/>
        <v>8.3978372418203624E-3</v>
      </c>
      <c r="F166" s="268">
        <f t="shared" si="36"/>
        <v>8.6683763016496811E-3</v>
      </c>
      <c r="G166" s="268">
        <f t="shared" si="36"/>
        <v>8.735112405635112E-3</v>
      </c>
      <c r="H166" s="268">
        <f t="shared" si="36"/>
        <v>8.8959744996241069E-3</v>
      </c>
      <c r="I166" s="268">
        <f t="shared" si="36"/>
        <v>8.7405097389634014E-3</v>
      </c>
      <c r="J166" s="268">
        <f t="shared" si="36"/>
        <v>8.7741332056058031E-3</v>
      </c>
      <c r="K166" s="268">
        <f t="shared" si="36"/>
        <v>8.7391530144497742E-3</v>
      </c>
      <c r="L166" s="268">
        <f t="shared" si="36"/>
        <v>8.8105954709307936E-3</v>
      </c>
      <c r="M166" s="268">
        <f t="shared" si="36"/>
        <v>8.470778112959652E-3</v>
      </c>
      <c r="N166" s="268">
        <f t="shared" si="36"/>
        <v>8.5105911310748364E-3</v>
      </c>
      <c r="O166" s="268">
        <f t="shared" si="36"/>
        <v>8.5132432059614408E-3</v>
      </c>
      <c r="P166" s="268">
        <f t="shared" si="36"/>
        <v>8.4209782430513212E-3</v>
      </c>
      <c r="Q166" s="268">
        <f t="shared" si="36"/>
        <v>8.3368601465240201E-3</v>
      </c>
      <c r="R166" s="268">
        <f t="shared" si="36"/>
        <v>8.4200524870984301E-3</v>
      </c>
      <c r="S166" s="268">
        <f t="shared" si="36"/>
        <v>8.3593229999695175E-3</v>
      </c>
      <c r="T166" s="268">
        <f t="shared" si="36"/>
        <v>8.5269128918749361E-3</v>
      </c>
      <c r="U166" s="268">
        <f t="shared" si="36"/>
        <v>8.6250076531378967E-3</v>
      </c>
      <c r="V166" s="268">
        <f t="shared" si="36"/>
        <v>8.6537391142157954E-3</v>
      </c>
      <c r="W166" s="268">
        <f t="shared" si="36"/>
        <v>8.8596276313815982E-3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2.4982775779005713E-3</v>
      </c>
      <c r="C167" s="269">
        <f t="shared" si="37"/>
        <v>2.509458161135764E-3</v>
      </c>
      <c r="D167" s="269">
        <f t="shared" si="37"/>
        <v>2.4042792432150133E-3</v>
      </c>
      <c r="E167" s="269">
        <f t="shared" si="37"/>
        <v>2.4439190009630679E-3</v>
      </c>
      <c r="F167" s="269">
        <f t="shared" si="37"/>
        <v>2.5226506469548438E-3</v>
      </c>
      <c r="G167" s="269">
        <f t="shared" si="37"/>
        <v>2.5420720322334289E-3</v>
      </c>
      <c r="H167" s="269">
        <f t="shared" si="37"/>
        <v>2.5888857435157398E-3</v>
      </c>
      <c r="I167" s="269">
        <f t="shared" si="37"/>
        <v>2.5436427515860079E-3</v>
      </c>
      <c r="J167" s="269">
        <f t="shared" si="37"/>
        <v>2.5534277744007389E-3</v>
      </c>
      <c r="K167" s="269">
        <f t="shared" si="37"/>
        <v>2.561952972452276E-3</v>
      </c>
      <c r="L167" s="269">
        <f t="shared" si="37"/>
        <v>2.5640389377848253E-3</v>
      </c>
      <c r="M167" s="269">
        <f t="shared" si="37"/>
        <v>2.4651460831023111E-3</v>
      </c>
      <c r="N167" s="269">
        <f t="shared" si="37"/>
        <v>2.4767323747456921E-3</v>
      </c>
      <c r="O167" s="269">
        <f t="shared" si="37"/>
        <v>2.4775041753915855E-3</v>
      </c>
      <c r="P167" s="269">
        <f t="shared" si="37"/>
        <v>2.470254286939907E-3</v>
      </c>
      <c r="Q167" s="269">
        <f t="shared" si="37"/>
        <v>2.4767284750074814E-3</v>
      </c>
      <c r="R167" s="269">
        <f t="shared" si="37"/>
        <v>2.4883845448354916E-3</v>
      </c>
      <c r="S167" s="269">
        <f t="shared" si="37"/>
        <v>2.5082426197578804E-3</v>
      </c>
      <c r="T167" s="269">
        <f t="shared" si="37"/>
        <v>2.5478051904864268E-3</v>
      </c>
      <c r="U167" s="269">
        <f t="shared" si="37"/>
        <v>2.5674309065486446E-3</v>
      </c>
      <c r="V167" s="269">
        <f t="shared" si="37"/>
        <v>2.5673005566866137E-3</v>
      </c>
      <c r="W167" s="269">
        <f t="shared" si="37"/>
        <v>2.6204319273891172E-3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2.0659237586647176E-2</v>
      </c>
      <c r="C168" s="269">
        <f t="shared" si="38"/>
        <v>1.9471444429062169E-2</v>
      </c>
      <c r="D168" s="269">
        <f t="shared" si="38"/>
        <v>2.5272858444069995E-2</v>
      </c>
      <c r="E168" s="269">
        <f t="shared" si="38"/>
        <v>1.9875199405354357E-2</v>
      </c>
      <c r="F168" s="269">
        <f t="shared" si="38"/>
        <v>1.4748458841413346E-2</v>
      </c>
      <c r="G168" s="269">
        <f t="shared" si="38"/>
        <v>1.3045968256116383E-2</v>
      </c>
      <c r="H168" s="269">
        <f t="shared" si="38"/>
        <v>9.6891900764401392E-3</v>
      </c>
      <c r="I168" s="269">
        <f t="shared" si="38"/>
        <v>9.8873185451717662E-3</v>
      </c>
      <c r="J168" s="269">
        <f t="shared" si="38"/>
        <v>9.4034327598818534E-3</v>
      </c>
      <c r="K168" s="269">
        <f t="shared" si="38"/>
        <v>9.1322435050142751E-3</v>
      </c>
      <c r="L168" s="269">
        <f t="shared" si="38"/>
        <v>8.687960141577385E-3</v>
      </c>
      <c r="M168" s="269">
        <f t="shared" si="38"/>
        <v>2.024068508498858E-2</v>
      </c>
      <c r="N168" s="269">
        <f t="shared" si="38"/>
        <v>1.871006959244086E-2</v>
      </c>
      <c r="O168" s="269">
        <f t="shared" si="38"/>
        <v>2.099240941266349E-2</v>
      </c>
      <c r="P168" s="269">
        <f t="shared" si="38"/>
        <v>1.9821654545833164E-2</v>
      </c>
      <c r="Q168" s="269">
        <f t="shared" si="38"/>
        <v>1.8338692332026497E-2</v>
      </c>
      <c r="R168" s="269">
        <f t="shared" si="38"/>
        <v>1.7250170445096025E-2</v>
      </c>
      <c r="S168" s="269">
        <f t="shared" si="38"/>
        <v>1.5819428203701223E-2</v>
      </c>
      <c r="T168" s="269">
        <f t="shared" si="38"/>
        <v>9.2465694746709758E-3</v>
      </c>
      <c r="U168" s="269">
        <f t="shared" si="38"/>
        <v>8.5563549676714711E-3</v>
      </c>
      <c r="V168" s="269">
        <f t="shared" si="38"/>
        <v>1.0075284367863115E-2</v>
      </c>
      <c r="W168" s="269">
        <f t="shared" si="38"/>
        <v>7.4250601198062507E-3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7.6336751400276097E-3</v>
      </c>
      <c r="C169" s="269">
        <f t="shared" si="39"/>
        <v>7.6678382534656397E-3</v>
      </c>
      <c r="D169" s="269">
        <f t="shared" si="39"/>
        <v>7.3464561548193565E-3</v>
      </c>
      <c r="E169" s="269">
        <f t="shared" si="39"/>
        <v>7.4675784175954286E-3</v>
      </c>
      <c r="F169" s="269">
        <f t="shared" si="39"/>
        <v>7.7081488866487255E-3</v>
      </c>
      <c r="G169" s="269">
        <f t="shared" si="39"/>
        <v>7.7674923908683862E-3</v>
      </c>
      <c r="H169" s="269">
        <f t="shared" si="39"/>
        <v>7.9105352085237866E-3</v>
      </c>
      <c r="I169" s="269">
        <f t="shared" si="39"/>
        <v>7.7722918420502028E-3</v>
      </c>
      <c r="J169" s="269">
        <f t="shared" si="39"/>
        <v>7.8021907156045865E-3</v>
      </c>
      <c r="K169" s="269">
        <f t="shared" si="39"/>
        <v>7.8282400997905163E-3</v>
      </c>
      <c r="L169" s="269">
        <f t="shared" si="39"/>
        <v>7.834613923837495E-3</v>
      </c>
      <c r="M169" s="269">
        <f t="shared" si="39"/>
        <v>7.5324393644553974E-3</v>
      </c>
      <c r="N169" s="269">
        <f t="shared" si="39"/>
        <v>7.5678421504650735E-3</v>
      </c>
      <c r="O169" s="269">
        <f t="shared" si="39"/>
        <v>7.5702004454182613E-3</v>
      </c>
      <c r="P169" s="269">
        <f t="shared" si="39"/>
        <v>7.5480478656844837E-3</v>
      </c>
      <c r="Q169" s="269">
        <f t="shared" si="39"/>
        <v>7.5678302345215144E-3</v>
      </c>
      <c r="R169" s="269">
        <f t="shared" si="39"/>
        <v>7.6034462330252794E-3</v>
      </c>
      <c r="S169" s="269">
        <f t="shared" si="39"/>
        <v>7.6641240753134148E-3</v>
      </c>
      <c r="T169" s="269">
        <f t="shared" si="39"/>
        <v>7.785010487342898E-3</v>
      </c>
      <c r="U169" s="269">
        <f t="shared" si="39"/>
        <v>7.8449783396482755E-3</v>
      </c>
      <c r="V169" s="269">
        <f t="shared" si="39"/>
        <v>7.8445800458357331E-3</v>
      </c>
      <c r="W169" s="269">
        <f t="shared" si="39"/>
        <v>8.006926947266969E-3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1.1999753323572507E-2</v>
      </c>
      <c r="C170" s="270">
        <f t="shared" si="40"/>
        <v>1.2007150073898486E-2</v>
      </c>
      <c r="D170" s="270">
        <f t="shared" si="40"/>
        <v>1.2048958900647154E-2</v>
      </c>
      <c r="E170" s="270">
        <f t="shared" si="40"/>
        <v>1.1740493110685467E-2</v>
      </c>
      <c r="F170" s="270">
        <f t="shared" si="40"/>
        <v>1.2340917977027787E-2</v>
      </c>
      <c r="G170" s="270">
        <f t="shared" si="40"/>
        <v>1.2637971584026552E-2</v>
      </c>
      <c r="H170" s="270">
        <f t="shared" si="40"/>
        <v>1.3410390956955414E-2</v>
      </c>
      <c r="I170" s="270">
        <f t="shared" si="40"/>
        <v>1.3249667009823005E-2</v>
      </c>
      <c r="J170" s="270">
        <f t="shared" si="40"/>
        <v>1.3382287786417018E-2</v>
      </c>
      <c r="K170" s="270">
        <f t="shared" si="40"/>
        <v>1.346904025873266E-2</v>
      </c>
      <c r="L170" s="270">
        <f t="shared" si="40"/>
        <v>1.3564968988492365E-2</v>
      </c>
      <c r="M170" s="270">
        <f t="shared" si="40"/>
        <v>1.1847739142878141E-2</v>
      </c>
      <c r="N170" s="270">
        <f t="shared" si="40"/>
        <v>1.189634865752125E-2</v>
      </c>
      <c r="O170" s="270">
        <f t="shared" si="40"/>
        <v>1.1916987631993236E-2</v>
      </c>
      <c r="P170" s="270">
        <f t="shared" si="40"/>
        <v>1.1858876282298866E-2</v>
      </c>
      <c r="Q170" s="270">
        <f t="shared" si="40"/>
        <v>1.1894771013494045E-2</v>
      </c>
      <c r="R170" s="270">
        <f t="shared" si="40"/>
        <v>1.1979550540074742E-2</v>
      </c>
      <c r="S170" s="270">
        <f t="shared" si="40"/>
        <v>1.2109930918080833E-2</v>
      </c>
      <c r="T170" s="270">
        <f t="shared" si="40"/>
        <v>1.3299911099365286E-2</v>
      </c>
      <c r="U170" s="270">
        <f t="shared" si="40"/>
        <v>1.3505591844597362E-2</v>
      </c>
      <c r="V170" s="270">
        <f t="shared" si="40"/>
        <v>1.3134728619502323E-2</v>
      </c>
      <c r="W170" s="270">
        <f t="shared" si="40"/>
        <v>1.3877222911801854E-2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0.73220443685327419</v>
      </c>
      <c r="C171" s="271">
        <f t="shared" si="41"/>
        <v>0.74134056724358144</v>
      </c>
      <c r="D171" s="271">
        <f t="shared" si="41"/>
        <v>0.69699503247234773</v>
      </c>
      <c r="E171" s="271">
        <f t="shared" si="41"/>
        <v>0.73890417371566741</v>
      </c>
      <c r="F171" s="271">
        <f t="shared" si="41"/>
        <v>0.77760370430473447</v>
      </c>
      <c r="G171" s="271">
        <f t="shared" si="41"/>
        <v>0.79040503481729596</v>
      </c>
      <c r="H171" s="271">
        <f t="shared" si="41"/>
        <v>0.81543378160940683</v>
      </c>
      <c r="I171" s="271">
        <f t="shared" si="41"/>
        <v>0.8143559654710526</v>
      </c>
      <c r="J171" s="271">
        <f t="shared" si="41"/>
        <v>0.8179224300508201</v>
      </c>
      <c r="K171" s="271">
        <f t="shared" si="41"/>
        <v>0.81936710245029631</v>
      </c>
      <c r="L171" s="271">
        <f t="shared" si="41"/>
        <v>0.82306560769927928</v>
      </c>
      <c r="M171" s="271">
        <f t="shared" si="41"/>
        <v>0.73582194293285208</v>
      </c>
      <c r="N171" s="271">
        <f t="shared" si="41"/>
        <v>0.74757843290723414</v>
      </c>
      <c r="O171" s="271">
        <f t="shared" si="41"/>
        <v>0.72983776577410087</v>
      </c>
      <c r="P171" s="271">
        <f t="shared" si="41"/>
        <v>0.73774848388747238</v>
      </c>
      <c r="Q171" s="271">
        <f t="shared" si="41"/>
        <v>0.74755089571700006</v>
      </c>
      <c r="R171" s="271">
        <f t="shared" si="41"/>
        <v>0.75643551411851695</v>
      </c>
      <c r="S171" s="271">
        <f t="shared" si="41"/>
        <v>0.76576499652128671</v>
      </c>
      <c r="T171" s="271">
        <f t="shared" si="41"/>
        <v>0.81727886479249645</v>
      </c>
      <c r="U171" s="271">
        <f t="shared" si="41"/>
        <v>0.82260988051142681</v>
      </c>
      <c r="V171" s="271">
        <f t="shared" si="41"/>
        <v>0.81097694379171881</v>
      </c>
      <c r="W171" s="271">
        <f t="shared" si="41"/>
        <v>0.83112143804999705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0.64172368824705739</v>
      </c>
      <c r="C172" s="320">
        <f t="shared" si="42"/>
        <v>0.65606196676296136</v>
      </c>
      <c r="D172" s="320">
        <f t="shared" si="42"/>
        <v>0.58630812343963579</v>
      </c>
      <c r="E172" s="320">
        <f t="shared" si="42"/>
        <v>0.65185725761569391</v>
      </c>
      <c r="F172" s="320">
        <f t="shared" si="42"/>
        <v>0.7130102462372615</v>
      </c>
      <c r="G172" s="320">
        <f t="shared" si="42"/>
        <v>0.73326378319642593</v>
      </c>
      <c r="H172" s="320">
        <f t="shared" si="42"/>
        <v>0.77299827701601054</v>
      </c>
      <c r="I172" s="320">
        <f t="shared" si="42"/>
        <v>0.77105272255498813</v>
      </c>
      <c r="J172" s="320">
        <f t="shared" si="42"/>
        <v>0.77673844966365158</v>
      </c>
      <c r="K172" s="320">
        <f t="shared" si="42"/>
        <v>0.77899898350678054</v>
      </c>
      <c r="L172" s="320">
        <f t="shared" si="42"/>
        <v>0.78490688211051673</v>
      </c>
      <c r="M172" s="320">
        <f t="shared" si="42"/>
        <v>0.64717431829949434</v>
      </c>
      <c r="N172" s="320">
        <f t="shared" si="42"/>
        <v>0.6656344068463379</v>
      </c>
      <c r="O172" s="320">
        <f t="shared" si="42"/>
        <v>0.63789783281483026</v>
      </c>
      <c r="P172" s="320">
        <f t="shared" si="42"/>
        <v>0.65007656277537162</v>
      </c>
      <c r="Q172" s="320">
        <f t="shared" si="42"/>
        <v>0.66526696267300345</v>
      </c>
      <c r="R172" s="320">
        <f t="shared" si="42"/>
        <v>0.67932438807969675</v>
      </c>
      <c r="S172" s="320">
        <f t="shared" si="42"/>
        <v>0.69387137420429146</v>
      </c>
      <c r="T172" s="320">
        <f t="shared" si="42"/>
        <v>0.77538268916031083</v>
      </c>
      <c r="U172" s="320">
        <f t="shared" si="42"/>
        <v>0.78394553796938204</v>
      </c>
      <c r="V172" s="320">
        <f t="shared" si="42"/>
        <v>0.76555903552630578</v>
      </c>
      <c r="W172" s="320">
        <f t="shared" si="42"/>
        <v>0.79772307769095752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9.0480748606216799E-2</v>
      </c>
      <c r="C173" s="320">
        <f t="shared" si="43"/>
        <v>8.5278600480620095E-2</v>
      </c>
      <c r="D173" s="320">
        <f t="shared" si="43"/>
        <v>0.11068690903271199</v>
      </c>
      <c r="E173" s="320">
        <f t="shared" si="43"/>
        <v>8.7046916099973587E-2</v>
      </c>
      <c r="F173" s="320">
        <f t="shared" si="43"/>
        <v>6.4593458067472992E-2</v>
      </c>
      <c r="G173" s="320">
        <f t="shared" si="43"/>
        <v>5.7141251620869998E-2</v>
      </c>
      <c r="H173" s="320">
        <f t="shared" si="43"/>
        <v>4.2435504593396241E-2</v>
      </c>
      <c r="I173" s="320">
        <f t="shared" si="43"/>
        <v>4.3303242916064466E-2</v>
      </c>
      <c r="J173" s="320">
        <f t="shared" si="43"/>
        <v>4.1183980387168605E-2</v>
      </c>
      <c r="K173" s="320">
        <f t="shared" si="43"/>
        <v>4.0368118943515691E-2</v>
      </c>
      <c r="L173" s="320">
        <f t="shared" si="43"/>
        <v>3.8158725588762613E-2</v>
      </c>
      <c r="M173" s="320">
        <f t="shared" si="43"/>
        <v>8.8647624633357694E-2</v>
      </c>
      <c r="N173" s="320">
        <f t="shared" si="43"/>
        <v>8.1944026060896208E-2</v>
      </c>
      <c r="O173" s="320">
        <f t="shared" si="43"/>
        <v>9.1939932959270609E-2</v>
      </c>
      <c r="P173" s="320">
        <f t="shared" si="43"/>
        <v>8.767192111210069E-2</v>
      </c>
      <c r="Q173" s="320">
        <f t="shared" si="43"/>
        <v>8.2283933043996643E-2</v>
      </c>
      <c r="R173" s="320">
        <f t="shared" si="43"/>
        <v>7.7111126038820213E-2</v>
      </c>
      <c r="S173" s="320">
        <f t="shared" si="43"/>
        <v>7.1893622316995295E-2</v>
      </c>
      <c r="T173" s="320">
        <f t="shared" si="43"/>
        <v>4.1896175632185506E-2</v>
      </c>
      <c r="U173" s="320">
        <f t="shared" si="43"/>
        <v>3.8664342542044761E-2</v>
      </c>
      <c r="V173" s="320">
        <f t="shared" si="43"/>
        <v>4.5417908265412942E-2</v>
      </c>
      <c r="W173" s="320">
        <f t="shared" si="43"/>
        <v>3.3398360359039446E-2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7.2530634220376464E-2</v>
      </c>
      <c r="C174" s="271">
        <f t="shared" si="44"/>
        <v>6.8360519486909882E-2</v>
      </c>
      <c r="D174" s="271">
        <f t="shared" si="44"/>
        <v>8.872817517210628E-2</v>
      </c>
      <c r="E174" s="271">
        <f t="shared" si="44"/>
        <v>6.9778026032215931E-2</v>
      </c>
      <c r="F174" s="271">
        <f t="shared" si="44"/>
        <v>5.1779019872070446E-2</v>
      </c>
      <c r="G174" s="271">
        <f t="shared" si="44"/>
        <v>4.5805226902411532E-2</v>
      </c>
      <c r="H174" s="271">
        <f t="shared" si="44"/>
        <v>3.4016894301085093E-2</v>
      </c>
      <c r="I174" s="271">
        <f t="shared" si="44"/>
        <v>3.4712485483186846E-2</v>
      </c>
      <c r="J174" s="271">
        <f t="shared" si="44"/>
        <v>3.3013654984234343E-2</v>
      </c>
      <c r="K174" s="271">
        <f t="shared" si="44"/>
        <v>3.2359649034287646E-2</v>
      </c>
      <c r="L174" s="271">
        <f t="shared" si="44"/>
        <v>3.0588568404086997E-2</v>
      </c>
      <c r="M174" s="271">
        <f t="shared" si="44"/>
        <v>7.1061176392007985E-2</v>
      </c>
      <c r="N174" s="271">
        <f t="shared" si="44"/>
        <v>6.5687477969866126E-2</v>
      </c>
      <c r="O174" s="271">
        <f t="shared" si="44"/>
        <v>7.3700336816804463E-2</v>
      </c>
      <c r="P174" s="271">
        <f t="shared" si="44"/>
        <v>7.0279038795912074E-2</v>
      </c>
      <c r="Q174" s="271">
        <f t="shared" si="44"/>
        <v>6.5959952163990046E-2</v>
      </c>
      <c r="R174" s="271">
        <f t="shared" si="44"/>
        <v>6.181335768323578E-2</v>
      </c>
      <c r="S174" s="271">
        <f t="shared" si="44"/>
        <v>5.7630933688954937E-2</v>
      </c>
      <c r="T174" s="271">
        <f t="shared" si="44"/>
        <v>3.3584560658706901E-2</v>
      </c>
      <c r="U174" s="271">
        <f t="shared" si="44"/>
        <v>3.0993878029162373E-2</v>
      </c>
      <c r="V174" s="271">
        <f t="shared" si="44"/>
        <v>3.6407630818683798E-2</v>
      </c>
      <c r="W174" s="271">
        <f t="shared" si="44"/>
        <v>2.677259302201852E-2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7.7371949463444015E-2</v>
      </c>
      <c r="C175" s="271">
        <f t="shared" si="45"/>
        <v>7.7326954874064449E-2</v>
      </c>
      <c r="D175" s="271">
        <f t="shared" si="45"/>
        <v>7.7570534602269661E-2</v>
      </c>
      <c r="E175" s="271">
        <f t="shared" si="45"/>
        <v>7.7399762876921865E-2</v>
      </c>
      <c r="F175" s="271">
        <f t="shared" si="45"/>
        <v>7.7142493833832607E-2</v>
      </c>
      <c r="G175" s="271">
        <f t="shared" si="45"/>
        <v>7.7053422067576954E-2</v>
      </c>
      <c r="H175" s="271">
        <f t="shared" si="45"/>
        <v>7.6857657360803813E-2</v>
      </c>
      <c r="I175" s="271">
        <f t="shared" si="45"/>
        <v>7.690350640307278E-2</v>
      </c>
      <c r="J175" s="271">
        <f t="shared" si="45"/>
        <v>7.6871817254588179E-2</v>
      </c>
      <c r="K175" s="271">
        <f t="shared" si="45"/>
        <v>7.6865778140369212E-2</v>
      </c>
      <c r="L175" s="271">
        <f t="shared" si="45"/>
        <v>7.6831053359151844E-2</v>
      </c>
      <c r="M175" s="271">
        <f t="shared" si="45"/>
        <v>7.7390313169982669E-2</v>
      </c>
      <c r="N175" s="271">
        <f t="shared" si="45"/>
        <v>7.7330912172492869E-2</v>
      </c>
      <c r="O175" s="271">
        <f t="shared" si="45"/>
        <v>7.7401414585161352E-2</v>
      </c>
      <c r="P175" s="271">
        <f t="shared" si="45"/>
        <v>7.7400180085958642E-2</v>
      </c>
      <c r="Q175" s="271">
        <f t="shared" si="45"/>
        <v>7.7382792420033458E-2</v>
      </c>
      <c r="R175" s="271">
        <f t="shared" si="45"/>
        <v>7.7320863440329332E-2</v>
      </c>
      <c r="S175" s="271">
        <f t="shared" si="45"/>
        <v>7.7290036487252634E-2</v>
      </c>
      <c r="T175" s="271">
        <f t="shared" si="45"/>
        <v>7.6930165758224922E-2</v>
      </c>
      <c r="U175" s="271">
        <f t="shared" si="45"/>
        <v>7.6872577640720668E-2</v>
      </c>
      <c r="V175" s="271">
        <f t="shared" si="45"/>
        <v>7.6950572285111332E-2</v>
      </c>
      <c r="W175" s="271">
        <f t="shared" si="45"/>
        <v>7.6763714507752351E-2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5.5155114726413747E-2</v>
      </c>
      <c r="C176" s="320">
        <f t="shared" si="46"/>
        <v>5.6387466610889427E-2</v>
      </c>
      <c r="D176" s="320">
        <f t="shared" si="46"/>
        <v>5.0392236418256818E-2</v>
      </c>
      <c r="E176" s="320">
        <f t="shared" si="46"/>
        <v>5.6026078649596883E-2</v>
      </c>
      <c r="F176" s="320">
        <f t="shared" si="46"/>
        <v>6.1282079269581964E-2</v>
      </c>
      <c r="G176" s="320">
        <f t="shared" si="46"/>
        <v>6.3022838065084449E-2</v>
      </c>
      <c r="H176" s="320">
        <f t="shared" si="46"/>
        <v>6.6437953644192485E-2</v>
      </c>
      <c r="I176" s="320">
        <f t="shared" si="46"/>
        <v>6.6270736380018638E-2</v>
      </c>
      <c r="J176" s="320">
        <f t="shared" si="46"/>
        <v>6.6759415443492273E-2</v>
      </c>
      <c r="K176" s="320">
        <f t="shared" si="46"/>
        <v>6.6953704676918135E-2</v>
      </c>
      <c r="L176" s="320">
        <f t="shared" si="46"/>
        <v>6.7461479021622778E-2</v>
      </c>
      <c r="M176" s="320">
        <f t="shared" si="46"/>
        <v>5.5623587577547845E-2</v>
      </c>
      <c r="N176" s="320">
        <f t="shared" si="46"/>
        <v>5.721020237813617E-2</v>
      </c>
      <c r="O176" s="320">
        <f t="shared" si="46"/>
        <v>5.4826288630142328E-2</v>
      </c>
      <c r="P176" s="320">
        <f t="shared" si="46"/>
        <v>5.5873030803601065E-2</v>
      </c>
      <c r="Q176" s="320">
        <f t="shared" si="46"/>
        <v>5.7178621144800088E-2</v>
      </c>
      <c r="R176" s="320">
        <f t="shared" si="46"/>
        <v>5.8386834158070819E-2</v>
      </c>
      <c r="S176" s="320">
        <f t="shared" si="46"/>
        <v>5.9637124124484991E-2</v>
      </c>
      <c r="T176" s="320">
        <f t="shared" si="46"/>
        <v>6.6642890017560838E-2</v>
      </c>
      <c r="U176" s="320">
        <f t="shared" si="46"/>
        <v>6.7378853045105241E-2</v>
      </c>
      <c r="V176" s="320">
        <f t="shared" si="46"/>
        <v>6.5798562851306197E-2</v>
      </c>
      <c r="W176" s="320">
        <f t="shared" si="46"/>
        <v>6.8563010335709496E-2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2.2216834737030264E-2</v>
      </c>
      <c r="C177" s="320">
        <f t="shared" si="47"/>
        <v>2.0939488263175019E-2</v>
      </c>
      <c r="D177" s="320">
        <f t="shared" si="47"/>
        <v>2.717829818401285E-2</v>
      </c>
      <c r="E177" s="320">
        <f t="shared" si="47"/>
        <v>2.1373684227324979E-2</v>
      </c>
      <c r="F177" s="320">
        <f t="shared" si="47"/>
        <v>1.5860414564250639E-2</v>
      </c>
      <c r="G177" s="320">
        <f t="shared" si="47"/>
        <v>1.4030584002492507E-2</v>
      </c>
      <c r="H177" s="320">
        <f t="shared" si="47"/>
        <v>1.0419703716611339E-2</v>
      </c>
      <c r="I177" s="320">
        <f t="shared" si="47"/>
        <v>1.0632770023054147E-2</v>
      </c>
      <c r="J177" s="320">
        <f t="shared" si="47"/>
        <v>1.0112401811095909E-2</v>
      </c>
      <c r="K177" s="320">
        <f t="shared" si="47"/>
        <v>9.9120734634510661E-3</v>
      </c>
      <c r="L177" s="320">
        <f t="shared" si="47"/>
        <v>9.3695743375290606E-3</v>
      </c>
      <c r="M177" s="320">
        <f t="shared" si="47"/>
        <v>2.1766725592434831E-2</v>
      </c>
      <c r="N177" s="320">
        <f t="shared" si="47"/>
        <v>2.0120709794356696E-2</v>
      </c>
      <c r="O177" s="320">
        <f t="shared" si="47"/>
        <v>2.2575125955019031E-2</v>
      </c>
      <c r="P177" s="320">
        <f t="shared" si="47"/>
        <v>2.1527149282357574E-2</v>
      </c>
      <c r="Q177" s="320">
        <f t="shared" si="47"/>
        <v>2.0204171275233374E-2</v>
      </c>
      <c r="R177" s="320">
        <f t="shared" si="47"/>
        <v>1.8934029282258513E-2</v>
      </c>
      <c r="S177" s="320">
        <f t="shared" si="47"/>
        <v>1.7652912362767649E-2</v>
      </c>
      <c r="T177" s="320">
        <f t="shared" si="47"/>
        <v>1.0287275740664082E-2</v>
      </c>
      <c r="U177" s="320">
        <f t="shared" si="47"/>
        <v>9.4937245956154236E-3</v>
      </c>
      <c r="V177" s="320">
        <f t="shared" si="47"/>
        <v>1.1152009433805133E-2</v>
      </c>
      <c r="W177" s="320">
        <f t="shared" si="47"/>
        <v>8.2007041720428501E-3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6.6517410699541937E-2</v>
      </c>
      <c r="C178" s="321">
        <f t="shared" si="48"/>
        <v>6.2693023426884112E-2</v>
      </c>
      <c r="D178" s="321">
        <f t="shared" si="48"/>
        <v>8.1372078598008768E-2</v>
      </c>
      <c r="E178" s="321">
        <f t="shared" si="48"/>
        <v>6.3993010198775929E-2</v>
      </c>
      <c r="F178" s="321">
        <f t="shared" si="48"/>
        <v>4.7486229335668116E-2</v>
      </c>
      <c r="G178" s="321">
        <f t="shared" si="48"/>
        <v>4.2007699543835632E-2</v>
      </c>
      <c r="H178" s="321">
        <f t="shared" si="48"/>
        <v>3.1196690243644777E-2</v>
      </c>
      <c r="I178" s="321">
        <f t="shared" si="48"/>
        <v>3.1834612755093632E-2</v>
      </c>
      <c r="J178" s="321">
        <f t="shared" si="48"/>
        <v>3.0276625468447449E-2</v>
      </c>
      <c r="K178" s="321">
        <f t="shared" si="48"/>
        <v>2.9676840524607451E-2</v>
      </c>
      <c r="L178" s="321">
        <f t="shared" si="48"/>
        <v>2.8052593074859321E-2</v>
      </c>
      <c r="M178" s="321">
        <f t="shared" si="48"/>
        <v>6.5169779716773249E-2</v>
      </c>
      <c r="N178" s="321">
        <f t="shared" si="48"/>
        <v>6.0241593044159367E-2</v>
      </c>
      <c r="O178" s="321">
        <f t="shared" si="48"/>
        <v>6.759013795250543E-2</v>
      </c>
      <c r="P178" s="321">
        <f t="shared" si="48"/>
        <v>6.4452486006849413E-2</v>
      </c>
      <c r="Q178" s="321">
        <f t="shared" si="48"/>
        <v>6.0491477497402954E-2</v>
      </c>
      <c r="R178" s="321">
        <f t="shared" si="48"/>
        <v>5.6688660507788147E-2</v>
      </c>
      <c r="S178" s="321">
        <f t="shared" si="48"/>
        <v>5.2852984485682694E-2</v>
      </c>
      <c r="T178" s="321">
        <f t="shared" si="48"/>
        <v>3.0800199646831238E-2</v>
      </c>
      <c r="U178" s="321">
        <f t="shared" si="48"/>
        <v>2.8424300107086575E-2</v>
      </c>
      <c r="V178" s="321">
        <f t="shared" si="48"/>
        <v>3.3389220400382717E-2</v>
      </c>
      <c r="W178" s="321">
        <f t="shared" si="48"/>
        <v>2.4552984882586264E-2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343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>IF(B$5=0,0,B$5/NMM_fec!B$5)</f>
        <v>0.54875441799080804</v>
      </c>
      <c r="C183" s="322">
        <f>IF(C$5=0,0,C$5/NMM_fec!C$5)</f>
        <v>0.54534603079373623</v>
      </c>
      <c r="D183" s="322">
        <f>IF(D$5=0,0,D$5/NMM_fec!D$5)</f>
        <v>0.55204270506321163</v>
      </c>
      <c r="E183" s="322">
        <f>IF(E$5=0,0,E$5/NMM_fec!E$5)</f>
        <v>0.54558717625212427</v>
      </c>
      <c r="F183" s="322">
        <f>IF(F$5=0,0,F$5/NMM_fec!F$5)</f>
        <v>0.54131823134936952</v>
      </c>
      <c r="G183" s="322">
        <f>IF(G$5=0,0,G$5/NMM_fec!G$5)</f>
        <v>0.53988518572607969</v>
      </c>
      <c r="H183" s="322">
        <f>IF(H$5=0,0,H$5/NMM_fec!H$5)</f>
        <v>0.54248140183928406</v>
      </c>
      <c r="I183" s="322">
        <f>IF(I$5=0,0,I$5/NMM_fec!I$5)</f>
        <v>0.54938216188203715</v>
      </c>
      <c r="J183" s="322">
        <f>IF(J$5=0,0,J$5/NMM_fec!J$5)</f>
        <v>0.54858619526046637</v>
      </c>
      <c r="K183" s="322">
        <f>IF(K$5=0,0,K$5/NMM_fec!K$5)</f>
        <v>0.55071665685546478</v>
      </c>
      <c r="L183" s="322">
        <f>IF(L$5=0,0,L$5/NMM_fec!L$5)</f>
        <v>0.55552283399830338</v>
      </c>
      <c r="M183" s="322">
        <f>IF(M$5=0,0,M$5/NMM_fec!M$5)</f>
        <v>0.5774430703354545</v>
      </c>
      <c r="N183" s="322">
        <f>IF(N$5=0,0,N$5/NMM_fec!N$5)</f>
        <v>0.57611720273704736</v>
      </c>
      <c r="O183" s="322">
        <f>IF(O$5=0,0,O$5/NMM_fec!O$5)</f>
        <v>0.57598716132966976</v>
      </c>
      <c r="P183" s="322">
        <f>IF(P$5=0,0,P$5/NMM_fec!P$5)</f>
        <v>0.57645568199484754</v>
      </c>
      <c r="Q183" s="322">
        <f>IF(Q$5=0,0,Q$5/NMM_fec!Q$5)</f>
        <v>0.57703776185812439</v>
      </c>
      <c r="R183" s="322">
        <f>IF(R$5=0,0,R$5/NMM_fec!R$5)</f>
        <v>0.57652549006632092</v>
      </c>
      <c r="S183" s="322">
        <f>IF(S$5=0,0,S$5/NMM_fec!S$5)</f>
        <v>0.57433892607759629</v>
      </c>
      <c r="T183" s="322">
        <f>IF(T$5=0,0,T$5/NMM_fec!T$5)</f>
        <v>0.5704775040254717</v>
      </c>
      <c r="U183" s="322">
        <f>IF(U$5=0,0,U$5/NMM_fec!U$5)</f>
        <v>0.56932916928545829</v>
      </c>
      <c r="V183" s="322">
        <f>IF(V$5=0,0,V$5/NMM_fec!V$5)</f>
        <v>0.56380130281315644</v>
      </c>
      <c r="W183" s="322">
        <f>IF(W$5=0,0,W$5/NMM_fec!W$5)</f>
        <v>0.56107012270597156</v>
      </c>
      <c r="DA183" s="95"/>
    </row>
    <row r="184" spans="1:105" ht="12" customHeight="1" x14ac:dyDescent="0.25">
      <c r="A184" s="55" t="s">
        <v>92</v>
      </c>
      <c r="B184" s="275">
        <f>IF(B$6=0,0,B$6/NMM_fec!B$6)</f>
        <v>0.49011600799093952</v>
      </c>
      <c r="C184" s="275">
        <f>IF(C$6=0,0,C$6/NMM_fec!C$6)</f>
        <v>0.49011600799093968</v>
      </c>
      <c r="D184" s="275">
        <f>IF(D$6=0,0,D$6/NMM_fec!D$6)</f>
        <v>0.49011600799093963</v>
      </c>
      <c r="E184" s="275">
        <f>IF(E$6=0,0,E$6/NMM_fec!E$6)</f>
        <v>0.49011600799093991</v>
      </c>
      <c r="F184" s="275">
        <f>IF(F$6=0,0,F$6/NMM_fec!F$6)</f>
        <v>0.49011600799093963</v>
      </c>
      <c r="G184" s="275">
        <f>IF(G$6=0,0,G$6/NMM_fec!G$6)</f>
        <v>0.49011600799093957</v>
      </c>
      <c r="H184" s="275">
        <f>IF(H$6=0,0,H$6/NMM_fec!H$6)</f>
        <v>0.49537764006249452</v>
      </c>
      <c r="I184" s="275">
        <f>IF(I$6=0,0,I$6/NMM_fec!I$6)</f>
        <v>0.50040038091336736</v>
      </c>
      <c r="J184" s="275">
        <f>IF(J$6=0,0,J$6/NMM_fec!J$6)</f>
        <v>0.50040038091336725</v>
      </c>
      <c r="K184" s="275">
        <f>IF(K$6=0,0,K$6/NMM_fec!K$6)</f>
        <v>0.50040038091336736</v>
      </c>
      <c r="L184" s="275">
        <f>IF(L$6=0,0,L$6/NMM_fec!L$6)</f>
        <v>0.50536034282203057</v>
      </c>
      <c r="M184" s="275">
        <f>IF(M$6=0,0,M$6/NMM_fec!M$6)</f>
        <v>0.50982430853982752</v>
      </c>
      <c r="N184" s="275">
        <f>IF(N$6=0,0,N$6/NMM_fec!N$6)</f>
        <v>0.51384187768584477</v>
      </c>
      <c r="O184" s="275">
        <f>IF(O$6=0,0,O$6/NMM_fec!O$6)</f>
        <v>0.51745768991726027</v>
      </c>
      <c r="P184" s="275">
        <f>IF(P$6=0,0,P$6/NMM_fec!P$6)</f>
        <v>0.51951956359130158</v>
      </c>
      <c r="Q184" s="275">
        <f>IF(Q$6=0,0,Q$6/NMM_fec!Q$6)</f>
        <v>0.51951956359130136</v>
      </c>
      <c r="R184" s="275">
        <f>IF(R$6=0,0,R$6/NMM_fec!R$6)</f>
        <v>0.51951956359130169</v>
      </c>
      <c r="S184" s="275">
        <f>IF(S$6=0,0,S$6/NMM_fec!S$6)</f>
        <v>0.51951956359130169</v>
      </c>
      <c r="T184" s="275">
        <f>IF(T$6=0,0,T$6/NMM_fec!T$6)</f>
        <v>0.51951956359130158</v>
      </c>
      <c r="U184" s="275">
        <f>IF(U$6=0,0,U$6/NMM_fec!U$6)</f>
        <v>0.51951956359130147</v>
      </c>
      <c r="V184" s="275">
        <f>IF(V$6=0,0,V$6/NMM_fec!V$6)</f>
        <v>0.51951956359130136</v>
      </c>
      <c r="W184" s="275">
        <f>IF(W$6=0,0,W$6/NMM_fec!W$6)</f>
        <v>0.51951956359130158</v>
      </c>
      <c r="DA184" s="76"/>
    </row>
    <row r="185" spans="1:105" ht="12" customHeight="1" x14ac:dyDescent="0.25">
      <c r="A185" s="202" t="s">
        <v>93</v>
      </c>
      <c r="B185" s="276">
        <f>IF(B$7=0,0,B$7/NMM_fec!B$7)</f>
        <v>0.1269608371249723</v>
      </c>
      <c r="C185" s="276">
        <f>IF(C$7=0,0,C$7/NMM_fec!C$7)</f>
        <v>0.12696083712497233</v>
      </c>
      <c r="D185" s="276">
        <f>IF(D$7=0,0,D$7/NMM_fec!D$7)</f>
        <v>0.12696083712497228</v>
      </c>
      <c r="E185" s="276">
        <f>IF(E$7=0,0,E$7/NMM_fec!E$7)</f>
        <v>0.1269608371249723</v>
      </c>
      <c r="F185" s="276">
        <f>IF(F$7=0,0,F$7/NMM_fec!F$7)</f>
        <v>0.12696083712497225</v>
      </c>
      <c r="G185" s="276">
        <f>IF(G$7=0,0,G$7/NMM_fec!G$7)</f>
        <v>0.1269608371249723</v>
      </c>
      <c r="H185" s="276">
        <f>IF(H$7=0,0,H$7/NMM_fec!H$7)</f>
        <v>0.12832382303352588</v>
      </c>
      <c r="I185" s="276">
        <f>IF(I$7=0,0,I$7/NMM_fec!I$7)</f>
        <v>0.12962492598199443</v>
      </c>
      <c r="J185" s="276">
        <f>IF(J$7=0,0,J$7/NMM_fec!J$7)</f>
        <v>0.1296249259819944</v>
      </c>
      <c r="K185" s="276">
        <f>IF(K$7=0,0,K$7/NMM_fec!K$7)</f>
        <v>0.12962492598199443</v>
      </c>
      <c r="L185" s="276">
        <f>IF(L$7=0,0,L$7/NMM_fec!L$7)</f>
        <v>0.13145897188927957</v>
      </c>
      <c r="M185" s="276">
        <f>IF(M$7=0,0,M$7/NMM_fec!M$7)</f>
        <v>0.13457760534434787</v>
      </c>
      <c r="N185" s="276">
        <f>IF(N$7=0,0,N$7/NMM_fec!N$7)</f>
        <v>0.13457760534434787</v>
      </c>
      <c r="O185" s="276">
        <f>IF(O$7=0,0,O$7/NMM_fec!O$7)</f>
        <v>0.13457760534434787</v>
      </c>
      <c r="P185" s="276">
        <f>IF(P$7=0,0,P$7/NMM_fec!P$7)</f>
        <v>0.13457760534434779</v>
      </c>
      <c r="Q185" s="276">
        <f>IF(Q$7=0,0,Q$7/NMM_fec!Q$7)</f>
        <v>0.13457760534434787</v>
      </c>
      <c r="R185" s="276">
        <f>IF(R$7=0,0,R$7/NMM_fec!R$7)</f>
        <v>0.13457760534434787</v>
      </c>
      <c r="S185" s="276">
        <f>IF(S$7=0,0,S$7/NMM_fec!S$7)</f>
        <v>0.1345776053443479</v>
      </c>
      <c r="T185" s="276">
        <f>IF(T$7=0,0,T$7/NMM_fec!T$7)</f>
        <v>0.13457760534434779</v>
      </c>
      <c r="U185" s="276">
        <f>IF(U$7=0,0,U$7/NMM_fec!U$7)</f>
        <v>0.13457760534434784</v>
      </c>
      <c r="V185" s="276">
        <f>IF(V$7=0,0,V$7/NMM_fec!V$7)</f>
        <v>0.13457760534434787</v>
      </c>
      <c r="W185" s="276">
        <f>IF(W$7=0,0,W$7/NMM_fec!W$7)</f>
        <v>0.13457760534434784</v>
      </c>
      <c r="DA185" s="77"/>
    </row>
    <row r="186" spans="1:105" ht="12" customHeight="1" x14ac:dyDescent="0.25">
      <c r="A186" s="202" t="s">
        <v>94</v>
      </c>
      <c r="B186" s="276">
        <f>IF(B$8=0,0,B$8/NMM_fec!B$8)</f>
        <v>0.69594670584532392</v>
      </c>
      <c r="C186" s="276">
        <f>IF(C$8=0,0,C$8/NMM_fec!C$8)</f>
        <v>0.6959467058453237</v>
      </c>
      <c r="D186" s="276">
        <f>IF(D$8=0,0,D$8/NMM_fec!D$8)</f>
        <v>0.69594670584532392</v>
      </c>
      <c r="E186" s="276">
        <f>IF(E$8=0,0,E$8/NMM_fec!E$8)</f>
        <v>0.69594670584532403</v>
      </c>
      <c r="F186" s="276">
        <f>IF(F$8=0,0,F$8/NMM_fec!F$8)</f>
        <v>0.69594670584532392</v>
      </c>
      <c r="G186" s="276">
        <f>IF(G$8=0,0,G$8/NMM_fec!G$8)</f>
        <v>0.69594670584532414</v>
      </c>
      <c r="H186" s="276">
        <f>IF(H$8=0,0,H$8/NMM_fec!H$8)</f>
        <v>0.70296803717652456</v>
      </c>
      <c r="I186" s="276">
        <f>IF(I$8=0,0,I$8/NMM_fec!I$8)</f>
        <v>0.70928723537460536</v>
      </c>
      <c r="J186" s="276">
        <f>IF(J$8=0,0,J$8/NMM_fec!J$8)</f>
        <v>0.71055013715618354</v>
      </c>
      <c r="K186" s="276">
        <f>IF(K$8=0,0,K$8/NMM_fec!K$8)</f>
        <v>0.71055013715618343</v>
      </c>
      <c r="L186" s="276">
        <f>IF(L$8=0,0,L$8/NMM_fec!L$8)</f>
        <v>0.71611112535629795</v>
      </c>
      <c r="M186" s="276">
        <f>IF(M$8=0,0,M$8/NMM_fec!M$8)</f>
        <v>0.72111601473640152</v>
      </c>
      <c r="N186" s="276">
        <f>IF(N$8=0,0,N$8/NMM_fec!N$8)</f>
        <v>0.7256204151784944</v>
      </c>
      <c r="O186" s="276">
        <f>IF(O$8=0,0,O$8/NMM_fec!O$8)</f>
        <v>0.72967437557637782</v>
      </c>
      <c r="P186" s="276">
        <f>IF(P$8=0,0,P$8/NMM_fec!P$8)</f>
        <v>0.73332293993447306</v>
      </c>
      <c r="Q186" s="276">
        <f>IF(Q$8=0,0,Q$8/NMM_fec!Q$8)</f>
        <v>0.736606647856759</v>
      </c>
      <c r="R186" s="276">
        <f>IF(R$8=0,0,R$8/NMM_fec!R$8)</f>
        <v>0.73769867339295403</v>
      </c>
      <c r="S186" s="276">
        <f>IF(S$8=0,0,S$8/NMM_fec!S$8)</f>
        <v>0.73769867339295381</v>
      </c>
      <c r="T186" s="276">
        <f>IF(T$8=0,0,T$8/NMM_fec!T$8)</f>
        <v>0.73769867339295381</v>
      </c>
      <c r="U186" s="276">
        <f>IF(U$8=0,0,U$8/NMM_fec!U$8)</f>
        <v>0.73769867339295403</v>
      </c>
      <c r="V186" s="276">
        <f>IF(V$8=0,0,V$8/NMM_fec!V$8)</f>
        <v>0.73769867339295414</v>
      </c>
      <c r="W186" s="276">
        <f>IF(W$8=0,0,W$8/NMM_fec!W$8)</f>
        <v>0.73769867339295392</v>
      </c>
      <c r="DA186" s="77"/>
    </row>
    <row r="187" spans="1:105" ht="12" customHeight="1" x14ac:dyDescent="0.25">
      <c r="A187" s="202" t="s">
        <v>95</v>
      </c>
      <c r="B187" s="276">
        <f>IF(B$9=0,0,B$9/NMM_fec!B$9)</f>
        <v>0.48443055017658543</v>
      </c>
      <c r="C187" s="276">
        <f>IF(C$9=0,0,C$9/NMM_fec!C$9)</f>
        <v>0.48443055017658559</v>
      </c>
      <c r="D187" s="276">
        <f>IF(D$9=0,0,D$9/NMM_fec!D$9)</f>
        <v>0.48443055017658565</v>
      </c>
      <c r="E187" s="276">
        <f>IF(E$9=0,0,E$9/NMM_fec!E$9)</f>
        <v>0.48443055017658559</v>
      </c>
      <c r="F187" s="276">
        <f>IF(F$9=0,0,F$9/NMM_fec!F$9)</f>
        <v>0.48443055017658565</v>
      </c>
      <c r="G187" s="276">
        <f>IF(G$9=0,0,G$9/NMM_fec!G$9)</f>
        <v>0.48443055017658576</v>
      </c>
      <c r="H187" s="276">
        <f>IF(H$9=0,0,H$9/NMM_fec!H$9)</f>
        <v>0.48963114611243014</v>
      </c>
      <c r="I187" s="276">
        <f>IF(I$9=0,0,I$9/NMM_fec!I$9)</f>
        <v>0.4945956220204028</v>
      </c>
      <c r="J187" s="276">
        <f>IF(J$9=0,0,J$9/NMM_fec!J$9)</f>
        <v>0.4945956220204028</v>
      </c>
      <c r="K187" s="276">
        <f>IF(K$9=0,0,K$9/NMM_fec!K$9)</f>
        <v>0.49459562202040303</v>
      </c>
      <c r="L187" s="276">
        <f>IF(L$9=0,0,L$9/NMM_fec!L$9)</f>
        <v>0.50159358996102654</v>
      </c>
      <c r="M187" s="276">
        <f>IF(M$9=0,0,M$9/NMM_fec!M$9)</f>
        <v>0.51349301780546264</v>
      </c>
      <c r="N187" s="276">
        <f>IF(N$9=0,0,N$9/NMM_fec!N$9)</f>
        <v>0.51349301780546275</v>
      </c>
      <c r="O187" s="276">
        <f>IF(O$9=0,0,O$9/NMM_fec!O$9)</f>
        <v>0.51349301780546264</v>
      </c>
      <c r="P187" s="276">
        <f>IF(P$9=0,0,P$9/NMM_fec!P$9)</f>
        <v>0.51349301780546275</v>
      </c>
      <c r="Q187" s="276">
        <f>IF(Q$9=0,0,Q$9/NMM_fec!Q$9)</f>
        <v>0.51349301780546275</v>
      </c>
      <c r="R187" s="276">
        <f>IF(R$9=0,0,R$9/NMM_fec!R$9)</f>
        <v>0.51349301780546264</v>
      </c>
      <c r="S187" s="276">
        <f>IF(S$9=0,0,S$9/NMM_fec!S$9)</f>
        <v>0.51349301780546253</v>
      </c>
      <c r="T187" s="276">
        <f>IF(T$9=0,0,T$9/NMM_fec!T$9)</f>
        <v>0.51349301780546275</v>
      </c>
      <c r="U187" s="276">
        <f>IF(U$9=0,0,U$9/NMM_fec!U$9)</f>
        <v>0.51349301780546275</v>
      </c>
      <c r="V187" s="276">
        <f>IF(V$9=0,0,V$9/NMM_fec!V$9)</f>
        <v>0.51349301780546286</v>
      </c>
      <c r="W187" s="276">
        <f>IF(W$9=0,0,W$9/NMM_fec!W$9)</f>
        <v>0.51349301780546275</v>
      </c>
      <c r="DA187" s="77"/>
    </row>
    <row r="188" spans="1:105" ht="12" customHeight="1" x14ac:dyDescent="0.25">
      <c r="A188" s="56" t="s">
        <v>96</v>
      </c>
      <c r="B188" s="277">
        <f>IF(B$10=0,0,B$10/NMM_fec!B$10)</f>
        <v>0.72909558977182121</v>
      </c>
      <c r="C188" s="277">
        <f>IF(C$10=0,0,C$10/NMM_fec!C$10)</f>
        <v>0.72355312437673891</v>
      </c>
      <c r="D188" s="277">
        <f>IF(D$10=0,0,D$10/NMM_fec!D$10)</f>
        <v>0.7547220155437796</v>
      </c>
      <c r="E188" s="277">
        <f>IF(E$10=0,0,E$10/NMM_fec!E$10)</f>
        <v>0.72355661281655592</v>
      </c>
      <c r="F188" s="277">
        <f>IF(F$10=0,0,F$10/NMM_fec!F$10)</f>
        <v>0.70517777524434866</v>
      </c>
      <c r="G188" s="277">
        <f>IF(G$10=0,0,G$10/NMM_fec!G$10)</f>
        <v>0.70170752403961933</v>
      </c>
      <c r="H188" s="277">
        <f>IF(H$10=0,0,H$10/NMM_fec!H$10)</f>
        <v>0.70476956053792883</v>
      </c>
      <c r="I188" s="277">
        <f>IF(I$10=0,0,I$10/NMM_fec!I$10)</f>
        <v>0.71181042057708122</v>
      </c>
      <c r="J188" s="277">
        <f>IF(J$10=0,0,J$10/NMM_fec!J$10)</f>
        <v>0.71146578143752204</v>
      </c>
      <c r="K188" s="277">
        <f>IF(K$10=0,0,K$10/NMM_fec!K$10)</f>
        <v>0.71129719295728466</v>
      </c>
      <c r="L188" s="277">
        <f>IF(L$10=0,0,L$10/NMM_fec!L$10)</f>
        <v>0.7209277568922271</v>
      </c>
      <c r="M188" s="277">
        <f>IF(M$10=0,0,M$10/NMM_fec!M$10)</f>
        <v>0.76796161234638594</v>
      </c>
      <c r="N188" s="277">
        <f>IF(N$10=0,0,N$10/NMM_fec!N$10)</f>
        <v>0.76087979563812991</v>
      </c>
      <c r="O188" s="277">
        <f>IF(O$10=0,0,O$10/NMM_fec!O$10)</f>
        <v>0.7718506428126618</v>
      </c>
      <c r="P188" s="277">
        <f>IF(P$10=0,0,P$10/NMM_fec!P$10)</f>
        <v>0.7675404808256594</v>
      </c>
      <c r="Q188" s="277">
        <f>IF(Q$10=0,0,Q$10/NMM_fec!Q$10)</f>
        <v>0.76041823065441916</v>
      </c>
      <c r="R188" s="277">
        <f>IF(R$10=0,0,R$10/NMM_fec!R$10)</f>
        <v>0.75493155772314768</v>
      </c>
      <c r="S188" s="277">
        <f>IF(S$10=0,0,S$10/NMM_fec!S$10)</f>
        <v>0.74883164272187608</v>
      </c>
      <c r="T188" s="277">
        <f>IF(T$10=0,0,T$10/NMM_fec!T$10)</f>
        <v>0.7350341721457655</v>
      </c>
      <c r="U188" s="277">
        <f>IF(U$10=0,0,U$10/NMM_fec!U$10)</f>
        <v>0.73299185453542304</v>
      </c>
      <c r="V188" s="277">
        <f>IF(V$10=0,0,V$10/NMM_fec!V$10)</f>
        <v>0.7332565956315269</v>
      </c>
      <c r="W188" s="277">
        <f>IF(W$10=0,0,W$10/NMM_fec!W$10)</f>
        <v>0.73010010224416011</v>
      </c>
      <c r="DA188" s="78"/>
    </row>
    <row r="189" spans="1:105" ht="12" customHeight="1" x14ac:dyDescent="0.25">
      <c r="A189" s="203" t="s">
        <v>1452</v>
      </c>
      <c r="B189" s="278">
        <f>IF(B$16=0,0,B$16/NMM_fec!B$16)</f>
        <v>0.68446461389698254</v>
      </c>
      <c r="C189" s="278">
        <f>IF(C$16=0,0,C$16/NMM_fec!C$16)</f>
        <v>0.68446461389698221</v>
      </c>
      <c r="D189" s="278">
        <f>IF(D$16=0,0,D$16/NMM_fec!D$16)</f>
        <v>0.6844646138969821</v>
      </c>
      <c r="E189" s="278">
        <f>IF(E$16=0,0,E$16/NMM_fec!E$16)</f>
        <v>0.68446461389698199</v>
      </c>
      <c r="F189" s="278">
        <f>IF(F$16=0,0,F$16/NMM_fec!F$16)</f>
        <v>0.68446461389698177</v>
      </c>
      <c r="G189" s="278">
        <f>IF(G$16=0,0,G$16/NMM_fec!G$16)</f>
        <v>0.6844646138969821</v>
      </c>
      <c r="H189" s="278">
        <f>IF(H$16=0,0,H$16/NMM_fec!H$16)</f>
        <v>0.69181267212321185</v>
      </c>
      <c r="I189" s="278">
        <f>IF(I$16=0,0,I$16/NMM_fec!I$16)</f>
        <v>0.69882711017694887</v>
      </c>
      <c r="J189" s="278">
        <f>IF(J$16=0,0,J$16/NMM_fec!J$16)</f>
        <v>0.69882711017694898</v>
      </c>
      <c r="K189" s="278">
        <f>IF(K$16=0,0,K$16/NMM_fec!K$16)</f>
        <v>0.69882711017694887</v>
      </c>
      <c r="L189" s="278">
        <f>IF(L$16=0,0,L$16/NMM_fec!L$16)</f>
        <v>0.705894399159254</v>
      </c>
      <c r="M189" s="278">
        <f>IF(M$16=0,0,M$16/NMM_fec!M$16)</f>
        <v>0.71225495924332871</v>
      </c>
      <c r="N189" s="278">
        <f>IF(N$16=0,0,N$16/NMM_fec!N$16)</f>
        <v>0.71797946331899598</v>
      </c>
      <c r="O189" s="278">
        <f>IF(O$16=0,0,O$16/NMM_fec!O$16)</f>
        <v>0.72313151698709588</v>
      </c>
      <c r="P189" s="278">
        <f>IF(P$16=0,0,P$16/NMM_fec!P$16)</f>
        <v>0.72552773569481643</v>
      </c>
      <c r="Q189" s="278">
        <f>IF(Q$16=0,0,Q$16/NMM_fec!Q$16)</f>
        <v>0.7255277356948161</v>
      </c>
      <c r="R189" s="278">
        <f>IF(R$16=0,0,R$16/NMM_fec!R$16)</f>
        <v>0.72552773569481621</v>
      </c>
      <c r="S189" s="278">
        <f>IF(S$16=0,0,S$16/NMM_fec!S$16)</f>
        <v>0.72552773569481599</v>
      </c>
      <c r="T189" s="278">
        <f>IF(T$16=0,0,T$16/NMM_fec!T$16)</f>
        <v>0.7255277356948161</v>
      </c>
      <c r="U189" s="278">
        <f>IF(U$16=0,0,U$16/NMM_fec!U$16)</f>
        <v>0.7255277356948161</v>
      </c>
      <c r="V189" s="278">
        <f>IF(V$16=0,0,V$16/NMM_fec!V$16)</f>
        <v>0.72552773569481599</v>
      </c>
      <c r="W189" s="278">
        <f>IF(W$16=0,0,W$16/NMM_fec!W$16)</f>
        <v>0.72552773569481621</v>
      </c>
      <c r="DA189" s="79"/>
    </row>
    <row r="190" spans="1:105" ht="12" customHeight="1" x14ac:dyDescent="0.25">
      <c r="A190" s="203" t="s">
        <v>1454</v>
      </c>
      <c r="B190" s="278">
        <f>IF(B$17=0,0,B$17/NMM_fec!B$17)</f>
        <v>0.44802551727967133</v>
      </c>
      <c r="C190" s="278">
        <f>IF(C$17=0,0,C$17/NMM_fec!C$17)</f>
        <v>0.44401791057521239</v>
      </c>
      <c r="D190" s="278">
        <f>IF(D$17=0,0,D$17/NMM_fec!D$17)</f>
        <v>0.45000614847100273</v>
      </c>
      <c r="E190" s="278">
        <f>IF(E$17=0,0,E$17/NMM_fec!E$17)</f>
        <v>0.44727378610877155</v>
      </c>
      <c r="F190" s="278">
        <f>IF(F$17=0,0,F$17/NMM_fec!F$17)</f>
        <v>0.44455067650961061</v>
      </c>
      <c r="G190" s="278">
        <f>IF(G$17=0,0,G$17/NMM_fec!G$17)</f>
        <v>0.44380744578439302</v>
      </c>
      <c r="H190" s="278">
        <f>IF(H$17=0,0,H$17/NMM_fec!H$17)</f>
        <v>0.44592874288072287</v>
      </c>
      <c r="I190" s="278">
        <f>IF(I$17=0,0,I$17/NMM_fec!I$17)</f>
        <v>0.45437393206191096</v>
      </c>
      <c r="J190" s="278">
        <f>IF(J$17=0,0,J$17/NMM_fec!J$17)</f>
        <v>0.45327681450284957</v>
      </c>
      <c r="K190" s="278">
        <f>IF(K$17=0,0,K$17/NMM_fec!K$17)</f>
        <v>0.45679349074117143</v>
      </c>
      <c r="L190" s="278">
        <f>IF(L$17=0,0,L$17/NMM_fec!L$17)</f>
        <v>0.45895669768788405</v>
      </c>
      <c r="M190" s="278">
        <f>IF(M$17=0,0,M$17/NMM_fec!M$17)</f>
        <v>0.47229817659005652</v>
      </c>
      <c r="N190" s="278">
        <f>IF(N$17=0,0,N$17/NMM_fec!N$17)</f>
        <v>0.47149795238226955</v>
      </c>
      <c r="O190" s="278">
        <f>IF(O$17=0,0,O$17/NMM_fec!O$17)</f>
        <v>0.46630261304436649</v>
      </c>
      <c r="P190" s="278">
        <f>IF(P$17=0,0,P$17/NMM_fec!P$17)</f>
        <v>0.46924841688620328</v>
      </c>
      <c r="Q190" s="278">
        <f>IF(Q$17=0,0,Q$17/NMM_fec!Q$17)</f>
        <v>0.4721008111309547</v>
      </c>
      <c r="R190" s="278">
        <f>IF(R$17=0,0,R$17/NMM_fec!R$17)</f>
        <v>0.47274805020027211</v>
      </c>
      <c r="S190" s="278">
        <f>IF(S$17=0,0,S$17/NMM_fec!S$17)</f>
        <v>0.47024945879222135</v>
      </c>
      <c r="T190" s="278">
        <f>IF(T$17=0,0,T$17/NMM_fec!T$17)</f>
        <v>0.47231290071068716</v>
      </c>
      <c r="U190" s="278">
        <f>IF(U$17=0,0,U$17/NMM_fec!U$17)</f>
        <v>0.47060847523547933</v>
      </c>
      <c r="V190" s="278">
        <f>IF(V$17=0,0,V$17/NMM_fec!V$17)</f>
        <v>0.45921217348945531</v>
      </c>
      <c r="W190" s="278">
        <f>IF(W$17=0,0,W$17/NMM_fec!W$17)</f>
        <v>0.45650548784961936</v>
      </c>
      <c r="DA190" s="79"/>
    </row>
    <row r="191" spans="1:105" ht="12" customHeight="1" x14ac:dyDescent="0.25">
      <c r="A191" s="203" t="s">
        <v>1463</v>
      </c>
      <c r="B191" s="278">
        <f>IF(B$25=0,0,B$25/NMM_fec!B$25)</f>
        <v>0.66364985696258827</v>
      </c>
      <c r="C191" s="278">
        <f>IF(C$25=0,0,C$25/NMM_fec!C$25)</f>
        <v>0.66349456419547914</v>
      </c>
      <c r="D191" s="278">
        <f>IF(D$25=0,0,D$25/NMM_fec!D$25)</f>
        <v>0.65920790500494775</v>
      </c>
      <c r="E191" s="278">
        <f>IF(E$25=0,0,E$25/NMM_fec!E$25)</f>
        <v>0.65894559899341354</v>
      </c>
      <c r="F191" s="278">
        <f>IF(F$25=0,0,F$25/NMM_fec!F$25)</f>
        <v>0.66126198770648137</v>
      </c>
      <c r="G191" s="278">
        <f>IF(G$25=0,0,G$25/NMM_fec!G$25)</f>
        <v>0.66156895096157897</v>
      </c>
      <c r="H191" s="278">
        <f>IF(H$25=0,0,H$25/NMM_fec!H$25)</f>
        <v>0.66976994512980847</v>
      </c>
      <c r="I191" s="278">
        <f>IF(I$25=0,0,I$25/NMM_fec!I$25)</f>
        <v>0.67389276074082516</v>
      </c>
      <c r="J191" s="278">
        <f>IF(J$25=0,0,J$25/NMM_fec!J$25)</f>
        <v>0.6742503913706378</v>
      </c>
      <c r="K191" s="278">
        <f>IF(K$25=0,0,K$25/NMM_fec!K$25)</f>
        <v>0.67455547791070181</v>
      </c>
      <c r="L191" s="278">
        <f>IF(L$25=0,0,L$25/NMM_fec!L$25)</f>
        <v>0.68407490429220508</v>
      </c>
      <c r="M191" s="278">
        <f>IF(M$25=0,0,M$25/NMM_fec!M$25)</f>
        <v>0.70025639484610414</v>
      </c>
      <c r="N191" s="278">
        <f>IF(N$25=0,0,N$25/NMM_fec!N$25)</f>
        <v>0.70013785123937244</v>
      </c>
      <c r="O191" s="278">
        <f>IF(O$25=0,0,O$25/NMM_fec!O$25)</f>
        <v>0.70171554365175781</v>
      </c>
      <c r="P191" s="278">
        <f>IF(P$25=0,0,P$25/NMM_fec!P$25)</f>
        <v>0.70047773322332085</v>
      </c>
      <c r="Q191" s="278">
        <f>IF(Q$25=0,0,Q$25/NMM_fec!Q$25)</f>
        <v>0.70003911587057666</v>
      </c>
      <c r="R191" s="278">
        <f>IF(R$25=0,0,R$25/NMM_fec!R$25)</f>
        <v>0.70012164140039046</v>
      </c>
      <c r="S191" s="278">
        <f>IF(S$25=0,0,S$25/NMM_fec!S$25)</f>
        <v>0.70068516580391438</v>
      </c>
      <c r="T191" s="278">
        <f>IF(T$25=0,0,T$25/NMM_fec!T$25)</f>
        <v>0.69948716677407718</v>
      </c>
      <c r="U191" s="278">
        <f>IF(U$25=0,0,U$25/NMM_fec!U$25)</f>
        <v>0.70028912897126394</v>
      </c>
      <c r="V191" s="278">
        <f>IF(V$25=0,0,V$25/NMM_fec!V$25)</f>
        <v>0.7011460143386482</v>
      </c>
      <c r="W191" s="278">
        <f>IF(W$25=0,0,W$25/NMM_fec!W$25)</f>
        <v>0.70262981229557364</v>
      </c>
      <c r="DA191" s="79"/>
    </row>
    <row r="192" spans="1:105" ht="12" customHeight="1" x14ac:dyDescent="0.25">
      <c r="A192" s="41" t="s">
        <v>1472</v>
      </c>
      <c r="B192" s="279">
        <f>IF(B$33=0,0,B$33/NMM_fec!B$33)</f>
        <v>0.70702538689347816</v>
      </c>
      <c r="C192" s="279">
        <f>IF(C$33=0,0,C$33/NMM_fec!C$33)</f>
        <v>0.70490971218232257</v>
      </c>
      <c r="D192" s="279">
        <f>IF(D$33=0,0,D$33/NMM_fec!D$33)</f>
        <v>0.71145718387952828</v>
      </c>
      <c r="E192" s="279">
        <f>IF(E$33=0,0,E$33/NMM_fec!E$33)</f>
        <v>0.70709094210899759</v>
      </c>
      <c r="F192" s="279">
        <f>IF(F$33=0,0,F$33/NMM_fec!F$33)</f>
        <v>0.70039750366241516</v>
      </c>
      <c r="G192" s="279">
        <f>IF(G$33=0,0,G$33/NMM_fec!G$33)</f>
        <v>0.69758739740430253</v>
      </c>
      <c r="H192" s="279">
        <f>IF(H$33=0,0,H$33/NMM_fec!H$33)</f>
        <v>0.69714068506966953</v>
      </c>
      <c r="I192" s="279">
        <f>IF(I$33=0,0,I$33/NMM_fec!I$33)</f>
        <v>0.70775227774731653</v>
      </c>
      <c r="J192" s="279">
        <f>IF(J$33=0,0,J$33/NMM_fec!J$33)</f>
        <v>0.70602176197185973</v>
      </c>
      <c r="K192" s="279">
        <f>IF(K$33=0,0,K$33/NMM_fec!K$33)</f>
        <v>0.70727838876331517</v>
      </c>
      <c r="L192" s="279">
        <f>IF(L$33=0,0,L$33/NMM_fec!L$33)</f>
        <v>0.71224136558450168</v>
      </c>
      <c r="M192" s="279">
        <f>IF(M$33=0,0,M$33/NMM_fec!M$33)</f>
        <v>0.73822566997885497</v>
      </c>
      <c r="N192" s="279">
        <f>IF(N$33=0,0,N$33/NMM_fec!N$33)</f>
        <v>0.7414199957947607</v>
      </c>
      <c r="O192" s="279">
        <f>IF(O$33=0,0,O$33/NMM_fec!O$33)</f>
        <v>0.74598752008874025</v>
      </c>
      <c r="P192" s="279">
        <f>IF(P$33=0,0,P$33/NMM_fec!P$33)</f>
        <v>0.74796111382338015</v>
      </c>
      <c r="Q192" s="279">
        <f>IF(Q$33=0,0,Q$33/NMM_fec!Q$33)</f>
        <v>0.74774290496726703</v>
      </c>
      <c r="R192" s="279">
        <f>IF(R$33=0,0,R$33/NMM_fec!R$33)</f>
        <v>0.74671159902324935</v>
      </c>
      <c r="S192" s="279">
        <f>IF(S$33=0,0,S$33/NMM_fec!S$33)</f>
        <v>0.74441719090334291</v>
      </c>
      <c r="T192" s="279">
        <f>IF(T$33=0,0,T$33/NMM_fec!T$33)</f>
        <v>0.73463731033557933</v>
      </c>
      <c r="U192" s="279">
        <f>IF(U$33=0,0,U$33/NMM_fec!U$33)</f>
        <v>0.73176706833465133</v>
      </c>
      <c r="V192" s="279">
        <f>IF(V$33=0,0,V$33/NMM_fec!V$33)</f>
        <v>0.72940312168762855</v>
      </c>
      <c r="W192" s="279">
        <f>IF(W$33=0,0,W$33/NMM_fec!W$33)</f>
        <v>0.71918969697797897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>IF(B$48=0,0,B$48/NMM_fec!B$48)</f>
        <v>0.49484293652111327</v>
      </c>
      <c r="C194" s="322">
        <f>IF(C$48=0,0,C$48/NMM_fec!C$48)</f>
        <v>0.49739038381564465</v>
      </c>
      <c r="D194" s="322">
        <f>IF(D$48=0,0,D$48/NMM_fec!D$48)</f>
        <v>0.50047536701407169</v>
      </c>
      <c r="E194" s="322">
        <f>IF(E$48=0,0,E$48/NMM_fec!E$48)</f>
        <v>0.49891680502262969</v>
      </c>
      <c r="F194" s="322">
        <f>IF(F$48=0,0,F$48/NMM_fec!F$48)</f>
        <v>0.4964546316274201</v>
      </c>
      <c r="G194" s="322">
        <f>IF(G$48=0,0,G$48/NMM_fec!G$48)</f>
        <v>0.49593216621051728</v>
      </c>
      <c r="H194" s="322">
        <f>IF(H$48=0,0,H$48/NMM_fec!H$48)</f>
        <v>0.49484890457769076</v>
      </c>
      <c r="I194" s="322">
        <f>IF(I$48=0,0,I$48/NMM_fec!I$48)</f>
        <v>0.49552582130714901</v>
      </c>
      <c r="J194" s="322">
        <f>IF(J$48=0,0,J$48/NMM_fec!J$48)</f>
        <v>0.4953629765736563</v>
      </c>
      <c r="K194" s="322">
        <f>IF(K$48=0,0,K$48/NMM_fec!K$48)</f>
        <v>0.49482056964792076</v>
      </c>
      <c r="L194" s="322">
        <f>IF(L$48=0,0,L$48/NMM_fec!L$48)</f>
        <v>0.49515386510046699</v>
      </c>
      <c r="M194" s="322">
        <f>IF(M$48=0,0,M$48/NMM_fec!M$48)</f>
        <v>0.49825670819640039</v>
      </c>
      <c r="N194" s="322">
        <f>IF(N$48=0,0,N$48/NMM_fec!N$48)</f>
        <v>0.49785745224261041</v>
      </c>
      <c r="O194" s="322">
        <f>IF(O$48=0,0,O$48/NMM_fec!O$48)</f>
        <v>0.49830194971571357</v>
      </c>
      <c r="P194" s="322">
        <f>IF(P$48=0,0,P$48/NMM_fec!P$48)</f>
        <v>0.49841308515635913</v>
      </c>
      <c r="Q194" s="322">
        <f>IF(Q$48=0,0,Q$48/NMM_fec!Q$48)</f>
        <v>0.49783938216945262</v>
      </c>
      <c r="R194" s="322">
        <f>IF(R$48=0,0,R$48/NMM_fec!R$48)</f>
        <v>0.49736725072757182</v>
      </c>
      <c r="S194" s="322">
        <f>IF(S$48=0,0,S$48/NMM_fec!S$48)</f>
        <v>0.49693613171188333</v>
      </c>
      <c r="T194" s="322">
        <f>IF(T$48=0,0,T$48/NMM_fec!T$48)</f>
        <v>0.49522425405630938</v>
      </c>
      <c r="U194" s="322">
        <f>IF(U$48=0,0,U$48/NMM_fec!U$48)</f>
        <v>0.49482089065865842</v>
      </c>
      <c r="V194" s="322">
        <f>IF(V$48=0,0,V$48/NMM_fec!V$48)</f>
        <v>0.49570649311560511</v>
      </c>
      <c r="W194" s="322">
        <f>IF(W$48=0,0,W$48/NMM_fec!W$48)</f>
        <v>0.49470604242033461</v>
      </c>
      <c r="DA194" s="95"/>
    </row>
    <row r="195" spans="1:105" ht="12" customHeight="1" x14ac:dyDescent="0.25">
      <c r="A195" s="55" t="s">
        <v>92</v>
      </c>
      <c r="B195" s="275">
        <f>IF(B$49=0,0,B$49/NMM_fec!B$49)</f>
        <v>0.43796551774264431</v>
      </c>
      <c r="C195" s="275">
        <f>IF(C$49=0,0,C$49/NMM_fec!C$49)</f>
        <v>0.44041051076278476</v>
      </c>
      <c r="D195" s="275">
        <f>IF(D$49=0,0,D$49/NMM_fec!D$49)</f>
        <v>0.44041051076278454</v>
      </c>
      <c r="E195" s="275">
        <f>IF(E$49=0,0,E$49/NMM_fec!E$49)</f>
        <v>0.4404105107627847</v>
      </c>
      <c r="F195" s="275">
        <f>IF(F$49=0,0,F$49/NMM_fec!F$49)</f>
        <v>0.4404105107627847</v>
      </c>
      <c r="G195" s="275">
        <f>IF(G$49=0,0,G$49/NMM_fec!G$49)</f>
        <v>0.44041051076278459</v>
      </c>
      <c r="H195" s="275">
        <f>IF(H$49=0,0,H$49/NMM_fec!H$49)</f>
        <v>0.44041051076278476</v>
      </c>
      <c r="I195" s="275">
        <f>IF(I$49=0,0,I$49/NMM_fec!I$49)</f>
        <v>0.44041051076278465</v>
      </c>
      <c r="J195" s="275">
        <f>IF(J$49=0,0,J$49/NMM_fec!J$49)</f>
        <v>0.44041051076278465</v>
      </c>
      <c r="K195" s="275">
        <f>IF(K$49=0,0,K$49/NMM_fec!K$49)</f>
        <v>0.4404105107627847</v>
      </c>
      <c r="L195" s="275">
        <f>IF(L$49=0,0,L$49/NMM_fec!L$49)</f>
        <v>0.44041051076278465</v>
      </c>
      <c r="M195" s="275">
        <f>IF(M$49=0,0,M$49/NMM_fec!M$49)</f>
        <v>0.44041051076278465</v>
      </c>
      <c r="N195" s="275">
        <f>IF(N$49=0,0,N$49/NMM_fec!N$49)</f>
        <v>0.44041051076278454</v>
      </c>
      <c r="O195" s="275">
        <f>IF(O$49=0,0,O$49/NMM_fec!O$49)</f>
        <v>0.4404105107627847</v>
      </c>
      <c r="P195" s="275">
        <f>IF(P$49=0,0,P$49/NMM_fec!P$49)</f>
        <v>0.44041051076278448</v>
      </c>
      <c r="Q195" s="275">
        <f>IF(Q$49=0,0,Q$49/NMM_fec!Q$49)</f>
        <v>0.44041051076278454</v>
      </c>
      <c r="R195" s="275">
        <f>IF(R$49=0,0,R$49/NMM_fec!R$49)</f>
        <v>0.44041051076278465</v>
      </c>
      <c r="S195" s="275">
        <f>IF(S$49=0,0,S$49/NMM_fec!S$49)</f>
        <v>0.44041051076278465</v>
      </c>
      <c r="T195" s="275">
        <f>IF(T$49=0,0,T$49/NMM_fec!T$49)</f>
        <v>0.44041051076278465</v>
      </c>
      <c r="U195" s="275">
        <f>IF(U$49=0,0,U$49/NMM_fec!U$49)</f>
        <v>0.44041051076278454</v>
      </c>
      <c r="V195" s="275">
        <f>IF(V$49=0,0,V$49/NMM_fec!V$49)</f>
        <v>0.44041051076278481</v>
      </c>
      <c r="W195" s="275">
        <f>IF(W$49=0,0,W$49/NMM_fec!W$49)</f>
        <v>0.44041051076278465</v>
      </c>
      <c r="DA195" s="76"/>
    </row>
    <row r="196" spans="1:105" ht="12" customHeight="1" x14ac:dyDescent="0.25">
      <c r="A196" s="202" t="s">
        <v>93</v>
      </c>
      <c r="B196" s="276">
        <f>IF(B$50=0,0,B$50/NMM_fec!B$50)</f>
        <v>0.11369103855382043</v>
      </c>
      <c r="C196" s="276">
        <f>IF(C$50=0,0,C$50/NMM_fec!C$50)</f>
        <v>0.11432573189029435</v>
      </c>
      <c r="D196" s="276">
        <f>IF(D$50=0,0,D$50/NMM_fec!D$50)</f>
        <v>0.11432573189029431</v>
      </c>
      <c r="E196" s="276">
        <f>IF(E$50=0,0,E$50/NMM_fec!E$50)</f>
        <v>0.11432573189029435</v>
      </c>
      <c r="F196" s="276">
        <f>IF(F$50=0,0,F$50/NMM_fec!F$50)</f>
        <v>0.11432573189029432</v>
      </c>
      <c r="G196" s="276">
        <f>IF(G$50=0,0,G$50/NMM_fec!G$50)</f>
        <v>0.11432573189029434</v>
      </c>
      <c r="H196" s="276">
        <f>IF(H$50=0,0,H$50/NMM_fec!H$50)</f>
        <v>0.11432573189029437</v>
      </c>
      <c r="I196" s="276">
        <f>IF(I$50=0,0,I$50/NMM_fec!I$50)</f>
        <v>0.11432573189029434</v>
      </c>
      <c r="J196" s="276">
        <f>IF(J$50=0,0,J$50/NMM_fec!J$50)</f>
        <v>0.11432573189029434</v>
      </c>
      <c r="K196" s="276">
        <f>IF(K$50=0,0,K$50/NMM_fec!K$50)</f>
        <v>0.11432573189029434</v>
      </c>
      <c r="L196" s="276">
        <f>IF(L$50=0,0,L$50/NMM_fec!L$50)</f>
        <v>0.11432573189029434</v>
      </c>
      <c r="M196" s="276">
        <f>IF(M$50=0,0,M$50/NMM_fec!M$50)</f>
        <v>0.11432573189029435</v>
      </c>
      <c r="N196" s="276">
        <f>IF(N$50=0,0,N$50/NMM_fec!N$50)</f>
        <v>0.11432573189029431</v>
      </c>
      <c r="O196" s="276">
        <f>IF(O$50=0,0,O$50/NMM_fec!O$50)</f>
        <v>0.11432573189029435</v>
      </c>
      <c r="P196" s="276">
        <f>IF(P$50=0,0,P$50/NMM_fec!P$50)</f>
        <v>0.11432573189029431</v>
      </c>
      <c r="Q196" s="276">
        <f>IF(Q$50=0,0,Q$50/NMM_fec!Q$50)</f>
        <v>0.11432573189029431</v>
      </c>
      <c r="R196" s="276">
        <f>IF(R$50=0,0,R$50/NMM_fec!R$50)</f>
        <v>0.11432573189029432</v>
      </c>
      <c r="S196" s="276">
        <f>IF(S$50=0,0,S$50/NMM_fec!S$50)</f>
        <v>0.11432573189029438</v>
      </c>
      <c r="T196" s="276">
        <f>IF(T$50=0,0,T$50/NMM_fec!T$50)</f>
        <v>0.11432573189029439</v>
      </c>
      <c r="U196" s="276">
        <f>IF(U$50=0,0,U$50/NMM_fec!U$50)</f>
        <v>0.11432573189029437</v>
      </c>
      <c r="V196" s="276">
        <f>IF(V$50=0,0,V$50/NMM_fec!V$50)</f>
        <v>0.11432573189029434</v>
      </c>
      <c r="W196" s="276">
        <f>IF(W$50=0,0,W$50/NMM_fec!W$50)</f>
        <v>0.11432573189029435</v>
      </c>
      <c r="DA196" s="77"/>
    </row>
    <row r="197" spans="1:105" ht="12" customHeight="1" x14ac:dyDescent="0.25">
      <c r="A197" s="202" t="s">
        <v>94</v>
      </c>
      <c r="B197" s="276">
        <f>IF(B$51=0,0,B$51/NMM_fec!B$51)</f>
        <v>0.62092811201355047</v>
      </c>
      <c r="C197" s="276">
        <f>IF(C$51=0,0,C$51/NMM_fec!C$51)</f>
        <v>0.62439451482011621</v>
      </c>
      <c r="D197" s="276">
        <f>IF(D$51=0,0,D$51/NMM_fec!D$51)</f>
        <v>0.62439451482011632</v>
      </c>
      <c r="E197" s="276">
        <f>IF(E$51=0,0,E$51/NMM_fec!E$51)</f>
        <v>0.62439451482011621</v>
      </c>
      <c r="F197" s="276">
        <f>IF(F$51=0,0,F$51/NMM_fec!F$51)</f>
        <v>0.62439451482011665</v>
      </c>
      <c r="G197" s="276">
        <f>IF(G$51=0,0,G$51/NMM_fec!G$51)</f>
        <v>0.62439451482011654</v>
      </c>
      <c r="H197" s="276">
        <f>IF(H$51=0,0,H$51/NMM_fec!H$51)</f>
        <v>0.62439451482011654</v>
      </c>
      <c r="I197" s="276">
        <f>IF(I$51=0,0,I$51/NMM_fec!I$51)</f>
        <v>0.62439451482011643</v>
      </c>
      <c r="J197" s="276">
        <f>IF(J$51=0,0,J$51/NMM_fec!J$51)</f>
        <v>0.6243945148201161</v>
      </c>
      <c r="K197" s="276">
        <f>IF(K$51=0,0,K$51/NMM_fec!K$51)</f>
        <v>0.6243945148201161</v>
      </c>
      <c r="L197" s="276">
        <f>IF(L$51=0,0,L$51/NMM_fec!L$51)</f>
        <v>0.6243945148201161</v>
      </c>
      <c r="M197" s="276">
        <f>IF(M$51=0,0,M$51/NMM_fec!M$51)</f>
        <v>0.62439451482011632</v>
      </c>
      <c r="N197" s="276">
        <f>IF(N$51=0,0,N$51/NMM_fec!N$51)</f>
        <v>0.62439451482011621</v>
      </c>
      <c r="O197" s="276">
        <f>IF(O$51=0,0,O$51/NMM_fec!O$51)</f>
        <v>0.62439451482011632</v>
      </c>
      <c r="P197" s="276">
        <f>IF(P$51=0,0,P$51/NMM_fec!P$51)</f>
        <v>0.62439451482011643</v>
      </c>
      <c r="Q197" s="276">
        <f>IF(Q$51=0,0,Q$51/NMM_fec!Q$51)</f>
        <v>0.62439451482011632</v>
      </c>
      <c r="R197" s="276">
        <f>IF(R$51=0,0,R$51/NMM_fec!R$51)</f>
        <v>0.62439451482011632</v>
      </c>
      <c r="S197" s="276">
        <f>IF(S$51=0,0,S$51/NMM_fec!S$51)</f>
        <v>0.62439451482011632</v>
      </c>
      <c r="T197" s="276">
        <f>IF(T$51=0,0,T$51/NMM_fec!T$51)</f>
        <v>0.62439451482011621</v>
      </c>
      <c r="U197" s="276">
        <f>IF(U$51=0,0,U$51/NMM_fec!U$51)</f>
        <v>0.62439451482011632</v>
      </c>
      <c r="V197" s="276">
        <f>IF(V$51=0,0,V$51/NMM_fec!V$51)</f>
        <v>0.62439451482011632</v>
      </c>
      <c r="W197" s="276">
        <f>IF(W$51=0,0,W$51/NMM_fec!W$51)</f>
        <v>0.62439451482011621</v>
      </c>
      <c r="DA197" s="77"/>
    </row>
    <row r="198" spans="1:105" ht="12" customHeight="1" x14ac:dyDescent="0.25">
      <c r="A198" s="202" t="s">
        <v>95</v>
      </c>
      <c r="B198" s="276">
        <f>IF(B$52=0,0,B$52/NMM_fec!B$52)</f>
        <v>0.43378076499385931</v>
      </c>
      <c r="C198" s="276">
        <f>IF(C$52=0,0,C$52/NMM_fec!C$52)</f>
        <v>0.4362023961490874</v>
      </c>
      <c r="D198" s="276">
        <f>IF(D$52=0,0,D$52/NMM_fec!D$52)</f>
        <v>0.43620239614908746</v>
      </c>
      <c r="E198" s="276">
        <f>IF(E$52=0,0,E$52/NMM_fec!E$52)</f>
        <v>0.43620239614908757</v>
      </c>
      <c r="F198" s="276">
        <f>IF(F$52=0,0,F$52/NMM_fec!F$52)</f>
        <v>0.4362023961490874</v>
      </c>
      <c r="G198" s="276">
        <f>IF(G$52=0,0,G$52/NMM_fec!G$52)</f>
        <v>0.43620239614908768</v>
      </c>
      <c r="H198" s="276">
        <f>IF(H$52=0,0,H$52/NMM_fec!H$52)</f>
        <v>0.43620239614908746</v>
      </c>
      <c r="I198" s="276">
        <f>IF(I$52=0,0,I$52/NMM_fec!I$52)</f>
        <v>0.43620239614908735</v>
      </c>
      <c r="J198" s="276">
        <f>IF(J$52=0,0,J$52/NMM_fec!J$52)</f>
        <v>0.43620239614908751</v>
      </c>
      <c r="K198" s="276">
        <f>IF(K$52=0,0,K$52/NMM_fec!K$52)</f>
        <v>0.43620239614908746</v>
      </c>
      <c r="L198" s="276">
        <f>IF(L$52=0,0,L$52/NMM_fec!L$52)</f>
        <v>0.4362023961490874</v>
      </c>
      <c r="M198" s="276">
        <f>IF(M$52=0,0,M$52/NMM_fec!M$52)</f>
        <v>0.43620239614908746</v>
      </c>
      <c r="N198" s="276">
        <f>IF(N$52=0,0,N$52/NMM_fec!N$52)</f>
        <v>0.43620239614908762</v>
      </c>
      <c r="O198" s="276">
        <f>IF(O$52=0,0,O$52/NMM_fec!O$52)</f>
        <v>0.43620239614908751</v>
      </c>
      <c r="P198" s="276">
        <f>IF(P$52=0,0,P$52/NMM_fec!P$52)</f>
        <v>0.43620239614908746</v>
      </c>
      <c r="Q198" s="276">
        <f>IF(Q$52=0,0,Q$52/NMM_fec!Q$52)</f>
        <v>0.43620239614908751</v>
      </c>
      <c r="R198" s="276">
        <f>IF(R$52=0,0,R$52/NMM_fec!R$52)</f>
        <v>0.4362023961490874</v>
      </c>
      <c r="S198" s="276">
        <f>IF(S$52=0,0,S$52/NMM_fec!S$52)</f>
        <v>0.43620239614908746</v>
      </c>
      <c r="T198" s="276">
        <f>IF(T$52=0,0,T$52/NMM_fec!T$52)</f>
        <v>0.43620239614908746</v>
      </c>
      <c r="U198" s="276">
        <f>IF(U$52=0,0,U$52/NMM_fec!U$52)</f>
        <v>0.43620239614908746</v>
      </c>
      <c r="V198" s="276">
        <f>IF(V$52=0,0,V$52/NMM_fec!V$52)</f>
        <v>0.43620239614908735</v>
      </c>
      <c r="W198" s="276">
        <f>IF(W$52=0,0,W$52/NMM_fec!W$52)</f>
        <v>0.43620239614908751</v>
      </c>
      <c r="DA198" s="77"/>
    </row>
    <row r="199" spans="1:105" ht="12" customHeight="1" x14ac:dyDescent="0.25">
      <c r="A199" s="56" t="s">
        <v>96</v>
      </c>
      <c r="B199" s="277">
        <f>IF(B$53=0,0,B$53/NMM_fec!B$53)</f>
        <v>0.65062421814894245</v>
      </c>
      <c r="C199" s="277">
        <f>IF(C$53=0,0,C$53/NMM_fec!C$53)</f>
        <v>0.64928285275336961</v>
      </c>
      <c r="D199" s="277">
        <f>IF(D$53=0,0,D$53/NMM_fec!D$53)</f>
        <v>0.67725236306614423</v>
      </c>
      <c r="E199" s="277">
        <f>IF(E$53=0,0,E$53/NMM_fec!E$53)</f>
        <v>0.64928598311668306</v>
      </c>
      <c r="F199" s="277">
        <f>IF(F$53=0,0,F$53/NMM_fec!F$53)</f>
        <v>0.6327936708217814</v>
      </c>
      <c r="G199" s="277">
        <f>IF(G$53=0,0,G$53/NMM_fec!G$53)</f>
        <v>0.62967962912108588</v>
      </c>
      <c r="H199" s="277">
        <f>IF(H$53=0,0,H$53/NMM_fec!H$53)</f>
        <v>0.62571005827579473</v>
      </c>
      <c r="I199" s="277">
        <f>IF(I$53=0,0,I$53/NMM_fec!I$53)</f>
        <v>0.62561781597618282</v>
      </c>
      <c r="J199" s="277">
        <f>IF(J$53=0,0,J$53/NMM_fec!J$53)</f>
        <v>0.6253149089386375</v>
      </c>
      <c r="K199" s="277">
        <f>IF(K$53=0,0,K$53/NMM_fec!K$53)</f>
        <v>0.62516673471449546</v>
      </c>
      <c r="L199" s="277">
        <f>IF(L$53=0,0,L$53/NMM_fec!L$53)</f>
        <v>0.62479105481430619</v>
      </c>
      <c r="M199" s="277">
        <f>IF(M$53=0,0,M$53/NMM_fec!M$53)</f>
        <v>0.6501296950151606</v>
      </c>
      <c r="N199" s="277">
        <f>IF(N$53=0,0,N$53/NMM_fec!N$53)</f>
        <v>0.64413447433918847</v>
      </c>
      <c r="O199" s="277">
        <f>IF(O$53=0,0,O$53/NMM_fec!O$53)</f>
        <v>0.65342201347261486</v>
      </c>
      <c r="P199" s="277">
        <f>IF(P$53=0,0,P$53/NMM_fec!P$53)</f>
        <v>0.64977317965979697</v>
      </c>
      <c r="Q199" s="277">
        <f>IF(Q$53=0,0,Q$53/NMM_fec!Q$53)</f>
        <v>0.64374372941487812</v>
      </c>
      <c r="R199" s="277">
        <f>IF(R$53=0,0,R$53/NMM_fec!R$53)</f>
        <v>0.63909890219681342</v>
      </c>
      <c r="S199" s="277">
        <f>IF(S$53=0,0,S$53/NMM_fec!S$53)</f>
        <v>0.63393492548803154</v>
      </c>
      <c r="T199" s="277">
        <f>IF(T$53=0,0,T$53/NMM_fec!T$53)</f>
        <v>0.62225446491107594</v>
      </c>
      <c r="U199" s="277">
        <f>IF(U$53=0,0,U$53/NMM_fec!U$53)</f>
        <v>0.62052550957816632</v>
      </c>
      <c r="V199" s="277">
        <f>IF(V$53=0,0,V$53/NMM_fec!V$53)</f>
        <v>0.62074963021818352</v>
      </c>
      <c r="W199" s="277">
        <f>IF(W$53=0,0,W$53/NMM_fec!W$53)</f>
        <v>0.61807745227301791</v>
      </c>
      <c r="DA199" s="78"/>
    </row>
    <row r="200" spans="1:105" ht="12" customHeight="1" x14ac:dyDescent="0.25">
      <c r="A200" s="203" t="s">
        <v>1498</v>
      </c>
      <c r="B200" s="278">
        <f>IF(B$59=0,0,B$59/NMM_fec!B$59)</f>
        <v>0.52734898214241432</v>
      </c>
      <c r="C200" s="278">
        <f>IF(C$59=0,0,C$59/NMM_fec!C$59)</f>
        <v>0.53029296866254527</v>
      </c>
      <c r="D200" s="278">
        <f>IF(D$59=0,0,D$59/NMM_fec!D$59)</f>
        <v>0.53029296866254494</v>
      </c>
      <c r="E200" s="278">
        <f>IF(E$59=0,0,E$59/NMM_fec!E$59)</f>
        <v>0.53029296866254483</v>
      </c>
      <c r="F200" s="278">
        <f>IF(F$59=0,0,F$59/NMM_fec!F$59)</f>
        <v>0.53029296866254494</v>
      </c>
      <c r="G200" s="278">
        <f>IF(G$59=0,0,G$59/NMM_fec!G$59)</f>
        <v>0.53029296866254494</v>
      </c>
      <c r="H200" s="278">
        <f>IF(H$59=0,0,H$59/NMM_fec!H$59)</f>
        <v>0.53029296866254483</v>
      </c>
      <c r="I200" s="278">
        <f>IF(I$59=0,0,I$59/NMM_fec!I$59)</f>
        <v>0.53029296866254483</v>
      </c>
      <c r="J200" s="278">
        <f>IF(J$59=0,0,J$59/NMM_fec!J$59)</f>
        <v>0.53029296866254483</v>
      </c>
      <c r="K200" s="278">
        <f>IF(K$59=0,0,K$59/NMM_fec!K$59)</f>
        <v>0.53029296866254472</v>
      </c>
      <c r="L200" s="278">
        <f>IF(L$59=0,0,L$59/NMM_fec!L$59)</f>
        <v>0.53029296866254483</v>
      </c>
      <c r="M200" s="278">
        <f>IF(M$59=0,0,M$59/NMM_fec!M$59)</f>
        <v>0.53029296866254483</v>
      </c>
      <c r="N200" s="278">
        <f>IF(N$59=0,0,N$59/NMM_fec!N$59)</f>
        <v>0.53029296866254494</v>
      </c>
      <c r="O200" s="278">
        <f>IF(O$59=0,0,O$59/NMM_fec!O$59)</f>
        <v>0.53029296866254494</v>
      </c>
      <c r="P200" s="278">
        <f>IF(P$59=0,0,P$59/NMM_fec!P$59)</f>
        <v>0.53029296866254505</v>
      </c>
      <c r="Q200" s="278">
        <f>IF(Q$59=0,0,Q$59/NMM_fec!Q$59)</f>
        <v>0.53029296866254483</v>
      </c>
      <c r="R200" s="278">
        <f>IF(R$59=0,0,R$59/NMM_fec!R$59)</f>
        <v>0.53029296866254472</v>
      </c>
      <c r="S200" s="278">
        <f>IF(S$59=0,0,S$59/NMM_fec!S$59)</f>
        <v>0.53029296866254483</v>
      </c>
      <c r="T200" s="278">
        <f>IF(T$59=0,0,T$59/NMM_fec!T$59)</f>
        <v>0.53029296866254483</v>
      </c>
      <c r="U200" s="278">
        <f>IF(U$59=0,0,U$59/NMM_fec!U$59)</f>
        <v>0.53029296866254483</v>
      </c>
      <c r="V200" s="278">
        <f>IF(V$59=0,0,V$59/NMM_fec!V$59)</f>
        <v>0.53029296866254483</v>
      </c>
      <c r="W200" s="278">
        <f>IF(W$59=0,0,W$59/NMM_fec!W$59)</f>
        <v>0.53029296866254494</v>
      </c>
      <c r="DA200" s="79"/>
    </row>
    <row r="201" spans="1:105" ht="12" customHeight="1" x14ac:dyDescent="0.25">
      <c r="A201" s="203" t="s">
        <v>1500</v>
      </c>
      <c r="B201" s="278">
        <f>IF(B$60=0,0,B$60/NMM_fec!B$60)</f>
        <v>0.36916698256656105</v>
      </c>
      <c r="C201" s="278">
        <f>IF(C$60=0,0,C$60/NMM_fec!C$60)</f>
        <v>0.37101337645915178</v>
      </c>
      <c r="D201" s="278">
        <f>IF(D$60=0,0,D$60/NMM_fec!D$60)</f>
        <v>0.38153895807495797</v>
      </c>
      <c r="E201" s="278">
        <f>IF(E$60=0,0,E$60/NMM_fec!E$60)</f>
        <v>0.38260964720231166</v>
      </c>
      <c r="F201" s="278">
        <f>IF(F$60=0,0,F$60/NMM_fec!F$60)</f>
        <v>0.3762014146845839</v>
      </c>
      <c r="G201" s="278">
        <f>IF(G$60=0,0,G$60/NMM_fec!G$60)</f>
        <v>0.37541920835696607</v>
      </c>
      <c r="H201" s="278">
        <f>IF(H$60=0,0,H$60/NMM_fec!H$60)</f>
        <v>0.37258205785581894</v>
      </c>
      <c r="I201" s="278">
        <f>IF(I$60=0,0,I$60/NMM_fec!I$60)</f>
        <v>0.37948166551661205</v>
      </c>
      <c r="J201" s="278">
        <f>IF(J$60=0,0,J$60/NMM_fec!J$60)</f>
        <v>0.37851650720881963</v>
      </c>
      <c r="K201" s="278">
        <f>IF(K$60=0,0,K$60/NMM_fec!K$60)</f>
        <v>0.37774685990669177</v>
      </c>
      <c r="L201" s="278">
        <f>IF(L$60=0,0,L$60/NMM_fec!L$60)</f>
        <v>0.37775470223913471</v>
      </c>
      <c r="M201" s="278">
        <f>IF(M$60=0,0,M$60/NMM_fec!M$60)</f>
        <v>0.37780857568521825</v>
      </c>
      <c r="N201" s="278">
        <f>IF(N$60=0,0,N$60/NMM_fec!N$60)</f>
        <v>0.37810336559001984</v>
      </c>
      <c r="O201" s="278">
        <f>IF(O$60=0,0,O$60/NMM_fec!O$60)</f>
        <v>0.37383668018907629</v>
      </c>
      <c r="P201" s="278">
        <f>IF(P$60=0,0,P$60/NMM_fec!P$60)</f>
        <v>0.37721152836407529</v>
      </c>
      <c r="Q201" s="278">
        <f>IF(Q$60=0,0,Q$60/NMM_fec!Q$60)</f>
        <v>0.37832109291922367</v>
      </c>
      <c r="R201" s="278">
        <f>IF(R$60=0,0,R$60/NMM_fec!R$60)</f>
        <v>0.37808302168136754</v>
      </c>
      <c r="S201" s="278">
        <f>IF(S$60=0,0,S$60/NMM_fec!S$60)</f>
        <v>0.37649687885332095</v>
      </c>
      <c r="T201" s="278">
        <f>IF(T$60=0,0,T$60/NMM_fec!T$60)</f>
        <v>0.37954115241985675</v>
      </c>
      <c r="U201" s="278">
        <f>IF(U$60=0,0,U$60/NMM_fec!U$60)</f>
        <v>0.37736681538406919</v>
      </c>
      <c r="V201" s="278">
        <f>IF(V$60=0,0,V$60/NMM_fec!V$60)</f>
        <v>0.37455842251298105</v>
      </c>
      <c r="W201" s="278">
        <f>IF(W$60=0,0,W$60/NMM_fec!W$60)</f>
        <v>0.3702543375407969</v>
      </c>
      <c r="DA201" s="79"/>
    </row>
    <row r="202" spans="1:105" ht="12" customHeight="1" x14ac:dyDescent="0.25">
      <c r="A202" s="203" t="s">
        <v>1522</v>
      </c>
      <c r="B202" s="278">
        <f>IF(B$79=0,0,B$79/NMM_fec!B$79)</f>
        <v>0.53667547800062998</v>
      </c>
      <c r="C202" s="278">
        <f>IF(C$79=0,0,C$79/NMM_fec!C$79)</f>
        <v>0.53937122012623295</v>
      </c>
      <c r="D202" s="278">
        <f>IF(D$79=0,0,D$79/NMM_fec!D$79)</f>
        <v>0.53692582536376388</v>
      </c>
      <c r="E202" s="278">
        <f>IF(E$79=0,0,E$79/NMM_fec!E$79)</f>
        <v>0.53587849420653144</v>
      </c>
      <c r="F202" s="278">
        <f>IF(F$79=0,0,F$79/NMM_fec!F$79)</f>
        <v>0.53706886495577122</v>
      </c>
      <c r="G202" s="278">
        <f>IF(G$79=0,0,G$79/NMM_fec!G$79)</f>
        <v>0.53712430229006181</v>
      </c>
      <c r="H202" s="278">
        <f>IF(H$79=0,0,H$79/NMM_fec!H$79)</f>
        <v>0.53764791481358098</v>
      </c>
      <c r="I202" s="278">
        <f>IF(I$79=0,0,I$79/NMM_fec!I$79)</f>
        <v>0.53559614872112327</v>
      </c>
      <c r="J202" s="278">
        <f>IF(J$79=0,0,J$79/NMM_fec!J$79)</f>
        <v>0.53582466020822717</v>
      </c>
      <c r="K202" s="278">
        <f>IF(K$79=0,0,K$79/NMM_fec!K$79)</f>
        <v>0.53605790650866592</v>
      </c>
      <c r="L202" s="278">
        <f>IF(L$79=0,0,L$79/NMM_fec!L$79)</f>
        <v>0.53597557058518264</v>
      </c>
      <c r="M202" s="278">
        <f>IF(M$79=0,0,M$79/NMM_fec!M$79)</f>
        <v>0.53725319380353398</v>
      </c>
      <c r="N202" s="278">
        <f>IF(N$79=0,0,N$79/NMM_fec!N$79)</f>
        <v>0.53695748001273247</v>
      </c>
      <c r="O202" s="278">
        <f>IF(O$79=0,0,O$79/NMM_fec!O$79)</f>
        <v>0.53839184911397675</v>
      </c>
      <c r="P202" s="278">
        <f>IF(P$79=0,0,P$79/NMM_fec!P$79)</f>
        <v>0.53735360710541902</v>
      </c>
      <c r="Q202" s="278">
        <f>IF(Q$79=0,0,Q$79/NMM_fec!Q$79)</f>
        <v>0.5368983909862266</v>
      </c>
      <c r="R202" s="278">
        <f>IF(R$79=0,0,R$79/NMM_fec!R$79)</f>
        <v>0.53681429201724551</v>
      </c>
      <c r="S202" s="278">
        <f>IF(S$79=0,0,S$79/NMM_fec!S$79)</f>
        <v>0.53707253556430312</v>
      </c>
      <c r="T202" s="278">
        <f>IF(T$79=0,0,T$79/NMM_fec!T$79)</f>
        <v>0.53545396098642706</v>
      </c>
      <c r="U202" s="278">
        <f>IF(U$79=0,0,U$79/NMM_fec!U$79)</f>
        <v>0.53598184399901261</v>
      </c>
      <c r="V202" s="278">
        <f>IF(V$79=0,0,V$79/NMM_fec!V$79)</f>
        <v>0.53674002756880379</v>
      </c>
      <c r="W202" s="278">
        <f>IF(W$79=0,0,W$79/NMM_fec!W$79)</f>
        <v>0.53760118767220466</v>
      </c>
      <c r="DA202" s="79"/>
    </row>
    <row r="203" spans="1:105" ht="12" customHeight="1" x14ac:dyDescent="0.25">
      <c r="A203" s="41" t="s">
        <v>1534</v>
      </c>
      <c r="B203" s="279">
        <f>IF(B$89=0,0,B$89/NMM_fec!B$89)</f>
        <v>0.42128420803786687</v>
      </c>
      <c r="C203" s="279">
        <f>IF(C$89=0,0,C$89/NMM_fec!C$89)</f>
        <v>0.42123947788989624</v>
      </c>
      <c r="D203" s="279">
        <f>IF(D$89=0,0,D$89/NMM_fec!D$89)</f>
        <v>0.44012740467643086</v>
      </c>
      <c r="E203" s="279">
        <f>IF(E$89=0,0,E$89/NMM_fec!E$89)</f>
        <v>0.43125638563432156</v>
      </c>
      <c r="F203" s="279">
        <f>IF(F$89=0,0,F$89/NMM_fec!F$89)</f>
        <v>0.41597697153946889</v>
      </c>
      <c r="G203" s="279">
        <f>IF(G$89=0,0,G$89/NMM_fec!G$89)</f>
        <v>0.41177167033183992</v>
      </c>
      <c r="H203" s="279">
        <f>IF(H$89=0,0,H$89/NMM_fec!H$89)</f>
        <v>0.4020012481986302</v>
      </c>
      <c r="I203" s="279">
        <f>IF(I$89=0,0,I$89/NMM_fec!I$89)</f>
        <v>0.40892729988776827</v>
      </c>
      <c r="J203" s="279">
        <f>IF(J$89=0,0,J$89/NMM_fec!J$89)</f>
        <v>0.40702891766242411</v>
      </c>
      <c r="K203" s="279">
        <f>IF(K$89=0,0,K$89/NMM_fec!K$89)</f>
        <v>0.40563516702503105</v>
      </c>
      <c r="L203" s="279">
        <f>IF(L$89=0,0,L$89/NMM_fec!L$89)</f>
        <v>0.40482860913789676</v>
      </c>
      <c r="M203" s="279">
        <f>IF(M$89=0,0,M$89/NMM_fec!M$89)</f>
        <v>0.4282773180123402</v>
      </c>
      <c r="N203" s="279">
        <f>IF(N$89=0,0,N$89/NMM_fec!N$89)</f>
        <v>0.4255886623345686</v>
      </c>
      <c r="O203" s="279">
        <f>IF(O$89=0,0,O$89/NMM_fec!O$89)</f>
        <v>0.42689986505787242</v>
      </c>
      <c r="P203" s="279">
        <f>IF(P$89=0,0,P$89/NMM_fec!P$89)</f>
        <v>0.42747030931304203</v>
      </c>
      <c r="Q203" s="279">
        <f>IF(Q$89=0,0,Q$89/NMM_fec!Q$89)</f>
        <v>0.42586550129585637</v>
      </c>
      <c r="R203" s="279">
        <f>IF(R$89=0,0,R$89/NMM_fec!R$89)</f>
        <v>0.42330270605815545</v>
      </c>
      <c r="S203" s="279">
        <f>IF(S$89=0,0,S$89/NMM_fec!S$89)</f>
        <v>0.41966225031480386</v>
      </c>
      <c r="T203" s="279">
        <f>IF(T$89=0,0,T$89/NMM_fec!T$89)</f>
        <v>0.40824903391852285</v>
      </c>
      <c r="U203" s="279">
        <f>IF(U$89=0,0,U$89/NMM_fec!U$89)</f>
        <v>0.40462003448679829</v>
      </c>
      <c r="V203" s="279">
        <f>IF(V$89=0,0,V$89/NMM_fec!V$89)</f>
        <v>0.40600435920091354</v>
      </c>
      <c r="W203" s="279">
        <f>IF(W$89=0,0,W$89/NMM_fec!W$89)</f>
        <v>0.3956342971245449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>IF(B$99=0,0,B$99/NMM_fec!B$99)</f>
        <v>0.49016667317200341</v>
      </c>
      <c r="C205" s="322">
        <f>IF(C$99=0,0,C$99/NMM_fec!C$99)</f>
        <v>0.48814666187626798</v>
      </c>
      <c r="D205" s="322">
        <f>IF(D$99=0,0,D$99/NMM_fec!D$99)</f>
        <v>0.50983494100423687</v>
      </c>
      <c r="E205" s="322">
        <f>IF(E$99=0,0,E$99/NMM_fec!E$99)</f>
        <v>0.50385113889089383</v>
      </c>
      <c r="F205" s="322">
        <f>IF(F$99=0,0,F$99/NMM_fec!F$99)</f>
        <v>0.48870798591496173</v>
      </c>
      <c r="G205" s="322">
        <f>IF(G$99=0,0,G$99/NMM_fec!G$99)</f>
        <v>0.48901837474211662</v>
      </c>
      <c r="H205" s="322">
        <f>IF(H$99=0,0,H$99/NMM_fec!H$99)</f>
        <v>0.48094030134474614</v>
      </c>
      <c r="I205" s="322">
        <f>IF(I$99=0,0,I$99/NMM_fec!I$99)</f>
        <v>0.48949463868595533</v>
      </c>
      <c r="J205" s="322">
        <f>IF(J$99=0,0,J$99/NMM_fec!J$99)</f>
        <v>0.48761884010039136</v>
      </c>
      <c r="K205" s="322">
        <f>IF(K$99=0,0,K$99/NMM_fec!K$99)</f>
        <v>0.49404619442781722</v>
      </c>
      <c r="L205" s="322">
        <f>IF(L$99=0,0,L$99/NMM_fec!L$99)</f>
        <v>0.49364426479325046</v>
      </c>
      <c r="M205" s="322">
        <f>IF(M$99=0,0,M$99/NMM_fec!M$99)</f>
        <v>0.51344750926568206</v>
      </c>
      <c r="N205" s="322">
        <f>IF(N$99=0,0,N$99/NMM_fec!N$99)</f>
        <v>0.51283370879377066</v>
      </c>
      <c r="O205" s="322">
        <f>IF(O$99=0,0,O$99/NMM_fec!O$99)</f>
        <v>0.51474006344282031</v>
      </c>
      <c r="P205" s="322">
        <f>IF(P$99=0,0,P$99/NMM_fec!P$99)</f>
        <v>0.52379336274257571</v>
      </c>
      <c r="Q205" s="322">
        <f>IF(Q$99=0,0,Q$99/NMM_fec!Q$99)</f>
        <v>0.53218155045751636</v>
      </c>
      <c r="R205" s="322">
        <f>IF(R$99=0,0,R$99/NMM_fec!R$99)</f>
        <v>0.52968871014258079</v>
      </c>
      <c r="S205" s="322">
        <f>IF(S$99=0,0,S$99/NMM_fec!S$99)</f>
        <v>0.53604364438183283</v>
      </c>
      <c r="T205" s="322">
        <f>IF(T$99=0,0,T$99/NMM_fec!T$99)</f>
        <v>0.52771990570899052</v>
      </c>
      <c r="U205" s="322">
        <f>IF(U$99=0,0,U$99/NMM_fec!U$99)</f>
        <v>0.52368595838703125</v>
      </c>
      <c r="V205" s="322">
        <f>IF(V$99=0,0,V$99/NMM_fec!V$99)</f>
        <v>0.52371254755796826</v>
      </c>
      <c r="W205" s="322">
        <f>IF(W$99=0,0,W$99/NMM_fec!W$99)</f>
        <v>0.51309385328282597</v>
      </c>
      <c r="DA205" s="95"/>
    </row>
    <row r="206" spans="1:105" ht="12" customHeight="1" x14ac:dyDescent="0.25">
      <c r="A206" s="55" t="s">
        <v>92</v>
      </c>
      <c r="B206" s="275">
        <f>IF(B$100=0,0,B$100/NMM_fec!B$100)</f>
        <v>0.49562355603883695</v>
      </c>
      <c r="C206" s="275">
        <f>IF(C$100=0,0,C$100/NMM_fec!C$100)</f>
        <v>0.49578998806482644</v>
      </c>
      <c r="D206" s="275">
        <f>IF(D$100=0,0,D$100/NMM_fec!D$100)</f>
        <v>0.49611455945732807</v>
      </c>
      <c r="E206" s="275">
        <f>IF(E$100=0,0,E$100/NMM_fec!E$100)</f>
        <v>0.49837531345259795</v>
      </c>
      <c r="F206" s="275">
        <f>IF(F$100=0,0,F$100/NMM_fec!F$100)</f>
        <v>0.49896951855243432</v>
      </c>
      <c r="G206" s="275">
        <f>IF(G$100=0,0,G$100/NMM_fec!G$100)</f>
        <v>0.50313033151429964</v>
      </c>
      <c r="H206" s="275">
        <f>IF(H$100=0,0,H$100/NMM_fec!H$100)</f>
        <v>0.50393152101821992</v>
      </c>
      <c r="I206" s="275">
        <f>IF(I$100=0,0,I$100/NMM_fec!I$100)</f>
        <v>0.50393152101822003</v>
      </c>
      <c r="J206" s="275">
        <f>IF(J$100=0,0,J$100/NMM_fec!J$100)</f>
        <v>0.50393152101822003</v>
      </c>
      <c r="K206" s="275">
        <f>IF(K$100=0,0,K$100/NMM_fec!K$100)</f>
        <v>0.50853836891639792</v>
      </c>
      <c r="L206" s="275">
        <f>IF(L$100=0,0,L$100/NMM_fec!L$100)</f>
        <v>0.51227856128554361</v>
      </c>
      <c r="M206" s="275">
        <f>IF(M$100=0,0,M$100/NMM_fec!M$100)</f>
        <v>0.51227856128554383</v>
      </c>
      <c r="N206" s="275">
        <f>IF(N$100=0,0,N$100/NMM_fec!N$100)</f>
        <v>0.51407101098032049</v>
      </c>
      <c r="O206" s="275">
        <f>IF(O$100=0,0,O$100/NMM_fec!O$100)</f>
        <v>0.51614275561802658</v>
      </c>
      <c r="P206" s="275">
        <f>IF(P$100=0,0,P$100/NMM_fec!P$100)</f>
        <v>0.5195284800562241</v>
      </c>
      <c r="Q206" s="275">
        <f>IF(Q$100=0,0,Q$100/NMM_fec!Q$100)</f>
        <v>0.52257563205060154</v>
      </c>
      <c r="R206" s="275">
        <f>IF(R$100=0,0,R$100/NMM_fec!R$100)</f>
        <v>0.52531806884554144</v>
      </c>
      <c r="S206" s="275">
        <f>IF(S$100=0,0,S$100/NMM_fec!S$100)</f>
        <v>0.52778626196098732</v>
      </c>
      <c r="T206" s="275">
        <f>IF(T$100=0,0,T$100/NMM_fec!T$100)</f>
        <v>0.53000763576488852</v>
      </c>
      <c r="U206" s="275">
        <f>IF(U$100=0,0,U$100/NMM_fec!U$100)</f>
        <v>0.53200687218839959</v>
      </c>
      <c r="V206" s="275">
        <f>IF(V$100=0,0,V$100/NMM_fec!V$100)</f>
        <v>0.53380618496955967</v>
      </c>
      <c r="W206" s="275">
        <f>IF(W$100=0,0,W$100/NMM_fec!W$100)</f>
        <v>0.53542556647260353</v>
      </c>
      <c r="DA206" s="76"/>
    </row>
    <row r="207" spans="1:105" ht="12" customHeight="1" x14ac:dyDescent="0.25">
      <c r="A207" s="202" t="s">
        <v>93</v>
      </c>
      <c r="B207" s="276">
        <f>IF(B$101=0,0,B$101/NMM_fec!B$101)</f>
        <v>0.12864481982489956</v>
      </c>
      <c r="C207" s="276">
        <f>IF(C$101=0,0,C$101/NMM_fec!C$101)</f>
        <v>0.12868801918000611</v>
      </c>
      <c r="D207" s="276">
        <f>IF(D$101=0,0,D$101/NMM_fec!D$101)</f>
        <v>0.12877226543464826</v>
      </c>
      <c r="E207" s="276">
        <f>IF(E$101=0,0,E$101/NMM_fec!E$101)</f>
        <v>0.12935907025222862</v>
      </c>
      <c r="F207" s="276">
        <f>IF(F$101=0,0,F$101/NMM_fec!F$101)</f>
        <v>0.12951330305064207</v>
      </c>
      <c r="G207" s="276">
        <f>IF(G$101=0,0,G$101/NMM_fec!G$101)</f>
        <v>0.13059329012406184</v>
      </c>
      <c r="H207" s="276">
        <f>IF(H$101=0,0,H$101/NMM_fec!H$101)</f>
        <v>0.13080124811581106</v>
      </c>
      <c r="I207" s="276">
        <f>IF(I$101=0,0,I$101/NMM_fec!I$101)</f>
        <v>0.13080124811581104</v>
      </c>
      <c r="J207" s="276">
        <f>IF(J$101=0,0,J$101/NMM_fec!J$101)</f>
        <v>0.13080124811581101</v>
      </c>
      <c r="K207" s="276">
        <f>IF(K$101=0,0,K$101/NMM_fec!K$101)</f>
        <v>0.13296781884913778</v>
      </c>
      <c r="L207" s="276">
        <f>IF(L$101=0,0,L$101/NMM_fec!L$101)</f>
        <v>0.13296781884913778</v>
      </c>
      <c r="M207" s="276">
        <f>IF(M$101=0,0,M$101/NMM_fec!M$101)</f>
        <v>0.13296781884913778</v>
      </c>
      <c r="N207" s="276">
        <f>IF(N$101=0,0,N$101/NMM_fec!N$101)</f>
        <v>0.13343306987528486</v>
      </c>
      <c r="O207" s="276">
        <f>IF(O$101=0,0,O$101/NMM_fec!O$101)</f>
        <v>0.13397081513051648</v>
      </c>
      <c r="P207" s="276">
        <f>IF(P$101=0,0,P$101/NMM_fec!P$101)</f>
        <v>0.13592817486578404</v>
      </c>
      <c r="Q207" s="276">
        <f>IF(Q$101=0,0,Q$101/NMM_fec!Q$101)</f>
        <v>0.13846692403628144</v>
      </c>
      <c r="R207" s="276">
        <f>IF(R$101=0,0,R$101/NMM_fec!R$101)</f>
        <v>0.13846692403628144</v>
      </c>
      <c r="S207" s="276">
        <f>IF(S$101=0,0,S$101/NMM_fec!S$101)</f>
        <v>0.14124644539456677</v>
      </c>
      <c r="T207" s="276">
        <f>IF(T$101=0,0,T$101/NMM_fec!T$101)</f>
        <v>0.14124644539456677</v>
      </c>
      <c r="U207" s="276">
        <f>IF(U$101=0,0,U$101/NMM_fec!U$101)</f>
        <v>0.14124644539456674</v>
      </c>
      <c r="V207" s="276">
        <f>IF(V$101=0,0,V$101/NMM_fec!V$101)</f>
        <v>0.14124644539456674</v>
      </c>
      <c r="W207" s="276">
        <f>IF(W$101=0,0,W$101/NMM_fec!W$101)</f>
        <v>0.14124644539456674</v>
      </c>
      <c r="DA207" s="77"/>
    </row>
    <row r="208" spans="1:105" ht="12" customHeight="1" x14ac:dyDescent="0.25">
      <c r="A208" s="202" t="s">
        <v>94</v>
      </c>
      <c r="B208" s="276">
        <f>IF(B$102=0,0,B$102/NMM_fec!B$102)</f>
        <v>0.70292169515451808</v>
      </c>
      <c r="C208" s="276">
        <f>IF(C$102=0,0,C$102/NMM_fec!C$102)</f>
        <v>0.70315773857983699</v>
      </c>
      <c r="D208" s="276">
        <f>IF(D$102=0,0,D$102/NMM_fec!D$102)</f>
        <v>0.70361806430615936</v>
      </c>
      <c r="E208" s="276">
        <f>IF(E$102=0,0,E$102/NMM_fec!E$102)</f>
        <v>0.70682439502091221</v>
      </c>
      <c r="F208" s="276">
        <f>IF(F$102=0,0,F$102/NMM_fec!F$102)</f>
        <v>0.70766713070398746</v>
      </c>
      <c r="G208" s="276">
        <f>IF(G$102=0,0,G$102/NMM_fec!G$102)</f>
        <v>0.71351641954932177</v>
      </c>
      <c r="H208" s="276">
        <f>IF(H$102=0,0,H$102/NMM_fec!H$102)</f>
        <v>0.71470452661084727</v>
      </c>
      <c r="I208" s="276">
        <f>IF(I$102=0,0,I$102/NMM_fec!I$102)</f>
        <v>0.71470452661084727</v>
      </c>
      <c r="J208" s="276">
        <f>IF(J$102=0,0,J$102/NMM_fec!J$102)</f>
        <v>0.71470452661084738</v>
      </c>
      <c r="K208" s="276">
        <f>IF(K$102=0,0,K$102/NMM_fec!K$102)</f>
        <v>0.71985007586549543</v>
      </c>
      <c r="L208" s="276">
        <f>IF(L$102=0,0,L$102/NMM_fec!L$102)</f>
        <v>0.724481070194679</v>
      </c>
      <c r="M208" s="276">
        <f>IF(M$102=0,0,M$102/NMM_fec!M$102)</f>
        <v>0.72654277687708468</v>
      </c>
      <c r="N208" s="276">
        <f>IF(N$102=0,0,N$102/NMM_fec!N$102)</f>
        <v>0.72908493162856902</v>
      </c>
      <c r="O208" s="276">
        <f>IF(O$102=0,0,O$102/NMM_fec!O$102)</f>
        <v>0.73202319845410602</v>
      </c>
      <c r="P208" s="276">
        <f>IF(P$102=0,0,P$102/NMM_fec!P$102)</f>
        <v>0.73543688052442846</v>
      </c>
      <c r="Q208" s="276">
        <f>IF(Q$102=0,0,Q$102/NMM_fec!Q$102)</f>
        <v>0.73850919438771867</v>
      </c>
      <c r="R208" s="276">
        <f>IF(R$102=0,0,R$102/NMM_fec!R$102)</f>
        <v>0.74127427686467973</v>
      </c>
      <c r="S208" s="276">
        <f>IF(S$102=0,0,S$102/NMM_fec!S$102)</f>
        <v>0.74376285109394491</v>
      </c>
      <c r="T208" s="276">
        <f>IF(T$102=0,0,T$102/NMM_fec!T$102)</f>
        <v>0.74600256790028352</v>
      </c>
      <c r="U208" s="276">
        <f>IF(U$102=0,0,U$102/NMM_fec!U$102)</f>
        <v>0.74801831302598831</v>
      </c>
      <c r="V208" s="276">
        <f>IF(V$102=0,0,V$102/NMM_fec!V$102)</f>
        <v>0.7498324836391228</v>
      </c>
      <c r="W208" s="276">
        <f>IF(W$102=0,0,W$102/NMM_fec!W$102)</f>
        <v>0.75146523719094283</v>
      </c>
      <c r="DA208" s="77"/>
    </row>
    <row r="209" spans="1:105" ht="12" customHeight="1" x14ac:dyDescent="0.25">
      <c r="A209" s="202" t="s">
        <v>95</v>
      </c>
      <c r="B209" s="276">
        <f>IF(B$103=0,0,B$103/NMM_fec!B$103)</f>
        <v>0.4910341697098648</v>
      </c>
      <c r="C209" s="276">
        <f>IF(C$103=0,0,C$103/NMM_fec!C$103)</f>
        <v>0.49119906060477719</v>
      </c>
      <c r="D209" s="276">
        <f>IF(D$103=0,0,D$103/NMM_fec!D$103)</f>
        <v>0.49152062652368239</v>
      </c>
      <c r="E209" s="276">
        <f>IF(E$103=0,0,E$103/NMM_fec!E$103)</f>
        <v>0.49376044633744953</v>
      </c>
      <c r="F209" s="276">
        <f>IF(F$103=0,0,F$103/NMM_fec!F$103)</f>
        <v>0.49434914920332512</v>
      </c>
      <c r="G209" s="276">
        <f>IF(G$103=0,0,G$103/NMM_fec!G$103)</f>
        <v>0.49847143377425362</v>
      </c>
      <c r="H209" s="276">
        <f>IF(H$103=0,0,H$103/NMM_fec!H$103)</f>
        <v>0.49926520440529876</v>
      </c>
      <c r="I209" s="276">
        <f>IF(I$103=0,0,I$103/NMM_fec!I$103)</f>
        <v>0.49926520440529903</v>
      </c>
      <c r="J209" s="276">
        <f>IF(J$103=0,0,J$103/NMM_fec!J$103)</f>
        <v>0.49926520440529876</v>
      </c>
      <c r="K209" s="276">
        <f>IF(K$103=0,0,K$103/NMM_fec!K$103)</f>
        <v>0.50753495255842929</v>
      </c>
      <c r="L209" s="276">
        <f>IF(L$103=0,0,L$103/NMM_fec!L$103)</f>
        <v>0.5075349525584294</v>
      </c>
      <c r="M209" s="276">
        <f>IF(M$103=0,0,M$103/NMM_fec!M$103)</f>
        <v>0.50753495255842929</v>
      </c>
      <c r="N209" s="276">
        <f>IF(N$103=0,0,N$103/NMM_fec!N$103)</f>
        <v>0.50931080448656574</v>
      </c>
      <c r="O209" s="276">
        <f>IF(O$103=0,0,O$103/NMM_fec!O$103)</f>
        <v>0.51136336513593739</v>
      </c>
      <c r="P209" s="276">
        <f>IF(P$103=0,0,P$103/NMM_fec!P$103)</f>
        <v>0.5188345599632056</v>
      </c>
      <c r="Q209" s="276">
        <f>IF(Q$103=0,0,Q$103/NMM_fec!Q$103)</f>
        <v>0.5285249042206237</v>
      </c>
      <c r="R209" s="276">
        <f>IF(R$103=0,0,R$103/NMM_fec!R$103)</f>
        <v>0.5285249042206237</v>
      </c>
      <c r="S209" s="276">
        <f>IF(S$103=0,0,S$103/NMM_fec!S$103)</f>
        <v>0.53913427010270232</v>
      </c>
      <c r="T209" s="276">
        <f>IF(T$103=0,0,T$103/NMM_fec!T$103)</f>
        <v>0.53913427010270243</v>
      </c>
      <c r="U209" s="276">
        <f>IF(U$103=0,0,U$103/NMM_fec!U$103)</f>
        <v>0.53913427010270232</v>
      </c>
      <c r="V209" s="276">
        <f>IF(V$103=0,0,V$103/NMM_fec!V$103)</f>
        <v>0.53913427010270232</v>
      </c>
      <c r="W209" s="276">
        <f>IF(W$103=0,0,W$103/NMM_fec!W$103)</f>
        <v>0.53913427010270232</v>
      </c>
      <c r="DA209" s="77"/>
    </row>
    <row r="210" spans="1:105" ht="12" customHeight="1" x14ac:dyDescent="0.25">
      <c r="A210" s="56" t="s">
        <v>96</v>
      </c>
      <c r="B210" s="277">
        <f>IF(B$104=0,0,B$104/NMM_fec!B$104)</f>
        <v>0.73546021269501993</v>
      </c>
      <c r="C210" s="277">
        <f>IF(C$104=0,0,C$104/NMM_fec!C$104)</f>
        <v>0.73011445701933597</v>
      </c>
      <c r="D210" s="277">
        <f>IF(D$104=0,0,D$104/NMM_fec!D$104)</f>
        <v>0.76206455726120326</v>
      </c>
      <c r="E210" s="277">
        <f>IF(E$104=0,0,E$104/NMM_fec!E$104)</f>
        <v>0.73392521924737542</v>
      </c>
      <c r="F210" s="277">
        <f>IF(F$104=0,0,F$104/NMM_fec!F$104)</f>
        <v>0.71613583267227565</v>
      </c>
      <c r="G210" s="277">
        <f>IF(G$104=0,0,G$104/NMM_fec!G$104)</f>
        <v>0.71855399031699629</v>
      </c>
      <c r="H210" s="277">
        <f>IF(H$104=0,0,H$104/NMM_fec!H$104)</f>
        <v>0.71516116436367749</v>
      </c>
      <c r="I210" s="277">
        <f>IF(I$104=0,0,I$104/NMM_fec!I$104)</f>
        <v>0.7150557351644472</v>
      </c>
      <c r="J210" s="277">
        <f>IF(J$104=0,0,J$104/NMM_fec!J$104)</f>
        <v>0.71470952473231575</v>
      </c>
      <c r="K210" s="277">
        <f>IF(K$104=0,0,K$104/NMM_fec!K$104)</f>
        <v>0.72637569546714764</v>
      </c>
      <c r="L210" s="277">
        <f>IF(L$104=0,0,L$104/NMM_fec!L$104)</f>
        <v>0.72593919631640846</v>
      </c>
      <c r="M210" s="277">
        <f>IF(M$104=0,0,M$104/NMM_fec!M$104)</f>
        <v>0.7553799380834717</v>
      </c>
      <c r="N210" s="277">
        <f>IF(N$104=0,0,N$104/NMM_fec!N$104)</f>
        <v>0.75103282635738533</v>
      </c>
      <c r="O210" s="277">
        <f>IF(O$104=0,0,O$104/NMM_fec!O$104)</f>
        <v>0.76493205331639358</v>
      </c>
      <c r="P210" s="277">
        <f>IF(P$104=0,0,P$104/NMM_fec!P$104)</f>
        <v>0.77177403824122215</v>
      </c>
      <c r="Q210" s="277">
        <f>IF(Q$104=0,0,Q$104/NMM_fec!Q$104)</f>
        <v>0.77889327618479021</v>
      </c>
      <c r="R210" s="277">
        <f>IF(R$104=0,0,R$104/NMM_fec!R$104)</f>
        <v>0.77327329959491464</v>
      </c>
      <c r="S210" s="277">
        <f>IF(S$104=0,0,S$104/NMM_fec!S$104)</f>
        <v>0.78242209244263328</v>
      </c>
      <c r="T210" s="277">
        <f>IF(T$104=0,0,T$104/NMM_fec!T$104)</f>
        <v>0.76800570672562996</v>
      </c>
      <c r="U210" s="277">
        <f>IF(U$104=0,0,U$104/NMM_fec!U$104)</f>
        <v>0.76587177657771477</v>
      </c>
      <c r="V210" s="277">
        <f>IF(V$104=0,0,V$104/NMM_fec!V$104)</f>
        <v>0.76614839320360428</v>
      </c>
      <c r="W210" s="277">
        <f>IF(W$104=0,0,W$104/NMM_fec!W$104)</f>
        <v>0.76285030853406843</v>
      </c>
      <c r="DA210" s="78"/>
    </row>
    <row r="211" spans="1:105" ht="12" customHeight="1" x14ac:dyDescent="0.25">
      <c r="A211" s="203" t="s">
        <v>1555</v>
      </c>
      <c r="B211" s="278">
        <f>IF(B$110=0,0,B$110/NMM_fec!B$110)</f>
        <v>0.46943620005427622</v>
      </c>
      <c r="C211" s="278">
        <f>IF(C$110=0,0,C$110/NMM_fec!C$110)</f>
        <v>0.46854063538094226</v>
      </c>
      <c r="D211" s="278">
        <f>IF(D$110=0,0,D$110/NMM_fec!D$110)</f>
        <v>0.48680092566063232</v>
      </c>
      <c r="E211" s="278">
        <f>IF(E$110=0,0,E$110/NMM_fec!E$110)</f>
        <v>0.48565576526305748</v>
      </c>
      <c r="F211" s="278">
        <f>IF(F$110=0,0,F$110/NMM_fec!F$110)</f>
        <v>0.47417614076562975</v>
      </c>
      <c r="G211" s="278">
        <f>IF(G$110=0,0,G$110/NMM_fec!G$110)</f>
        <v>0.47586228332694458</v>
      </c>
      <c r="H211" s="278">
        <f>IF(H$110=0,0,H$110/NMM_fec!H$110)</f>
        <v>0.47065177282823561</v>
      </c>
      <c r="I211" s="278">
        <f>IF(I$110=0,0,I$110/NMM_fec!I$110)</f>
        <v>0.47969724677783881</v>
      </c>
      <c r="J211" s="278">
        <f>IF(J$110=0,0,J$110/NMM_fec!J$110)</f>
        <v>0.47817367585525511</v>
      </c>
      <c r="K211" s="278">
        <f>IF(K$110=0,0,K$110/NMM_fec!K$110)</f>
        <v>0.48458908761144726</v>
      </c>
      <c r="L211" s="278">
        <f>IF(L$110=0,0,L$110/NMM_fec!L$110)</f>
        <v>0.48463165795058882</v>
      </c>
      <c r="M211" s="278">
        <f>IF(M$110=0,0,M$110/NMM_fec!M$110)</f>
        <v>0.49361229258780914</v>
      </c>
      <c r="N211" s="278">
        <f>IF(N$110=0,0,N$110/NMM_fec!N$110)</f>
        <v>0.49441600602413815</v>
      </c>
      <c r="O211" s="278">
        <f>IF(O$110=0,0,O$110/NMM_fec!O$110)</f>
        <v>0.49341404083502155</v>
      </c>
      <c r="P211" s="278">
        <f>IF(P$110=0,0,P$110/NMM_fec!P$110)</f>
        <v>0.50378856609055189</v>
      </c>
      <c r="Q211" s="278">
        <f>IF(Q$110=0,0,Q$110/NMM_fec!Q$110)</f>
        <v>0.51337183810864284</v>
      </c>
      <c r="R211" s="278">
        <f>IF(R$110=0,0,R$110/NMM_fec!R$110)</f>
        <v>0.51190178960213262</v>
      </c>
      <c r="S211" s="278">
        <f>IF(S$110=0,0,S$110/NMM_fec!S$110)</f>
        <v>0.51906933097317387</v>
      </c>
      <c r="T211" s="278">
        <f>IF(T$110=0,0,T$110/NMM_fec!T$110)</f>
        <v>0.51778307521589317</v>
      </c>
      <c r="U211" s="278">
        <f>IF(U$110=0,0,U$110/NMM_fec!U$110)</f>
        <v>0.51422822626617359</v>
      </c>
      <c r="V211" s="278">
        <f>IF(V$110=0,0,V$110/NMM_fec!V$110)</f>
        <v>0.51249353670209064</v>
      </c>
      <c r="W211" s="278">
        <f>IF(W$110=0,0,W$110/NMM_fec!W$110)</f>
        <v>0.50420155988478332</v>
      </c>
      <c r="DA211" s="79"/>
    </row>
    <row r="212" spans="1:105" ht="12" customHeight="1" x14ac:dyDescent="0.25">
      <c r="A212" s="203" t="s">
        <v>1565</v>
      </c>
      <c r="B212" s="278">
        <f>IF(B$118=0,0,B$118/NMM_fec!B$118)</f>
        <v>0.59933539169196848</v>
      </c>
      <c r="C212" s="278">
        <f>IF(C$118=0,0,C$118/NMM_fec!C$118)</f>
        <v>0.59953665049468496</v>
      </c>
      <c r="D212" s="278">
        <f>IF(D$118=0,0,D$118/NMM_fec!D$118)</f>
        <v>0.59992914015803278</v>
      </c>
      <c r="E212" s="278">
        <f>IF(E$118=0,0,E$118/NMM_fec!E$118)</f>
        <v>0.60266296881642678</v>
      </c>
      <c r="F212" s="278">
        <f>IF(F$118=0,0,F$118/NMM_fec!F$118)</f>
        <v>0.60338151445841004</v>
      </c>
      <c r="G212" s="278">
        <f>IF(G$118=0,0,G$118/NMM_fec!G$118)</f>
        <v>0.60841299941482962</v>
      </c>
      <c r="H212" s="278">
        <f>IF(H$118=0,0,H$118/NMM_fec!H$118)</f>
        <v>0.60938184203601031</v>
      </c>
      <c r="I212" s="278">
        <f>IF(I$118=0,0,I$118/NMM_fec!I$118)</f>
        <v>0.6093818420360102</v>
      </c>
      <c r="J212" s="278">
        <f>IF(J$118=0,0,J$118/NMM_fec!J$118)</f>
        <v>0.60938184203601053</v>
      </c>
      <c r="K212" s="278">
        <f>IF(K$118=0,0,K$118/NMM_fec!K$118)</f>
        <v>0.61947554437749708</v>
      </c>
      <c r="L212" s="278">
        <f>IF(L$118=0,0,L$118/NMM_fec!L$118)</f>
        <v>0.61947554437749686</v>
      </c>
      <c r="M212" s="278">
        <f>IF(M$118=0,0,M$118/NMM_fec!M$118)</f>
        <v>0.61947554437749697</v>
      </c>
      <c r="N212" s="278">
        <f>IF(N$118=0,0,N$118/NMM_fec!N$118)</f>
        <v>0.62164307359764381</v>
      </c>
      <c r="O212" s="278">
        <f>IF(O$118=0,0,O$118/NMM_fec!O$118)</f>
        <v>0.6241483416963779</v>
      </c>
      <c r="P212" s="278">
        <f>IF(P$118=0,0,P$118/NMM_fec!P$118)</f>
        <v>0.63326736386311111</v>
      </c>
      <c r="Q212" s="278">
        <f>IF(Q$118=0,0,Q$118/NMM_fec!Q$118)</f>
        <v>0.64509498529846121</v>
      </c>
      <c r="R212" s="278">
        <f>IF(R$118=0,0,R$118/NMM_fec!R$118)</f>
        <v>0.6450949852984611</v>
      </c>
      <c r="S212" s="278">
        <f>IF(S$118=0,0,S$118/NMM_fec!S$118)</f>
        <v>0.65804432538266788</v>
      </c>
      <c r="T212" s="278">
        <f>IF(T$118=0,0,T$118/NMM_fec!T$118)</f>
        <v>0.65804432538266833</v>
      </c>
      <c r="U212" s="278">
        <f>IF(U$118=0,0,U$118/NMM_fec!U$118)</f>
        <v>0.65804432538266777</v>
      </c>
      <c r="V212" s="278">
        <f>IF(V$118=0,0,V$118/NMM_fec!V$118)</f>
        <v>0.6580443253826681</v>
      </c>
      <c r="W212" s="278">
        <f>IF(W$118=0,0,W$118/NMM_fec!W$118)</f>
        <v>0.65804432538266788</v>
      </c>
      <c r="DA212" s="79"/>
    </row>
    <row r="213" spans="1:105" ht="12" customHeight="1" x14ac:dyDescent="0.25">
      <c r="A213" s="203" t="s">
        <v>1567</v>
      </c>
      <c r="B213" s="278">
        <f>IF(B$119=0,0,B$119/NMM_fec!B$119)</f>
        <v>0.50447247879188994</v>
      </c>
      <c r="C213" s="278">
        <f>IF(C$119=0,0,C$119/NMM_fec!C$119)</f>
        <v>0.50236473429614459</v>
      </c>
      <c r="D213" s="278">
        <f>IF(D$119=0,0,D$119/NMM_fec!D$119)</f>
        <v>0.52495783195739121</v>
      </c>
      <c r="E213" s="278">
        <f>IF(E$119=0,0,E$119/NMM_fec!E$119)</f>
        <v>0.51884467617431607</v>
      </c>
      <c r="F213" s="278">
        <f>IF(F$119=0,0,F$119/NMM_fec!F$119)</f>
        <v>0.50287644723845948</v>
      </c>
      <c r="G213" s="278">
        <f>IF(G$119=0,0,G$119/NMM_fec!G$119)</f>
        <v>0.50305579234476838</v>
      </c>
      <c r="H213" s="278">
        <f>IF(H$119=0,0,H$119/NMM_fec!H$119)</f>
        <v>0.49436813197473778</v>
      </c>
      <c r="I213" s="278">
        <f>IF(I$119=0,0,I$119/NMM_fec!I$119)</f>
        <v>0.5034176607107691</v>
      </c>
      <c r="J213" s="278">
        <f>IF(J$119=0,0,J$119/NMM_fec!J$119)</f>
        <v>0.50141257012499396</v>
      </c>
      <c r="K213" s="278">
        <f>IF(K$119=0,0,K$119/NMM_fec!K$119)</f>
        <v>0.50803993628860189</v>
      </c>
      <c r="L213" s="278">
        <f>IF(L$119=0,0,L$119/NMM_fec!L$119)</f>
        <v>0.50752898419837922</v>
      </c>
      <c r="M213" s="278">
        <f>IF(M$119=0,0,M$119/NMM_fec!M$119)</f>
        <v>0.52861834386032547</v>
      </c>
      <c r="N213" s="278">
        <f>IF(N$119=0,0,N$119/NMM_fec!N$119)</f>
        <v>0.5279542085763983</v>
      </c>
      <c r="O213" s="278">
        <f>IF(O$119=0,0,O$119/NMM_fec!O$119)</f>
        <v>0.52987218714570405</v>
      </c>
      <c r="P213" s="278">
        <f>IF(P$119=0,0,P$119/NMM_fec!P$119)</f>
        <v>0.53939193098982674</v>
      </c>
      <c r="Q213" s="278">
        <f>IF(Q$119=0,0,Q$119/NMM_fec!Q$119)</f>
        <v>0.54822561670047654</v>
      </c>
      <c r="R213" s="278">
        <f>IF(R$119=0,0,R$119/NMM_fec!R$119)</f>
        <v>0.54553435924329308</v>
      </c>
      <c r="S213" s="278">
        <f>IF(S$119=0,0,S$119/NMM_fec!S$119)</f>
        <v>0.55219458403096677</v>
      </c>
      <c r="T213" s="278">
        <f>IF(T$119=0,0,T$119/NMM_fec!T$119)</f>
        <v>0.54302671118311852</v>
      </c>
      <c r="U213" s="278">
        <f>IF(U$119=0,0,U$119/NMM_fec!U$119)</f>
        <v>0.53869131032491735</v>
      </c>
      <c r="V213" s="278">
        <f>IF(V$119=0,0,V$119/NMM_fec!V$119)</f>
        <v>0.53880778309673527</v>
      </c>
      <c r="W213" s="278">
        <f>IF(W$119=0,0,W$119/NMM_fec!W$119)</f>
        <v>0.52737317797154237</v>
      </c>
      <c r="DA213" s="79"/>
    </row>
    <row r="214" spans="1:105" ht="12" customHeight="1" x14ac:dyDescent="0.25">
      <c r="A214" s="41" t="s">
        <v>1577</v>
      </c>
      <c r="B214" s="279">
        <f>IF(B$127=0,0,B$127/NMM_fec!B$127)</f>
        <v>0.61598359701674532</v>
      </c>
      <c r="C214" s="279">
        <f>IF(C$127=0,0,C$127/NMM_fec!C$127)</f>
        <v>0.61619044634175946</v>
      </c>
      <c r="D214" s="279">
        <f>IF(D$127=0,0,D$127/NMM_fec!D$127)</f>
        <v>0.616593838495756</v>
      </c>
      <c r="E214" s="279">
        <f>IF(E$127=0,0,E$127/NMM_fec!E$127)</f>
        <v>0.61940360683910534</v>
      </c>
      <c r="F214" s="279">
        <f>IF(F$127=0,0,F$127/NMM_fec!F$127)</f>
        <v>0.62014211208225489</v>
      </c>
      <c r="G214" s="279">
        <f>IF(G$127=0,0,G$127/NMM_fec!G$127)</f>
        <v>0.625313360509686</v>
      </c>
      <c r="H214" s="279">
        <f>IF(H$127=0,0,H$127/NMM_fec!H$127)</f>
        <v>0.62630911542590006</v>
      </c>
      <c r="I214" s="279">
        <f>IF(I$127=0,0,I$127/NMM_fec!I$127)</f>
        <v>0.6263091154258994</v>
      </c>
      <c r="J214" s="279">
        <f>IF(J$127=0,0,J$127/NMM_fec!J$127)</f>
        <v>0.62630911542589962</v>
      </c>
      <c r="K214" s="279">
        <f>IF(K$127=0,0,K$127/NMM_fec!K$127)</f>
        <v>0.6366831983879836</v>
      </c>
      <c r="L214" s="279">
        <f>IF(L$127=0,0,L$127/NMM_fec!L$127)</f>
        <v>0.63668319838798337</v>
      </c>
      <c r="M214" s="279">
        <f>IF(M$127=0,0,M$127/NMM_fec!M$127)</f>
        <v>0.63668319838798315</v>
      </c>
      <c r="N214" s="279">
        <f>IF(N$127=0,0,N$127/NMM_fec!N$127)</f>
        <v>0.63891093675313382</v>
      </c>
      <c r="O214" s="279">
        <f>IF(O$127=0,0,O$127/NMM_fec!O$127)</f>
        <v>0.6414857956323885</v>
      </c>
      <c r="P214" s="279">
        <f>IF(P$127=0,0,P$127/NMM_fec!P$127)</f>
        <v>0.65085812397041998</v>
      </c>
      <c r="Q214" s="279">
        <f>IF(Q$127=0,0,Q$127/NMM_fec!Q$127)</f>
        <v>0.66301429044564086</v>
      </c>
      <c r="R214" s="279">
        <f>IF(R$127=0,0,R$127/NMM_fec!R$127)</f>
        <v>0.66301429044564109</v>
      </c>
      <c r="S214" s="279">
        <f>IF(S$127=0,0,S$127/NMM_fec!S$127)</f>
        <v>0.67632333442107551</v>
      </c>
      <c r="T214" s="279">
        <f>IF(T$127=0,0,T$127/NMM_fec!T$127)</f>
        <v>0.67632333442107562</v>
      </c>
      <c r="U214" s="279">
        <f>IF(U$127=0,0,U$127/NMM_fec!U$127)</f>
        <v>0.67632333442107528</v>
      </c>
      <c r="V214" s="279">
        <f>IF(V$127=0,0,V$127/NMM_fec!V$127)</f>
        <v>0.6763233344210754</v>
      </c>
      <c r="W214" s="279">
        <f>IF(W$127=0,0,W$127/NMM_fec!W$127)</f>
        <v>0.67632333442107551</v>
      </c>
      <c r="DA214" s="82"/>
    </row>
  </sheetData>
  <conditionalFormatting sqref="W49:W58 W100:W109 W133:W138 W158:W159 W161:W162 W147:W151 W166:W170 W177:W178 B144:V144 B20:W25 B6:W15 B27:W32 B34:W44 B49:V59 B100:V110 B133:V139 B156:W156 B157:V163 B147:V152 B166:V171 B177:V179">
    <cfRule type="cellIs" dxfId="379" priority="432" operator="lessThan">
      <formula>0</formula>
    </cfRule>
  </conditionalFormatting>
  <conditionalFormatting sqref="B16:W16">
    <cfRule type="cellIs" dxfId="378" priority="431" operator="lessThan">
      <formula>0</formula>
    </cfRule>
  </conditionalFormatting>
  <conditionalFormatting sqref="B20:V24">
    <cfRule type="cellIs" dxfId="377" priority="430" operator="lessThan">
      <formula>0</formula>
    </cfRule>
  </conditionalFormatting>
  <conditionalFormatting sqref="B16:V16">
    <cfRule type="cellIs" dxfId="376" priority="428" operator="lessThan">
      <formula>0</formula>
    </cfRule>
  </conditionalFormatting>
  <conditionalFormatting sqref="B46:V46">
    <cfRule type="cellIs" dxfId="375" priority="429" operator="lessThan">
      <formula>0</formula>
    </cfRule>
  </conditionalFormatting>
  <conditionalFormatting sqref="B28:V32 B34:V45">
    <cfRule type="cellIs" dxfId="374" priority="427" operator="lessThan">
      <formula>0</formula>
    </cfRule>
  </conditionalFormatting>
  <conditionalFormatting sqref="B63:W66">
    <cfRule type="cellIs" dxfId="373" priority="426" operator="lessThan">
      <formula>0</formula>
    </cfRule>
  </conditionalFormatting>
  <conditionalFormatting sqref="B92:W95">
    <cfRule type="cellIs" dxfId="372" priority="419" operator="lessThan">
      <formula>0</formula>
    </cfRule>
  </conditionalFormatting>
  <conditionalFormatting sqref="B70:W70">
    <cfRule type="cellIs" dxfId="371" priority="423" operator="lessThan">
      <formula>0</formula>
    </cfRule>
  </conditionalFormatting>
  <conditionalFormatting sqref="B68:W69 B71:W77">
    <cfRule type="cellIs" dxfId="370" priority="424" operator="lessThan">
      <formula>0</formula>
    </cfRule>
  </conditionalFormatting>
  <conditionalFormatting sqref="B71:V71">
    <cfRule type="cellIs" dxfId="369" priority="414" operator="lessThan">
      <formula>0</formula>
    </cfRule>
  </conditionalFormatting>
  <conditionalFormatting sqref="B82:W87">
    <cfRule type="cellIs" dxfId="368" priority="422" operator="lessThan">
      <formula>0</formula>
    </cfRule>
  </conditionalFormatting>
  <conditionalFormatting sqref="B88:W88">
    <cfRule type="cellIs" dxfId="367" priority="421" operator="lessThan">
      <formula>0</formula>
    </cfRule>
  </conditionalFormatting>
  <conditionalFormatting sqref="B78:W78 B80:W80">
    <cfRule type="cellIs" dxfId="366" priority="425" operator="lessThan">
      <formula>0</formula>
    </cfRule>
  </conditionalFormatting>
  <conditionalFormatting sqref="B90:W90">
    <cfRule type="cellIs" dxfId="365" priority="420" operator="lessThan">
      <formula>0</formula>
    </cfRule>
  </conditionalFormatting>
  <conditionalFormatting sqref="B96:W96">
    <cfRule type="cellIs" dxfId="364" priority="418" operator="lessThan">
      <formula>0</formula>
    </cfRule>
  </conditionalFormatting>
  <conditionalFormatting sqref="B64:V67">
    <cfRule type="cellIs" dxfId="363" priority="417" operator="lessThan">
      <formula>0</formula>
    </cfRule>
  </conditionalFormatting>
  <conditionalFormatting sqref="B69:V70 B72:V78">
    <cfRule type="cellIs" dxfId="362" priority="415" operator="lessThan">
      <formula>0</formula>
    </cfRule>
  </conditionalFormatting>
  <conditionalFormatting sqref="B83:V88">
    <cfRule type="cellIs" dxfId="361" priority="413" operator="lessThan">
      <formula>0</formula>
    </cfRule>
  </conditionalFormatting>
  <conditionalFormatting sqref="B89:V89">
    <cfRule type="cellIs" dxfId="360" priority="412" operator="lessThan">
      <formula>0</formula>
    </cfRule>
  </conditionalFormatting>
  <conditionalFormatting sqref="B79:V79 B81:V81">
    <cfRule type="cellIs" dxfId="359" priority="416" operator="lessThan">
      <formula>0</formula>
    </cfRule>
  </conditionalFormatting>
  <conditionalFormatting sqref="B91:V91">
    <cfRule type="cellIs" dxfId="358" priority="411" operator="lessThan">
      <formula>0</formula>
    </cfRule>
  </conditionalFormatting>
  <conditionalFormatting sqref="B93:V96">
    <cfRule type="cellIs" dxfId="357" priority="410" operator="lessThan">
      <formula>0</formula>
    </cfRule>
  </conditionalFormatting>
  <conditionalFormatting sqref="B97:V97">
    <cfRule type="cellIs" dxfId="356" priority="409" operator="lessThan">
      <formula>0</formula>
    </cfRule>
  </conditionalFormatting>
  <conditionalFormatting sqref="B126:W127">
    <cfRule type="cellIs" dxfId="355" priority="408" operator="lessThan">
      <formula>0</formula>
    </cfRule>
  </conditionalFormatting>
  <conditionalFormatting sqref="B113:W116">
    <cfRule type="cellIs" dxfId="354" priority="407" operator="lessThan">
      <formula>0</formula>
    </cfRule>
  </conditionalFormatting>
  <conditionalFormatting sqref="B122:W125">
    <cfRule type="cellIs" dxfId="353" priority="406" operator="lessThan">
      <formula>0</formula>
    </cfRule>
  </conditionalFormatting>
  <conditionalFormatting sqref="B127:V128">
    <cfRule type="cellIs" dxfId="352" priority="405" operator="lessThan">
      <formula>0</formula>
    </cfRule>
  </conditionalFormatting>
  <conditionalFormatting sqref="B114:V117">
    <cfRule type="cellIs" dxfId="351" priority="404" operator="lessThan">
      <formula>0</formula>
    </cfRule>
  </conditionalFormatting>
  <conditionalFormatting sqref="B123:V126">
    <cfRule type="cellIs" dxfId="350" priority="403" operator="lessThan">
      <formula>0</formula>
    </cfRule>
  </conditionalFormatting>
  <conditionalFormatting sqref="B139:V139">
    <cfRule type="cellIs" dxfId="349" priority="401" operator="lessThan">
      <formula>0</formula>
    </cfRule>
  </conditionalFormatting>
  <conditionalFormatting sqref="B144:V144">
    <cfRule type="cellIs" dxfId="348" priority="402" operator="lessThan">
      <formula>0</formula>
    </cfRule>
  </conditionalFormatting>
  <conditionalFormatting sqref="B160:V160">
    <cfRule type="cellIs" dxfId="347" priority="399" operator="lessThan">
      <formula>0</formula>
    </cfRule>
  </conditionalFormatting>
  <conditionalFormatting sqref="B157:V157 B159:V159">
    <cfRule type="cellIs" dxfId="346" priority="400" operator="lessThan">
      <formula>0</formula>
    </cfRule>
  </conditionalFormatting>
  <conditionalFormatting sqref="B162:V162">
    <cfRule type="cellIs" dxfId="345" priority="398" operator="lessThan">
      <formula>0</formula>
    </cfRule>
  </conditionalFormatting>
  <conditionalFormatting sqref="B163:V163">
    <cfRule type="cellIs" dxfId="344" priority="397" operator="lessThan">
      <formula>0</formula>
    </cfRule>
  </conditionalFormatting>
  <conditionalFormatting sqref="B178:V179">
    <cfRule type="cellIs" dxfId="343" priority="396" operator="lessThan">
      <formula>0</formula>
    </cfRule>
  </conditionalFormatting>
  <conditionalFormatting sqref="W6:W15 W50:W59 W101:W110">
    <cfRule type="cellIs" dxfId="342" priority="393" operator="lessThan">
      <formula>0</formula>
    </cfRule>
  </conditionalFormatting>
  <conditionalFormatting sqref="W20:W24">
    <cfRule type="cellIs" dxfId="341" priority="392" operator="lessThan">
      <formula>0</formula>
    </cfRule>
  </conditionalFormatting>
  <conditionalFormatting sqref="W16">
    <cfRule type="cellIs" dxfId="340" priority="390" operator="lessThan">
      <formula>0</formula>
    </cfRule>
  </conditionalFormatting>
  <conditionalFormatting sqref="W46">
    <cfRule type="cellIs" dxfId="339" priority="391" operator="lessThan">
      <formula>0</formula>
    </cfRule>
  </conditionalFormatting>
  <conditionalFormatting sqref="W28:W32 W34:W45">
    <cfRule type="cellIs" dxfId="338" priority="389" operator="lessThan">
      <formula>0</formula>
    </cfRule>
  </conditionalFormatting>
  <conditionalFormatting sqref="W71">
    <cfRule type="cellIs" dxfId="337" priority="385" operator="lessThan">
      <formula>0</formula>
    </cfRule>
  </conditionalFormatting>
  <conditionalFormatting sqref="W64:W67">
    <cfRule type="cellIs" dxfId="336" priority="388" operator="lessThan">
      <formula>0</formula>
    </cfRule>
  </conditionalFormatting>
  <conditionalFormatting sqref="W69:W70 W72:W78">
    <cfRule type="cellIs" dxfId="335" priority="386" operator="lessThan">
      <formula>0</formula>
    </cfRule>
  </conditionalFormatting>
  <conditionalFormatting sqref="W83:W88">
    <cfRule type="cellIs" dxfId="334" priority="384" operator="lessThan">
      <formula>0</formula>
    </cfRule>
  </conditionalFormatting>
  <conditionalFormatting sqref="W89">
    <cfRule type="cellIs" dxfId="333" priority="383" operator="lessThan">
      <formula>0</formula>
    </cfRule>
  </conditionalFormatting>
  <conditionalFormatting sqref="W79 W81">
    <cfRule type="cellIs" dxfId="332" priority="387" operator="lessThan">
      <formula>0</formula>
    </cfRule>
  </conditionalFormatting>
  <conditionalFormatting sqref="W91">
    <cfRule type="cellIs" dxfId="331" priority="382" operator="lessThan">
      <formula>0</formula>
    </cfRule>
  </conditionalFormatting>
  <conditionalFormatting sqref="W93:W96">
    <cfRule type="cellIs" dxfId="330" priority="381" operator="lessThan">
      <formula>0</formula>
    </cfRule>
  </conditionalFormatting>
  <conditionalFormatting sqref="W97">
    <cfRule type="cellIs" dxfId="329" priority="380" operator="lessThan">
      <formula>0</formula>
    </cfRule>
  </conditionalFormatting>
  <conditionalFormatting sqref="W127:W128">
    <cfRule type="cellIs" dxfId="328" priority="379" operator="lessThan">
      <formula>0</formula>
    </cfRule>
  </conditionalFormatting>
  <conditionalFormatting sqref="W114:W117">
    <cfRule type="cellIs" dxfId="327" priority="378" operator="lessThan">
      <formula>0</formula>
    </cfRule>
  </conditionalFormatting>
  <conditionalFormatting sqref="W123:W126">
    <cfRule type="cellIs" dxfId="326" priority="377" operator="lessThan">
      <formula>0</formula>
    </cfRule>
  </conditionalFormatting>
  <conditionalFormatting sqref="W139">
    <cfRule type="cellIs" dxfId="325" priority="373" operator="lessThan">
      <formula>0</formula>
    </cfRule>
    <cfRule type="cellIs" dxfId="324" priority="375" operator="lessThan">
      <formula>0</formula>
    </cfRule>
  </conditionalFormatting>
  <conditionalFormatting sqref="W144">
    <cfRule type="cellIs" dxfId="323" priority="374" operator="lessThan">
      <formula>0</formula>
    </cfRule>
    <cfRule type="cellIs" dxfId="322" priority="376" operator="lessThan">
      <formula>0</formula>
    </cfRule>
  </conditionalFormatting>
  <conditionalFormatting sqref="W134:W138">
    <cfRule type="cellIs" dxfId="321" priority="372" operator="lessThan">
      <formula>0</formula>
    </cfRule>
  </conditionalFormatting>
  <conditionalFormatting sqref="W160">
    <cfRule type="cellIs" dxfId="320" priority="366" operator="lessThan">
      <formula>0</formula>
    </cfRule>
    <cfRule type="cellIs" dxfId="319" priority="370" operator="lessThan">
      <formula>0</formula>
    </cfRule>
  </conditionalFormatting>
  <conditionalFormatting sqref="W157 W159">
    <cfRule type="cellIs" dxfId="318" priority="367" operator="lessThan">
      <formula>0</formula>
    </cfRule>
    <cfRule type="cellIs" dxfId="317" priority="371" operator="lessThan">
      <formula>0</formula>
    </cfRule>
  </conditionalFormatting>
  <conditionalFormatting sqref="W162">
    <cfRule type="cellIs" dxfId="316" priority="365" operator="lessThan">
      <formula>0</formula>
    </cfRule>
    <cfRule type="cellIs" dxfId="315" priority="369" operator="lessThan">
      <formula>0</formula>
    </cfRule>
  </conditionalFormatting>
  <conditionalFormatting sqref="W163">
    <cfRule type="cellIs" dxfId="314" priority="364" operator="lessThan">
      <formula>0</formula>
    </cfRule>
    <cfRule type="cellIs" dxfId="313" priority="368" operator="lessThan">
      <formula>0</formula>
    </cfRule>
  </conditionalFormatting>
  <conditionalFormatting sqref="W148:W152">
    <cfRule type="cellIs" dxfId="312" priority="363" operator="lessThan">
      <formula>0</formula>
    </cfRule>
  </conditionalFormatting>
  <conditionalFormatting sqref="W167:W171">
    <cfRule type="cellIs" dxfId="311" priority="360" operator="lessThan">
      <formula>0</formula>
    </cfRule>
  </conditionalFormatting>
  <conditionalFormatting sqref="W178:W179">
    <cfRule type="cellIs" dxfId="310" priority="361" operator="lessThan">
      <formula>0</formula>
    </cfRule>
    <cfRule type="cellIs" dxfId="309" priority="362" operator="lessThan">
      <formula>0</formula>
    </cfRule>
  </conditionalFormatting>
  <conditionalFormatting sqref="B45:W45">
    <cfRule type="cellIs" dxfId="308" priority="352" operator="lessThan">
      <formula>0</formula>
    </cfRule>
  </conditionalFormatting>
  <conditionalFormatting sqref="B142:W143">
    <cfRule type="cellIs" dxfId="307" priority="351" operator="lessThan">
      <formula>0</formula>
    </cfRule>
  </conditionalFormatting>
  <conditionalFormatting sqref="B33:V33">
    <cfRule type="cellIs" dxfId="306" priority="350" operator="lessThan">
      <formula>0</formula>
    </cfRule>
  </conditionalFormatting>
  <conditionalFormatting sqref="W33">
    <cfRule type="cellIs" dxfId="305" priority="349" operator="lessThan">
      <formula>0</formula>
    </cfRule>
  </conditionalFormatting>
  <conditionalFormatting sqref="W184:W189 W195:W199 W206:W210 B193:V193 B192:W192 B184:V190 B195:V200 B214:W214 B206:V211">
    <cfRule type="cellIs" dxfId="304" priority="348" operator="lessThan">
      <formula>0</formula>
    </cfRule>
  </conditionalFormatting>
  <conditionalFormatting sqref="B193:V193">
    <cfRule type="cellIs" dxfId="303" priority="347" operator="lessThan">
      <formula>0</formula>
    </cfRule>
  </conditionalFormatting>
  <conditionalFormatting sqref="B190:V190">
    <cfRule type="cellIs" dxfId="302" priority="346" operator="lessThan">
      <formula>0</formula>
    </cfRule>
  </conditionalFormatting>
  <conditionalFormatting sqref="W193">
    <cfRule type="cellIs" dxfId="301" priority="343" operator="lessThan">
      <formula>0</formula>
    </cfRule>
    <cfRule type="cellIs" dxfId="300" priority="345" operator="lessThan">
      <formula>0</formula>
    </cfRule>
  </conditionalFormatting>
  <conditionalFormatting sqref="W190">
    <cfRule type="cellIs" dxfId="299" priority="342" operator="lessThan">
      <formula>0</formula>
    </cfRule>
    <cfRule type="cellIs" dxfId="298" priority="344" operator="lessThan">
      <formula>0</formula>
    </cfRule>
  </conditionalFormatting>
  <conditionalFormatting sqref="W185:W189">
    <cfRule type="cellIs" dxfId="297" priority="341" operator="lessThan">
      <formula>0</formula>
    </cfRule>
  </conditionalFormatting>
  <conditionalFormatting sqref="W196:W200">
    <cfRule type="cellIs" dxfId="296" priority="340" operator="lessThan">
      <formula>0</formula>
    </cfRule>
  </conditionalFormatting>
  <conditionalFormatting sqref="W207:W211">
    <cfRule type="cellIs" dxfId="295" priority="339" operator="lessThan">
      <formula>0</formula>
    </cfRule>
  </conditionalFormatting>
  <conditionalFormatting sqref="B144 B20:B25 B6:B15 B27:B32 B34:B44 B49:B59 B100:B110 B133:B139 B156:B163 B147:B152 B166:B171 B177:B179">
    <cfRule type="cellIs" dxfId="294" priority="338" operator="lessThan">
      <formula>0</formula>
    </cfRule>
  </conditionalFormatting>
  <conditionalFormatting sqref="B16">
    <cfRule type="cellIs" dxfId="293" priority="334" operator="lessThan">
      <formula>0</formula>
    </cfRule>
    <cfRule type="cellIs" dxfId="292" priority="337" operator="lessThan">
      <formula>0</formula>
    </cfRule>
  </conditionalFormatting>
  <conditionalFormatting sqref="B20:B24">
    <cfRule type="cellIs" dxfId="291" priority="336" operator="lessThan">
      <formula>0</formula>
    </cfRule>
  </conditionalFormatting>
  <conditionalFormatting sqref="B46">
    <cfRule type="cellIs" dxfId="290" priority="335" operator="lessThan">
      <formula>0</formula>
    </cfRule>
  </conditionalFormatting>
  <conditionalFormatting sqref="B28:B32 B34:B45">
    <cfRule type="cellIs" dxfId="289" priority="333" operator="lessThan">
      <formula>0</formula>
    </cfRule>
  </conditionalFormatting>
  <conditionalFormatting sqref="B63:B66">
    <cfRule type="cellIs" dxfId="288" priority="332" operator="lessThan">
      <formula>0</formula>
    </cfRule>
  </conditionalFormatting>
  <conditionalFormatting sqref="B92:B95">
    <cfRule type="cellIs" dxfId="287" priority="325" operator="lessThan">
      <formula>0</formula>
    </cfRule>
  </conditionalFormatting>
  <conditionalFormatting sqref="B70">
    <cfRule type="cellIs" dxfId="286" priority="329" operator="lessThan">
      <formula>0</formula>
    </cfRule>
  </conditionalFormatting>
  <conditionalFormatting sqref="B68:B69 B71:B77">
    <cfRule type="cellIs" dxfId="285" priority="330" operator="lessThan">
      <formula>0</formula>
    </cfRule>
  </conditionalFormatting>
  <conditionalFormatting sqref="B71">
    <cfRule type="cellIs" dxfId="284" priority="320" operator="lessThan">
      <formula>0</formula>
    </cfRule>
  </conditionalFormatting>
  <conditionalFormatting sqref="B82:B87">
    <cfRule type="cellIs" dxfId="283" priority="328" operator="lessThan">
      <formula>0</formula>
    </cfRule>
  </conditionalFormatting>
  <conditionalFormatting sqref="B88">
    <cfRule type="cellIs" dxfId="282" priority="327" operator="lessThan">
      <formula>0</formula>
    </cfRule>
  </conditionalFormatting>
  <conditionalFormatting sqref="B78 B80">
    <cfRule type="cellIs" dxfId="281" priority="331" operator="lessThan">
      <formula>0</formula>
    </cfRule>
  </conditionalFormatting>
  <conditionalFormatting sqref="B90">
    <cfRule type="cellIs" dxfId="280" priority="326" operator="lessThan">
      <formula>0</formula>
    </cfRule>
  </conditionalFormatting>
  <conditionalFormatting sqref="B96">
    <cfRule type="cellIs" dxfId="279" priority="324" operator="lessThan">
      <formula>0</formula>
    </cfRule>
  </conditionalFormatting>
  <conditionalFormatting sqref="B64:B67">
    <cfRule type="cellIs" dxfId="278" priority="323" operator="lessThan">
      <formula>0</formula>
    </cfRule>
  </conditionalFormatting>
  <conditionalFormatting sqref="B69:B70 B72:B78">
    <cfRule type="cellIs" dxfId="277" priority="321" operator="lessThan">
      <formula>0</formula>
    </cfRule>
  </conditionalFormatting>
  <conditionalFormatting sqref="B83:B88">
    <cfRule type="cellIs" dxfId="276" priority="319" operator="lessThan">
      <formula>0</formula>
    </cfRule>
  </conditionalFormatting>
  <conditionalFormatting sqref="B89">
    <cfRule type="cellIs" dxfId="275" priority="318" operator="lessThan">
      <formula>0</formula>
    </cfRule>
  </conditionalFormatting>
  <conditionalFormatting sqref="B79 B81">
    <cfRule type="cellIs" dxfId="274" priority="322" operator="lessThan">
      <formula>0</formula>
    </cfRule>
  </conditionalFormatting>
  <conditionalFormatting sqref="B91">
    <cfRule type="cellIs" dxfId="273" priority="317" operator="lessThan">
      <formula>0</formula>
    </cfRule>
  </conditionalFormatting>
  <conditionalFormatting sqref="B93:B96">
    <cfRule type="cellIs" dxfId="272" priority="316" operator="lessThan">
      <formula>0</formula>
    </cfRule>
  </conditionalFormatting>
  <conditionalFormatting sqref="B97">
    <cfRule type="cellIs" dxfId="271" priority="315" operator="lessThan">
      <formula>0</formula>
    </cfRule>
  </conditionalFormatting>
  <conditionalFormatting sqref="B126:B127">
    <cfRule type="cellIs" dxfId="270" priority="314" operator="lessThan">
      <formula>0</formula>
    </cfRule>
  </conditionalFormatting>
  <conditionalFormatting sqref="B113:B116">
    <cfRule type="cellIs" dxfId="269" priority="313" operator="lessThan">
      <formula>0</formula>
    </cfRule>
  </conditionalFormatting>
  <conditionalFormatting sqref="B122:B125">
    <cfRule type="cellIs" dxfId="268" priority="312" operator="lessThan">
      <formula>0</formula>
    </cfRule>
  </conditionalFormatting>
  <conditionalFormatting sqref="B127:B128">
    <cfRule type="cellIs" dxfId="267" priority="311" operator="lessThan">
      <formula>0</formula>
    </cfRule>
  </conditionalFormatting>
  <conditionalFormatting sqref="B114:B117">
    <cfRule type="cellIs" dxfId="266" priority="310" operator="lessThan">
      <formula>0</formula>
    </cfRule>
  </conditionalFormatting>
  <conditionalFormatting sqref="B123:B126">
    <cfRule type="cellIs" dxfId="265" priority="309" operator="lessThan">
      <formula>0</formula>
    </cfRule>
  </conditionalFormatting>
  <conditionalFormatting sqref="B139">
    <cfRule type="cellIs" dxfId="264" priority="307" operator="lessThan">
      <formula>0</formula>
    </cfRule>
  </conditionalFormatting>
  <conditionalFormatting sqref="B144">
    <cfRule type="cellIs" dxfId="263" priority="308" operator="lessThan">
      <formula>0</formula>
    </cfRule>
  </conditionalFormatting>
  <conditionalFormatting sqref="B160">
    <cfRule type="cellIs" dxfId="262" priority="305" operator="lessThan">
      <formula>0</formula>
    </cfRule>
  </conditionalFormatting>
  <conditionalFormatting sqref="B157 B159">
    <cfRule type="cellIs" dxfId="261" priority="306" operator="lessThan">
      <formula>0</formula>
    </cfRule>
  </conditionalFormatting>
  <conditionalFormatting sqref="B162">
    <cfRule type="cellIs" dxfId="260" priority="304" operator="lessThan">
      <formula>0</formula>
    </cfRule>
  </conditionalFormatting>
  <conditionalFormatting sqref="B163">
    <cfRule type="cellIs" dxfId="259" priority="303" operator="lessThan">
      <formula>0</formula>
    </cfRule>
  </conditionalFormatting>
  <conditionalFormatting sqref="B178:B179">
    <cfRule type="cellIs" dxfId="258" priority="302" operator="lessThan">
      <formula>0</formula>
    </cfRule>
  </conditionalFormatting>
  <conditionalFormatting sqref="B45">
    <cfRule type="cellIs" dxfId="257" priority="301" operator="lessThan">
      <formula>0</formula>
    </cfRule>
  </conditionalFormatting>
  <conditionalFormatting sqref="B142:B143">
    <cfRule type="cellIs" dxfId="256" priority="300" operator="lessThan">
      <formula>0</formula>
    </cfRule>
  </conditionalFormatting>
  <conditionalFormatting sqref="B33">
    <cfRule type="cellIs" dxfId="255" priority="299" operator="lessThan">
      <formula>0</formula>
    </cfRule>
  </conditionalFormatting>
  <conditionalFormatting sqref="B192:B193 B184:B190 B195:B200 B214 B206:B211">
    <cfRule type="cellIs" dxfId="254" priority="298" operator="lessThan">
      <formula>0</formula>
    </cfRule>
  </conditionalFormatting>
  <conditionalFormatting sqref="B193">
    <cfRule type="cellIs" dxfId="253" priority="297" operator="lessThan">
      <formula>0</formula>
    </cfRule>
  </conditionalFormatting>
  <conditionalFormatting sqref="B190">
    <cfRule type="cellIs" dxfId="252" priority="296" operator="lessThan">
      <formula>0</formula>
    </cfRule>
  </conditionalFormatting>
  <conditionalFormatting sqref="DA49:DA58 DA100:DA109 DA133:DA138 DA158:DA159 DA161:DA162 DA147:DA151 DA166:DA170 DA177:DA178 DA20:DA25 DA6:DA15 DA27:DA32 DA34:DA44 DA156">
    <cfRule type="cellIs" dxfId="251" priority="59" operator="lessThan">
      <formula>0</formula>
    </cfRule>
  </conditionalFormatting>
  <conditionalFormatting sqref="DA16">
    <cfRule type="cellIs" dxfId="250" priority="42" operator="lessThan">
      <formula>0</formula>
    </cfRule>
    <cfRule type="cellIs" dxfId="249" priority="58" operator="lessThan">
      <formula>0</formula>
    </cfRule>
  </conditionalFormatting>
  <conditionalFormatting sqref="DA63:DA66">
    <cfRule type="cellIs" dxfId="248" priority="57" operator="lessThan">
      <formula>0</formula>
    </cfRule>
  </conditionalFormatting>
  <conditionalFormatting sqref="DA92:DA95">
    <cfRule type="cellIs" dxfId="247" priority="50" operator="lessThan">
      <formula>0</formula>
    </cfRule>
  </conditionalFormatting>
  <conditionalFormatting sqref="DA70">
    <cfRule type="cellIs" dxfId="246" priority="54" operator="lessThan">
      <formula>0</formula>
    </cfRule>
  </conditionalFormatting>
  <conditionalFormatting sqref="DA68:DA69 DA71:DA77">
    <cfRule type="cellIs" dxfId="245" priority="55" operator="lessThan">
      <formula>0</formula>
    </cfRule>
  </conditionalFormatting>
  <conditionalFormatting sqref="DA82:DA87">
    <cfRule type="cellIs" dxfId="244" priority="53" operator="lessThan">
      <formula>0</formula>
    </cfRule>
  </conditionalFormatting>
  <conditionalFormatting sqref="DA88">
    <cfRule type="cellIs" dxfId="243" priority="52" operator="lessThan">
      <formula>0</formula>
    </cfRule>
  </conditionalFormatting>
  <conditionalFormatting sqref="DA78 DA80">
    <cfRule type="cellIs" dxfId="242" priority="56" operator="lessThan">
      <formula>0</formula>
    </cfRule>
  </conditionalFormatting>
  <conditionalFormatting sqref="DA90">
    <cfRule type="cellIs" dxfId="241" priority="51" operator="lessThan">
      <formula>0</formula>
    </cfRule>
  </conditionalFormatting>
  <conditionalFormatting sqref="DA96">
    <cfRule type="cellIs" dxfId="240" priority="49" operator="lessThan">
      <formula>0</formula>
    </cfRule>
  </conditionalFormatting>
  <conditionalFormatting sqref="DA126:DA127">
    <cfRule type="cellIs" dxfId="239" priority="48" operator="lessThan">
      <formula>0</formula>
    </cfRule>
  </conditionalFormatting>
  <conditionalFormatting sqref="DA113:DA116">
    <cfRule type="cellIs" dxfId="238" priority="47" operator="lessThan">
      <formula>0</formula>
    </cfRule>
  </conditionalFormatting>
  <conditionalFormatting sqref="DA122:DA125">
    <cfRule type="cellIs" dxfId="237" priority="46" operator="lessThan">
      <formula>0</formula>
    </cfRule>
  </conditionalFormatting>
  <conditionalFormatting sqref="DA6:DA15 DA50:DA59 DA101:DA110">
    <cfRule type="cellIs" dxfId="236" priority="45" operator="lessThan">
      <formula>0</formula>
    </cfRule>
  </conditionalFormatting>
  <conditionalFormatting sqref="DA20:DA24">
    <cfRule type="cellIs" dxfId="235" priority="44" operator="lessThan">
      <formula>0</formula>
    </cfRule>
  </conditionalFormatting>
  <conditionalFormatting sqref="DA46">
    <cfRule type="cellIs" dxfId="234" priority="43" operator="lessThan">
      <formula>0</formula>
    </cfRule>
  </conditionalFormatting>
  <conditionalFormatting sqref="DA28:DA32 DA34:DA45">
    <cfRule type="cellIs" dxfId="233" priority="41" operator="lessThan">
      <formula>0</formula>
    </cfRule>
  </conditionalFormatting>
  <conditionalFormatting sqref="DA71">
    <cfRule type="cellIs" dxfId="232" priority="37" operator="lessThan">
      <formula>0</formula>
    </cfRule>
  </conditionalFormatting>
  <conditionalFormatting sqref="DA64:DA67">
    <cfRule type="cellIs" dxfId="231" priority="40" operator="lessThan">
      <formula>0</formula>
    </cfRule>
  </conditionalFormatting>
  <conditionalFormatting sqref="DA69:DA70 DA72:DA78">
    <cfRule type="cellIs" dxfId="230" priority="38" operator="lessThan">
      <formula>0</formula>
    </cfRule>
  </conditionalFormatting>
  <conditionalFormatting sqref="DA83:DA88">
    <cfRule type="cellIs" dxfId="229" priority="36" operator="lessThan">
      <formula>0</formula>
    </cfRule>
  </conditionalFormatting>
  <conditionalFormatting sqref="DA89">
    <cfRule type="cellIs" dxfId="228" priority="35" operator="lessThan">
      <formula>0</formula>
    </cfRule>
  </conditionalFormatting>
  <conditionalFormatting sqref="DA79 DA81">
    <cfRule type="cellIs" dxfId="227" priority="39" operator="lessThan">
      <formula>0</formula>
    </cfRule>
  </conditionalFormatting>
  <conditionalFormatting sqref="DA91">
    <cfRule type="cellIs" dxfId="226" priority="34" operator="lessThan">
      <formula>0</formula>
    </cfRule>
  </conditionalFormatting>
  <conditionalFormatting sqref="DA93:DA96">
    <cfRule type="cellIs" dxfId="225" priority="33" operator="lessThan">
      <formula>0</formula>
    </cfRule>
  </conditionalFormatting>
  <conditionalFormatting sqref="DA97">
    <cfRule type="cellIs" dxfId="224" priority="32" operator="lessThan">
      <formula>0</formula>
    </cfRule>
  </conditionalFormatting>
  <conditionalFormatting sqref="DA127:DA128">
    <cfRule type="cellIs" dxfId="223" priority="31" operator="lessThan">
      <formula>0</formula>
    </cfRule>
  </conditionalFormatting>
  <conditionalFormatting sqref="DA114:DA117">
    <cfRule type="cellIs" dxfId="222" priority="30" operator="lessThan">
      <formula>0</formula>
    </cfRule>
  </conditionalFormatting>
  <conditionalFormatting sqref="DA123:DA126">
    <cfRule type="cellIs" dxfId="221" priority="29" operator="lessThan">
      <formula>0</formula>
    </cfRule>
  </conditionalFormatting>
  <conditionalFormatting sqref="DA139">
    <cfRule type="cellIs" dxfId="220" priority="25" operator="lessThan">
      <formula>0</formula>
    </cfRule>
    <cfRule type="cellIs" dxfId="219" priority="27" operator="lessThan">
      <formula>0</formula>
    </cfRule>
  </conditionalFormatting>
  <conditionalFormatting sqref="DA144">
    <cfRule type="cellIs" dxfId="218" priority="26" operator="lessThan">
      <formula>0</formula>
    </cfRule>
    <cfRule type="cellIs" dxfId="217" priority="28" operator="lessThan">
      <formula>0</formula>
    </cfRule>
  </conditionalFormatting>
  <conditionalFormatting sqref="DA134:DA138">
    <cfRule type="cellIs" dxfId="216" priority="24" operator="lessThan">
      <formula>0</formula>
    </cfRule>
  </conditionalFormatting>
  <conditionalFormatting sqref="DA160">
    <cfRule type="cellIs" dxfId="215" priority="18" operator="lessThan">
      <formula>0</formula>
    </cfRule>
    <cfRule type="cellIs" dxfId="214" priority="22" operator="lessThan">
      <formula>0</formula>
    </cfRule>
  </conditionalFormatting>
  <conditionalFormatting sqref="DA157 DA159">
    <cfRule type="cellIs" dxfId="213" priority="19" operator="lessThan">
      <formula>0</formula>
    </cfRule>
    <cfRule type="cellIs" dxfId="212" priority="23" operator="lessThan">
      <formula>0</formula>
    </cfRule>
  </conditionalFormatting>
  <conditionalFormatting sqref="DA162">
    <cfRule type="cellIs" dxfId="211" priority="17" operator="lessThan">
      <formula>0</formula>
    </cfRule>
    <cfRule type="cellIs" dxfId="210" priority="21" operator="lessThan">
      <formula>0</formula>
    </cfRule>
  </conditionalFormatting>
  <conditionalFormatting sqref="DA163">
    <cfRule type="cellIs" dxfId="209" priority="16" operator="lessThan">
      <formula>0</formula>
    </cfRule>
    <cfRule type="cellIs" dxfId="208" priority="20" operator="lessThan">
      <formula>0</formula>
    </cfRule>
  </conditionalFormatting>
  <conditionalFormatting sqref="DA148:DA152">
    <cfRule type="cellIs" dxfId="207" priority="15" operator="lessThan">
      <formula>0</formula>
    </cfRule>
  </conditionalFormatting>
  <conditionalFormatting sqref="DA167:DA171">
    <cfRule type="cellIs" dxfId="206" priority="12" operator="lessThan">
      <formula>0</formula>
    </cfRule>
  </conditionalFormatting>
  <conditionalFormatting sqref="DA178:DA179">
    <cfRule type="cellIs" dxfId="205" priority="13" operator="lessThan">
      <formula>0</formula>
    </cfRule>
    <cfRule type="cellIs" dxfId="204" priority="14" operator="lessThan">
      <formula>0</formula>
    </cfRule>
  </conditionalFormatting>
  <conditionalFormatting sqref="DA45">
    <cfRule type="cellIs" dxfId="203" priority="11" operator="lessThan">
      <formula>0</formula>
    </cfRule>
  </conditionalFormatting>
  <conditionalFormatting sqref="DA142:DA143">
    <cfRule type="cellIs" dxfId="202" priority="10" operator="lessThan">
      <formula>0</formula>
    </cfRule>
  </conditionalFormatting>
  <conditionalFormatting sqref="DA33">
    <cfRule type="cellIs" dxfId="201" priority="9" operator="lessThan">
      <formula>0</formula>
    </cfRule>
  </conditionalFormatting>
  <conditionalFormatting sqref="DA184:DA189 DA195:DA199 DA206:DA210 DA192 DA214">
    <cfRule type="cellIs" dxfId="200" priority="8" operator="lessThan">
      <formula>0</formula>
    </cfRule>
  </conditionalFormatting>
  <conditionalFormatting sqref="DA193">
    <cfRule type="cellIs" dxfId="199" priority="5" operator="lessThan">
      <formula>0</formula>
    </cfRule>
    <cfRule type="cellIs" dxfId="198" priority="7" operator="lessThan">
      <formula>0</formula>
    </cfRule>
  </conditionalFormatting>
  <conditionalFormatting sqref="DA190">
    <cfRule type="cellIs" dxfId="197" priority="4" operator="lessThan">
      <formula>0</formula>
    </cfRule>
    <cfRule type="cellIs" dxfId="196" priority="6" operator="lessThan">
      <formula>0</formula>
    </cfRule>
  </conditionalFormatting>
  <conditionalFormatting sqref="DA185:DA189">
    <cfRule type="cellIs" dxfId="195" priority="3" operator="lessThan">
      <formula>0</formula>
    </cfRule>
  </conditionalFormatting>
  <conditionalFormatting sqref="DA196:DA200">
    <cfRule type="cellIs" dxfId="194" priority="2" operator="lessThan">
      <formula>0</formula>
    </cfRule>
  </conditionalFormatting>
  <conditionalFormatting sqref="DA207:DA211">
    <cfRule type="cellIs" dxfId="193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CO2 emissions"</f>
        <v>LU: Non-metallic mineral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f t="shared" ref="B5:W5" si="0">SUM(B6:B10)+B16+B17+B25+B33+B46</f>
        <v>680.24496376950583</v>
      </c>
      <c r="C5" s="225">
        <f t="shared" si="0"/>
        <v>619.25098998242402</v>
      </c>
      <c r="D5" s="225">
        <f t="shared" si="0"/>
        <v>629.92921982232303</v>
      </c>
      <c r="E5" s="225">
        <f t="shared" si="0"/>
        <v>574.48627391674677</v>
      </c>
      <c r="F5" s="225">
        <f t="shared" si="0"/>
        <v>626.34712184714635</v>
      </c>
      <c r="G5" s="225">
        <f t="shared" si="0"/>
        <v>618.93254480196151</v>
      </c>
      <c r="H5" s="225">
        <f t="shared" si="0"/>
        <v>643.75258718296618</v>
      </c>
      <c r="I5" s="225">
        <f t="shared" si="0"/>
        <v>645.40978359430812</v>
      </c>
      <c r="J5" s="225">
        <f t="shared" si="0"/>
        <v>627.41323092323444</v>
      </c>
      <c r="K5" s="225">
        <f t="shared" si="0"/>
        <v>579.80903404568767</v>
      </c>
      <c r="L5" s="225">
        <f t="shared" si="0"/>
        <v>611.07688554033507</v>
      </c>
      <c r="M5" s="225">
        <f t="shared" si="0"/>
        <v>642.31542043883951</v>
      </c>
      <c r="N5" s="225">
        <f t="shared" si="0"/>
        <v>595.38909148452467</v>
      </c>
      <c r="O5" s="225">
        <f t="shared" si="0"/>
        <v>617.87178308522334</v>
      </c>
      <c r="P5" s="225">
        <f t="shared" si="0"/>
        <v>593.90739198904384</v>
      </c>
      <c r="Q5" s="225">
        <f t="shared" si="0"/>
        <v>555.99698603376658</v>
      </c>
      <c r="R5" s="225">
        <f t="shared" si="0"/>
        <v>575.47862758042925</v>
      </c>
      <c r="S5" s="225">
        <f t="shared" si="0"/>
        <v>599.52398317711072</v>
      </c>
      <c r="T5" s="225">
        <f t="shared" si="0"/>
        <v>597.50673839490491</v>
      </c>
      <c r="U5" s="225">
        <f t="shared" si="0"/>
        <v>628.73920473945827</v>
      </c>
      <c r="V5" s="225">
        <f t="shared" si="0"/>
        <v>642.14181117107785</v>
      </c>
      <c r="W5" s="225">
        <f t="shared" si="0"/>
        <v>600.31561873032615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1694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1695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1696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1697</v>
      </c>
    </row>
    <row r="10" spans="1:105" ht="12" customHeight="1" x14ac:dyDescent="0.25">
      <c r="A10" s="56" t="s">
        <v>96</v>
      </c>
      <c r="B10" s="262">
        <v>0.45625362412897169</v>
      </c>
      <c r="C10" s="262">
        <v>0.43802462617972171</v>
      </c>
      <c r="D10" s="262">
        <v>0.36160678657367468</v>
      </c>
      <c r="E10" s="262">
        <v>0.40205602317964428</v>
      </c>
      <c r="F10" s="262">
        <v>0.49650175873218289</v>
      </c>
      <c r="G10" s="262">
        <v>0.49678043925278798</v>
      </c>
      <c r="H10" s="262">
        <v>0.58918128880584086</v>
      </c>
      <c r="I10" s="262">
        <v>0.68406799881691382</v>
      </c>
      <c r="J10" s="262">
        <v>0.68926177546770451</v>
      </c>
      <c r="K10" s="262">
        <v>0.66984504705538228</v>
      </c>
      <c r="L10" s="262">
        <v>0.69228431520818512</v>
      </c>
      <c r="M10" s="262">
        <v>0.6324875111620355</v>
      </c>
      <c r="N10" s="262">
        <v>0.54317420303098329</v>
      </c>
      <c r="O10" s="262">
        <v>0.57476184806346786</v>
      </c>
      <c r="P10" s="262">
        <v>0.55293487782909145</v>
      </c>
      <c r="Q10" s="262">
        <v>0.57096383823554631</v>
      </c>
      <c r="R10" s="262">
        <v>0.57809668924596036</v>
      </c>
      <c r="S10" s="262">
        <v>0.59684100555188457</v>
      </c>
      <c r="T10" s="262">
        <v>0.650104528366927</v>
      </c>
      <c r="U10" s="262">
        <v>0.67596946284927861</v>
      </c>
      <c r="V10" s="262">
        <v>0.62063731928343457</v>
      </c>
      <c r="W10" s="262">
        <v>0.62735887152680947</v>
      </c>
      <c r="DA10" s="68" t="s">
        <v>1698</v>
      </c>
    </row>
    <row r="11" spans="1:105" ht="12" customHeight="1" x14ac:dyDescent="0.25">
      <c r="A11" s="37" t="s">
        <v>160</v>
      </c>
      <c r="B11" s="228">
        <v>5.9714439595057378E-3</v>
      </c>
      <c r="C11" s="228">
        <v>6.9016860113346231E-3</v>
      </c>
      <c r="D11" s="228">
        <v>5.3822691375827224E-3</v>
      </c>
      <c r="E11" s="228">
        <v>4.3037837970900826E-3</v>
      </c>
      <c r="F11" s="228">
        <v>6.1683147547123432E-3</v>
      </c>
      <c r="G11" s="228">
        <v>4.1966469693497932E-3</v>
      </c>
      <c r="H11" s="228">
        <v>2.3351117391217989E-3</v>
      </c>
      <c r="I11" s="228">
        <v>2.0993128714701099E-3</v>
      </c>
      <c r="J11" s="228">
        <v>1.386475384793883E-3</v>
      </c>
      <c r="K11" s="228">
        <v>1.188958047807327E-3</v>
      </c>
      <c r="L11" s="228">
        <v>2.3553791770292839E-3</v>
      </c>
      <c r="M11" s="228">
        <v>1.4795528997183741E-3</v>
      </c>
      <c r="N11" s="228">
        <v>4.3703232416905371E-3</v>
      </c>
      <c r="O11" s="228">
        <v>8.5937209286119573E-3</v>
      </c>
      <c r="P11" s="228">
        <v>7.1546985101690027E-3</v>
      </c>
      <c r="Q11" s="228">
        <v>8.5903465595892486E-3</v>
      </c>
      <c r="R11" s="228">
        <v>1.6495461242775501E-2</v>
      </c>
      <c r="S11" s="228">
        <v>4.0418829594300702E-2</v>
      </c>
      <c r="T11" s="228">
        <v>4.3883220591502153E-2</v>
      </c>
      <c r="U11" s="228">
        <v>6.3202528045294026E-2</v>
      </c>
      <c r="V11" s="228">
        <v>7.3115061813199086E-2</v>
      </c>
      <c r="W11" s="228">
        <v>8.3696087311513803E-2</v>
      </c>
      <c r="DA11" s="69" t="s">
        <v>1699</v>
      </c>
    </row>
    <row r="12" spans="1:105" ht="12" customHeight="1" x14ac:dyDescent="0.25">
      <c r="A12" s="37" t="s">
        <v>162</v>
      </c>
      <c r="B12" s="228">
        <v>0.45028218016946597</v>
      </c>
      <c r="C12" s="228">
        <v>0.43112294016838698</v>
      </c>
      <c r="D12" s="228">
        <v>0.35622451743609201</v>
      </c>
      <c r="E12" s="228">
        <v>0.39775223938255422</v>
      </c>
      <c r="F12" s="228">
        <v>0.49033344397747047</v>
      </c>
      <c r="G12" s="228">
        <v>0.49258379228343818</v>
      </c>
      <c r="H12" s="228">
        <v>0.58684617706671904</v>
      </c>
      <c r="I12" s="228">
        <v>0.68196868594544369</v>
      </c>
      <c r="J12" s="228">
        <v>0.68787530008291065</v>
      </c>
      <c r="K12" s="228">
        <v>0.66865608900757501</v>
      </c>
      <c r="L12" s="228">
        <v>0.68992893603115579</v>
      </c>
      <c r="M12" s="228">
        <v>0.63100795826231715</v>
      </c>
      <c r="N12" s="228">
        <v>0.53880387978929278</v>
      </c>
      <c r="O12" s="228">
        <v>0.56616812713485587</v>
      </c>
      <c r="P12" s="228">
        <v>0.54578017931892242</v>
      </c>
      <c r="Q12" s="228">
        <v>0.56237349167595707</v>
      </c>
      <c r="R12" s="228">
        <v>0.5616012280031849</v>
      </c>
      <c r="S12" s="228">
        <v>0.55642217595758392</v>
      </c>
      <c r="T12" s="228">
        <v>0.60622130777542482</v>
      </c>
      <c r="U12" s="228">
        <v>0.61276693480398459</v>
      </c>
      <c r="V12" s="228">
        <v>0.54752225747023553</v>
      </c>
      <c r="W12" s="228">
        <v>0.54366278421529568</v>
      </c>
      <c r="DA12" s="69" t="s">
        <v>1700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1701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1702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1703</v>
      </c>
    </row>
    <row r="16" spans="1:105" ht="12" customHeight="1" x14ac:dyDescent="0.25">
      <c r="A16" s="57" t="s">
        <v>1452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1704</v>
      </c>
    </row>
    <row r="17" spans="1:105" ht="12" customHeight="1" x14ac:dyDescent="0.25">
      <c r="A17" s="57" t="s">
        <v>1454</v>
      </c>
      <c r="B17" s="263">
        <v>110.82419284470549</v>
      </c>
      <c r="C17" s="263">
        <v>112.0142576668233</v>
      </c>
      <c r="D17" s="263">
        <v>109.6927335772621</v>
      </c>
      <c r="E17" s="263">
        <v>108.8412194378392</v>
      </c>
      <c r="F17" s="263">
        <v>116.7974162031522</v>
      </c>
      <c r="G17" s="263">
        <v>117.0491414736769</v>
      </c>
      <c r="H17" s="263">
        <v>134.09529149657581</v>
      </c>
      <c r="I17" s="263">
        <v>138.02408058154711</v>
      </c>
      <c r="J17" s="263">
        <v>143.85466080008081</v>
      </c>
      <c r="K17" s="263">
        <v>130.24710411352041</v>
      </c>
      <c r="L17" s="263">
        <v>141.14068268784251</v>
      </c>
      <c r="M17" s="263">
        <v>148.64107073114269</v>
      </c>
      <c r="N17" s="263">
        <v>125.83233340105799</v>
      </c>
      <c r="O17" s="263">
        <v>144.67624119783591</v>
      </c>
      <c r="P17" s="263">
        <v>137.49234740453929</v>
      </c>
      <c r="Q17" s="263">
        <v>133.02816605400281</v>
      </c>
      <c r="R17" s="263">
        <v>131.6054495342357</v>
      </c>
      <c r="S17" s="263">
        <v>134.370004791263</v>
      </c>
      <c r="T17" s="263">
        <v>133.86157771457439</v>
      </c>
      <c r="U17" s="263">
        <v>137.3382578876404</v>
      </c>
      <c r="V17" s="263">
        <v>142.70301565351491</v>
      </c>
      <c r="W17" s="263">
        <v>146.66794687241591</v>
      </c>
      <c r="DA17" s="70" t="s">
        <v>1705</v>
      </c>
    </row>
    <row r="18" spans="1:105" ht="12" customHeight="1" x14ac:dyDescent="0.25">
      <c r="A18" s="18" t="s">
        <v>30</v>
      </c>
      <c r="B18" s="232">
        <v>58.03318317131928</v>
      </c>
      <c r="C18" s="232">
        <v>50.970288652088172</v>
      </c>
      <c r="D18" s="232">
        <v>29.24194496269536</v>
      </c>
      <c r="E18" s="232">
        <v>24.79689635080921</v>
      </c>
      <c r="F18" s="232">
        <v>39.641772022408119</v>
      </c>
      <c r="G18" s="232">
        <v>40.20138195768326</v>
      </c>
      <c r="H18" s="232">
        <v>51.301256674337047</v>
      </c>
      <c r="I18" s="232">
        <v>42.497482332337952</v>
      </c>
      <c r="J18" s="232">
        <v>44.43711388253643</v>
      </c>
      <c r="K18" s="232">
        <v>48.335270618779177</v>
      </c>
      <c r="L18" s="232">
        <v>45.875549485322573</v>
      </c>
      <c r="M18" s="232">
        <v>50.939960275659317</v>
      </c>
      <c r="N18" s="232">
        <v>41.00112851604829</v>
      </c>
      <c r="O18" s="232">
        <v>52.128773335455662</v>
      </c>
      <c r="P18" s="232">
        <v>43.730621552957658</v>
      </c>
      <c r="Q18" s="232">
        <v>42.667552603698738</v>
      </c>
      <c r="R18" s="232">
        <v>43.051602403256886</v>
      </c>
      <c r="S18" s="232">
        <v>44.491825211430132</v>
      </c>
      <c r="T18" s="232">
        <v>37.891839681202313</v>
      </c>
      <c r="U18" s="232">
        <v>42.741727996669198</v>
      </c>
      <c r="V18" s="232">
        <v>36.079486349284792</v>
      </c>
      <c r="W18" s="232">
        <v>43.458767386741442</v>
      </c>
      <c r="DA18" s="71" t="s">
        <v>1706</v>
      </c>
    </row>
    <row r="19" spans="1:105" ht="12" customHeight="1" x14ac:dyDescent="0.25">
      <c r="A19" s="18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1707</v>
      </c>
    </row>
    <row r="20" spans="1:105" ht="12" customHeight="1" x14ac:dyDescent="0.25">
      <c r="A20" s="18" t="s">
        <v>160</v>
      </c>
      <c r="B20" s="297">
        <v>0.51219790134009979</v>
      </c>
      <c r="C20" s="297">
        <v>0.5433906701766148</v>
      </c>
      <c r="D20" s="297">
        <v>0.59703796535232068</v>
      </c>
      <c r="E20" s="297">
        <v>0.39744987486172029</v>
      </c>
      <c r="F20" s="297">
        <v>0.46718362283723253</v>
      </c>
      <c r="G20" s="297">
        <v>0.30483916445243758</v>
      </c>
      <c r="H20" s="297">
        <v>0.1520316036531637</v>
      </c>
      <c r="I20" s="297">
        <v>0.15456926735799489</v>
      </c>
      <c r="J20" s="297">
        <v>9.9136229797318523E-2</v>
      </c>
      <c r="K20" s="297">
        <v>8.8510078405282813E-2</v>
      </c>
      <c r="L20" s="297">
        <v>0.16463797289689419</v>
      </c>
      <c r="M20" s="297">
        <v>0.12541500895686911</v>
      </c>
      <c r="N20" s="297">
        <v>0.35767045458497482</v>
      </c>
      <c r="O20" s="297">
        <v>0.65250703859123904</v>
      </c>
      <c r="P20" s="297">
        <v>0.5837382478217088</v>
      </c>
      <c r="Q20" s="297">
        <v>0.71032062119173089</v>
      </c>
      <c r="R20" s="297">
        <v>1.3505606016082521</v>
      </c>
      <c r="S20" s="297">
        <v>3.129397668418334</v>
      </c>
      <c r="T20" s="297">
        <v>3.3028531404524002</v>
      </c>
      <c r="U20" s="297">
        <v>4.5633065259942152</v>
      </c>
      <c r="V20" s="297">
        <v>4.3219928405648407</v>
      </c>
      <c r="W20" s="297">
        <v>4.4288057295609731</v>
      </c>
      <c r="DA20" s="122" t="s">
        <v>1708</v>
      </c>
    </row>
    <row r="21" spans="1:105" ht="12" customHeight="1" x14ac:dyDescent="0.25">
      <c r="A21" s="18" t="s">
        <v>70</v>
      </c>
      <c r="B21" s="297">
        <v>0</v>
      </c>
      <c r="C21" s="297">
        <v>0</v>
      </c>
      <c r="D21" s="297">
        <v>0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DA21" s="122" t="s">
        <v>1709</v>
      </c>
    </row>
    <row r="22" spans="1:105" ht="12" customHeight="1" x14ac:dyDescent="0.25">
      <c r="A22" s="18" t="s">
        <v>34</v>
      </c>
      <c r="B22" s="297">
        <v>0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DA22" s="122" t="s">
        <v>1710</v>
      </c>
    </row>
    <row r="23" spans="1:105" ht="12" customHeight="1" x14ac:dyDescent="0.25">
      <c r="A23" s="18" t="s">
        <v>162</v>
      </c>
      <c r="B23" s="297">
        <v>38.622750084844618</v>
      </c>
      <c r="C23" s="297">
        <v>33.943616531072912</v>
      </c>
      <c r="D23" s="297">
        <v>39.514850644234983</v>
      </c>
      <c r="E23" s="297">
        <v>36.731997986388677</v>
      </c>
      <c r="F23" s="297">
        <v>37.137494415415041</v>
      </c>
      <c r="G23" s="297">
        <v>35.780667937803997</v>
      </c>
      <c r="H23" s="297">
        <v>38.207664285365553</v>
      </c>
      <c r="I23" s="297">
        <v>50.212334512036833</v>
      </c>
      <c r="J23" s="297">
        <v>49.184691317874872</v>
      </c>
      <c r="K23" s="297">
        <v>49.777032060445677</v>
      </c>
      <c r="L23" s="297">
        <v>48.225144630149813</v>
      </c>
      <c r="M23" s="297">
        <v>53.487691283216527</v>
      </c>
      <c r="N23" s="297">
        <v>44.096104100034097</v>
      </c>
      <c r="O23" s="297">
        <v>42.988210933349762</v>
      </c>
      <c r="P23" s="297">
        <v>44.52916710866694</v>
      </c>
      <c r="Q23" s="297">
        <v>46.501673148810568</v>
      </c>
      <c r="R23" s="297">
        <v>45.980920520673763</v>
      </c>
      <c r="S23" s="297">
        <v>43.080571050069402</v>
      </c>
      <c r="T23" s="297">
        <v>45.627005566290507</v>
      </c>
      <c r="U23" s="297">
        <v>44.242587108233558</v>
      </c>
      <c r="V23" s="297">
        <v>32.365250307551072</v>
      </c>
      <c r="W23" s="297">
        <v>28.768093360447232</v>
      </c>
      <c r="DA23" s="122" t="s">
        <v>1711</v>
      </c>
    </row>
    <row r="24" spans="1:105" ht="12" customHeight="1" x14ac:dyDescent="0.25">
      <c r="A24" s="18" t="s">
        <v>73</v>
      </c>
      <c r="B24" s="297">
        <v>13.65606168720152</v>
      </c>
      <c r="C24" s="297">
        <v>26.556961813485621</v>
      </c>
      <c r="D24" s="297">
        <v>40.33890000497945</v>
      </c>
      <c r="E24" s="297">
        <v>46.914875225779568</v>
      </c>
      <c r="F24" s="297">
        <v>39.550966142491802</v>
      </c>
      <c r="G24" s="297">
        <v>40.76225241373723</v>
      </c>
      <c r="H24" s="297">
        <v>44.434338933219998</v>
      </c>
      <c r="I24" s="297">
        <v>45.159694469814362</v>
      </c>
      <c r="J24" s="297">
        <v>50.133719369872168</v>
      </c>
      <c r="K24" s="297">
        <v>32.046291355890233</v>
      </c>
      <c r="L24" s="297">
        <v>46.875350599473251</v>
      </c>
      <c r="M24" s="297">
        <v>44.088004163309982</v>
      </c>
      <c r="N24" s="297">
        <v>40.377430330390631</v>
      </c>
      <c r="O24" s="297">
        <v>48.906749890439279</v>
      </c>
      <c r="P24" s="297">
        <v>48.64882049509297</v>
      </c>
      <c r="Q24" s="297">
        <v>43.148619680301771</v>
      </c>
      <c r="R24" s="297">
        <v>41.222366008696781</v>
      </c>
      <c r="S24" s="297">
        <v>43.668210861345152</v>
      </c>
      <c r="T24" s="297">
        <v>47.03987932662919</v>
      </c>
      <c r="U24" s="297">
        <v>45.790636256743397</v>
      </c>
      <c r="V24" s="297">
        <v>69.93628615611415</v>
      </c>
      <c r="W24" s="297">
        <v>70.012280395666224</v>
      </c>
      <c r="DA24" s="122" t="s">
        <v>1712</v>
      </c>
    </row>
    <row r="25" spans="1:105" ht="12" customHeight="1" x14ac:dyDescent="0.25">
      <c r="A25" s="57" t="s">
        <v>1463</v>
      </c>
      <c r="B25" s="263">
        <v>75.152567709381771</v>
      </c>
      <c r="C25" s="263">
        <v>75.959579471227755</v>
      </c>
      <c r="D25" s="263">
        <v>74.3852977927301</v>
      </c>
      <c r="E25" s="263">
        <v>73.807865443566513</v>
      </c>
      <c r="F25" s="263">
        <v>79.203155052868766</v>
      </c>
      <c r="G25" s="263">
        <v>79.373856051916704</v>
      </c>
      <c r="H25" s="263">
        <v>90.933262990934935</v>
      </c>
      <c r="I25" s="263">
        <v>93.597469967275671</v>
      </c>
      <c r="J25" s="263">
        <v>97.551327544856619</v>
      </c>
      <c r="K25" s="263">
        <v>88.323713979658081</v>
      </c>
      <c r="L25" s="263">
        <v>95.710913294084008</v>
      </c>
      <c r="M25" s="263">
        <v>100.79710797596741</v>
      </c>
      <c r="N25" s="263">
        <v>85.329951098347124</v>
      </c>
      <c r="O25" s="263">
        <v>98.108461099237786</v>
      </c>
      <c r="P25" s="263">
        <v>93.236888829144533</v>
      </c>
      <c r="Q25" s="263">
        <v>90.209619398152427</v>
      </c>
      <c r="R25" s="263">
        <v>89.244840888708339</v>
      </c>
      <c r="S25" s="263">
        <v>91.119552725601324</v>
      </c>
      <c r="T25" s="263">
        <v>90.774776018229574</v>
      </c>
      <c r="U25" s="263">
        <v>93.132396997940518</v>
      </c>
      <c r="V25" s="263">
        <v>96.770369094965133</v>
      </c>
      <c r="W25" s="263">
        <v>99.459084927157519</v>
      </c>
      <c r="DA25" s="70" t="s">
        <v>1713</v>
      </c>
    </row>
    <row r="26" spans="1:105" ht="12" customHeight="1" x14ac:dyDescent="0.25">
      <c r="A26" s="18" t="s">
        <v>30</v>
      </c>
      <c r="B26" s="232">
        <v>39.353706223558433</v>
      </c>
      <c r="C26" s="232">
        <v>34.564186490042111</v>
      </c>
      <c r="D26" s="232">
        <v>19.829670691510628</v>
      </c>
      <c r="E26" s="232">
        <v>16.81537563371246</v>
      </c>
      <c r="F26" s="232">
        <v>26.882045152438302</v>
      </c>
      <c r="G26" s="232">
        <v>27.261530195117921</v>
      </c>
      <c r="H26" s="232">
        <v>34.788623917134863</v>
      </c>
      <c r="I26" s="232">
        <v>28.818571437146851</v>
      </c>
      <c r="J26" s="232">
        <v>30.13388254084968</v>
      </c>
      <c r="K26" s="232">
        <v>32.777316980049932</v>
      </c>
      <c r="L26" s="232">
        <v>31.109320540975251</v>
      </c>
      <c r="M26" s="232">
        <v>34.543620083875908</v>
      </c>
      <c r="N26" s="232">
        <v>27.80385769451232</v>
      </c>
      <c r="O26" s="232">
        <v>35.349782995392303</v>
      </c>
      <c r="P26" s="232">
        <v>29.65479299124901</v>
      </c>
      <c r="Q26" s="232">
        <v>28.93390020477166</v>
      </c>
      <c r="R26" s="232">
        <v>29.19433366992228</v>
      </c>
      <c r="S26" s="232">
        <v>30.17098361728085</v>
      </c>
      <c r="T26" s="232">
        <v>25.695373674094299</v>
      </c>
      <c r="U26" s="232">
        <v>28.984200334188301</v>
      </c>
      <c r="V26" s="232">
        <v>24.46637301102508</v>
      </c>
      <c r="W26" s="232">
        <v>29.470442100805169</v>
      </c>
      <c r="DA26" s="71" t="s">
        <v>1714</v>
      </c>
    </row>
    <row r="27" spans="1:105" ht="12" customHeight="1" x14ac:dyDescent="0.25">
      <c r="A27" s="18" t="s">
        <v>33</v>
      </c>
      <c r="B27" s="297">
        <v>0</v>
      </c>
      <c r="C27" s="297">
        <v>0</v>
      </c>
      <c r="D27" s="297">
        <v>0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DA27" s="122" t="s">
        <v>1715</v>
      </c>
    </row>
    <row r="28" spans="1:105" ht="12" customHeight="1" x14ac:dyDescent="0.25">
      <c r="A28" s="18" t="s">
        <v>160</v>
      </c>
      <c r="B28" s="297">
        <v>0.34733379484210752</v>
      </c>
      <c r="C28" s="297">
        <v>0.36848636642288313</v>
      </c>
      <c r="D28" s="297">
        <v>0.40486589583454269</v>
      </c>
      <c r="E28" s="297">
        <v>0.26952038056785838</v>
      </c>
      <c r="F28" s="297">
        <v>0.31680852300172418</v>
      </c>
      <c r="G28" s="297">
        <v>0.20671881616214871</v>
      </c>
      <c r="H28" s="297">
        <v>0.103096310419518</v>
      </c>
      <c r="I28" s="297">
        <v>0.10481716160287111</v>
      </c>
      <c r="J28" s="297">
        <v>6.7226677055394812E-2</v>
      </c>
      <c r="K28" s="297">
        <v>6.0020826586453108E-2</v>
      </c>
      <c r="L28" s="297">
        <v>0.1116449945456139</v>
      </c>
      <c r="M28" s="297">
        <v>8.5046953291247146E-2</v>
      </c>
      <c r="N28" s="297">
        <v>0.24254499280232589</v>
      </c>
      <c r="O28" s="297">
        <v>0.44248081704769232</v>
      </c>
      <c r="P28" s="297">
        <v>0.395847035452356</v>
      </c>
      <c r="Q28" s="297">
        <v>0.48168560680865802</v>
      </c>
      <c r="R28" s="297">
        <v>0.91584783477930376</v>
      </c>
      <c r="S28" s="297">
        <v>2.1221203072053401</v>
      </c>
      <c r="T28" s="297">
        <v>2.2397446613467622</v>
      </c>
      <c r="U28" s="297">
        <v>3.0944886118322659</v>
      </c>
      <c r="V28" s="297">
        <v>2.930847960653836</v>
      </c>
      <c r="W28" s="297">
        <v>3.0032803661283789</v>
      </c>
      <c r="DA28" s="122" t="s">
        <v>1716</v>
      </c>
    </row>
    <row r="29" spans="1:105" ht="12" customHeight="1" x14ac:dyDescent="0.25">
      <c r="A29" s="18" t="s">
        <v>70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DA29" s="122" t="s">
        <v>1717</v>
      </c>
    </row>
    <row r="30" spans="1:105" ht="12" customHeight="1" x14ac:dyDescent="0.25">
      <c r="A30" s="18" t="s">
        <v>34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DA30" s="122" t="s">
        <v>1718</v>
      </c>
    </row>
    <row r="31" spans="1:105" ht="12" customHeight="1" x14ac:dyDescent="0.25">
      <c r="A31" s="18" t="s">
        <v>162</v>
      </c>
      <c r="B31" s="297">
        <v>26.19102171076614</v>
      </c>
      <c r="C31" s="297">
        <v>23.017987987761071</v>
      </c>
      <c r="D31" s="297">
        <v>26.795976693719261</v>
      </c>
      <c r="E31" s="297">
        <v>24.90885694643551</v>
      </c>
      <c r="F31" s="297">
        <v>25.18383389015229</v>
      </c>
      <c r="G31" s="297">
        <v>24.26373701318759</v>
      </c>
      <c r="H31" s="297">
        <v>25.909541982831051</v>
      </c>
      <c r="I31" s="297">
        <v>34.050199441107459</v>
      </c>
      <c r="J31" s="297">
        <v>33.353329716655111</v>
      </c>
      <c r="K31" s="297">
        <v>33.755010312023472</v>
      </c>
      <c r="L31" s="297">
        <v>32.702637881519273</v>
      </c>
      <c r="M31" s="297">
        <v>36.271298148890423</v>
      </c>
      <c r="N31" s="297">
        <v>29.902635553064439</v>
      </c>
      <c r="O31" s="297">
        <v>29.15134637976384</v>
      </c>
      <c r="P31" s="297">
        <v>30.19630606167183</v>
      </c>
      <c r="Q31" s="297">
        <v>31.533910152745889</v>
      </c>
      <c r="R31" s="297">
        <v>31.180775190592531</v>
      </c>
      <c r="S31" s="297">
        <v>29.213978010522879</v>
      </c>
      <c r="T31" s="297">
        <v>30.940776893380299</v>
      </c>
      <c r="U31" s="297">
        <v>30.001969226600959</v>
      </c>
      <c r="V31" s="297">
        <v>21.94765964664116</v>
      </c>
      <c r="W31" s="297">
        <v>19.508340450269419</v>
      </c>
      <c r="DA31" s="122" t="s">
        <v>1719</v>
      </c>
    </row>
    <row r="32" spans="1:105" ht="12" customHeight="1" x14ac:dyDescent="0.25">
      <c r="A32" s="18" t="s">
        <v>73</v>
      </c>
      <c r="B32" s="297">
        <v>9.2605059802150951</v>
      </c>
      <c r="C32" s="297">
        <v>18.008918627001691</v>
      </c>
      <c r="D32" s="297">
        <v>27.35478451166567</v>
      </c>
      <c r="E32" s="297">
        <v>31.814112482850689</v>
      </c>
      <c r="F32" s="297">
        <v>26.82046748727646</v>
      </c>
      <c r="G32" s="297">
        <v>27.641870027449048</v>
      </c>
      <c r="H32" s="297">
        <v>30.132000780549511</v>
      </c>
      <c r="I32" s="297">
        <v>30.623881927418491</v>
      </c>
      <c r="J32" s="297">
        <v>33.99688861029643</v>
      </c>
      <c r="K32" s="297">
        <v>21.731365860998221</v>
      </c>
      <c r="L32" s="297">
        <v>31.787309877043889</v>
      </c>
      <c r="M32" s="297">
        <v>29.8971427899098</v>
      </c>
      <c r="N32" s="297">
        <v>27.380912857968038</v>
      </c>
      <c r="O32" s="297">
        <v>33.164850907033959</v>
      </c>
      <c r="P32" s="297">
        <v>32.989942740771347</v>
      </c>
      <c r="Q32" s="297">
        <v>29.260123433826219</v>
      </c>
      <c r="R32" s="297">
        <v>27.953884193414218</v>
      </c>
      <c r="S32" s="297">
        <v>29.612470790592251</v>
      </c>
      <c r="T32" s="297">
        <v>31.898880789408221</v>
      </c>
      <c r="U32" s="297">
        <v>31.051738825318989</v>
      </c>
      <c r="V32" s="297">
        <v>47.42548847664505</v>
      </c>
      <c r="W32" s="297">
        <v>47.477022009954553</v>
      </c>
      <c r="DA32" s="122" t="s">
        <v>1720</v>
      </c>
    </row>
    <row r="33" spans="1:105" ht="12" customHeight="1" x14ac:dyDescent="0.25">
      <c r="A33" s="57" t="s">
        <v>1472</v>
      </c>
      <c r="B33" s="263">
        <f t="shared" ref="B33:W33" si="1">B34+B35</f>
        <v>2.2586992860861792</v>
      </c>
      <c r="C33" s="263">
        <f t="shared" si="1"/>
        <v>2.2829539050021088</v>
      </c>
      <c r="D33" s="263">
        <f t="shared" si="1"/>
        <v>2.2356391024384532</v>
      </c>
      <c r="E33" s="263">
        <f t="shared" si="1"/>
        <v>2.218284458750662</v>
      </c>
      <c r="F33" s="263">
        <f t="shared" si="1"/>
        <v>2.3804390884618418</v>
      </c>
      <c r="G33" s="263">
        <f t="shared" si="1"/>
        <v>2.3855694816930471</v>
      </c>
      <c r="H33" s="263">
        <f t="shared" si="1"/>
        <v>2.7329857443243601</v>
      </c>
      <c r="I33" s="263">
        <f t="shared" si="1"/>
        <v>2.8130580902050362</v>
      </c>
      <c r="J33" s="263">
        <f t="shared" si="1"/>
        <v>2.9318906938002121</v>
      </c>
      <c r="K33" s="263">
        <f t="shared" si="1"/>
        <v>2.6545561354842322</v>
      </c>
      <c r="L33" s="263">
        <f t="shared" si="1"/>
        <v>2.87657731621346</v>
      </c>
      <c r="M33" s="263">
        <f t="shared" si="1"/>
        <v>3.0294421436840331</v>
      </c>
      <c r="N33" s="263">
        <f t="shared" si="1"/>
        <v>2.5645790357146359</v>
      </c>
      <c r="O33" s="263">
        <f t="shared" si="1"/>
        <v>2.9486352602187749</v>
      </c>
      <c r="P33" s="263">
        <f t="shared" si="1"/>
        <v>2.8022208775309139</v>
      </c>
      <c r="Q33" s="263">
        <f t="shared" si="1"/>
        <v>2.7112367433757898</v>
      </c>
      <c r="R33" s="263">
        <f t="shared" si="1"/>
        <v>2.682240468239331</v>
      </c>
      <c r="S33" s="263">
        <f t="shared" si="1"/>
        <v>2.7385846546945709</v>
      </c>
      <c r="T33" s="263">
        <f t="shared" si="1"/>
        <v>2.7282224418449559</v>
      </c>
      <c r="U33" s="263">
        <f t="shared" si="1"/>
        <v>2.7990803910281099</v>
      </c>
      <c r="V33" s="263">
        <f t="shared" si="1"/>
        <v>2.9084191033143849</v>
      </c>
      <c r="W33" s="263">
        <f t="shared" si="1"/>
        <v>2.98922805922586</v>
      </c>
      <c r="DA33" s="70"/>
    </row>
    <row r="34" spans="1:105" ht="12" customHeight="1" x14ac:dyDescent="0.25">
      <c r="A34" s="60" t="s">
        <v>1473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1721</v>
      </c>
    </row>
    <row r="35" spans="1:105" ht="12" customHeight="1" x14ac:dyDescent="0.25">
      <c r="A35" s="60" t="s">
        <v>1475</v>
      </c>
      <c r="B35" s="264">
        <v>2.2586992860861792</v>
      </c>
      <c r="C35" s="264">
        <v>2.2829539050021088</v>
      </c>
      <c r="D35" s="264">
        <v>2.2356391024384532</v>
      </c>
      <c r="E35" s="264">
        <v>2.218284458750662</v>
      </c>
      <c r="F35" s="264">
        <v>2.3804390884618418</v>
      </c>
      <c r="G35" s="264">
        <v>2.3855694816930471</v>
      </c>
      <c r="H35" s="264">
        <v>2.7329857443243601</v>
      </c>
      <c r="I35" s="264">
        <v>2.8130580902050362</v>
      </c>
      <c r="J35" s="264">
        <v>2.9318906938002121</v>
      </c>
      <c r="K35" s="264">
        <v>2.6545561354842322</v>
      </c>
      <c r="L35" s="264">
        <v>2.87657731621346</v>
      </c>
      <c r="M35" s="264">
        <v>3.0294421436840331</v>
      </c>
      <c r="N35" s="264">
        <v>2.5645790357146359</v>
      </c>
      <c r="O35" s="264">
        <v>2.9486352602187749</v>
      </c>
      <c r="P35" s="264">
        <v>2.8022208775309139</v>
      </c>
      <c r="Q35" s="264">
        <v>2.7112367433757898</v>
      </c>
      <c r="R35" s="264">
        <v>2.682240468239331</v>
      </c>
      <c r="S35" s="264">
        <v>2.7385846546945709</v>
      </c>
      <c r="T35" s="264">
        <v>2.7282224418449559</v>
      </c>
      <c r="U35" s="264">
        <v>2.7990803910281099</v>
      </c>
      <c r="V35" s="264">
        <v>2.9084191033143849</v>
      </c>
      <c r="W35" s="264">
        <v>2.98922805922586</v>
      </c>
      <c r="DA35" s="72" t="s">
        <v>1722</v>
      </c>
    </row>
    <row r="36" spans="1:105" ht="12" customHeight="1" x14ac:dyDescent="0.25">
      <c r="A36" s="64" t="s">
        <v>30</v>
      </c>
      <c r="B36" s="231">
        <v>1.1827698089535821</v>
      </c>
      <c r="C36" s="231">
        <v>1.038821503093655</v>
      </c>
      <c r="D36" s="231">
        <v>0.59597781419047602</v>
      </c>
      <c r="E36" s="231">
        <v>0.50538362289909966</v>
      </c>
      <c r="F36" s="231">
        <v>0.80793588356354917</v>
      </c>
      <c r="G36" s="231">
        <v>0.81934125028761728</v>
      </c>
      <c r="H36" s="231">
        <v>1.045566936706859</v>
      </c>
      <c r="I36" s="231">
        <v>0.86613789408796504</v>
      </c>
      <c r="J36" s="231">
        <v>0.90566937440149731</v>
      </c>
      <c r="K36" s="231">
        <v>0.98511740475657816</v>
      </c>
      <c r="L36" s="231">
        <v>0.93498601895082123</v>
      </c>
      <c r="M36" s="231">
        <v>1.038203382803945</v>
      </c>
      <c r="N36" s="231">
        <v>0.8356408229175768</v>
      </c>
      <c r="O36" s="231">
        <v>1.0624324896490049</v>
      </c>
      <c r="P36" s="231">
        <v>0.89127040898172627</v>
      </c>
      <c r="Q36" s="231">
        <v>0.86960408310903359</v>
      </c>
      <c r="R36" s="231">
        <v>0.87743137231202428</v>
      </c>
      <c r="S36" s="231">
        <v>0.90678444175584438</v>
      </c>
      <c r="T36" s="231">
        <v>0.7722706481278232</v>
      </c>
      <c r="U36" s="231">
        <v>0.87111584604496883</v>
      </c>
      <c r="V36" s="231">
        <v>0.73533321531769524</v>
      </c>
      <c r="W36" s="231">
        <v>0.88572977028731636</v>
      </c>
      <c r="DA36" s="73" t="s">
        <v>1723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1724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1725</v>
      </c>
    </row>
    <row r="39" spans="1:105" ht="12" customHeight="1" x14ac:dyDescent="0.25">
      <c r="A39" s="64" t="s">
        <v>160</v>
      </c>
      <c r="B39" s="231">
        <v>1.043906573461674E-2</v>
      </c>
      <c r="C39" s="231">
        <v>1.1074803139001129E-2</v>
      </c>
      <c r="D39" s="231">
        <v>1.216818450459896E-2</v>
      </c>
      <c r="E39" s="231">
        <v>8.1003950993187562E-3</v>
      </c>
      <c r="F39" s="231">
        <v>9.5216332128154457E-3</v>
      </c>
      <c r="G39" s="231">
        <v>6.2129033873015256E-3</v>
      </c>
      <c r="H39" s="231">
        <v>3.0985443324195901E-3</v>
      </c>
      <c r="I39" s="231">
        <v>3.1502642597323999E-3</v>
      </c>
      <c r="J39" s="231">
        <v>2.0204878169719619E-3</v>
      </c>
      <c r="K39" s="231">
        <v>1.8039170489207389E-3</v>
      </c>
      <c r="L39" s="231">
        <v>3.35547376704992E-3</v>
      </c>
      <c r="M39" s="231">
        <v>2.5560735785580351E-3</v>
      </c>
      <c r="N39" s="231">
        <v>7.2896538173505554E-3</v>
      </c>
      <c r="O39" s="231">
        <v>1.329869538772507E-2</v>
      </c>
      <c r="P39" s="231">
        <v>1.189712399226448E-2</v>
      </c>
      <c r="Q39" s="231">
        <v>1.4476989534462491E-2</v>
      </c>
      <c r="R39" s="231">
        <v>2.7525670960159981E-2</v>
      </c>
      <c r="S39" s="231">
        <v>6.3780011368464742E-2</v>
      </c>
      <c r="T39" s="231">
        <v>6.7315193902120346E-2</v>
      </c>
      <c r="U39" s="231">
        <v>9.3004396674457271E-2</v>
      </c>
      <c r="V39" s="231">
        <v>8.8086201152240154E-2</v>
      </c>
      <c r="W39" s="231">
        <v>9.0263146365443178E-2</v>
      </c>
      <c r="DA39" s="73" t="s">
        <v>1726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1727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1728</v>
      </c>
    </row>
    <row r="42" spans="1:105" ht="12" customHeight="1" x14ac:dyDescent="0.25">
      <c r="A42" s="64" t="s">
        <v>162</v>
      </c>
      <c r="B42" s="231">
        <v>0.78716727642281326</v>
      </c>
      <c r="C42" s="231">
        <v>0.69180221807119757</v>
      </c>
      <c r="D42" s="231">
        <v>0.80534910879072985</v>
      </c>
      <c r="E42" s="231">
        <v>0.74863200442735056</v>
      </c>
      <c r="F42" s="231">
        <v>0.75689639572353373</v>
      </c>
      <c r="G42" s="231">
        <v>0.72924302043013267</v>
      </c>
      <c r="H42" s="231">
        <v>0.77870744491055821</v>
      </c>
      <c r="I42" s="231">
        <v>1.023373698502658</v>
      </c>
      <c r="J42" s="231">
        <v>1.00242938219929</v>
      </c>
      <c r="K42" s="231">
        <v>1.0145018329703881</v>
      </c>
      <c r="L42" s="231">
        <v>0.98287293551649757</v>
      </c>
      <c r="M42" s="231">
        <v>1.0901284910334521</v>
      </c>
      <c r="N42" s="231">
        <v>0.89871928045074967</v>
      </c>
      <c r="O42" s="231">
        <v>0.87613939567634658</v>
      </c>
      <c r="P42" s="231">
        <v>0.90754550406963075</v>
      </c>
      <c r="Q42" s="231">
        <v>0.94774699681513708</v>
      </c>
      <c r="R42" s="231">
        <v>0.93713357785662232</v>
      </c>
      <c r="S42" s="231">
        <v>0.8780217800577953</v>
      </c>
      <c r="T42" s="231">
        <v>0.92992046459785194</v>
      </c>
      <c r="U42" s="231">
        <v>0.90170473928921402</v>
      </c>
      <c r="V42" s="231">
        <v>0.65963365838453303</v>
      </c>
      <c r="W42" s="231">
        <v>0.58632028140601966</v>
      </c>
      <c r="DA42" s="73" t="s">
        <v>1729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1730</v>
      </c>
    </row>
    <row r="44" spans="1:105" ht="12" customHeight="1" x14ac:dyDescent="0.25">
      <c r="A44" s="64" t="s">
        <v>73</v>
      </c>
      <c r="B44" s="231">
        <v>0.27832313497516692</v>
      </c>
      <c r="C44" s="231">
        <v>0.54125538069825507</v>
      </c>
      <c r="D44" s="231">
        <v>0.82214399495264823</v>
      </c>
      <c r="E44" s="231">
        <v>0.95616843632489346</v>
      </c>
      <c r="F44" s="231">
        <v>0.80608517596194407</v>
      </c>
      <c r="G44" s="231">
        <v>0.83077230758799492</v>
      </c>
      <c r="H44" s="231">
        <v>0.90561281837452279</v>
      </c>
      <c r="I44" s="231">
        <v>0.9203962333546809</v>
      </c>
      <c r="J44" s="231">
        <v>1.021771449382453</v>
      </c>
      <c r="K44" s="231">
        <v>0.65313298070834525</v>
      </c>
      <c r="L44" s="231">
        <v>0.95536288797909141</v>
      </c>
      <c r="M44" s="231">
        <v>0.89855419626807742</v>
      </c>
      <c r="N44" s="231">
        <v>0.82292927852895914</v>
      </c>
      <c r="O44" s="231">
        <v>0.99676467950569769</v>
      </c>
      <c r="P44" s="231">
        <v>0.99150784048729268</v>
      </c>
      <c r="Q44" s="231">
        <v>0.87940867391715649</v>
      </c>
      <c r="R44" s="231">
        <v>0.84014984711052432</v>
      </c>
      <c r="S44" s="231">
        <v>0.88999842151246644</v>
      </c>
      <c r="T44" s="231">
        <v>0.95871613521716059</v>
      </c>
      <c r="U44" s="231">
        <v>0.93325540901947002</v>
      </c>
      <c r="V44" s="231">
        <v>1.425366028459917</v>
      </c>
      <c r="W44" s="231">
        <v>1.426914861167081</v>
      </c>
      <c r="DA44" s="73" t="s">
        <v>1731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1732</v>
      </c>
    </row>
    <row r="46" spans="1:105" ht="12" customHeight="1" x14ac:dyDescent="0.25">
      <c r="A46" s="100" t="s">
        <v>106</v>
      </c>
      <c r="B46" s="281">
        <v>491.55325030520339</v>
      </c>
      <c r="C46" s="281">
        <v>428.55617431319109</v>
      </c>
      <c r="D46" s="281">
        <v>443.25394256331867</v>
      </c>
      <c r="E46" s="281">
        <v>389.21684855341078</v>
      </c>
      <c r="F46" s="281">
        <v>427.46960974393141</v>
      </c>
      <c r="G46" s="281">
        <v>419.62719735542203</v>
      </c>
      <c r="H46" s="281">
        <v>415.40186566232518</v>
      </c>
      <c r="I46" s="281">
        <v>410.29110695646341</v>
      </c>
      <c r="J46" s="281">
        <v>382.38609010902911</v>
      </c>
      <c r="K46" s="281">
        <v>357.91381476996952</v>
      </c>
      <c r="L46" s="281">
        <v>370.65642792698691</v>
      </c>
      <c r="M46" s="281">
        <v>389.21531207688332</v>
      </c>
      <c r="N46" s="281">
        <v>381.11905374637399</v>
      </c>
      <c r="O46" s="281">
        <v>371.56368367986738</v>
      </c>
      <c r="P46" s="281">
        <v>359.82299999999998</v>
      </c>
      <c r="Q46" s="281">
        <v>329.47699999999998</v>
      </c>
      <c r="R46" s="281">
        <v>351.36799999999988</v>
      </c>
      <c r="S46" s="281">
        <v>370.69900000000001</v>
      </c>
      <c r="T46" s="281">
        <v>369.49205769188899</v>
      </c>
      <c r="U46" s="281">
        <v>394.79349999999999</v>
      </c>
      <c r="V46" s="281">
        <v>399.13936999999999</v>
      </c>
      <c r="W46" s="281">
        <v>350.572</v>
      </c>
      <c r="DA46" s="105" t="s">
        <v>1733</v>
      </c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f t="shared" ref="B48:W48" si="2">SUM(B49:B53)+B59+B60+B79+B89+B97</f>
        <v>159.40220148183303</v>
      </c>
      <c r="C48" s="225">
        <f t="shared" si="2"/>
        <v>205.70599279130755</v>
      </c>
      <c r="D48" s="225">
        <f t="shared" si="2"/>
        <v>101.14263568367846</v>
      </c>
      <c r="E48" s="225">
        <f t="shared" si="2"/>
        <v>28.200615628576479</v>
      </c>
      <c r="F48" s="225">
        <f t="shared" si="2"/>
        <v>108.40189900365431</v>
      </c>
      <c r="G48" s="225">
        <f t="shared" si="2"/>
        <v>122.33278492191387</v>
      </c>
      <c r="H48" s="225">
        <f t="shared" si="2"/>
        <v>124.14987842775535</v>
      </c>
      <c r="I48" s="225">
        <f t="shared" si="2"/>
        <v>19.790842808493185</v>
      </c>
      <c r="J48" s="225">
        <f t="shared" si="2"/>
        <v>27.843384254890161</v>
      </c>
      <c r="K48" s="225">
        <f t="shared" si="2"/>
        <v>25.313624741604826</v>
      </c>
      <c r="L48" s="225">
        <f t="shared" si="2"/>
        <v>21.929915821044823</v>
      </c>
      <c r="M48" s="225">
        <f t="shared" si="2"/>
        <v>31.950165423403352</v>
      </c>
      <c r="N48" s="225">
        <f t="shared" si="2"/>
        <v>70.013844720494305</v>
      </c>
      <c r="O48" s="225">
        <f t="shared" si="2"/>
        <v>32.299527418485702</v>
      </c>
      <c r="P48" s="225">
        <f t="shared" si="2"/>
        <v>31.692837232922301</v>
      </c>
      <c r="Q48" s="225">
        <f t="shared" si="2"/>
        <v>31.576140841262202</v>
      </c>
      <c r="R48" s="225">
        <f t="shared" si="2"/>
        <v>32.369112062494054</v>
      </c>
      <c r="S48" s="225">
        <f t="shared" si="2"/>
        <v>33.173312371953585</v>
      </c>
      <c r="T48" s="225">
        <f t="shared" si="2"/>
        <v>33.517691795347744</v>
      </c>
      <c r="U48" s="225">
        <f t="shared" si="2"/>
        <v>41.487708813140145</v>
      </c>
      <c r="V48" s="225">
        <f t="shared" si="2"/>
        <v>53.079399503869702</v>
      </c>
      <c r="W48" s="225">
        <f t="shared" si="2"/>
        <v>10.973850789759377</v>
      </c>
      <c r="DA48" s="89"/>
    </row>
    <row r="49" spans="1:105" ht="12" customHeight="1" x14ac:dyDescent="0.25">
      <c r="A49" s="55" t="s">
        <v>92</v>
      </c>
      <c r="B49" s="261">
        <v>0</v>
      </c>
      <c r="C49" s="261">
        <v>0</v>
      </c>
      <c r="D49" s="261">
        <v>0</v>
      </c>
      <c r="E49" s="261">
        <v>0</v>
      </c>
      <c r="F49" s="261">
        <v>0</v>
      </c>
      <c r="G49" s="261">
        <v>0</v>
      </c>
      <c r="H49" s="261">
        <v>0</v>
      </c>
      <c r="I49" s="261">
        <v>0</v>
      </c>
      <c r="J49" s="261">
        <v>0</v>
      </c>
      <c r="K49" s="261">
        <v>0</v>
      </c>
      <c r="L49" s="261">
        <v>0</v>
      </c>
      <c r="M49" s="261">
        <v>0</v>
      </c>
      <c r="N49" s="261">
        <v>0</v>
      </c>
      <c r="O49" s="261">
        <v>0</v>
      </c>
      <c r="P49" s="261">
        <v>0</v>
      </c>
      <c r="Q49" s="261">
        <v>0</v>
      </c>
      <c r="R49" s="261">
        <v>0</v>
      </c>
      <c r="S49" s="261">
        <v>0</v>
      </c>
      <c r="T49" s="261">
        <v>0</v>
      </c>
      <c r="U49" s="261">
        <v>0</v>
      </c>
      <c r="V49" s="261">
        <v>0</v>
      </c>
      <c r="W49" s="261">
        <v>0</v>
      </c>
      <c r="DA49" s="67" t="s">
        <v>1734</v>
      </c>
    </row>
    <row r="50" spans="1:105" ht="12" customHeight="1" x14ac:dyDescent="0.25">
      <c r="A50" s="202" t="s">
        <v>93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0</v>
      </c>
      <c r="S50" s="226">
        <v>0</v>
      </c>
      <c r="T50" s="226">
        <v>0</v>
      </c>
      <c r="U50" s="226">
        <v>0</v>
      </c>
      <c r="V50" s="226">
        <v>0</v>
      </c>
      <c r="W50" s="226">
        <v>0</v>
      </c>
      <c r="DA50" s="174" t="s">
        <v>1735</v>
      </c>
    </row>
    <row r="51" spans="1:105" ht="12" customHeight="1" x14ac:dyDescent="0.25">
      <c r="A51" s="202" t="s">
        <v>94</v>
      </c>
      <c r="B51" s="226">
        <v>0</v>
      </c>
      <c r="C51" s="226">
        <v>0</v>
      </c>
      <c r="D51" s="226">
        <v>0</v>
      </c>
      <c r="E51" s="226">
        <v>0</v>
      </c>
      <c r="F51" s="226">
        <v>0</v>
      </c>
      <c r="G51" s="226">
        <v>0</v>
      </c>
      <c r="H51" s="226">
        <v>0</v>
      </c>
      <c r="I51" s="226">
        <v>0</v>
      </c>
      <c r="J51" s="226">
        <v>0</v>
      </c>
      <c r="K51" s="226">
        <v>0</v>
      </c>
      <c r="L51" s="226">
        <v>0</v>
      </c>
      <c r="M51" s="226">
        <v>0</v>
      </c>
      <c r="N51" s="226">
        <v>0</v>
      </c>
      <c r="O51" s="226">
        <v>0</v>
      </c>
      <c r="P51" s="226">
        <v>0</v>
      </c>
      <c r="Q51" s="226">
        <v>0</v>
      </c>
      <c r="R51" s="226">
        <v>0</v>
      </c>
      <c r="S51" s="226">
        <v>0</v>
      </c>
      <c r="T51" s="226">
        <v>0</v>
      </c>
      <c r="U51" s="226">
        <v>0</v>
      </c>
      <c r="V51" s="226">
        <v>0</v>
      </c>
      <c r="W51" s="226">
        <v>0</v>
      </c>
      <c r="DA51" s="174" t="s">
        <v>1736</v>
      </c>
    </row>
    <row r="52" spans="1:105" ht="12" customHeight="1" x14ac:dyDescent="0.25">
      <c r="A52" s="202" t="s">
        <v>95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</v>
      </c>
      <c r="S52" s="226">
        <v>0</v>
      </c>
      <c r="T52" s="226">
        <v>0</v>
      </c>
      <c r="U52" s="226">
        <v>0</v>
      </c>
      <c r="V52" s="226">
        <v>0</v>
      </c>
      <c r="W52" s="226">
        <v>0</v>
      </c>
      <c r="DA52" s="174" t="s">
        <v>1737</v>
      </c>
    </row>
    <row r="53" spans="1:105" ht="12" customHeight="1" x14ac:dyDescent="0.25">
      <c r="A53" s="56" t="s">
        <v>96</v>
      </c>
      <c r="B53" s="262">
        <v>0.85026653312804024</v>
      </c>
      <c r="C53" s="262">
        <v>1.059981948445704</v>
      </c>
      <c r="D53" s="262">
        <v>0.44990326856195778</v>
      </c>
      <c r="E53" s="262">
        <v>0.14204670609180781</v>
      </c>
      <c r="F53" s="262">
        <v>0.61530583814937856</v>
      </c>
      <c r="G53" s="262">
        <v>0.6953670662580318</v>
      </c>
      <c r="H53" s="262">
        <v>0.7267463429725648</v>
      </c>
      <c r="I53" s="262">
        <v>0.1292495745794621</v>
      </c>
      <c r="J53" s="262">
        <v>0.1768514177823533</v>
      </c>
      <c r="K53" s="262">
        <v>0.1697121210915459</v>
      </c>
      <c r="L53" s="262">
        <v>0.14185113515877601</v>
      </c>
      <c r="M53" s="262">
        <v>0.17858638760375109</v>
      </c>
      <c r="N53" s="262">
        <v>0.3986859531067054</v>
      </c>
      <c r="O53" s="262">
        <v>0.16915372203771459</v>
      </c>
      <c r="P53" s="262">
        <v>0.1692090345473429</v>
      </c>
      <c r="Q53" s="262">
        <v>0.17918678137234989</v>
      </c>
      <c r="R53" s="262">
        <v>0.18796056374527931</v>
      </c>
      <c r="S53" s="262">
        <v>0.19491721319912891</v>
      </c>
      <c r="T53" s="262">
        <v>0.21633833456275289</v>
      </c>
      <c r="U53" s="262">
        <v>0.27017355416679378</v>
      </c>
      <c r="V53" s="262">
        <v>0.31127310211683717</v>
      </c>
      <c r="W53" s="262">
        <v>6.3310792332950533E-2</v>
      </c>
      <c r="DA53" s="68" t="s">
        <v>1738</v>
      </c>
    </row>
    <row r="54" spans="1:105" ht="12" customHeight="1" x14ac:dyDescent="0.25">
      <c r="A54" s="37" t="s">
        <v>160</v>
      </c>
      <c r="B54" s="228">
        <v>1.1128281913180131E-2</v>
      </c>
      <c r="C54" s="228">
        <v>1.670148696811698E-2</v>
      </c>
      <c r="D54" s="228">
        <v>6.6965017449561971E-3</v>
      </c>
      <c r="E54" s="228">
        <v>1.5205301670975959E-3</v>
      </c>
      <c r="F54" s="228">
        <v>7.6442832545226226E-3</v>
      </c>
      <c r="G54" s="228">
        <v>5.8742451606724529E-3</v>
      </c>
      <c r="H54" s="228">
        <v>2.8803255450943459E-3</v>
      </c>
      <c r="I54" s="228">
        <v>3.9664959626231811E-4</v>
      </c>
      <c r="J54" s="228">
        <v>3.5574312438079028E-4</v>
      </c>
      <c r="K54" s="228">
        <v>3.0123473043395068E-4</v>
      </c>
      <c r="L54" s="228">
        <v>4.8262426672265798E-4</v>
      </c>
      <c r="M54" s="228">
        <v>4.1776003947320231E-4</v>
      </c>
      <c r="N54" s="228">
        <v>3.2077857845144958E-3</v>
      </c>
      <c r="O54" s="228">
        <v>2.5291516584232251E-3</v>
      </c>
      <c r="P54" s="228">
        <v>2.1894795859797619E-3</v>
      </c>
      <c r="Q54" s="228">
        <v>2.6959265154912E-3</v>
      </c>
      <c r="R54" s="228">
        <v>5.3632830841405027E-3</v>
      </c>
      <c r="S54" s="228">
        <v>1.320004080149733E-2</v>
      </c>
      <c r="T54" s="228">
        <v>1.460322524112178E-2</v>
      </c>
      <c r="U54" s="228">
        <v>2.5260980817606721E-2</v>
      </c>
      <c r="V54" s="228">
        <v>3.6669970359396398E-2</v>
      </c>
      <c r="W54" s="228">
        <v>8.4463069597849882E-3</v>
      </c>
      <c r="DA54" s="69" t="s">
        <v>1739</v>
      </c>
    </row>
    <row r="55" spans="1:105" ht="12" customHeight="1" x14ac:dyDescent="0.25">
      <c r="A55" s="37" t="s">
        <v>162</v>
      </c>
      <c r="B55" s="228">
        <v>0.83913825121486008</v>
      </c>
      <c r="C55" s="228">
        <v>1.043280461477587</v>
      </c>
      <c r="D55" s="228">
        <v>0.44320676681700161</v>
      </c>
      <c r="E55" s="228">
        <v>0.1405261759247102</v>
      </c>
      <c r="F55" s="228">
        <v>0.60766155489485596</v>
      </c>
      <c r="G55" s="228">
        <v>0.68949282109735932</v>
      </c>
      <c r="H55" s="228">
        <v>0.72386601742747048</v>
      </c>
      <c r="I55" s="228">
        <v>0.12885292498319981</v>
      </c>
      <c r="J55" s="228">
        <v>0.1764956746579725</v>
      </c>
      <c r="K55" s="228">
        <v>0.16941088636111201</v>
      </c>
      <c r="L55" s="228">
        <v>0.14136851089205341</v>
      </c>
      <c r="M55" s="228">
        <v>0.1781686275642779</v>
      </c>
      <c r="N55" s="228">
        <v>0.39547816732219088</v>
      </c>
      <c r="O55" s="228">
        <v>0.16662457037929129</v>
      </c>
      <c r="P55" s="228">
        <v>0.16701955496136309</v>
      </c>
      <c r="Q55" s="228">
        <v>0.17649085485685881</v>
      </c>
      <c r="R55" s="228">
        <v>0.18259728066113881</v>
      </c>
      <c r="S55" s="228">
        <v>0.1817171723976316</v>
      </c>
      <c r="T55" s="228">
        <v>0.20173510932163111</v>
      </c>
      <c r="U55" s="228">
        <v>0.24491257334918709</v>
      </c>
      <c r="V55" s="228">
        <v>0.27460313175744078</v>
      </c>
      <c r="W55" s="228">
        <v>5.4864485373165552E-2</v>
      </c>
      <c r="DA55" s="69" t="s">
        <v>1740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1741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1742</v>
      </c>
    </row>
    <row r="58" spans="1:105" ht="12" customHeight="1" x14ac:dyDescent="0.25">
      <c r="A58" s="37" t="s">
        <v>38</v>
      </c>
      <c r="B58" s="228">
        <v>0</v>
      </c>
      <c r="C58" s="228">
        <v>0</v>
      </c>
      <c r="D58" s="228">
        <v>0</v>
      </c>
      <c r="E58" s="228">
        <v>0</v>
      </c>
      <c r="F58" s="228">
        <v>0</v>
      </c>
      <c r="G58" s="228">
        <v>0</v>
      </c>
      <c r="H58" s="228">
        <v>0</v>
      </c>
      <c r="I58" s="228">
        <v>0</v>
      </c>
      <c r="J58" s="228">
        <v>0</v>
      </c>
      <c r="K58" s="228">
        <v>0</v>
      </c>
      <c r="L58" s="228">
        <v>0</v>
      </c>
      <c r="M58" s="228">
        <v>0</v>
      </c>
      <c r="N58" s="228">
        <v>0</v>
      </c>
      <c r="O58" s="228">
        <v>0</v>
      </c>
      <c r="P58" s="228">
        <v>0</v>
      </c>
      <c r="Q58" s="228">
        <v>0</v>
      </c>
      <c r="R58" s="228">
        <v>0</v>
      </c>
      <c r="S58" s="228">
        <v>0</v>
      </c>
      <c r="T58" s="228">
        <v>0</v>
      </c>
      <c r="U58" s="228">
        <v>0</v>
      </c>
      <c r="V58" s="228">
        <v>0</v>
      </c>
      <c r="W58" s="228">
        <v>0</v>
      </c>
      <c r="DA58" s="69" t="s">
        <v>1743</v>
      </c>
    </row>
    <row r="59" spans="1:105" ht="12" customHeight="1" x14ac:dyDescent="0.25">
      <c r="A59" s="57" t="s">
        <v>1498</v>
      </c>
      <c r="B59" s="263">
        <v>0</v>
      </c>
      <c r="C59" s="263">
        <v>0</v>
      </c>
      <c r="D59" s="263">
        <v>0</v>
      </c>
      <c r="E59" s="263">
        <v>0</v>
      </c>
      <c r="F59" s="263">
        <v>0</v>
      </c>
      <c r="G59" s="263">
        <v>0</v>
      </c>
      <c r="H59" s="263">
        <v>0</v>
      </c>
      <c r="I59" s="263">
        <v>0</v>
      </c>
      <c r="J59" s="263">
        <v>0</v>
      </c>
      <c r="K59" s="263">
        <v>0</v>
      </c>
      <c r="L59" s="263">
        <v>0</v>
      </c>
      <c r="M59" s="263">
        <v>0</v>
      </c>
      <c r="N59" s="263">
        <v>0</v>
      </c>
      <c r="O59" s="263">
        <v>0</v>
      </c>
      <c r="P59" s="263">
        <v>0</v>
      </c>
      <c r="Q59" s="263">
        <v>0</v>
      </c>
      <c r="R59" s="263">
        <v>0</v>
      </c>
      <c r="S59" s="263">
        <v>0</v>
      </c>
      <c r="T59" s="263">
        <v>0</v>
      </c>
      <c r="U59" s="263">
        <v>0</v>
      </c>
      <c r="V59" s="263">
        <v>0</v>
      </c>
      <c r="W59" s="263">
        <v>0</v>
      </c>
      <c r="DA59" s="70" t="s">
        <v>1744</v>
      </c>
    </row>
    <row r="60" spans="1:105" ht="12" customHeight="1" x14ac:dyDescent="0.25">
      <c r="A60" s="57" t="s">
        <v>1500</v>
      </c>
      <c r="B60" s="263">
        <f t="shared" ref="B60:W60" si="3">B61+B67+B78</f>
        <v>27.872818154711783</v>
      </c>
      <c r="C60" s="263">
        <f t="shared" si="3"/>
        <v>34.332181392737418</v>
      </c>
      <c r="D60" s="263">
        <f t="shared" si="3"/>
        <v>15.756761011244576</v>
      </c>
      <c r="E60" s="263">
        <f t="shared" si="3"/>
        <v>4.2357288905797361</v>
      </c>
      <c r="F60" s="263">
        <f t="shared" si="3"/>
        <v>17.359781170422742</v>
      </c>
      <c r="G60" s="263">
        <f t="shared" si="3"/>
        <v>19.409732889488339</v>
      </c>
      <c r="H60" s="263">
        <f t="shared" si="3"/>
        <v>20.002007950517882</v>
      </c>
      <c r="I60" s="263">
        <f t="shared" si="3"/>
        <v>3.2854157131980246</v>
      </c>
      <c r="J60" s="263">
        <f t="shared" si="3"/>
        <v>4.5446551079522308</v>
      </c>
      <c r="K60" s="263">
        <f t="shared" si="3"/>
        <v>4.3298536061618709</v>
      </c>
      <c r="L60" s="263">
        <f t="shared" si="3"/>
        <v>3.6330514860556304</v>
      </c>
      <c r="M60" s="263">
        <f t="shared" si="3"/>
        <v>5.371671087009898</v>
      </c>
      <c r="N60" s="263">
        <f t="shared" si="3"/>
        <v>11.623676492755695</v>
      </c>
      <c r="O60" s="263">
        <f t="shared" si="3"/>
        <v>5.3829560268920993</v>
      </c>
      <c r="P60" s="263">
        <f t="shared" si="3"/>
        <v>5.1712132578180086</v>
      </c>
      <c r="Q60" s="263">
        <f t="shared" si="3"/>
        <v>5.2081714739808085</v>
      </c>
      <c r="R60" s="263">
        <f t="shared" si="3"/>
        <v>5.3387924902365071</v>
      </c>
      <c r="S60" s="263">
        <f t="shared" si="3"/>
        <v>5.4590127614303734</v>
      </c>
      <c r="T60" s="263">
        <f t="shared" si="3"/>
        <v>5.4271293358847501</v>
      </c>
      <c r="U60" s="263">
        <f t="shared" si="3"/>
        <v>6.8061780079607201</v>
      </c>
      <c r="V60" s="263">
        <f t="shared" si="3"/>
        <v>8.2390896236276436</v>
      </c>
      <c r="W60" s="263">
        <f t="shared" si="3"/>
        <v>1.7024798060100232</v>
      </c>
      <c r="DA60" s="70"/>
    </row>
    <row r="61" spans="1:105" ht="12" customHeight="1" x14ac:dyDescent="0.25">
      <c r="A61" s="60" t="s">
        <v>1501</v>
      </c>
      <c r="B61" s="264">
        <v>23.004920589508881</v>
      </c>
      <c r="C61" s="264">
        <v>27.943204132262711</v>
      </c>
      <c r="D61" s="264">
        <v>12.54000196649503</v>
      </c>
      <c r="E61" s="264">
        <v>3.3293785770772222</v>
      </c>
      <c r="F61" s="264">
        <v>13.948153912272559</v>
      </c>
      <c r="G61" s="264">
        <v>15.548055768962531</v>
      </c>
      <c r="H61" s="264">
        <v>16.103436183554859</v>
      </c>
      <c r="I61" s="264">
        <v>2.6707445959466289</v>
      </c>
      <c r="J61" s="264">
        <v>3.674680885759634</v>
      </c>
      <c r="K61" s="264">
        <v>3.5520594377295769</v>
      </c>
      <c r="L61" s="264">
        <v>2.951405890409271</v>
      </c>
      <c r="M61" s="264">
        <v>4.3824501064363002</v>
      </c>
      <c r="N61" s="264">
        <v>9.4467581214959928</v>
      </c>
      <c r="O61" s="264">
        <v>4.3793830964636351</v>
      </c>
      <c r="P61" s="264">
        <v>4.1794998499815694</v>
      </c>
      <c r="Q61" s="264">
        <v>4.2241624869906698</v>
      </c>
      <c r="R61" s="264">
        <v>4.3302406517332912</v>
      </c>
      <c r="S61" s="264">
        <v>4.4246997966945996</v>
      </c>
      <c r="T61" s="264">
        <v>4.3771897120360244</v>
      </c>
      <c r="U61" s="264">
        <v>5.5123832449775794</v>
      </c>
      <c r="V61" s="264">
        <v>6.552167810523077</v>
      </c>
      <c r="W61" s="264">
        <v>1.353616723986153</v>
      </c>
      <c r="DA61" s="72" t="s">
        <v>1745</v>
      </c>
    </row>
    <row r="62" spans="1:105" ht="12" customHeight="1" x14ac:dyDescent="0.25">
      <c r="A62" s="59" t="s">
        <v>30</v>
      </c>
      <c r="B62" s="232">
        <v>13.739574431544691</v>
      </c>
      <c r="C62" s="232">
        <v>16.66649016053584</v>
      </c>
      <c r="D62" s="232">
        <v>5.2872931235179621</v>
      </c>
      <c r="E62" s="232">
        <v>1.33316856563787</v>
      </c>
      <c r="F62" s="232">
        <v>7.1579928539054167</v>
      </c>
      <c r="G62" s="232">
        <v>8.1934567835937084</v>
      </c>
      <c r="H62" s="232">
        <v>9.2138940014896846</v>
      </c>
      <c r="I62" s="232">
        <v>1.222211506829624</v>
      </c>
      <c r="J62" s="232">
        <v>1.742323652650031</v>
      </c>
      <c r="K62" s="232">
        <v>1.748353698460684</v>
      </c>
      <c r="L62" s="232">
        <v>1.4363431812855061</v>
      </c>
      <c r="M62" s="232">
        <v>2.1352012108328511</v>
      </c>
      <c r="N62" s="232">
        <v>4.5325397359491184</v>
      </c>
      <c r="O62" s="232">
        <v>2.3837640324507698</v>
      </c>
      <c r="P62" s="232">
        <v>2.0572362734594911</v>
      </c>
      <c r="Q62" s="232">
        <v>2.0052913303641509</v>
      </c>
      <c r="R62" s="232">
        <v>2.0625961361028931</v>
      </c>
      <c r="S62" s="232">
        <v>2.1704418560860641</v>
      </c>
      <c r="T62" s="232">
        <v>1.910349300949703</v>
      </c>
      <c r="U62" s="232">
        <v>2.5736199485351938</v>
      </c>
      <c r="V62" s="232">
        <v>3.2487216439545361</v>
      </c>
      <c r="W62" s="232">
        <v>0.76741246984474187</v>
      </c>
      <c r="DA62" s="71" t="s">
        <v>1746</v>
      </c>
    </row>
    <row r="63" spans="1:105" ht="12" customHeight="1" x14ac:dyDescent="0.25">
      <c r="A63" s="59" t="s">
        <v>33</v>
      </c>
      <c r="B63" s="297">
        <v>0</v>
      </c>
      <c r="C63" s="297">
        <v>0</v>
      </c>
      <c r="D63" s="297">
        <v>0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DA63" s="122" t="s">
        <v>1747</v>
      </c>
    </row>
    <row r="64" spans="1:105" ht="12" customHeight="1" x14ac:dyDescent="0.25">
      <c r="A64" s="59" t="s">
        <v>160</v>
      </c>
      <c r="B64" s="297">
        <v>0.12126477998575901</v>
      </c>
      <c r="C64" s="297">
        <v>0.17768028193135421</v>
      </c>
      <c r="D64" s="297">
        <v>0.10795159941356761</v>
      </c>
      <c r="E64" s="297">
        <v>2.1368306423761751E-2</v>
      </c>
      <c r="F64" s="297">
        <v>8.4357909929966099E-2</v>
      </c>
      <c r="G64" s="297">
        <v>6.2129369644978283E-2</v>
      </c>
      <c r="H64" s="297">
        <v>2.7305434052602471E-2</v>
      </c>
      <c r="I64" s="297">
        <v>4.4453536256526044E-3</v>
      </c>
      <c r="J64" s="297">
        <v>3.887007569100878E-3</v>
      </c>
      <c r="K64" s="297">
        <v>3.201532151364414E-3</v>
      </c>
      <c r="L64" s="297">
        <v>5.1547421753886623E-3</v>
      </c>
      <c r="M64" s="297">
        <v>5.2569000354968131E-3</v>
      </c>
      <c r="N64" s="297">
        <v>3.953929090383073E-2</v>
      </c>
      <c r="O64" s="297">
        <v>2.9838085763219641E-2</v>
      </c>
      <c r="P64" s="297">
        <v>2.7461020561307E-2</v>
      </c>
      <c r="Q64" s="297">
        <v>3.3383676741074148E-2</v>
      </c>
      <c r="R64" s="297">
        <v>6.4705165962399669E-2</v>
      </c>
      <c r="S64" s="297">
        <v>0.15266120577423181</v>
      </c>
      <c r="T64" s="297">
        <v>0.16651614809646981</v>
      </c>
      <c r="U64" s="297">
        <v>0.27477168699156829</v>
      </c>
      <c r="V64" s="297">
        <v>0.38916717245443488</v>
      </c>
      <c r="W64" s="297">
        <v>7.8205640605026105E-2</v>
      </c>
      <c r="DA64" s="122" t="s">
        <v>1748</v>
      </c>
    </row>
    <row r="65" spans="1:105" ht="12" customHeight="1" x14ac:dyDescent="0.25">
      <c r="A65" s="59" t="s">
        <v>70</v>
      </c>
      <c r="B65" s="297">
        <v>0</v>
      </c>
      <c r="C65" s="297">
        <v>0</v>
      </c>
      <c r="D65" s="297">
        <v>0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DA65" s="122" t="s">
        <v>1749</v>
      </c>
    </row>
    <row r="66" spans="1:105" ht="12" customHeight="1" x14ac:dyDescent="0.25">
      <c r="A66" s="59" t="s">
        <v>162</v>
      </c>
      <c r="B66" s="297">
        <v>9.1440813779784289</v>
      </c>
      <c r="C66" s="297">
        <v>11.09903368979551</v>
      </c>
      <c r="D66" s="297">
        <v>7.1447572435635038</v>
      </c>
      <c r="E66" s="297">
        <v>1.97484170501559</v>
      </c>
      <c r="F66" s="297">
        <v>6.7058031484371794</v>
      </c>
      <c r="G66" s="297">
        <v>7.2924696157238467</v>
      </c>
      <c r="H66" s="297">
        <v>6.8622367480125757</v>
      </c>
      <c r="I66" s="297">
        <v>1.4440877354913531</v>
      </c>
      <c r="J66" s="297">
        <v>1.928470225540502</v>
      </c>
      <c r="K66" s="297">
        <v>1.800504207117529</v>
      </c>
      <c r="L66" s="297">
        <v>1.5099079669483759</v>
      </c>
      <c r="M66" s="297">
        <v>2.2419919955679521</v>
      </c>
      <c r="N66" s="297">
        <v>4.8746790946430449</v>
      </c>
      <c r="O66" s="297">
        <v>1.965780978249646</v>
      </c>
      <c r="P66" s="297">
        <v>2.0948025559607721</v>
      </c>
      <c r="Q66" s="297">
        <v>2.1854874798854449</v>
      </c>
      <c r="R66" s="297">
        <v>2.2029393496679979</v>
      </c>
      <c r="S66" s="297">
        <v>2.1015967348343039</v>
      </c>
      <c r="T66" s="297">
        <v>2.300324262989851</v>
      </c>
      <c r="U66" s="297">
        <v>2.6639916094508171</v>
      </c>
      <c r="V66" s="297">
        <v>2.914278994114107</v>
      </c>
      <c r="W66" s="297">
        <v>0.50799861353638542</v>
      </c>
      <c r="DA66" s="122" t="s">
        <v>1750</v>
      </c>
    </row>
    <row r="67" spans="1:105" ht="12" customHeight="1" x14ac:dyDescent="0.25">
      <c r="A67" s="60" t="s">
        <v>1508</v>
      </c>
      <c r="B67" s="264">
        <v>4.8678975652029024</v>
      </c>
      <c r="C67" s="264">
        <v>6.3889772604747099</v>
      </c>
      <c r="D67" s="264">
        <v>3.216759044749546</v>
      </c>
      <c r="E67" s="264">
        <v>0.9063503135025136</v>
      </c>
      <c r="F67" s="264">
        <v>3.411627258150185</v>
      </c>
      <c r="G67" s="264">
        <v>3.8616771205258078</v>
      </c>
      <c r="H67" s="264">
        <v>3.898571766963022</v>
      </c>
      <c r="I67" s="264">
        <v>0.61467111725139589</v>
      </c>
      <c r="J67" s="264">
        <v>0.86997422219259712</v>
      </c>
      <c r="K67" s="264">
        <v>0.77779416843229354</v>
      </c>
      <c r="L67" s="264">
        <v>0.68164559564635918</v>
      </c>
      <c r="M67" s="264">
        <v>0.98922098057359809</v>
      </c>
      <c r="N67" s="264">
        <v>2.1769183712597031</v>
      </c>
      <c r="O67" s="264">
        <v>1.003572930428464</v>
      </c>
      <c r="P67" s="264">
        <v>0.99171340783643958</v>
      </c>
      <c r="Q67" s="264">
        <v>0.98400898699013917</v>
      </c>
      <c r="R67" s="264">
        <v>1.0085518385032159</v>
      </c>
      <c r="S67" s="264">
        <v>1.0343129647357741</v>
      </c>
      <c r="T67" s="264">
        <v>1.049939623848726</v>
      </c>
      <c r="U67" s="264">
        <v>1.293794762983141</v>
      </c>
      <c r="V67" s="264">
        <v>1.6869218131045669</v>
      </c>
      <c r="W67" s="264">
        <v>0.34886308202387029</v>
      </c>
      <c r="DA67" s="72" t="s">
        <v>1751</v>
      </c>
    </row>
    <row r="68" spans="1:105" ht="12" customHeight="1" x14ac:dyDescent="0.25">
      <c r="A68" s="147" t="s">
        <v>30</v>
      </c>
      <c r="B68" s="231">
        <v>2.549078714757679</v>
      </c>
      <c r="C68" s="231">
        <v>2.9072014754285589</v>
      </c>
      <c r="D68" s="231">
        <v>0.85752526969860321</v>
      </c>
      <c r="E68" s="231">
        <v>0.20649047206128451</v>
      </c>
      <c r="F68" s="231">
        <v>1.157927584269393</v>
      </c>
      <c r="G68" s="231">
        <v>1.326321192662633</v>
      </c>
      <c r="H68" s="231">
        <v>1.491488840869561</v>
      </c>
      <c r="I68" s="231">
        <v>0.18925664880742521</v>
      </c>
      <c r="J68" s="231">
        <v>0.26873751167624171</v>
      </c>
      <c r="K68" s="231">
        <v>0.28864282144896197</v>
      </c>
      <c r="L68" s="231">
        <v>0.22155813376422279</v>
      </c>
      <c r="M68" s="231">
        <v>0.3390104579198927</v>
      </c>
      <c r="N68" s="231">
        <v>0.70932571539053346</v>
      </c>
      <c r="O68" s="231">
        <v>0.36160067045401589</v>
      </c>
      <c r="P68" s="231">
        <v>0.31542296386495111</v>
      </c>
      <c r="Q68" s="231">
        <v>0.31561177200526203</v>
      </c>
      <c r="R68" s="231">
        <v>0.3299238208446606</v>
      </c>
      <c r="S68" s="231">
        <v>0.34247577584318389</v>
      </c>
      <c r="T68" s="231">
        <v>0.29720360824259301</v>
      </c>
      <c r="U68" s="231">
        <v>0.40264835664496301</v>
      </c>
      <c r="V68" s="231">
        <v>0.4265030577629414</v>
      </c>
      <c r="W68" s="231">
        <v>0.1033706399714283</v>
      </c>
      <c r="DA68" s="73" t="s">
        <v>1752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1753</v>
      </c>
    </row>
    <row r="70" spans="1:105" ht="12" customHeight="1" x14ac:dyDescent="0.25">
      <c r="A70" s="147" t="s">
        <v>33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1754</v>
      </c>
    </row>
    <row r="71" spans="1:105" ht="12" customHeight="1" x14ac:dyDescent="0.25">
      <c r="A71" s="147" t="s">
        <v>160</v>
      </c>
      <c r="B71" s="231">
        <v>2.2498038134411039E-2</v>
      </c>
      <c r="C71" s="231">
        <v>3.099347089938146E-2</v>
      </c>
      <c r="D71" s="231">
        <v>1.7508245190673628E-2</v>
      </c>
      <c r="E71" s="231">
        <v>3.309672755809089E-3</v>
      </c>
      <c r="F71" s="231">
        <v>1.364633254780718E-2</v>
      </c>
      <c r="G71" s="231">
        <v>1.005723247505339E-2</v>
      </c>
      <c r="H71" s="231">
        <v>4.4200367594821304E-3</v>
      </c>
      <c r="I71" s="231">
        <v>6.883528139391248E-4</v>
      </c>
      <c r="J71" s="231">
        <v>5.9953541949459238E-4</v>
      </c>
      <c r="K71" s="231">
        <v>5.2855396133116644E-4</v>
      </c>
      <c r="L71" s="231">
        <v>7.9512686890935186E-4</v>
      </c>
      <c r="M71" s="231">
        <v>8.3464924955608166E-4</v>
      </c>
      <c r="N71" s="231">
        <v>6.1877528803442978E-3</v>
      </c>
      <c r="O71" s="231">
        <v>4.5262331632514342E-3</v>
      </c>
      <c r="P71" s="231">
        <v>4.2104237651020473E-3</v>
      </c>
      <c r="Q71" s="231">
        <v>5.2542397270465106E-3</v>
      </c>
      <c r="R71" s="231">
        <v>1.0349954219849191E-2</v>
      </c>
      <c r="S71" s="231">
        <v>2.4088535125731021E-2</v>
      </c>
      <c r="T71" s="231">
        <v>2.590583827801855E-2</v>
      </c>
      <c r="U71" s="231">
        <v>4.2988619311366931E-2</v>
      </c>
      <c r="V71" s="231">
        <v>5.1091169765696692E-2</v>
      </c>
      <c r="W71" s="231">
        <v>1.053431816185188E-2</v>
      </c>
      <c r="DA71" s="73" t="s">
        <v>1755</v>
      </c>
    </row>
    <row r="72" spans="1:105" ht="12" customHeight="1" x14ac:dyDescent="0.25">
      <c r="A72" s="147" t="s">
        <v>70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1756</v>
      </c>
    </row>
    <row r="73" spans="1:105" ht="12" customHeight="1" x14ac:dyDescent="0.25">
      <c r="A73" s="147" t="s">
        <v>34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1757</v>
      </c>
    </row>
    <row r="74" spans="1:105" ht="12" customHeight="1" x14ac:dyDescent="0.25">
      <c r="A74" s="147" t="s">
        <v>162</v>
      </c>
      <c r="B74" s="231">
        <v>1.6964850929517721</v>
      </c>
      <c r="C74" s="231">
        <v>1.936048130590164</v>
      </c>
      <c r="D74" s="231">
        <v>1.158780067434827</v>
      </c>
      <c r="E74" s="231">
        <v>0.30587729595909813</v>
      </c>
      <c r="F74" s="231">
        <v>1.0847781771700771</v>
      </c>
      <c r="G74" s="231">
        <v>1.1804733037159669</v>
      </c>
      <c r="H74" s="231">
        <v>1.110816939223636</v>
      </c>
      <c r="I74" s="231">
        <v>0.223613673963794</v>
      </c>
      <c r="J74" s="231">
        <v>0.29744892056376898</v>
      </c>
      <c r="K74" s="231">
        <v>0.29725256098391051</v>
      </c>
      <c r="L74" s="231">
        <v>0.23290561452967831</v>
      </c>
      <c r="M74" s="231">
        <v>0.35596585896172239</v>
      </c>
      <c r="N74" s="231">
        <v>0.76286926040217107</v>
      </c>
      <c r="O74" s="231">
        <v>0.29819550510207787</v>
      </c>
      <c r="P74" s="231">
        <v>0.3211827632233476</v>
      </c>
      <c r="Q74" s="231">
        <v>0.34397275137907368</v>
      </c>
      <c r="R74" s="231">
        <v>0.35237250502405698</v>
      </c>
      <c r="S74" s="231">
        <v>0.33161264848153599</v>
      </c>
      <c r="T74" s="231">
        <v>0.35787417031466068</v>
      </c>
      <c r="U74" s="231">
        <v>0.41678719667674891</v>
      </c>
      <c r="V74" s="231">
        <v>0.38259630660476801</v>
      </c>
      <c r="W74" s="231">
        <v>6.842753258424164E-2</v>
      </c>
      <c r="DA74" s="73" t="s">
        <v>1758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1759</v>
      </c>
    </row>
    <row r="76" spans="1:105" ht="12" customHeight="1" x14ac:dyDescent="0.25">
      <c r="A76" s="147" t="s">
        <v>73</v>
      </c>
      <c r="B76" s="231">
        <v>0.59983571935903979</v>
      </c>
      <c r="C76" s="231">
        <v>1.5147341835566051</v>
      </c>
      <c r="D76" s="231">
        <v>1.1829454624254421</v>
      </c>
      <c r="E76" s="231">
        <v>0.3906728727263219</v>
      </c>
      <c r="F76" s="231">
        <v>1.1552751641629071</v>
      </c>
      <c r="G76" s="231">
        <v>1.344825391672154</v>
      </c>
      <c r="H76" s="231">
        <v>1.291845950110343</v>
      </c>
      <c r="I76" s="231">
        <v>0.20111244166623771</v>
      </c>
      <c r="J76" s="231">
        <v>0.30318825453309178</v>
      </c>
      <c r="K76" s="231">
        <v>0.19137023203808989</v>
      </c>
      <c r="L76" s="231">
        <v>0.22638672048354891</v>
      </c>
      <c r="M76" s="231">
        <v>0.29341001444242693</v>
      </c>
      <c r="N76" s="231">
        <v>0.69853564258665357</v>
      </c>
      <c r="O76" s="231">
        <v>0.3392505217091184</v>
      </c>
      <c r="P76" s="231">
        <v>0.35089725698303881</v>
      </c>
      <c r="Q76" s="231">
        <v>0.31917022387875699</v>
      </c>
      <c r="R76" s="231">
        <v>0.31590555841464879</v>
      </c>
      <c r="S76" s="231">
        <v>0.33613600528532278</v>
      </c>
      <c r="T76" s="231">
        <v>0.36895600701345399</v>
      </c>
      <c r="U76" s="231">
        <v>0.43137059035006259</v>
      </c>
      <c r="V76" s="231">
        <v>0.82673127897116083</v>
      </c>
      <c r="W76" s="231">
        <v>0.16653059130634851</v>
      </c>
      <c r="DA76" s="73" t="s">
        <v>1760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1761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1762</v>
      </c>
    </row>
    <row r="79" spans="1:105" ht="12" customHeight="1" x14ac:dyDescent="0.25">
      <c r="A79" s="57" t="s">
        <v>1522</v>
      </c>
      <c r="B79" s="263">
        <f t="shared" ref="B79:W79" si="4">B80+B88</f>
        <v>118.42265497270721</v>
      </c>
      <c r="C79" s="263">
        <f t="shared" si="4"/>
        <v>155.42637033984761</v>
      </c>
      <c r="D79" s="263">
        <f t="shared" si="4"/>
        <v>78.254963541089353</v>
      </c>
      <c r="E79" s="263">
        <f t="shared" si="4"/>
        <v>22.049028152842691</v>
      </c>
      <c r="F79" s="263">
        <f t="shared" si="4"/>
        <v>82.995575045663998</v>
      </c>
      <c r="G79" s="263">
        <f t="shared" si="4"/>
        <v>93.944059244180877</v>
      </c>
      <c r="H79" s="263">
        <f t="shared" si="4"/>
        <v>94.841605243629644</v>
      </c>
      <c r="I79" s="263">
        <f t="shared" si="4"/>
        <v>14.953269797680401</v>
      </c>
      <c r="J79" s="263">
        <f t="shared" si="4"/>
        <v>21.164097183620392</v>
      </c>
      <c r="K79" s="263">
        <f t="shared" si="4"/>
        <v>18.921608192098841</v>
      </c>
      <c r="L79" s="263">
        <f t="shared" si="4"/>
        <v>16.582575969535561</v>
      </c>
      <c r="M79" s="263">
        <f t="shared" si="4"/>
        <v>24.065045187397551</v>
      </c>
      <c r="N79" s="263">
        <f t="shared" si="4"/>
        <v>52.958479452451293</v>
      </c>
      <c r="O79" s="263">
        <f t="shared" si="4"/>
        <v>24.414188936435629</v>
      </c>
      <c r="P79" s="263">
        <f t="shared" si="4"/>
        <v>24.1256791366207</v>
      </c>
      <c r="Q79" s="263">
        <f t="shared" si="4"/>
        <v>23.938251615925129</v>
      </c>
      <c r="R79" s="263">
        <f t="shared" si="4"/>
        <v>24.535312173968801</v>
      </c>
      <c r="S79" s="263">
        <f t="shared" si="4"/>
        <v>25.162010029189471</v>
      </c>
      <c r="T79" s="263">
        <f t="shared" si="4"/>
        <v>25.542163973622809</v>
      </c>
      <c r="U79" s="263">
        <f t="shared" si="4"/>
        <v>31.474493612492822</v>
      </c>
      <c r="V79" s="263">
        <f t="shared" si="4"/>
        <v>41.038201228231692</v>
      </c>
      <c r="W79" s="263">
        <f t="shared" si="4"/>
        <v>8.4868861437321677</v>
      </c>
      <c r="DA79" s="70"/>
    </row>
    <row r="80" spans="1:105" ht="12" customHeight="1" x14ac:dyDescent="0.25">
      <c r="A80" s="60" t="s">
        <v>1523</v>
      </c>
      <c r="B80" s="264">
        <v>118.42265497270721</v>
      </c>
      <c r="C80" s="264">
        <v>155.42637033984761</v>
      </c>
      <c r="D80" s="264">
        <v>78.254963541089353</v>
      </c>
      <c r="E80" s="264">
        <v>22.049028152842691</v>
      </c>
      <c r="F80" s="264">
        <v>82.995575045663998</v>
      </c>
      <c r="G80" s="264">
        <v>93.944059244180877</v>
      </c>
      <c r="H80" s="264">
        <v>94.841605243629644</v>
      </c>
      <c r="I80" s="264">
        <v>14.953269797680401</v>
      </c>
      <c r="J80" s="264">
        <v>21.164097183620392</v>
      </c>
      <c r="K80" s="264">
        <v>18.921608192098841</v>
      </c>
      <c r="L80" s="264">
        <v>16.582575969535561</v>
      </c>
      <c r="M80" s="264">
        <v>24.065045187397551</v>
      </c>
      <c r="N80" s="264">
        <v>52.958479452451293</v>
      </c>
      <c r="O80" s="264">
        <v>24.414188936435629</v>
      </c>
      <c r="P80" s="264">
        <v>24.1256791366207</v>
      </c>
      <c r="Q80" s="264">
        <v>23.938251615925129</v>
      </c>
      <c r="R80" s="264">
        <v>24.535312173968801</v>
      </c>
      <c r="S80" s="264">
        <v>25.162010029189471</v>
      </c>
      <c r="T80" s="264">
        <v>25.542163973622809</v>
      </c>
      <c r="U80" s="264">
        <v>31.474493612492822</v>
      </c>
      <c r="V80" s="264">
        <v>41.038201228231692</v>
      </c>
      <c r="W80" s="264">
        <v>8.4868861437321677</v>
      </c>
      <c r="DA80" s="72" t="s">
        <v>1763</v>
      </c>
    </row>
    <row r="81" spans="1:105" ht="12" customHeight="1" x14ac:dyDescent="0.25">
      <c r="A81" s="59" t="s">
        <v>30</v>
      </c>
      <c r="B81" s="232">
        <v>62.012124349917023</v>
      </c>
      <c r="C81" s="232">
        <v>70.724273189686883</v>
      </c>
      <c r="D81" s="232">
        <v>20.861248163849279</v>
      </c>
      <c r="E81" s="232">
        <v>5.0233493208367612</v>
      </c>
      <c r="F81" s="232">
        <v>28.16921616747274</v>
      </c>
      <c r="G81" s="232">
        <v>32.265772826534352</v>
      </c>
      <c r="H81" s="232">
        <v>36.283850683406278</v>
      </c>
      <c r="I81" s="232">
        <v>4.6040974615451589</v>
      </c>
      <c r="J81" s="232">
        <v>6.5376498164116468</v>
      </c>
      <c r="K81" s="232">
        <v>7.0218916476674904</v>
      </c>
      <c r="L81" s="232">
        <v>5.3899043847410626</v>
      </c>
      <c r="M81" s="232">
        <v>8.2471987038851271</v>
      </c>
      <c r="N81" s="232">
        <v>17.255957696690071</v>
      </c>
      <c r="O81" s="232">
        <v>8.79675688765046</v>
      </c>
      <c r="P81" s="232">
        <v>7.6733793839991913</v>
      </c>
      <c r="Q81" s="232">
        <v>7.6779725704737594</v>
      </c>
      <c r="R81" s="232">
        <v>8.026145636763415</v>
      </c>
      <c r="S81" s="232">
        <v>8.3315004262003427</v>
      </c>
      <c r="T81" s="232">
        <v>7.2301522133794593</v>
      </c>
      <c r="U81" s="232">
        <v>9.7953350035841495</v>
      </c>
      <c r="V81" s="232">
        <v>10.375654741650299</v>
      </c>
      <c r="W81" s="232">
        <v>2.5147253958566309</v>
      </c>
      <c r="DA81" s="71" t="s">
        <v>1764</v>
      </c>
    </row>
    <row r="82" spans="1:105" ht="12" customHeight="1" x14ac:dyDescent="0.25">
      <c r="A82" s="59" t="s">
        <v>33</v>
      </c>
      <c r="B82" s="297">
        <v>0</v>
      </c>
      <c r="C82" s="297">
        <v>0</v>
      </c>
      <c r="D82" s="297">
        <v>0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DA82" s="122" t="s">
        <v>1765</v>
      </c>
    </row>
    <row r="83" spans="1:105" ht="12" customHeight="1" x14ac:dyDescent="0.25">
      <c r="A83" s="59" t="s">
        <v>160</v>
      </c>
      <c r="B83" s="297">
        <v>0.54731583232136438</v>
      </c>
      <c r="C83" s="297">
        <v>0.75398651297854657</v>
      </c>
      <c r="D83" s="297">
        <v>0.42592779564914351</v>
      </c>
      <c r="E83" s="297">
        <v>8.051530041130027E-2</v>
      </c>
      <c r="F83" s="297">
        <v>0.33197800678955658</v>
      </c>
      <c r="G83" s="297">
        <v>0.24466500279035991</v>
      </c>
      <c r="H83" s="297">
        <v>0.1075274245449365</v>
      </c>
      <c r="I83" s="297">
        <v>1.6745744275168901E-2</v>
      </c>
      <c r="J83" s="297">
        <v>1.458505960237191E-2</v>
      </c>
      <c r="K83" s="297">
        <v>1.285827455462683E-2</v>
      </c>
      <c r="L83" s="297">
        <v>1.934326546422643E-2</v>
      </c>
      <c r="M83" s="297">
        <v>2.0304737061427668E-2</v>
      </c>
      <c r="N83" s="297">
        <v>0.15053113065554929</v>
      </c>
      <c r="O83" s="297">
        <v>0.1101108930576702</v>
      </c>
      <c r="P83" s="297">
        <v>0.10242811278276839</v>
      </c>
      <c r="Q83" s="297">
        <v>0.1278213047841702</v>
      </c>
      <c r="R83" s="297">
        <v>0.25178612350472251</v>
      </c>
      <c r="S83" s="297">
        <v>0.58600828094324986</v>
      </c>
      <c r="T83" s="297">
        <v>0.63021830412092328</v>
      </c>
      <c r="U83" s="297">
        <v>1.0457957186391349</v>
      </c>
      <c r="V83" s="297">
        <v>1.2429086455238341</v>
      </c>
      <c r="W83" s="297">
        <v>0.25627119477024379</v>
      </c>
      <c r="DA83" s="122" t="s">
        <v>1766</v>
      </c>
    </row>
    <row r="84" spans="1:105" ht="12" customHeight="1" x14ac:dyDescent="0.25">
      <c r="A84" s="59" t="s">
        <v>70</v>
      </c>
      <c r="B84" s="297">
        <v>0</v>
      </c>
      <c r="C84" s="297">
        <v>0</v>
      </c>
      <c r="D84" s="297">
        <v>0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DA84" s="122" t="s">
        <v>1767</v>
      </c>
    </row>
    <row r="85" spans="1:105" ht="12" customHeight="1" x14ac:dyDescent="0.25">
      <c r="A85" s="59" t="s">
        <v>34</v>
      </c>
      <c r="B85" s="297">
        <v>0</v>
      </c>
      <c r="C85" s="297">
        <v>0</v>
      </c>
      <c r="D85" s="297">
        <v>0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DA85" s="122" t="s">
        <v>1768</v>
      </c>
    </row>
    <row r="86" spans="1:105" ht="12" customHeight="1" x14ac:dyDescent="0.25">
      <c r="A86" s="59" t="s">
        <v>162</v>
      </c>
      <c r="B86" s="297">
        <v>41.270849712425047</v>
      </c>
      <c r="C86" s="297">
        <v>47.098764242356722</v>
      </c>
      <c r="D86" s="297">
        <v>28.189954755008308</v>
      </c>
      <c r="E86" s="297">
        <v>7.441159350245921</v>
      </c>
      <c r="F86" s="297">
        <v>26.389690842144859</v>
      </c>
      <c r="G86" s="297">
        <v>28.717691955915459</v>
      </c>
      <c r="H86" s="297">
        <v>27.023142818749161</v>
      </c>
      <c r="I86" s="297">
        <v>5.4399100647242253</v>
      </c>
      <c r="J86" s="297">
        <v>7.2361199922782689</v>
      </c>
      <c r="K86" s="297">
        <v>7.2313430999002559</v>
      </c>
      <c r="L86" s="297">
        <v>5.665957605150389</v>
      </c>
      <c r="M86" s="297">
        <v>8.659677311046778</v>
      </c>
      <c r="N86" s="297">
        <v>18.55852593523608</v>
      </c>
      <c r="O86" s="297">
        <v>7.2542823553937321</v>
      </c>
      <c r="P86" s="297">
        <v>7.8134995740802609</v>
      </c>
      <c r="Q86" s="297">
        <v>8.3679177531910476</v>
      </c>
      <c r="R86" s="297">
        <v>8.5722608221303283</v>
      </c>
      <c r="S86" s="297">
        <v>8.0672302014797506</v>
      </c>
      <c r="T86" s="297">
        <v>8.7061013152298017</v>
      </c>
      <c r="U86" s="297">
        <v>10.13929437256661</v>
      </c>
      <c r="V86" s="297">
        <v>9.3075233823249164</v>
      </c>
      <c r="W86" s="297">
        <v>1.6646550124190149</v>
      </c>
      <c r="DA86" s="122" t="s">
        <v>1769</v>
      </c>
    </row>
    <row r="87" spans="1:105" ht="12" customHeight="1" x14ac:dyDescent="0.25">
      <c r="A87" s="59" t="s">
        <v>73</v>
      </c>
      <c r="B87" s="297">
        <v>14.592365078043789</v>
      </c>
      <c r="C87" s="297">
        <v>36.849346394825467</v>
      </c>
      <c r="D87" s="297">
        <v>28.777832826582621</v>
      </c>
      <c r="E87" s="297">
        <v>9.5040041813487068</v>
      </c>
      <c r="F87" s="297">
        <v>28.104690029256851</v>
      </c>
      <c r="G87" s="297">
        <v>32.715929458940707</v>
      </c>
      <c r="H87" s="297">
        <v>31.427084316929282</v>
      </c>
      <c r="I87" s="297">
        <v>4.8925165271358519</v>
      </c>
      <c r="J87" s="297">
        <v>7.3757423153281012</v>
      </c>
      <c r="K87" s="297">
        <v>4.6555151699764714</v>
      </c>
      <c r="L87" s="297">
        <v>5.507370714179884</v>
      </c>
      <c r="M87" s="297">
        <v>7.1378644354042162</v>
      </c>
      <c r="N87" s="297">
        <v>16.99346468986958</v>
      </c>
      <c r="O87" s="297">
        <v>8.2530388003337709</v>
      </c>
      <c r="P87" s="297">
        <v>8.536372065758485</v>
      </c>
      <c r="Q87" s="297">
        <v>7.7645399874761543</v>
      </c>
      <c r="R87" s="297">
        <v>7.6851195915703361</v>
      </c>
      <c r="S87" s="297">
        <v>8.1772711205661306</v>
      </c>
      <c r="T87" s="297">
        <v>8.9756921408926242</v>
      </c>
      <c r="U87" s="297">
        <v>10.49406851770293</v>
      </c>
      <c r="V87" s="297">
        <v>20.112114458732641</v>
      </c>
      <c r="W87" s="297">
        <v>4.0512345406862762</v>
      </c>
      <c r="DA87" s="122" t="s">
        <v>1770</v>
      </c>
    </row>
    <row r="88" spans="1:105" ht="12" customHeight="1" x14ac:dyDescent="0.25">
      <c r="A88" s="60" t="s">
        <v>1532</v>
      </c>
      <c r="B88" s="264">
        <v>0</v>
      </c>
      <c r="C88" s="264">
        <v>0</v>
      </c>
      <c r="D88" s="264">
        <v>0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>
        <v>0</v>
      </c>
      <c r="K88" s="264">
        <v>0</v>
      </c>
      <c r="L88" s="264">
        <v>0</v>
      </c>
      <c r="M88" s="264">
        <v>0</v>
      </c>
      <c r="N88" s="264">
        <v>0</v>
      </c>
      <c r="O88" s="264">
        <v>0</v>
      </c>
      <c r="P88" s="264">
        <v>0</v>
      </c>
      <c r="Q88" s="264">
        <v>0</v>
      </c>
      <c r="R88" s="264">
        <v>0</v>
      </c>
      <c r="S88" s="264">
        <v>0</v>
      </c>
      <c r="T88" s="264">
        <v>0</v>
      </c>
      <c r="U88" s="264">
        <v>0</v>
      </c>
      <c r="V88" s="264">
        <v>0</v>
      </c>
      <c r="W88" s="264">
        <v>0</v>
      </c>
      <c r="DA88" s="72" t="s">
        <v>1771</v>
      </c>
    </row>
    <row r="89" spans="1:105" ht="12" customHeight="1" x14ac:dyDescent="0.25">
      <c r="A89" s="57" t="s">
        <v>1534</v>
      </c>
      <c r="B89" s="263">
        <f t="shared" ref="B89:W89" si="5">B90+B96</f>
        <v>12.256461821286001</v>
      </c>
      <c r="C89" s="263">
        <f t="shared" si="5"/>
        <v>14.88745911027682</v>
      </c>
      <c r="D89" s="263">
        <f t="shared" si="5"/>
        <v>6.6810078627825789</v>
      </c>
      <c r="E89" s="263">
        <f t="shared" si="5"/>
        <v>1.7738118790622439</v>
      </c>
      <c r="F89" s="263">
        <f t="shared" si="5"/>
        <v>7.4312369494181851</v>
      </c>
      <c r="G89" s="263">
        <f t="shared" si="5"/>
        <v>8.2836257219865939</v>
      </c>
      <c r="H89" s="263">
        <f t="shared" si="5"/>
        <v>8.5795188906352671</v>
      </c>
      <c r="I89" s="263">
        <f t="shared" si="5"/>
        <v>1.4229077230352909</v>
      </c>
      <c r="J89" s="263">
        <f t="shared" si="5"/>
        <v>1.9577805455351871</v>
      </c>
      <c r="K89" s="263">
        <f t="shared" si="5"/>
        <v>1.89245082225257</v>
      </c>
      <c r="L89" s="263">
        <f t="shared" si="5"/>
        <v>1.5724372302948291</v>
      </c>
      <c r="M89" s="263">
        <f t="shared" si="5"/>
        <v>2.3348627613921251</v>
      </c>
      <c r="N89" s="263">
        <f t="shared" si="5"/>
        <v>5.0330028221806096</v>
      </c>
      <c r="O89" s="263">
        <f t="shared" si="5"/>
        <v>2.3332287331202521</v>
      </c>
      <c r="P89" s="263">
        <f t="shared" si="5"/>
        <v>2.2267358039362501</v>
      </c>
      <c r="Q89" s="263">
        <f t="shared" si="5"/>
        <v>2.2505309699838838</v>
      </c>
      <c r="R89" s="263">
        <f t="shared" si="5"/>
        <v>2.307046834543439</v>
      </c>
      <c r="S89" s="263">
        <f t="shared" si="5"/>
        <v>2.3573723681346128</v>
      </c>
      <c r="T89" s="263">
        <f t="shared" si="5"/>
        <v>2.3320601512774322</v>
      </c>
      <c r="U89" s="263">
        <f t="shared" si="5"/>
        <v>2.936863638519807</v>
      </c>
      <c r="V89" s="263">
        <f t="shared" si="5"/>
        <v>3.4908355498935282</v>
      </c>
      <c r="W89" s="263">
        <f t="shared" si="5"/>
        <v>0.72117404768423488</v>
      </c>
      <c r="DA89" s="70"/>
    </row>
    <row r="90" spans="1:105" ht="12" customHeight="1" x14ac:dyDescent="0.25">
      <c r="A90" s="60" t="s">
        <v>1535</v>
      </c>
      <c r="B90" s="264">
        <v>12.256461821286001</v>
      </c>
      <c r="C90" s="264">
        <v>14.88745911027682</v>
      </c>
      <c r="D90" s="264">
        <v>6.6810078627825789</v>
      </c>
      <c r="E90" s="264">
        <v>1.7738118790622439</v>
      </c>
      <c r="F90" s="264">
        <v>7.4312369494181851</v>
      </c>
      <c r="G90" s="264">
        <v>8.2836257219865939</v>
      </c>
      <c r="H90" s="264">
        <v>8.5795188906352671</v>
      </c>
      <c r="I90" s="264">
        <v>1.4229077230352909</v>
      </c>
      <c r="J90" s="264">
        <v>1.9577805455351871</v>
      </c>
      <c r="K90" s="264">
        <v>1.89245082225257</v>
      </c>
      <c r="L90" s="264">
        <v>1.5724372302948291</v>
      </c>
      <c r="M90" s="264">
        <v>2.3348627613921251</v>
      </c>
      <c r="N90" s="264">
        <v>5.0330028221806096</v>
      </c>
      <c r="O90" s="264">
        <v>2.3332287331202521</v>
      </c>
      <c r="P90" s="264">
        <v>2.2267358039362501</v>
      </c>
      <c r="Q90" s="264">
        <v>2.2505309699838838</v>
      </c>
      <c r="R90" s="264">
        <v>2.307046834543439</v>
      </c>
      <c r="S90" s="264">
        <v>2.3573723681346128</v>
      </c>
      <c r="T90" s="264">
        <v>2.3320601512774322</v>
      </c>
      <c r="U90" s="264">
        <v>2.936863638519807</v>
      </c>
      <c r="V90" s="264">
        <v>3.4908355498935282</v>
      </c>
      <c r="W90" s="264">
        <v>0.72117404768423488</v>
      </c>
      <c r="DA90" s="72" t="s">
        <v>1772</v>
      </c>
    </row>
    <row r="91" spans="1:105" ht="12" customHeight="1" x14ac:dyDescent="0.25">
      <c r="A91" s="59" t="s">
        <v>30</v>
      </c>
      <c r="B91" s="232">
        <v>7.3201108782675357</v>
      </c>
      <c r="C91" s="232">
        <v>8.8795003465737725</v>
      </c>
      <c r="D91" s="232">
        <v>2.8169410998053501</v>
      </c>
      <c r="E91" s="232">
        <v>0.71027976656136738</v>
      </c>
      <c r="F91" s="232">
        <v>3.8136043890948592</v>
      </c>
      <c r="G91" s="232">
        <v>4.3652743708348059</v>
      </c>
      <c r="H91" s="232">
        <v>4.9089384862356189</v>
      </c>
      <c r="I91" s="232">
        <v>0.6511645459808787</v>
      </c>
      <c r="J91" s="232">
        <v>0.92826763934874168</v>
      </c>
      <c r="K91" s="232">
        <v>0.93148030100394275</v>
      </c>
      <c r="L91" s="232">
        <v>0.76524869082654368</v>
      </c>
      <c r="M91" s="232">
        <v>1.137583240920683</v>
      </c>
      <c r="N91" s="232">
        <v>2.4148268632779502</v>
      </c>
      <c r="O91" s="232">
        <v>1.270011463026369</v>
      </c>
      <c r="P91" s="232">
        <v>1.096045419714236</v>
      </c>
      <c r="Q91" s="232">
        <v>1.0683704182127201</v>
      </c>
      <c r="R91" s="232">
        <v>1.098901024088117</v>
      </c>
      <c r="S91" s="232">
        <v>1.156358599062995</v>
      </c>
      <c r="T91" s="232">
        <v>1.0177876155368331</v>
      </c>
      <c r="U91" s="232">
        <v>1.3711620746087969</v>
      </c>
      <c r="V91" s="232">
        <v>1.7308398280354289</v>
      </c>
      <c r="W91" s="232">
        <v>0.40885868748098431</v>
      </c>
      <c r="DA91" s="71" t="s">
        <v>1773</v>
      </c>
    </row>
    <row r="92" spans="1:105" ht="12" customHeight="1" x14ac:dyDescent="0.25">
      <c r="A92" s="59" t="s">
        <v>33</v>
      </c>
      <c r="B92" s="297">
        <v>0</v>
      </c>
      <c r="C92" s="297">
        <v>0</v>
      </c>
      <c r="D92" s="297">
        <v>0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DA92" s="122" t="s">
        <v>1774</v>
      </c>
    </row>
    <row r="93" spans="1:105" ht="12" customHeight="1" x14ac:dyDescent="0.25">
      <c r="A93" s="59" t="s">
        <v>160</v>
      </c>
      <c r="B93" s="297">
        <v>6.460692356573057E-2</v>
      </c>
      <c r="C93" s="297">
        <v>9.4663730023050063E-2</v>
      </c>
      <c r="D93" s="297">
        <v>5.7513984958615219E-2</v>
      </c>
      <c r="E93" s="297">
        <v>1.138451362391628E-2</v>
      </c>
      <c r="F93" s="297">
        <v>4.4943841399375378E-2</v>
      </c>
      <c r="G93" s="297">
        <v>3.3101016109636471E-2</v>
      </c>
      <c r="H93" s="297">
        <v>1.4547670733190269E-2</v>
      </c>
      <c r="I93" s="297">
        <v>2.3683762255529519E-3</v>
      </c>
      <c r="J93" s="297">
        <v>2.0709030350428898E-3</v>
      </c>
      <c r="K93" s="297">
        <v>1.705698414830097E-3</v>
      </c>
      <c r="L93" s="297">
        <v>2.7463211805232582E-3</v>
      </c>
      <c r="M93" s="297">
        <v>2.8007484021816921E-3</v>
      </c>
      <c r="N93" s="297">
        <v>2.1065571929186459E-2</v>
      </c>
      <c r="O93" s="297">
        <v>1.5897005927676879E-2</v>
      </c>
      <c r="P93" s="297">
        <v>1.4630563438532361E-2</v>
      </c>
      <c r="Q93" s="297">
        <v>1.7786010511930381E-2</v>
      </c>
      <c r="R93" s="297">
        <v>3.4473337700621727E-2</v>
      </c>
      <c r="S93" s="297">
        <v>8.1334175133673067E-2</v>
      </c>
      <c r="T93" s="297">
        <v>8.871575121640346E-2</v>
      </c>
      <c r="U93" s="297">
        <v>0.14639166773382881</v>
      </c>
      <c r="V93" s="297">
        <v>0.20733879835520139</v>
      </c>
      <c r="W93" s="297">
        <v>4.1666062030304929E-2</v>
      </c>
      <c r="DA93" s="122" t="s">
        <v>1775</v>
      </c>
    </row>
    <row r="94" spans="1:105" ht="12" customHeight="1" x14ac:dyDescent="0.25">
      <c r="A94" s="59" t="s">
        <v>70</v>
      </c>
      <c r="B94" s="297">
        <v>0</v>
      </c>
      <c r="C94" s="297">
        <v>0</v>
      </c>
      <c r="D94" s="297">
        <v>0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DA94" s="122" t="s">
        <v>1776</v>
      </c>
    </row>
    <row r="95" spans="1:105" ht="12" customHeight="1" x14ac:dyDescent="0.25">
      <c r="A95" s="59" t="s">
        <v>162</v>
      </c>
      <c r="B95" s="297">
        <v>4.8717440194527297</v>
      </c>
      <c r="C95" s="297">
        <v>5.913295033679999</v>
      </c>
      <c r="D95" s="297">
        <v>3.8065527780186139</v>
      </c>
      <c r="E95" s="297">
        <v>1.05214759887696</v>
      </c>
      <c r="F95" s="297">
        <v>3.5726887189239509</v>
      </c>
      <c r="G95" s="297">
        <v>3.8852503350421519</v>
      </c>
      <c r="H95" s="297">
        <v>3.656032733666458</v>
      </c>
      <c r="I95" s="297">
        <v>0.76937480082885912</v>
      </c>
      <c r="J95" s="297">
        <v>1.0274420031514031</v>
      </c>
      <c r="K95" s="297">
        <v>0.95926482283379744</v>
      </c>
      <c r="L95" s="297">
        <v>0.80444221828776175</v>
      </c>
      <c r="M95" s="297">
        <v>1.19447877206926</v>
      </c>
      <c r="N95" s="297">
        <v>2.5971103869734731</v>
      </c>
      <c r="O95" s="297">
        <v>1.047320264166206</v>
      </c>
      <c r="P95" s="297">
        <v>1.116059820783482</v>
      </c>
      <c r="Q95" s="297">
        <v>1.164374541259233</v>
      </c>
      <c r="R95" s="297">
        <v>1.173672472754701</v>
      </c>
      <c r="S95" s="297">
        <v>1.119679593937944</v>
      </c>
      <c r="T95" s="297">
        <v>1.225556784524195</v>
      </c>
      <c r="U95" s="297">
        <v>1.419309896177182</v>
      </c>
      <c r="V95" s="297">
        <v>1.5526569235028971</v>
      </c>
      <c r="W95" s="297">
        <v>0.2706492981729457</v>
      </c>
      <c r="DA95" s="122" t="s">
        <v>1777</v>
      </c>
    </row>
    <row r="96" spans="1:105" ht="12" customHeight="1" x14ac:dyDescent="0.25">
      <c r="A96" s="60" t="s">
        <v>1542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1778</v>
      </c>
    </row>
    <row r="97" spans="1:105" ht="12" customHeight="1" x14ac:dyDescent="0.25">
      <c r="A97" s="100" t="s">
        <v>106</v>
      </c>
      <c r="B97" s="281">
        <v>0</v>
      </c>
      <c r="C97" s="281">
        <v>2.1316282072803009E-14</v>
      </c>
      <c r="D97" s="281">
        <v>0</v>
      </c>
      <c r="E97" s="281">
        <v>0</v>
      </c>
      <c r="F97" s="281">
        <v>0</v>
      </c>
      <c r="G97" s="281">
        <v>2.8421709430404007E-14</v>
      </c>
      <c r="H97" s="281">
        <v>0</v>
      </c>
      <c r="I97" s="281">
        <v>7.1054273576010019E-15</v>
      </c>
      <c r="J97" s="281">
        <v>0</v>
      </c>
      <c r="K97" s="281">
        <v>0</v>
      </c>
      <c r="L97" s="281">
        <v>2.8421709430404007E-14</v>
      </c>
      <c r="M97" s="281">
        <v>2.8421709430404007E-14</v>
      </c>
      <c r="N97" s="281">
        <v>0</v>
      </c>
      <c r="O97" s="281">
        <v>7.1054273576010019E-15</v>
      </c>
      <c r="P97" s="281">
        <v>0</v>
      </c>
      <c r="Q97" s="281">
        <v>2.8421709430404007E-14</v>
      </c>
      <c r="R97" s="281">
        <v>2.8421709430404007E-14</v>
      </c>
      <c r="S97" s="281">
        <v>0</v>
      </c>
      <c r="T97" s="281">
        <v>0</v>
      </c>
      <c r="U97" s="281">
        <v>0</v>
      </c>
      <c r="V97" s="281">
        <v>0</v>
      </c>
      <c r="W97" s="281">
        <v>0</v>
      </c>
      <c r="DA97" s="105" t="s">
        <v>1779</v>
      </c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f t="shared" ref="B99:W99" si="6">SUM(B100:B104)+B110+B118+B119+B127+B128</f>
        <v>248.69493293161878</v>
      </c>
      <c r="C99" s="225">
        <f t="shared" si="6"/>
        <v>245.01825497707446</v>
      </c>
      <c r="D99" s="225">
        <f t="shared" si="6"/>
        <v>212.88312757937967</v>
      </c>
      <c r="E99" s="225">
        <f t="shared" si="6"/>
        <v>215.61664936529323</v>
      </c>
      <c r="F99" s="225">
        <f t="shared" si="6"/>
        <v>235.18522836993233</v>
      </c>
      <c r="G99" s="225">
        <f t="shared" si="6"/>
        <v>238.07616114928243</v>
      </c>
      <c r="H99" s="225">
        <f t="shared" si="6"/>
        <v>244.9843334484386</v>
      </c>
      <c r="I99" s="225">
        <f t="shared" si="6"/>
        <v>237.4643780713607</v>
      </c>
      <c r="J99" s="225">
        <f t="shared" si="6"/>
        <v>237.12488396883344</v>
      </c>
      <c r="K99" s="225">
        <f t="shared" si="6"/>
        <v>235.56773646063533</v>
      </c>
      <c r="L99" s="225">
        <f t="shared" si="6"/>
        <v>236.21863060247389</v>
      </c>
      <c r="M99" s="225">
        <f t="shared" si="6"/>
        <v>213.22247769205543</v>
      </c>
      <c r="N99" s="225">
        <f t="shared" si="6"/>
        <v>206.08065661892377</v>
      </c>
      <c r="O99" s="225">
        <f t="shared" si="6"/>
        <v>149.40329569303822</v>
      </c>
      <c r="P99" s="225">
        <f t="shared" si="6"/>
        <v>212.76581729507282</v>
      </c>
      <c r="Q99" s="225">
        <f t="shared" si="6"/>
        <v>206.79144124282303</v>
      </c>
      <c r="R99" s="225">
        <f t="shared" si="6"/>
        <v>215.0849053940737</v>
      </c>
      <c r="S99" s="225">
        <f t="shared" si="6"/>
        <v>214.30857368840378</v>
      </c>
      <c r="T99" s="225">
        <f t="shared" si="6"/>
        <v>214.91282449873927</v>
      </c>
      <c r="U99" s="225">
        <f t="shared" si="6"/>
        <v>216.96611496424168</v>
      </c>
      <c r="V99" s="225">
        <f t="shared" si="6"/>
        <v>139.27761524267666</v>
      </c>
      <c r="W99" s="225">
        <f t="shared" si="6"/>
        <v>141.35771147711648</v>
      </c>
      <c r="DA99" s="89"/>
    </row>
    <row r="100" spans="1:105" ht="12" customHeight="1" x14ac:dyDescent="0.25">
      <c r="A100" s="55" t="s">
        <v>92</v>
      </c>
      <c r="B100" s="261">
        <v>0</v>
      </c>
      <c r="C100" s="261">
        <v>0</v>
      </c>
      <c r="D100" s="261">
        <v>0</v>
      </c>
      <c r="E100" s="261">
        <v>0</v>
      </c>
      <c r="F100" s="261">
        <v>0</v>
      </c>
      <c r="G100" s="261">
        <v>0</v>
      </c>
      <c r="H100" s="261">
        <v>0</v>
      </c>
      <c r="I100" s="261">
        <v>0</v>
      </c>
      <c r="J100" s="261">
        <v>0</v>
      </c>
      <c r="K100" s="261">
        <v>0</v>
      </c>
      <c r="L100" s="261">
        <v>0</v>
      </c>
      <c r="M100" s="261">
        <v>0</v>
      </c>
      <c r="N100" s="261">
        <v>0</v>
      </c>
      <c r="O100" s="261">
        <v>0</v>
      </c>
      <c r="P100" s="261">
        <v>0</v>
      </c>
      <c r="Q100" s="261">
        <v>0</v>
      </c>
      <c r="R100" s="261">
        <v>0</v>
      </c>
      <c r="S100" s="261">
        <v>0</v>
      </c>
      <c r="T100" s="261">
        <v>0</v>
      </c>
      <c r="U100" s="261">
        <v>0</v>
      </c>
      <c r="V100" s="261">
        <v>0</v>
      </c>
      <c r="W100" s="261">
        <v>0</v>
      </c>
      <c r="DA100" s="67" t="s">
        <v>1780</v>
      </c>
    </row>
    <row r="101" spans="1:105" ht="12" customHeight="1" x14ac:dyDescent="0.25">
      <c r="A101" s="202" t="s">
        <v>93</v>
      </c>
      <c r="B101" s="226">
        <v>0</v>
      </c>
      <c r="C101" s="226">
        <v>0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0</v>
      </c>
      <c r="J101" s="226">
        <v>0</v>
      </c>
      <c r="K101" s="226">
        <v>0</v>
      </c>
      <c r="L101" s="226">
        <v>0</v>
      </c>
      <c r="M101" s="226">
        <v>0</v>
      </c>
      <c r="N101" s="226">
        <v>0</v>
      </c>
      <c r="O101" s="226">
        <v>0</v>
      </c>
      <c r="P101" s="226">
        <v>0</v>
      </c>
      <c r="Q101" s="226">
        <v>0</v>
      </c>
      <c r="R101" s="226">
        <v>0</v>
      </c>
      <c r="S101" s="226">
        <v>0</v>
      </c>
      <c r="T101" s="226">
        <v>0</v>
      </c>
      <c r="U101" s="226">
        <v>0</v>
      </c>
      <c r="V101" s="226">
        <v>0</v>
      </c>
      <c r="W101" s="226">
        <v>0</v>
      </c>
      <c r="DA101" s="174" t="s">
        <v>1781</v>
      </c>
    </row>
    <row r="102" spans="1:105" ht="12" customHeight="1" x14ac:dyDescent="0.25">
      <c r="A102" s="202" t="s">
        <v>94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DA102" s="174" t="s">
        <v>1782</v>
      </c>
    </row>
    <row r="103" spans="1:105" ht="12" customHeight="1" x14ac:dyDescent="0.25">
      <c r="A103" s="202" t="s">
        <v>95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DA103" s="174" t="s">
        <v>1783</v>
      </c>
    </row>
    <row r="104" spans="1:105" ht="12" customHeight="1" x14ac:dyDescent="0.25">
      <c r="A104" s="56" t="s">
        <v>96</v>
      </c>
      <c r="B104" s="262">
        <v>1.2004970860259101</v>
      </c>
      <c r="C104" s="262">
        <v>1.2081748275482449</v>
      </c>
      <c r="D104" s="262">
        <v>0.94601201417519643</v>
      </c>
      <c r="E104" s="262">
        <v>1.140568672454533</v>
      </c>
      <c r="F104" s="262">
        <v>1.317749737582711</v>
      </c>
      <c r="G104" s="262">
        <v>1.3678160217592661</v>
      </c>
      <c r="H104" s="262">
        <v>1.435859640543532</v>
      </c>
      <c r="I104" s="262">
        <v>1.4571149489533111</v>
      </c>
      <c r="J104" s="262">
        <v>1.45023198188592</v>
      </c>
      <c r="K104" s="262">
        <v>1.452809108823381</v>
      </c>
      <c r="L104" s="262">
        <v>1.4412828288966779</v>
      </c>
      <c r="M104" s="262">
        <v>1.070951137345858</v>
      </c>
      <c r="N104" s="262">
        <v>1.073969381742863</v>
      </c>
      <c r="O104" s="262">
        <v>0.70383573708107239</v>
      </c>
      <c r="P104" s="262">
        <v>1.04276243173412</v>
      </c>
      <c r="Q104" s="262">
        <v>1.0378067955196539</v>
      </c>
      <c r="R104" s="262">
        <v>1.1203591108388511</v>
      </c>
      <c r="S104" s="262">
        <v>1.1418795328129021</v>
      </c>
      <c r="T104" s="262">
        <v>1.295664836284544</v>
      </c>
      <c r="U104" s="262">
        <v>1.2911698752274701</v>
      </c>
      <c r="V104" s="262">
        <v>0.85908517360017778</v>
      </c>
      <c r="W104" s="262">
        <v>0.88555050699265392</v>
      </c>
      <c r="DA104" s="68" t="s">
        <v>1784</v>
      </c>
    </row>
    <row r="105" spans="1:105" ht="12" customHeight="1" x14ac:dyDescent="0.25">
      <c r="A105" s="37" t="s">
        <v>160</v>
      </c>
      <c r="B105" s="228">
        <v>1.571209672348212E-2</v>
      </c>
      <c r="C105" s="228">
        <v>1.903647148622889E-2</v>
      </c>
      <c r="D105" s="228">
        <v>1.408074034207937E-2</v>
      </c>
      <c r="E105" s="228">
        <v>1.220914670835576E-2</v>
      </c>
      <c r="F105" s="228">
        <v>1.6371130628228502E-2</v>
      </c>
      <c r="G105" s="228">
        <v>1.1554885234567739E-2</v>
      </c>
      <c r="H105" s="228">
        <v>5.6907657559188444E-3</v>
      </c>
      <c r="I105" s="228">
        <v>4.4716902016167896E-3</v>
      </c>
      <c r="J105" s="228">
        <v>2.9171949130086172E-3</v>
      </c>
      <c r="K105" s="228">
        <v>2.5786994909593399E-3</v>
      </c>
      <c r="L105" s="228">
        <v>4.9037187306088482E-3</v>
      </c>
      <c r="M105" s="228">
        <v>2.5052334358437929E-3</v>
      </c>
      <c r="N105" s="228">
        <v>8.641046138980802E-3</v>
      </c>
      <c r="O105" s="228">
        <v>1.052360716779991E-2</v>
      </c>
      <c r="P105" s="228">
        <v>1.349282006966171E-2</v>
      </c>
      <c r="Q105" s="228">
        <v>1.5614158793245229E-2</v>
      </c>
      <c r="R105" s="228">
        <v>3.1968424373677258E-2</v>
      </c>
      <c r="S105" s="228">
        <v>7.7329529681539597E-2</v>
      </c>
      <c r="T105" s="228">
        <v>8.7459698159856297E-2</v>
      </c>
      <c r="U105" s="228">
        <v>0.1207232053151172</v>
      </c>
      <c r="V105" s="228">
        <v>0.1012057503134043</v>
      </c>
      <c r="W105" s="228">
        <v>0.11814149112394461</v>
      </c>
      <c r="DA105" s="69" t="s">
        <v>1785</v>
      </c>
    </row>
    <row r="106" spans="1:105" ht="12" customHeight="1" x14ac:dyDescent="0.25">
      <c r="A106" s="37" t="s">
        <v>162</v>
      </c>
      <c r="B106" s="228">
        <v>1.184784989302428</v>
      </c>
      <c r="C106" s="228">
        <v>1.1891383560620159</v>
      </c>
      <c r="D106" s="228">
        <v>0.93193127383311702</v>
      </c>
      <c r="E106" s="228">
        <v>1.1283595257461769</v>
      </c>
      <c r="F106" s="228">
        <v>1.3013786069544819</v>
      </c>
      <c r="G106" s="228">
        <v>1.3562611365246979</v>
      </c>
      <c r="H106" s="228">
        <v>1.430168874787614</v>
      </c>
      <c r="I106" s="228">
        <v>1.452643258751694</v>
      </c>
      <c r="J106" s="228">
        <v>1.447314786972911</v>
      </c>
      <c r="K106" s="228">
        <v>1.4502304093324221</v>
      </c>
      <c r="L106" s="228">
        <v>1.436379110166069</v>
      </c>
      <c r="M106" s="228">
        <v>1.0684459039100149</v>
      </c>
      <c r="N106" s="228">
        <v>1.065328335603883</v>
      </c>
      <c r="O106" s="228">
        <v>0.69331212991327251</v>
      </c>
      <c r="P106" s="228">
        <v>1.029269611664458</v>
      </c>
      <c r="Q106" s="228">
        <v>1.0221926367264089</v>
      </c>
      <c r="R106" s="228">
        <v>1.088390686465174</v>
      </c>
      <c r="S106" s="228">
        <v>1.0645500031313631</v>
      </c>
      <c r="T106" s="228">
        <v>1.2082051381246881</v>
      </c>
      <c r="U106" s="228">
        <v>1.170446669912353</v>
      </c>
      <c r="V106" s="228">
        <v>0.75787942328677349</v>
      </c>
      <c r="W106" s="228">
        <v>0.76740901586870935</v>
      </c>
      <c r="DA106" s="69" t="s">
        <v>1786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1787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1788</v>
      </c>
    </row>
    <row r="109" spans="1:105" ht="12" customHeight="1" x14ac:dyDescent="0.25">
      <c r="A109" s="37" t="s">
        <v>38</v>
      </c>
      <c r="B109" s="228">
        <v>0</v>
      </c>
      <c r="C109" s="228">
        <v>0</v>
      </c>
      <c r="D109" s="228">
        <v>0</v>
      </c>
      <c r="E109" s="228">
        <v>0</v>
      </c>
      <c r="F109" s="228">
        <v>0</v>
      </c>
      <c r="G109" s="228">
        <v>0</v>
      </c>
      <c r="H109" s="228">
        <v>0</v>
      </c>
      <c r="I109" s="228">
        <v>0</v>
      </c>
      <c r="J109" s="228">
        <v>0</v>
      </c>
      <c r="K109" s="228">
        <v>0</v>
      </c>
      <c r="L109" s="228">
        <v>0</v>
      </c>
      <c r="M109" s="228">
        <v>0</v>
      </c>
      <c r="N109" s="228">
        <v>0</v>
      </c>
      <c r="O109" s="228">
        <v>0</v>
      </c>
      <c r="P109" s="228">
        <v>0</v>
      </c>
      <c r="Q109" s="228">
        <v>0</v>
      </c>
      <c r="R109" s="228">
        <v>0</v>
      </c>
      <c r="S109" s="228">
        <v>0</v>
      </c>
      <c r="T109" s="228">
        <v>0</v>
      </c>
      <c r="U109" s="228">
        <v>0</v>
      </c>
      <c r="V109" s="228">
        <v>0</v>
      </c>
      <c r="W109" s="228">
        <v>0</v>
      </c>
      <c r="DA109" s="69" t="s">
        <v>1789</v>
      </c>
    </row>
    <row r="110" spans="1:105" ht="12" customHeight="1" x14ac:dyDescent="0.25">
      <c r="A110" s="57" t="s">
        <v>1555</v>
      </c>
      <c r="B110" s="263">
        <f t="shared" ref="B110:W110" si="7">B111+B117</f>
        <v>172.60372838085689</v>
      </c>
      <c r="C110" s="263">
        <f t="shared" si="7"/>
        <v>169.25087645540469</v>
      </c>
      <c r="D110" s="263">
        <f t="shared" si="7"/>
        <v>140.11948016499011</v>
      </c>
      <c r="E110" s="263">
        <f t="shared" si="7"/>
        <v>142.06165226541549</v>
      </c>
      <c r="F110" s="263">
        <f t="shared" si="7"/>
        <v>158.7384162175685</v>
      </c>
      <c r="G110" s="263">
        <f t="shared" si="7"/>
        <v>162.52234033368529</v>
      </c>
      <c r="H110" s="263">
        <f t="shared" si="7"/>
        <v>169.0717699748528</v>
      </c>
      <c r="I110" s="263">
        <f t="shared" si="7"/>
        <v>160.00017551151541</v>
      </c>
      <c r="J110" s="263">
        <f t="shared" si="7"/>
        <v>160.12973029798169</v>
      </c>
      <c r="K110" s="263">
        <f t="shared" si="7"/>
        <v>161.584361468167</v>
      </c>
      <c r="L110" s="263">
        <f t="shared" si="7"/>
        <v>159.35611962940979</v>
      </c>
      <c r="M110" s="263">
        <f t="shared" si="7"/>
        <v>139.65667356719911</v>
      </c>
      <c r="N110" s="263">
        <f t="shared" si="7"/>
        <v>135.22816988847259</v>
      </c>
      <c r="O110" s="263">
        <f t="shared" si="7"/>
        <v>96.833605551526915</v>
      </c>
      <c r="P110" s="263">
        <f t="shared" si="7"/>
        <v>136.87040486604229</v>
      </c>
      <c r="Q110" s="263">
        <f t="shared" si="7"/>
        <v>130.00934380846161</v>
      </c>
      <c r="R110" s="263">
        <f t="shared" si="7"/>
        <v>137.15951898587869</v>
      </c>
      <c r="S110" s="263">
        <f t="shared" si="7"/>
        <v>137.7454667125003</v>
      </c>
      <c r="T110" s="263">
        <f t="shared" si="7"/>
        <v>139.30861336777889</v>
      </c>
      <c r="U110" s="263">
        <f t="shared" si="7"/>
        <v>139.99204639583431</v>
      </c>
      <c r="V110" s="263">
        <f t="shared" si="7"/>
        <v>96.095500071839695</v>
      </c>
      <c r="W110" s="263">
        <f t="shared" si="7"/>
        <v>100.61314117623159</v>
      </c>
      <c r="DA110" s="70"/>
    </row>
    <row r="111" spans="1:105" ht="12" customHeight="1" x14ac:dyDescent="0.25">
      <c r="A111" s="60" t="s">
        <v>1556</v>
      </c>
      <c r="B111" s="264">
        <v>172.60372838085689</v>
      </c>
      <c r="C111" s="264">
        <v>169.25087645540469</v>
      </c>
      <c r="D111" s="264">
        <v>140.11948016499011</v>
      </c>
      <c r="E111" s="264">
        <v>142.06165226541549</v>
      </c>
      <c r="F111" s="264">
        <v>158.7384162175685</v>
      </c>
      <c r="G111" s="264">
        <v>162.52234033368529</v>
      </c>
      <c r="H111" s="264">
        <v>169.0717699748528</v>
      </c>
      <c r="I111" s="264">
        <v>160.00017551151541</v>
      </c>
      <c r="J111" s="264">
        <v>160.12973029798169</v>
      </c>
      <c r="K111" s="264">
        <v>161.584361468167</v>
      </c>
      <c r="L111" s="264">
        <v>159.35611962940979</v>
      </c>
      <c r="M111" s="264">
        <v>139.65667356719911</v>
      </c>
      <c r="N111" s="264">
        <v>135.22816988847259</v>
      </c>
      <c r="O111" s="264">
        <v>96.833605551526915</v>
      </c>
      <c r="P111" s="264">
        <v>136.87040486604229</v>
      </c>
      <c r="Q111" s="264">
        <v>130.00934380846161</v>
      </c>
      <c r="R111" s="264">
        <v>137.15951898587869</v>
      </c>
      <c r="S111" s="264">
        <v>137.7454667125003</v>
      </c>
      <c r="T111" s="264">
        <v>139.30861336777889</v>
      </c>
      <c r="U111" s="264">
        <v>139.99204639583431</v>
      </c>
      <c r="V111" s="264">
        <v>96.095500071839695</v>
      </c>
      <c r="W111" s="264">
        <v>100.61314117623159</v>
      </c>
      <c r="DA111" s="72" t="s">
        <v>1790</v>
      </c>
    </row>
    <row r="112" spans="1:105" ht="12" customHeight="1" x14ac:dyDescent="0.25">
      <c r="A112" s="59" t="s">
        <v>30</v>
      </c>
      <c r="B112" s="232">
        <v>103.0867185141426</v>
      </c>
      <c r="C112" s="232">
        <v>100.9482682713972</v>
      </c>
      <c r="D112" s="232">
        <v>59.079158514225831</v>
      </c>
      <c r="E112" s="232">
        <v>56.885128800550063</v>
      </c>
      <c r="F112" s="232">
        <v>81.462282110743573</v>
      </c>
      <c r="G112" s="232">
        <v>85.645420345788565</v>
      </c>
      <c r="H112" s="232">
        <v>96.737699298203495</v>
      </c>
      <c r="I112" s="232">
        <v>73.22079988544192</v>
      </c>
      <c r="J112" s="232">
        <v>75.924366023682367</v>
      </c>
      <c r="K112" s="232">
        <v>79.533189390223612</v>
      </c>
      <c r="L112" s="232">
        <v>77.55289659399574</v>
      </c>
      <c r="M112" s="232">
        <v>68.043010475721459</v>
      </c>
      <c r="N112" s="232">
        <v>64.882263900085633</v>
      </c>
      <c r="O112" s="232">
        <v>52.707986709965986</v>
      </c>
      <c r="P112" s="232">
        <v>67.370444254173179</v>
      </c>
      <c r="Q112" s="232">
        <v>61.717940729872311</v>
      </c>
      <c r="R112" s="232">
        <v>65.332325993652347</v>
      </c>
      <c r="S112" s="232">
        <v>67.568092791800225</v>
      </c>
      <c r="T112" s="232">
        <v>60.798852613500493</v>
      </c>
      <c r="U112" s="232">
        <v>65.359447489222774</v>
      </c>
      <c r="V112" s="232">
        <v>47.646449236027337</v>
      </c>
      <c r="W112" s="232">
        <v>57.041094277791622</v>
      </c>
      <c r="DA112" s="71" t="s">
        <v>1791</v>
      </c>
    </row>
    <row r="113" spans="1:105" ht="12" customHeight="1" x14ac:dyDescent="0.25">
      <c r="A113" s="59" t="s">
        <v>33</v>
      </c>
      <c r="B113" s="297">
        <v>0</v>
      </c>
      <c r="C113" s="297">
        <v>0</v>
      </c>
      <c r="D113" s="297">
        <v>0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DA113" s="122" t="s">
        <v>1792</v>
      </c>
    </row>
    <row r="114" spans="1:105" ht="12" customHeight="1" x14ac:dyDescent="0.25">
      <c r="A114" s="59" t="s">
        <v>160</v>
      </c>
      <c r="B114" s="297">
        <v>0.90983809595811171</v>
      </c>
      <c r="C114" s="297">
        <v>1.0762024033959621</v>
      </c>
      <c r="D114" s="297">
        <v>1.206229634829646</v>
      </c>
      <c r="E114" s="297">
        <v>0.91176681966223772</v>
      </c>
      <c r="F114" s="297">
        <v>0.96004396724679897</v>
      </c>
      <c r="G114" s="297">
        <v>0.64943236043153563</v>
      </c>
      <c r="H114" s="297">
        <v>0.28668279319910972</v>
      </c>
      <c r="I114" s="297">
        <v>0.26631425610469772</v>
      </c>
      <c r="J114" s="297">
        <v>0.16938218393831189</v>
      </c>
      <c r="K114" s="297">
        <v>0.14563875899798781</v>
      </c>
      <c r="L114" s="297">
        <v>0.27832149872347473</v>
      </c>
      <c r="M114" s="297">
        <v>0.16752299613281341</v>
      </c>
      <c r="N114" s="297">
        <v>0.56599585581071676</v>
      </c>
      <c r="O114" s="297">
        <v>0.65975717665380385</v>
      </c>
      <c r="P114" s="297">
        <v>0.8992944460274056</v>
      </c>
      <c r="Q114" s="297">
        <v>1.0274675560865649</v>
      </c>
      <c r="R114" s="297">
        <v>2.0495233759702871</v>
      </c>
      <c r="S114" s="297">
        <v>4.7525007355241424</v>
      </c>
      <c r="T114" s="297">
        <v>5.2995495330890998</v>
      </c>
      <c r="U114" s="297">
        <v>6.9780799055711782</v>
      </c>
      <c r="V114" s="297">
        <v>5.7076093180170364</v>
      </c>
      <c r="W114" s="297">
        <v>5.8129565182969873</v>
      </c>
      <c r="DA114" s="122" t="s">
        <v>1793</v>
      </c>
    </row>
    <row r="115" spans="1:105" ht="12" customHeight="1" x14ac:dyDescent="0.25">
      <c r="A115" s="59" t="s">
        <v>70</v>
      </c>
      <c r="B115" s="297">
        <v>0</v>
      </c>
      <c r="C115" s="297">
        <v>0</v>
      </c>
      <c r="D115" s="297">
        <v>0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DA115" s="122" t="s">
        <v>1794</v>
      </c>
    </row>
    <row r="116" spans="1:105" ht="12" customHeight="1" x14ac:dyDescent="0.25">
      <c r="A116" s="59" t="s">
        <v>162</v>
      </c>
      <c r="B116" s="297">
        <v>68.607171770756111</v>
      </c>
      <c r="C116" s="297">
        <v>67.226405780611543</v>
      </c>
      <c r="D116" s="297">
        <v>79.834092015934658</v>
      </c>
      <c r="E116" s="297">
        <v>84.264756645203221</v>
      </c>
      <c r="F116" s="297">
        <v>76.316090139578122</v>
      </c>
      <c r="G116" s="297">
        <v>76.227487627465166</v>
      </c>
      <c r="H116" s="297">
        <v>72.047387883450241</v>
      </c>
      <c r="I116" s="297">
        <v>86.51306136996881</v>
      </c>
      <c r="J116" s="297">
        <v>84.035982090360989</v>
      </c>
      <c r="K116" s="297">
        <v>81.905533318945373</v>
      </c>
      <c r="L116" s="297">
        <v>81.524901536690535</v>
      </c>
      <c r="M116" s="297">
        <v>71.446140095344859</v>
      </c>
      <c r="N116" s="297">
        <v>69.779910132576305</v>
      </c>
      <c r="O116" s="297">
        <v>43.465861664907109</v>
      </c>
      <c r="P116" s="297">
        <v>68.600666165841673</v>
      </c>
      <c r="Q116" s="297">
        <v>67.263935522502678</v>
      </c>
      <c r="R116" s="297">
        <v>69.777669616256105</v>
      </c>
      <c r="S116" s="297">
        <v>65.424873185175983</v>
      </c>
      <c r="T116" s="297">
        <v>73.210211221189283</v>
      </c>
      <c r="U116" s="297">
        <v>67.654519001040327</v>
      </c>
      <c r="V116" s="297">
        <v>42.741441517795323</v>
      </c>
      <c r="W116" s="297">
        <v>37.759090380143022</v>
      </c>
      <c r="DA116" s="122" t="s">
        <v>1795</v>
      </c>
    </row>
    <row r="117" spans="1:105" ht="12" customHeight="1" x14ac:dyDescent="0.25">
      <c r="A117" s="60" t="s">
        <v>1563</v>
      </c>
      <c r="B117" s="264">
        <v>0</v>
      </c>
      <c r="C117" s="264">
        <v>0</v>
      </c>
      <c r="D117" s="264">
        <v>0</v>
      </c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>
        <v>0</v>
      </c>
      <c r="K117" s="264">
        <v>0</v>
      </c>
      <c r="L117" s="264">
        <v>0</v>
      </c>
      <c r="M117" s="264">
        <v>0</v>
      </c>
      <c r="N117" s="264">
        <v>0</v>
      </c>
      <c r="O117" s="264">
        <v>0</v>
      </c>
      <c r="P117" s="264">
        <v>0</v>
      </c>
      <c r="Q117" s="264">
        <v>0</v>
      </c>
      <c r="R117" s="264">
        <v>0</v>
      </c>
      <c r="S117" s="264">
        <v>0</v>
      </c>
      <c r="T117" s="264">
        <v>0</v>
      </c>
      <c r="U117" s="264">
        <v>0</v>
      </c>
      <c r="V117" s="264">
        <v>0</v>
      </c>
      <c r="W117" s="264">
        <v>0</v>
      </c>
      <c r="DA117" s="72" t="s">
        <v>1796</v>
      </c>
    </row>
    <row r="118" spans="1:105" ht="12" customHeight="1" x14ac:dyDescent="0.25">
      <c r="A118" s="57" t="s">
        <v>1565</v>
      </c>
      <c r="B118" s="263">
        <v>0</v>
      </c>
      <c r="C118" s="263">
        <v>0</v>
      </c>
      <c r="D118" s="263">
        <v>0</v>
      </c>
      <c r="E118" s="263">
        <v>0</v>
      </c>
      <c r="F118" s="263">
        <v>0</v>
      </c>
      <c r="G118" s="263">
        <v>0</v>
      </c>
      <c r="H118" s="263">
        <v>0</v>
      </c>
      <c r="I118" s="263">
        <v>0</v>
      </c>
      <c r="J118" s="263">
        <v>0</v>
      </c>
      <c r="K118" s="263">
        <v>0</v>
      </c>
      <c r="L118" s="263">
        <v>0</v>
      </c>
      <c r="M118" s="263">
        <v>0</v>
      </c>
      <c r="N118" s="263">
        <v>0</v>
      </c>
      <c r="O118" s="263">
        <v>0</v>
      </c>
      <c r="P118" s="263">
        <v>0</v>
      </c>
      <c r="Q118" s="263">
        <v>0</v>
      </c>
      <c r="R118" s="263">
        <v>0</v>
      </c>
      <c r="S118" s="263">
        <v>0</v>
      </c>
      <c r="T118" s="263">
        <v>0</v>
      </c>
      <c r="U118" s="263">
        <v>0</v>
      </c>
      <c r="V118" s="263">
        <v>0</v>
      </c>
      <c r="W118" s="263">
        <v>0</v>
      </c>
      <c r="DA118" s="70" t="s">
        <v>1797</v>
      </c>
    </row>
    <row r="119" spans="1:105" ht="12" customHeight="1" x14ac:dyDescent="0.25">
      <c r="A119" s="57" t="s">
        <v>1567</v>
      </c>
      <c r="B119" s="263">
        <f t="shared" ref="B119:W119" si="8">B120+B126</f>
        <v>14.434065464735999</v>
      </c>
      <c r="C119" s="263">
        <f t="shared" si="8"/>
        <v>14.15368169412152</v>
      </c>
      <c r="D119" s="263">
        <f t="shared" si="8"/>
        <v>11.71755540021438</v>
      </c>
      <c r="E119" s="263">
        <f t="shared" si="8"/>
        <v>11.879970427423221</v>
      </c>
      <c r="F119" s="263">
        <f t="shared" si="8"/>
        <v>13.274572414781121</v>
      </c>
      <c r="G119" s="263">
        <f t="shared" si="8"/>
        <v>13.591004793837881</v>
      </c>
      <c r="H119" s="263">
        <f t="shared" si="8"/>
        <v>14.1387038330423</v>
      </c>
      <c r="I119" s="263">
        <f t="shared" si="8"/>
        <v>13.380087610891961</v>
      </c>
      <c r="J119" s="263">
        <f t="shared" si="8"/>
        <v>13.39092168896585</v>
      </c>
      <c r="K119" s="263">
        <f t="shared" si="8"/>
        <v>13.51256588364496</v>
      </c>
      <c r="L119" s="263">
        <f t="shared" si="8"/>
        <v>13.32622814416742</v>
      </c>
      <c r="M119" s="263">
        <f t="shared" si="8"/>
        <v>11.67885298751048</v>
      </c>
      <c r="N119" s="263">
        <f t="shared" si="8"/>
        <v>11.30851734870831</v>
      </c>
      <c r="O119" s="263">
        <f t="shared" si="8"/>
        <v>8.0977544044302316</v>
      </c>
      <c r="P119" s="263">
        <f t="shared" si="8"/>
        <v>11.44584999729638</v>
      </c>
      <c r="Q119" s="263">
        <f t="shared" si="8"/>
        <v>10.87209063884178</v>
      </c>
      <c r="R119" s="263">
        <f t="shared" si="8"/>
        <v>11.47002729735615</v>
      </c>
      <c r="S119" s="263">
        <f t="shared" si="8"/>
        <v>11.519027443090589</v>
      </c>
      <c r="T119" s="263">
        <f t="shared" si="8"/>
        <v>11.649746294675809</v>
      </c>
      <c r="U119" s="263">
        <f t="shared" si="8"/>
        <v>11.7068986931799</v>
      </c>
      <c r="V119" s="263">
        <f t="shared" si="8"/>
        <v>8.0360299972367919</v>
      </c>
      <c r="W119" s="263">
        <f t="shared" si="8"/>
        <v>8.4138197938922374</v>
      </c>
      <c r="DA119" s="70"/>
    </row>
    <row r="120" spans="1:105" ht="12" customHeight="1" x14ac:dyDescent="0.25">
      <c r="A120" s="60" t="s">
        <v>1568</v>
      </c>
      <c r="B120" s="264">
        <v>14.434065464735999</v>
      </c>
      <c r="C120" s="264">
        <v>14.15368169412152</v>
      </c>
      <c r="D120" s="264">
        <v>11.71755540021438</v>
      </c>
      <c r="E120" s="264">
        <v>11.879970427423221</v>
      </c>
      <c r="F120" s="264">
        <v>13.274572414781121</v>
      </c>
      <c r="G120" s="264">
        <v>13.591004793837881</v>
      </c>
      <c r="H120" s="264">
        <v>14.1387038330423</v>
      </c>
      <c r="I120" s="264">
        <v>13.380087610891961</v>
      </c>
      <c r="J120" s="264">
        <v>13.39092168896585</v>
      </c>
      <c r="K120" s="264">
        <v>13.51256588364496</v>
      </c>
      <c r="L120" s="264">
        <v>13.32622814416742</v>
      </c>
      <c r="M120" s="264">
        <v>11.67885298751048</v>
      </c>
      <c r="N120" s="264">
        <v>11.30851734870831</v>
      </c>
      <c r="O120" s="264">
        <v>8.0977544044302316</v>
      </c>
      <c r="P120" s="264">
        <v>11.44584999729638</v>
      </c>
      <c r="Q120" s="264">
        <v>10.87209063884178</v>
      </c>
      <c r="R120" s="264">
        <v>11.47002729735615</v>
      </c>
      <c r="S120" s="264">
        <v>11.519027443090589</v>
      </c>
      <c r="T120" s="264">
        <v>11.649746294675809</v>
      </c>
      <c r="U120" s="264">
        <v>11.7068986931799</v>
      </c>
      <c r="V120" s="264">
        <v>8.0360299972367919</v>
      </c>
      <c r="W120" s="264">
        <v>8.4138197938922374</v>
      </c>
      <c r="DA120" s="72" t="s">
        <v>1798</v>
      </c>
    </row>
    <row r="121" spans="1:105" ht="12" customHeight="1" x14ac:dyDescent="0.25">
      <c r="A121" s="59" t="s">
        <v>30</v>
      </c>
      <c r="B121" s="232">
        <v>8.6206738263191216</v>
      </c>
      <c r="C121" s="232">
        <v>8.4418449499882442</v>
      </c>
      <c r="D121" s="232">
        <v>4.940521561123056</v>
      </c>
      <c r="E121" s="232">
        <v>4.7570448262005431</v>
      </c>
      <c r="F121" s="232">
        <v>6.8123204749015986</v>
      </c>
      <c r="G121" s="232">
        <v>7.1621373166296598</v>
      </c>
      <c r="H121" s="232">
        <v>8.089734200278599</v>
      </c>
      <c r="I121" s="232">
        <v>6.1231227670515276</v>
      </c>
      <c r="J121" s="232">
        <v>6.3492097177429967</v>
      </c>
      <c r="K121" s="232">
        <v>6.6509992167993959</v>
      </c>
      <c r="L121" s="232">
        <v>6.4853963290273127</v>
      </c>
      <c r="M121" s="232">
        <v>5.6901277674440314</v>
      </c>
      <c r="N121" s="232">
        <v>5.4258088942763569</v>
      </c>
      <c r="O121" s="232">
        <v>4.4077294147862807</v>
      </c>
      <c r="P121" s="232">
        <v>5.6338841105875774</v>
      </c>
      <c r="Q121" s="232">
        <v>5.161190926756797</v>
      </c>
      <c r="R121" s="232">
        <v>5.4634455420050987</v>
      </c>
      <c r="S121" s="232">
        <v>5.6504125596418371</v>
      </c>
      <c r="T121" s="232">
        <v>5.0843317640723207</v>
      </c>
      <c r="U121" s="232">
        <v>5.4657135894351141</v>
      </c>
      <c r="V121" s="232">
        <v>3.9844560363002808</v>
      </c>
      <c r="W121" s="232">
        <v>4.7700875103294518</v>
      </c>
      <c r="DA121" s="71" t="s">
        <v>1799</v>
      </c>
    </row>
    <row r="122" spans="1:105" ht="12" customHeight="1" x14ac:dyDescent="0.25">
      <c r="A122" s="59" t="s">
        <v>33</v>
      </c>
      <c r="B122" s="297">
        <v>0</v>
      </c>
      <c r="C122" s="297">
        <v>0</v>
      </c>
      <c r="D122" s="297">
        <v>0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DA122" s="122" t="s">
        <v>1800</v>
      </c>
    </row>
    <row r="123" spans="1:105" ht="12" customHeight="1" x14ac:dyDescent="0.25">
      <c r="A123" s="59" t="s">
        <v>160</v>
      </c>
      <c r="B123" s="297">
        <v>7.6085625510895163E-2</v>
      </c>
      <c r="C123" s="297">
        <v>8.9997916555123389E-2</v>
      </c>
      <c r="D123" s="297">
        <v>0.1008715030547782</v>
      </c>
      <c r="E123" s="297">
        <v>7.6246915909833207E-2</v>
      </c>
      <c r="F123" s="297">
        <v>8.0284114383024241E-2</v>
      </c>
      <c r="G123" s="297">
        <v>5.4309077175336722E-2</v>
      </c>
      <c r="H123" s="297">
        <v>2.397397926143674E-2</v>
      </c>
      <c r="I123" s="297">
        <v>2.2270651062216599E-2</v>
      </c>
      <c r="J123" s="297">
        <v>1.416466234223423E-2</v>
      </c>
      <c r="K123" s="297">
        <v>1.2179107608506389E-2</v>
      </c>
      <c r="L123" s="297">
        <v>2.327476219953788E-2</v>
      </c>
      <c r="M123" s="297">
        <v>1.4009186914515829E-2</v>
      </c>
      <c r="N123" s="297">
        <v>4.7331661443109602E-2</v>
      </c>
      <c r="O123" s="297">
        <v>5.5172494638340459E-2</v>
      </c>
      <c r="P123" s="297">
        <v>7.5203907979271165E-2</v>
      </c>
      <c r="Q123" s="297">
        <v>8.5922442733807239E-2</v>
      </c>
      <c r="R123" s="297">
        <v>0.17139232656079079</v>
      </c>
      <c r="S123" s="297">
        <v>0.39743004036620538</v>
      </c>
      <c r="T123" s="297">
        <v>0.44317724542677361</v>
      </c>
      <c r="U123" s="297">
        <v>0.5835451129591247</v>
      </c>
      <c r="V123" s="297">
        <v>0.47730143094946098</v>
      </c>
      <c r="W123" s="297">
        <v>0.48611113859385341</v>
      </c>
      <c r="DA123" s="122" t="s">
        <v>1801</v>
      </c>
    </row>
    <row r="124" spans="1:105" ht="12" customHeight="1" x14ac:dyDescent="0.25">
      <c r="A124" s="59" t="s">
        <v>70</v>
      </c>
      <c r="B124" s="297">
        <v>0</v>
      </c>
      <c r="C124" s="297">
        <v>0</v>
      </c>
      <c r="D124" s="297">
        <v>0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DA124" s="122" t="s">
        <v>1802</v>
      </c>
    </row>
    <row r="125" spans="1:105" ht="12" customHeight="1" x14ac:dyDescent="0.25">
      <c r="A125" s="59" t="s">
        <v>162</v>
      </c>
      <c r="B125" s="297">
        <v>5.737306012905985</v>
      </c>
      <c r="C125" s="297">
        <v>5.6218388275781503</v>
      </c>
      <c r="D125" s="297">
        <v>6.6761623360365432</v>
      </c>
      <c r="E125" s="297">
        <v>7.0466786853128429</v>
      </c>
      <c r="F125" s="297">
        <v>6.3819678254964929</v>
      </c>
      <c r="G125" s="297">
        <v>6.3745584000328872</v>
      </c>
      <c r="H125" s="297">
        <v>6.0249956535022644</v>
      </c>
      <c r="I125" s="297">
        <v>7.2346941927782114</v>
      </c>
      <c r="J125" s="297">
        <v>7.0275473088806217</v>
      </c>
      <c r="K125" s="297">
        <v>6.8493875592370603</v>
      </c>
      <c r="L125" s="297">
        <v>6.8175570529405647</v>
      </c>
      <c r="M125" s="297">
        <v>5.9747160331519362</v>
      </c>
      <c r="N125" s="297">
        <v>5.83537679298884</v>
      </c>
      <c r="O125" s="297">
        <v>3.6348524950056098</v>
      </c>
      <c r="P125" s="297">
        <v>5.7367619787295316</v>
      </c>
      <c r="Q125" s="297">
        <v>5.624977269351179</v>
      </c>
      <c r="R125" s="297">
        <v>5.8351894287902564</v>
      </c>
      <c r="S125" s="297">
        <v>5.4711848430825487</v>
      </c>
      <c r="T125" s="297">
        <v>6.1222372851767162</v>
      </c>
      <c r="U125" s="297">
        <v>5.657639990785662</v>
      </c>
      <c r="V125" s="297">
        <v>3.574272529987049</v>
      </c>
      <c r="W125" s="297">
        <v>3.1576211449689322</v>
      </c>
      <c r="DA125" s="122" t="s">
        <v>1803</v>
      </c>
    </row>
    <row r="126" spans="1:105" ht="12" customHeight="1" x14ac:dyDescent="0.25">
      <c r="A126" s="60" t="s">
        <v>1575</v>
      </c>
      <c r="B126" s="264">
        <v>0</v>
      </c>
      <c r="C126" s="264">
        <v>0</v>
      </c>
      <c r="D126" s="264">
        <v>0</v>
      </c>
      <c r="E126" s="264">
        <v>0</v>
      </c>
      <c r="F126" s="264">
        <v>0</v>
      </c>
      <c r="G126" s="264">
        <v>0</v>
      </c>
      <c r="H126" s="264">
        <v>0</v>
      </c>
      <c r="I126" s="264">
        <v>0</v>
      </c>
      <c r="J126" s="264">
        <v>0</v>
      </c>
      <c r="K126" s="264">
        <v>0</v>
      </c>
      <c r="L126" s="264">
        <v>0</v>
      </c>
      <c r="M126" s="264">
        <v>0</v>
      </c>
      <c r="N126" s="264">
        <v>0</v>
      </c>
      <c r="O126" s="264">
        <v>0</v>
      </c>
      <c r="P126" s="264">
        <v>0</v>
      </c>
      <c r="Q126" s="264">
        <v>0</v>
      </c>
      <c r="R126" s="264">
        <v>0</v>
      </c>
      <c r="S126" s="264">
        <v>0</v>
      </c>
      <c r="T126" s="264">
        <v>0</v>
      </c>
      <c r="U126" s="264">
        <v>0</v>
      </c>
      <c r="V126" s="264">
        <v>0</v>
      </c>
      <c r="W126" s="264">
        <v>0</v>
      </c>
      <c r="DA126" s="72" t="s">
        <v>1804</v>
      </c>
    </row>
    <row r="127" spans="1:105" ht="12" customHeight="1" x14ac:dyDescent="0.25">
      <c r="A127" s="133" t="s">
        <v>1577</v>
      </c>
      <c r="B127" s="263">
        <v>0</v>
      </c>
      <c r="C127" s="263">
        <v>0</v>
      </c>
      <c r="D127" s="263">
        <v>0</v>
      </c>
      <c r="E127" s="263">
        <v>0</v>
      </c>
      <c r="F127" s="263">
        <v>0</v>
      </c>
      <c r="G127" s="263">
        <v>0</v>
      </c>
      <c r="H127" s="263">
        <v>0</v>
      </c>
      <c r="I127" s="263">
        <v>0</v>
      </c>
      <c r="J127" s="263">
        <v>0</v>
      </c>
      <c r="K127" s="263">
        <v>0</v>
      </c>
      <c r="L127" s="263">
        <v>0</v>
      </c>
      <c r="M127" s="263">
        <v>0</v>
      </c>
      <c r="N127" s="263">
        <v>0</v>
      </c>
      <c r="O127" s="263">
        <v>0</v>
      </c>
      <c r="P127" s="263">
        <v>0</v>
      </c>
      <c r="Q127" s="263">
        <v>0</v>
      </c>
      <c r="R127" s="263">
        <v>0</v>
      </c>
      <c r="S127" s="263">
        <v>0</v>
      </c>
      <c r="T127" s="263">
        <v>0</v>
      </c>
      <c r="U127" s="263">
        <v>0</v>
      </c>
      <c r="V127" s="263">
        <v>0</v>
      </c>
      <c r="W127" s="263">
        <v>0</v>
      </c>
      <c r="DA127" s="70" t="s">
        <v>1805</v>
      </c>
    </row>
    <row r="128" spans="1:105" ht="12" customHeight="1" x14ac:dyDescent="0.25">
      <c r="A128" s="100" t="s">
        <v>106</v>
      </c>
      <c r="B128" s="281">
        <v>60.456642000000002</v>
      </c>
      <c r="C128" s="281">
        <v>60.405521999999998</v>
      </c>
      <c r="D128" s="281">
        <v>60.100079999999998</v>
      </c>
      <c r="E128" s="281">
        <v>60.534458000000001</v>
      </c>
      <c r="F128" s="281">
        <v>61.854489999999998</v>
      </c>
      <c r="G128" s="281">
        <v>60.594999999999999</v>
      </c>
      <c r="H128" s="281">
        <v>60.337999999999987</v>
      </c>
      <c r="I128" s="281">
        <v>62.627000000000002</v>
      </c>
      <c r="J128" s="281">
        <v>62.154000000000003</v>
      </c>
      <c r="K128" s="281">
        <v>59.018000000000001</v>
      </c>
      <c r="L128" s="281">
        <v>62.094999999999999</v>
      </c>
      <c r="M128" s="281">
        <v>60.816000000000003</v>
      </c>
      <c r="N128" s="281">
        <v>58.47</v>
      </c>
      <c r="O128" s="281">
        <v>43.768099999999997</v>
      </c>
      <c r="P128" s="281">
        <v>63.406799999999997</v>
      </c>
      <c r="Q128" s="281">
        <v>64.872199999999992</v>
      </c>
      <c r="R128" s="281">
        <v>65.335000000000008</v>
      </c>
      <c r="S128" s="281">
        <v>63.902200000000001</v>
      </c>
      <c r="T128" s="281">
        <v>62.658799999999999</v>
      </c>
      <c r="U128" s="281">
        <v>63.976000000000013</v>
      </c>
      <c r="V128" s="281">
        <v>34.286999999999999</v>
      </c>
      <c r="W128" s="281">
        <v>31.4452</v>
      </c>
      <c r="DA128" s="105" t="s">
        <v>1806</v>
      </c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431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9">SUM(B133:B138,B140:B141,B139,B144)</f>
        <v>1</v>
      </c>
      <c r="C132" s="234">
        <f t="shared" si="9"/>
        <v>0.99999999999999989</v>
      </c>
      <c r="D132" s="234">
        <f t="shared" si="9"/>
        <v>0.99999999999999989</v>
      </c>
      <c r="E132" s="234">
        <f t="shared" si="9"/>
        <v>1</v>
      </c>
      <c r="F132" s="234">
        <f t="shared" si="9"/>
        <v>1</v>
      </c>
      <c r="G132" s="234">
        <f t="shared" si="9"/>
        <v>0.99999999999999989</v>
      </c>
      <c r="H132" s="234">
        <f t="shared" si="9"/>
        <v>0.99999999999999989</v>
      </c>
      <c r="I132" s="234">
        <f t="shared" si="9"/>
        <v>1</v>
      </c>
      <c r="J132" s="234">
        <f t="shared" si="9"/>
        <v>1</v>
      </c>
      <c r="K132" s="234">
        <f t="shared" si="9"/>
        <v>0.99999999999999989</v>
      </c>
      <c r="L132" s="234">
        <f t="shared" si="9"/>
        <v>1</v>
      </c>
      <c r="M132" s="234">
        <f t="shared" si="9"/>
        <v>1</v>
      </c>
      <c r="N132" s="234">
        <f t="shared" si="9"/>
        <v>1</v>
      </c>
      <c r="O132" s="234">
        <f t="shared" si="9"/>
        <v>1</v>
      </c>
      <c r="P132" s="234">
        <f t="shared" si="9"/>
        <v>0.99999999999999989</v>
      </c>
      <c r="Q132" s="234">
        <f t="shared" si="9"/>
        <v>1</v>
      </c>
      <c r="R132" s="234">
        <f t="shared" si="9"/>
        <v>1</v>
      </c>
      <c r="S132" s="234">
        <f t="shared" si="9"/>
        <v>1</v>
      </c>
      <c r="T132" s="234">
        <f t="shared" si="9"/>
        <v>0.99999999999999989</v>
      </c>
      <c r="U132" s="234">
        <f t="shared" si="9"/>
        <v>1</v>
      </c>
      <c r="V132" s="234">
        <f t="shared" si="9"/>
        <v>1</v>
      </c>
      <c r="W132" s="234">
        <f t="shared" si="9"/>
        <v>0.99999999999999989</v>
      </c>
      <c r="DA132" s="95"/>
    </row>
    <row r="133" spans="1:105" ht="12" customHeight="1" x14ac:dyDescent="0.25">
      <c r="A133" s="55" t="s">
        <v>92</v>
      </c>
      <c r="B133" s="268">
        <f t="shared" ref="B133:W133" si="10">IF(B$6=0,0,B$6/B$5)</f>
        <v>0</v>
      </c>
      <c r="C133" s="268">
        <f t="shared" si="10"/>
        <v>0</v>
      </c>
      <c r="D133" s="268">
        <f t="shared" si="10"/>
        <v>0</v>
      </c>
      <c r="E133" s="268">
        <f t="shared" si="10"/>
        <v>0</v>
      </c>
      <c r="F133" s="268">
        <f t="shared" si="10"/>
        <v>0</v>
      </c>
      <c r="G133" s="268">
        <f t="shared" si="10"/>
        <v>0</v>
      </c>
      <c r="H133" s="268">
        <f t="shared" si="10"/>
        <v>0</v>
      </c>
      <c r="I133" s="268">
        <f t="shared" si="10"/>
        <v>0</v>
      </c>
      <c r="J133" s="268">
        <f t="shared" si="10"/>
        <v>0</v>
      </c>
      <c r="K133" s="268">
        <f t="shared" si="10"/>
        <v>0</v>
      </c>
      <c r="L133" s="268">
        <f t="shared" si="10"/>
        <v>0</v>
      </c>
      <c r="M133" s="268">
        <f t="shared" si="10"/>
        <v>0</v>
      </c>
      <c r="N133" s="268">
        <f t="shared" si="10"/>
        <v>0</v>
      </c>
      <c r="O133" s="268">
        <f t="shared" si="10"/>
        <v>0</v>
      </c>
      <c r="P133" s="268">
        <f t="shared" si="10"/>
        <v>0</v>
      </c>
      <c r="Q133" s="268">
        <f t="shared" si="10"/>
        <v>0</v>
      </c>
      <c r="R133" s="268">
        <f t="shared" si="10"/>
        <v>0</v>
      </c>
      <c r="S133" s="268">
        <f t="shared" si="10"/>
        <v>0</v>
      </c>
      <c r="T133" s="268">
        <f t="shared" si="10"/>
        <v>0</v>
      </c>
      <c r="U133" s="268">
        <f t="shared" si="10"/>
        <v>0</v>
      </c>
      <c r="V133" s="268">
        <f t="shared" si="10"/>
        <v>0</v>
      </c>
      <c r="W133" s="268">
        <f t="shared" si="10"/>
        <v>0</v>
      </c>
      <c r="DA133" s="76"/>
    </row>
    <row r="134" spans="1:105" ht="12" customHeight="1" x14ac:dyDescent="0.25">
      <c r="A134" s="202" t="s">
        <v>93</v>
      </c>
      <c r="B134" s="269">
        <f t="shared" ref="B134:W134" si="11">IF(B$7=0,0,B$7/B$5)</f>
        <v>0</v>
      </c>
      <c r="C134" s="269">
        <f t="shared" si="11"/>
        <v>0</v>
      </c>
      <c r="D134" s="269">
        <f t="shared" si="11"/>
        <v>0</v>
      </c>
      <c r="E134" s="269">
        <f t="shared" si="11"/>
        <v>0</v>
      </c>
      <c r="F134" s="269">
        <f t="shared" si="11"/>
        <v>0</v>
      </c>
      <c r="G134" s="269">
        <f t="shared" si="11"/>
        <v>0</v>
      </c>
      <c r="H134" s="269">
        <f t="shared" si="11"/>
        <v>0</v>
      </c>
      <c r="I134" s="269">
        <f t="shared" si="11"/>
        <v>0</v>
      </c>
      <c r="J134" s="269">
        <f t="shared" si="11"/>
        <v>0</v>
      </c>
      <c r="K134" s="269">
        <f t="shared" si="11"/>
        <v>0</v>
      </c>
      <c r="L134" s="269">
        <f t="shared" si="11"/>
        <v>0</v>
      </c>
      <c r="M134" s="269">
        <f t="shared" si="11"/>
        <v>0</v>
      </c>
      <c r="N134" s="269">
        <f t="shared" si="11"/>
        <v>0</v>
      </c>
      <c r="O134" s="269">
        <f t="shared" si="11"/>
        <v>0</v>
      </c>
      <c r="P134" s="269">
        <f t="shared" si="11"/>
        <v>0</v>
      </c>
      <c r="Q134" s="269">
        <f t="shared" si="11"/>
        <v>0</v>
      </c>
      <c r="R134" s="269">
        <f t="shared" si="11"/>
        <v>0</v>
      </c>
      <c r="S134" s="269">
        <f t="shared" si="11"/>
        <v>0</v>
      </c>
      <c r="T134" s="269">
        <f t="shared" si="11"/>
        <v>0</v>
      </c>
      <c r="U134" s="269">
        <f t="shared" si="11"/>
        <v>0</v>
      </c>
      <c r="V134" s="269">
        <f t="shared" si="11"/>
        <v>0</v>
      </c>
      <c r="W134" s="269">
        <f t="shared" si="11"/>
        <v>0</v>
      </c>
      <c r="DA134" s="77"/>
    </row>
    <row r="135" spans="1:105" ht="12" customHeight="1" x14ac:dyDescent="0.25">
      <c r="A135" s="202" t="s">
        <v>94</v>
      </c>
      <c r="B135" s="269">
        <f t="shared" ref="B135:W135" si="12">IF(B$8=0,0,B$8/B$5)</f>
        <v>0</v>
      </c>
      <c r="C135" s="269">
        <f t="shared" si="12"/>
        <v>0</v>
      </c>
      <c r="D135" s="269">
        <f t="shared" si="12"/>
        <v>0</v>
      </c>
      <c r="E135" s="269">
        <f t="shared" si="12"/>
        <v>0</v>
      </c>
      <c r="F135" s="269">
        <f t="shared" si="12"/>
        <v>0</v>
      </c>
      <c r="G135" s="269">
        <f t="shared" si="12"/>
        <v>0</v>
      </c>
      <c r="H135" s="269">
        <f t="shared" si="12"/>
        <v>0</v>
      </c>
      <c r="I135" s="269">
        <f t="shared" si="12"/>
        <v>0</v>
      </c>
      <c r="J135" s="269">
        <f t="shared" si="12"/>
        <v>0</v>
      </c>
      <c r="K135" s="269">
        <f t="shared" si="12"/>
        <v>0</v>
      </c>
      <c r="L135" s="269">
        <f t="shared" si="12"/>
        <v>0</v>
      </c>
      <c r="M135" s="269">
        <f t="shared" si="12"/>
        <v>0</v>
      </c>
      <c r="N135" s="269">
        <f t="shared" si="12"/>
        <v>0</v>
      </c>
      <c r="O135" s="269">
        <f t="shared" si="12"/>
        <v>0</v>
      </c>
      <c r="P135" s="269">
        <f t="shared" si="12"/>
        <v>0</v>
      </c>
      <c r="Q135" s="269">
        <f t="shared" si="12"/>
        <v>0</v>
      </c>
      <c r="R135" s="269">
        <f t="shared" si="12"/>
        <v>0</v>
      </c>
      <c r="S135" s="269">
        <f t="shared" si="12"/>
        <v>0</v>
      </c>
      <c r="T135" s="269">
        <f t="shared" si="12"/>
        <v>0</v>
      </c>
      <c r="U135" s="269">
        <f t="shared" si="12"/>
        <v>0</v>
      </c>
      <c r="V135" s="269">
        <f t="shared" si="12"/>
        <v>0</v>
      </c>
      <c r="W135" s="269">
        <f t="shared" si="12"/>
        <v>0</v>
      </c>
      <c r="DA135" s="77"/>
    </row>
    <row r="136" spans="1:105" ht="12" customHeight="1" x14ac:dyDescent="0.25">
      <c r="A136" s="202" t="s">
        <v>95</v>
      </c>
      <c r="B136" s="269">
        <f t="shared" ref="B136:W136" si="13">IF(B$9=0,0,B$9/B$5)</f>
        <v>0</v>
      </c>
      <c r="C136" s="269">
        <f t="shared" si="13"/>
        <v>0</v>
      </c>
      <c r="D136" s="269">
        <f t="shared" si="13"/>
        <v>0</v>
      </c>
      <c r="E136" s="269">
        <f t="shared" si="13"/>
        <v>0</v>
      </c>
      <c r="F136" s="269">
        <f t="shared" si="13"/>
        <v>0</v>
      </c>
      <c r="G136" s="269">
        <f t="shared" si="13"/>
        <v>0</v>
      </c>
      <c r="H136" s="269">
        <f t="shared" si="13"/>
        <v>0</v>
      </c>
      <c r="I136" s="269">
        <f t="shared" si="13"/>
        <v>0</v>
      </c>
      <c r="J136" s="269">
        <f t="shared" si="13"/>
        <v>0</v>
      </c>
      <c r="K136" s="269">
        <f t="shared" si="13"/>
        <v>0</v>
      </c>
      <c r="L136" s="269">
        <f t="shared" si="13"/>
        <v>0</v>
      </c>
      <c r="M136" s="269">
        <f t="shared" si="13"/>
        <v>0</v>
      </c>
      <c r="N136" s="269">
        <f t="shared" si="13"/>
        <v>0</v>
      </c>
      <c r="O136" s="269">
        <f t="shared" si="13"/>
        <v>0</v>
      </c>
      <c r="P136" s="269">
        <f t="shared" si="13"/>
        <v>0</v>
      </c>
      <c r="Q136" s="269">
        <f t="shared" si="13"/>
        <v>0</v>
      </c>
      <c r="R136" s="269">
        <f t="shared" si="13"/>
        <v>0</v>
      </c>
      <c r="S136" s="269">
        <f t="shared" si="13"/>
        <v>0</v>
      </c>
      <c r="T136" s="269">
        <f t="shared" si="13"/>
        <v>0</v>
      </c>
      <c r="U136" s="269">
        <f t="shared" si="13"/>
        <v>0</v>
      </c>
      <c r="V136" s="269">
        <f t="shared" si="13"/>
        <v>0</v>
      </c>
      <c r="W136" s="269">
        <f t="shared" si="13"/>
        <v>0</v>
      </c>
      <c r="DA136" s="77"/>
    </row>
    <row r="137" spans="1:105" ht="12" customHeight="1" x14ac:dyDescent="0.25">
      <c r="A137" s="56" t="s">
        <v>96</v>
      </c>
      <c r="B137" s="270">
        <f t="shared" ref="B137:W137" si="14">IF(B$10=0,0,B$10/B$5)</f>
        <v>6.7071959136704264E-4</v>
      </c>
      <c r="C137" s="270">
        <f t="shared" si="14"/>
        <v>7.0734586341501696E-4</v>
      </c>
      <c r="D137" s="270">
        <f t="shared" si="14"/>
        <v>5.7404351980317565E-4</v>
      </c>
      <c r="E137" s="270">
        <f t="shared" si="14"/>
        <v>6.9985314085660704E-4</v>
      </c>
      <c r="F137" s="270">
        <f t="shared" si="14"/>
        <v>7.9269424479505969E-4</v>
      </c>
      <c r="G137" s="270">
        <f t="shared" si="14"/>
        <v>8.0264068099980383E-4</v>
      </c>
      <c r="H137" s="270">
        <f t="shared" si="14"/>
        <v>9.1522939175137606E-4</v>
      </c>
      <c r="I137" s="270">
        <f t="shared" si="14"/>
        <v>1.0598971633298101E-3</v>
      </c>
      <c r="J137" s="270">
        <f t="shared" si="14"/>
        <v>1.0985770485800249E-3</v>
      </c>
      <c r="K137" s="270">
        <f t="shared" si="14"/>
        <v>1.1552856332393744E-3</v>
      </c>
      <c r="L137" s="270">
        <f t="shared" si="14"/>
        <v>1.1328923276095505E-3</v>
      </c>
      <c r="M137" s="270">
        <f t="shared" si="14"/>
        <v>9.8469924749729752E-4</v>
      </c>
      <c r="N137" s="270">
        <f t="shared" si="14"/>
        <v>9.1230123426791314E-4</v>
      </c>
      <c r="O137" s="270">
        <f t="shared" si="14"/>
        <v>9.3022834801341091E-4</v>
      </c>
      <c r="P137" s="270">
        <f t="shared" si="14"/>
        <v>9.3101194780093217E-4</v>
      </c>
      <c r="Q137" s="270">
        <f t="shared" si="14"/>
        <v>1.02691894484635E-3</v>
      </c>
      <c r="R137" s="270">
        <f t="shared" si="14"/>
        <v>1.0045493638513364E-3</v>
      </c>
      <c r="S137" s="270">
        <f t="shared" si="14"/>
        <v>9.9552482018983122E-4</v>
      </c>
      <c r="T137" s="270">
        <f t="shared" si="14"/>
        <v>1.0880287812541104E-3</v>
      </c>
      <c r="U137" s="270">
        <f t="shared" si="14"/>
        <v>1.0751189964834339E-3</v>
      </c>
      <c r="V137" s="270">
        <f t="shared" si="14"/>
        <v>9.6651130402422266E-4</v>
      </c>
      <c r="W137" s="270">
        <f t="shared" si="14"/>
        <v>1.0450483911341173E-3</v>
      </c>
      <c r="DA137" s="78"/>
    </row>
    <row r="138" spans="1:105" ht="12" customHeight="1" x14ac:dyDescent="0.25">
      <c r="A138" s="203" t="s">
        <v>1452</v>
      </c>
      <c r="B138" s="271">
        <f t="shared" ref="B138:W138" si="15">IF(B$16=0,0,B$16/B$5)</f>
        <v>0</v>
      </c>
      <c r="C138" s="271">
        <f t="shared" si="15"/>
        <v>0</v>
      </c>
      <c r="D138" s="271">
        <f t="shared" si="15"/>
        <v>0</v>
      </c>
      <c r="E138" s="271">
        <f t="shared" si="15"/>
        <v>0</v>
      </c>
      <c r="F138" s="271">
        <f t="shared" si="15"/>
        <v>0</v>
      </c>
      <c r="G138" s="271">
        <f t="shared" si="15"/>
        <v>0</v>
      </c>
      <c r="H138" s="271">
        <f t="shared" si="15"/>
        <v>0</v>
      </c>
      <c r="I138" s="271">
        <f t="shared" si="15"/>
        <v>0</v>
      </c>
      <c r="J138" s="271">
        <f t="shared" si="15"/>
        <v>0</v>
      </c>
      <c r="K138" s="271">
        <f t="shared" si="15"/>
        <v>0</v>
      </c>
      <c r="L138" s="271">
        <f t="shared" si="15"/>
        <v>0</v>
      </c>
      <c r="M138" s="271">
        <f t="shared" si="15"/>
        <v>0</v>
      </c>
      <c r="N138" s="271">
        <f t="shared" si="15"/>
        <v>0</v>
      </c>
      <c r="O138" s="271">
        <f t="shared" si="15"/>
        <v>0</v>
      </c>
      <c r="P138" s="271">
        <f t="shared" si="15"/>
        <v>0</v>
      </c>
      <c r="Q138" s="271">
        <f t="shared" si="15"/>
        <v>0</v>
      </c>
      <c r="R138" s="271">
        <f t="shared" si="15"/>
        <v>0</v>
      </c>
      <c r="S138" s="271">
        <f t="shared" si="15"/>
        <v>0</v>
      </c>
      <c r="T138" s="271">
        <f t="shared" si="15"/>
        <v>0</v>
      </c>
      <c r="U138" s="271">
        <f t="shared" si="15"/>
        <v>0</v>
      </c>
      <c r="V138" s="271">
        <f t="shared" si="15"/>
        <v>0</v>
      </c>
      <c r="W138" s="271">
        <f t="shared" si="15"/>
        <v>0</v>
      </c>
      <c r="DA138" s="79"/>
    </row>
    <row r="139" spans="1:105" ht="12" customHeight="1" x14ac:dyDescent="0.25">
      <c r="A139" s="203" t="s">
        <v>1454</v>
      </c>
      <c r="B139" s="271">
        <f t="shared" ref="B139:W139" si="16">IF(B$17=0,0,B$17/B$5)</f>
        <v>0.16291806444341006</v>
      </c>
      <c r="C139" s="271">
        <f t="shared" si="16"/>
        <v>0.18088668323324369</v>
      </c>
      <c r="D139" s="271">
        <f t="shared" si="16"/>
        <v>0.17413501410238102</v>
      </c>
      <c r="E139" s="271">
        <f t="shared" si="16"/>
        <v>0.18945834631657749</v>
      </c>
      <c r="F139" s="271">
        <f t="shared" si="16"/>
        <v>0.18647394093343567</v>
      </c>
      <c r="G139" s="271">
        <f t="shared" si="16"/>
        <v>0.18911453672407685</v>
      </c>
      <c r="H139" s="271">
        <f t="shared" si="16"/>
        <v>0.20830252827933643</v>
      </c>
      <c r="I139" s="271">
        <f t="shared" si="16"/>
        <v>0.21385495554914974</v>
      </c>
      <c r="J139" s="271">
        <f t="shared" si="16"/>
        <v>0.22928216000226775</v>
      </c>
      <c r="K139" s="271">
        <f t="shared" si="16"/>
        <v>0.22463793501923468</v>
      </c>
      <c r="L139" s="271">
        <f t="shared" si="16"/>
        <v>0.23097041637083213</v>
      </c>
      <c r="M139" s="271">
        <f t="shared" si="16"/>
        <v>0.23141445153159937</v>
      </c>
      <c r="N139" s="271">
        <f t="shared" si="16"/>
        <v>0.2113447075211129</v>
      </c>
      <c r="O139" s="271">
        <f t="shared" si="16"/>
        <v>0.23415252995600974</v>
      </c>
      <c r="P139" s="271">
        <f t="shared" si="16"/>
        <v>0.23150469123488479</v>
      </c>
      <c r="Q139" s="271">
        <f t="shared" si="16"/>
        <v>0.23926058844844852</v>
      </c>
      <c r="R139" s="271">
        <f t="shared" si="16"/>
        <v>0.22868868317067509</v>
      </c>
      <c r="S139" s="271">
        <f t="shared" si="16"/>
        <v>0.22412782234195885</v>
      </c>
      <c r="T139" s="271">
        <f t="shared" si="16"/>
        <v>0.22403358675781565</v>
      </c>
      <c r="U139" s="271">
        <f t="shared" si="16"/>
        <v>0.21843437923447395</v>
      </c>
      <c r="V139" s="271">
        <f t="shared" si="16"/>
        <v>0.22222975232412692</v>
      </c>
      <c r="W139" s="271">
        <f t="shared" si="16"/>
        <v>0.2443180591946286</v>
      </c>
      <c r="DA139" s="79"/>
    </row>
    <row r="140" spans="1:105" ht="12" customHeight="1" x14ac:dyDescent="0.25">
      <c r="A140" s="203" t="s">
        <v>1463</v>
      </c>
      <c r="B140" s="271">
        <f t="shared" ref="B140:W140" si="17">IF(B$25=0,0,B$25/B$5)</f>
        <v>0.11047868299227345</v>
      </c>
      <c r="C140" s="271">
        <f t="shared" si="17"/>
        <v>0.12266363833085465</v>
      </c>
      <c r="D140" s="271">
        <f t="shared" si="17"/>
        <v>0.11808516806651882</v>
      </c>
      <c r="E140" s="271">
        <f t="shared" si="17"/>
        <v>0.12847629054800111</v>
      </c>
      <c r="F140" s="271">
        <f t="shared" si="17"/>
        <v>0.12645249301903472</v>
      </c>
      <c r="G140" s="271">
        <f t="shared" si="17"/>
        <v>0.12824314494128561</v>
      </c>
      <c r="H140" s="271">
        <f t="shared" si="17"/>
        <v>0.14125498646747969</v>
      </c>
      <c r="I140" s="271">
        <f t="shared" si="17"/>
        <v>0.14502022179773649</v>
      </c>
      <c r="J140" s="271">
        <f t="shared" si="17"/>
        <v>0.15548178255869816</v>
      </c>
      <c r="K140" s="271">
        <f t="shared" si="17"/>
        <v>0.15233242118248605</v>
      </c>
      <c r="L140" s="271">
        <f t="shared" si="17"/>
        <v>0.15662663006710384</v>
      </c>
      <c r="M140" s="271">
        <f t="shared" si="17"/>
        <v>0.15692774105765872</v>
      </c>
      <c r="N140" s="271">
        <f t="shared" si="17"/>
        <v>0.14331796184842432</v>
      </c>
      <c r="O140" s="271">
        <f t="shared" si="17"/>
        <v>0.15878449831347233</v>
      </c>
      <c r="P140" s="271">
        <f t="shared" si="17"/>
        <v>0.15698893478474255</v>
      </c>
      <c r="Q140" s="271">
        <f t="shared" si="17"/>
        <v>0.16224839641967745</v>
      </c>
      <c r="R140" s="271">
        <f t="shared" si="17"/>
        <v>0.15507933155386458</v>
      </c>
      <c r="S140" s="271">
        <f t="shared" si="17"/>
        <v>0.15198650142855566</v>
      </c>
      <c r="T140" s="271">
        <f t="shared" si="17"/>
        <v>0.15192259799794022</v>
      </c>
      <c r="U140" s="271">
        <f t="shared" si="17"/>
        <v>0.14812563984543231</v>
      </c>
      <c r="V140" s="271">
        <f t="shared" si="17"/>
        <v>0.15069937420596308</v>
      </c>
      <c r="W140" s="271">
        <f t="shared" si="17"/>
        <v>0.16567798975064904</v>
      </c>
      <c r="DA140" s="79"/>
    </row>
    <row r="141" spans="1:105" ht="12" customHeight="1" x14ac:dyDescent="0.25">
      <c r="A141" s="203" t="s">
        <v>1472</v>
      </c>
      <c r="B141" s="271">
        <f t="shared" ref="B141:W141" si="18">IF(B$33=0,0,B$33/B$5)</f>
        <v>3.3204204461431586E-3</v>
      </c>
      <c r="C141" s="271">
        <f t="shared" si="18"/>
        <v>3.6866374732269789E-3</v>
      </c>
      <c r="D141" s="271">
        <f t="shared" si="18"/>
        <v>3.5490322278890866E-3</v>
      </c>
      <c r="E141" s="271">
        <f t="shared" si="18"/>
        <v>3.8613358742703935E-3</v>
      </c>
      <c r="F141" s="271">
        <f t="shared" si="18"/>
        <v>3.8005109394320226E-3</v>
      </c>
      <c r="G141" s="271">
        <f t="shared" si="18"/>
        <v>3.8543287176090449E-3</v>
      </c>
      <c r="H141" s="271">
        <f t="shared" si="18"/>
        <v>4.2453976865301449E-3</v>
      </c>
      <c r="I141" s="271">
        <f t="shared" si="18"/>
        <v>4.358561276432818E-3</v>
      </c>
      <c r="J141" s="271">
        <f t="shared" si="18"/>
        <v>4.6729819348660436E-3</v>
      </c>
      <c r="K141" s="271">
        <f t="shared" si="18"/>
        <v>4.5783283453894215E-3</v>
      </c>
      <c r="L141" s="271">
        <f t="shared" si="18"/>
        <v>4.707390157082921E-3</v>
      </c>
      <c r="M141" s="271">
        <f t="shared" si="18"/>
        <v>4.7164400032841695E-3</v>
      </c>
      <c r="N141" s="271">
        <f t="shared" si="18"/>
        <v>4.3074001059041815E-3</v>
      </c>
      <c r="O141" s="271">
        <f t="shared" si="18"/>
        <v>4.7722445674656553E-3</v>
      </c>
      <c r="P141" s="271">
        <f t="shared" si="18"/>
        <v>4.7182791716837364E-3</v>
      </c>
      <c r="Q141" s="271">
        <f t="shared" si="18"/>
        <v>4.8763515117528572E-3</v>
      </c>
      <c r="R141" s="271">
        <f t="shared" si="18"/>
        <v>4.6608863295526286E-3</v>
      </c>
      <c r="S141" s="271">
        <f t="shared" si="18"/>
        <v>4.5679317784448684E-3</v>
      </c>
      <c r="T141" s="271">
        <f t="shared" si="18"/>
        <v>4.5660111703071972E-3</v>
      </c>
      <c r="U141" s="271">
        <f t="shared" si="18"/>
        <v>4.4518941556825837E-3</v>
      </c>
      <c r="V141" s="271">
        <f t="shared" si="18"/>
        <v>4.5292473605016989E-3</v>
      </c>
      <c r="W141" s="271">
        <f t="shared" si="18"/>
        <v>4.9794274311038399E-3</v>
      </c>
      <c r="DA141" s="79"/>
    </row>
    <row r="142" spans="1:105" ht="12" customHeight="1" x14ac:dyDescent="0.25">
      <c r="A142" s="62" t="s">
        <v>1579</v>
      </c>
      <c r="B142" s="320">
        <f t="shared" ref="B142:W142" si="19">IF(B$34=0,0,B$34/B$5)</f>
        <v>0</v>
      </c>
      <c r="C142" s="320">
        <f t="shared" si="19"/>
        <v>0</v>
      </c>
      <c r="D142" s="320">
        <f t="shared" si="19"/>
        <v>0</v>
      </c>
      <c r="E142" s="320">
        <f t="shared" si="19"/>
        <v>0</v>
      </c>
      <c r="F142" s="320">
        <f t="shared" si="19"/>
        <v>0</v>
      </c>
      <c r="G142" s="320">
        <f t="shared" si="19"/>
        <v>0</v>
      </c>
      <c r="H142" s="320">
        <f t="shared" si="19"/>
        <v>0</v>
      </c>
      <c r="I142" s="320">
        <f t="shared" si="19"/>
        <v>0</v>
      </c>
      <c r="J142" s="320">
        <f t="shared" si="19"/>
        <v>0</v>
      </c>
      <c r="K142" s="320">
        <f t="shared" si="19"/>
        <v>0</v>
      </c>
      <c r="L142" s="320">
        <f t="shared" si="19"/>
        <v>0</v>
      </c>
      <c r="M142" s="320">
        <f t="shared" si="19"/>
        <v>0</v>
      </c>
      <c r="N142" s="320">
        <f t="shared" si="19"/>
        <v>0</v>
      </c>
      <c r="O142" s="320">
        <f t="shared" si="19"/>
        <v>0</v>
      </c>
      <c r="P142" s="320">
        <f t="shared" si="19"/>
        <v>0</v>
      </c>
      <c r="Q142" s="320">
        <f t="shared" si="19"/>
        <v>0</v>
      </c>
      <c r="R142" s="320">
        <f t="shared" si="19"/>
        <v>0</v>
      </c>
      <c r="S142" s="320">
        <f t="shared" si="19"/>
        <v>0</v>
      </c>
      <c r="T142" s="320">
        <f t="shared" si="19"/>
        <v>0</v>
      </c>
      <c r="U142" s="320">
        <f t="shared" si="19"/>
        <v>0</v>
      </c>
      <c r="V142" s="320">
        <f t="shared" si="19"/>
        <v>0</v>
      </c>
      <c r="W142" s="320">
        <f t="shared" si="19"/>
        <v>0</v>
      </c>
      <c r="DA142" s="141"/>
    </row>
    <row r="143" spans="1:105" ht="12" customHeight="1" x14ac:dyDescent="0.25">
      <c r="A143" s="62" t="s">
        <v>1580</v>
      </c>
      <c r="B143" s="329">
        <f t="shared" ref="B143:W143" si="20">IF(B$35=0,0,B$35/B$5)</f>
        <v>3.3204204461431586E-3</v>
      </c>
      <c r="C143" s="329">
        <f t="shared" si="20"/>
        <v>3.6866374732269789E-3</v>
      </c>
      <c r="D143" s="329">
        <f t="shared" si="20"/>
        <v>3.5490322278890866E-3</v>
      </c>
      <c r="E143" s="329">
        <f t="shared" si="20"/>
        <v>3.8613358742703935E-3</v>
      </c>
      <c r="F143" s="329">
        <f t="shared" si="20"/>
        <v>3.8005109394320226E-3</v>
      </c>
      <c r="G143" s="329">
        <f t="shared" si="20"/>
        <v>3.8543287176090449E-3</v>
      </c>
      <c r="H143" s="329">
        <f t="shared" si="20"/>
        <v>4.2453976865301449E-3</v>
      </c>
      <c r="I143" s="329">
        <f t="shared" si="20"/>
        <v>4.358561276432818E-3</v>
      </c>
      <c r="J143" s="329">
        <f t="shared" si="20"/>
        <v>4.6729819348660436E-3</v>
      </c>
      <c r="K143" s="329">
        <f t="shared" si="20"/>
        <v>4.5783283453894215E-3</v>
      </c>
      <c r="L143" s="329">
        <f t="shared" si="20"/>
        <v>4.707390157082921E-3</v>
      </c>
      <c r="M143" s="329">
        <f t="shared" si="20"/>
        <v>4.7164400032841695E-3</v>
      </c>
      <c r="N143" s="329">
        <f t="shared" si="20"/>
        <v>4.3074001059041815E-3</v>
      </c>
      <c r="O143" s="329">
        <f t="shared" si="20"/>
        <v>4.7722445674656553E-3</v>
      </c>
      <c r="P143" s="329">
        <f t="shared" si="20"/>
        <v>4.7182791716837364E-3</v>
      </c>
      <c r="Q143" s="329">
        <f t="shared" si="20"/>
        <v>4.8763515117528572E-3</v>
      </c>
      <c r="R143" s="329">
        <f t="shared" si="20"/>
        <v>4.6608863295526286E-3</v>
      </c>
      <c r="S143" s="329">
        <f t="shared" si="20"/>
        <v>4.5679317784448684E-3</v>
      </c>
      <c r="T143" s="329">
        <f t="shared" si="20"/>
        <v>4.5660111703071972E-3</v>
      </c>
      <c r="U143" s="329">
        <f t="shared" si="20"/>
        <v>4.4518941556825837E-3</v>
      </c>
      <c r="V143" s="329">
        <f t="shared" si="20"/>
        <v>4.5292473605016989E-3</v>
      </c>
      <c r="W143" s="329">
        <f t="shared" si="20"/>
        <v>4.9794274311038399E-3</v>
      </c>
      <c r="DA143" s="151"/>
    </row>
    <row r="144" spans="1:105" ht="12" customHeight="1" x14ac:dyDescent="0.25">
      <c r="A144" s="100" t="s">
        <v>106</v>
      </c>
      <c r="B144" s="312">
        <f t="shared" ref="B144:W144" si="21">IF(B$5=0,0,B$46/B$5)</f>
        <v>0.72261211252680624</v>
      </c>
      <c r="C144" s="312">
        <f t="shared" si="21"/>
        <v>0.69205569509925957</v>
      </c>
      <c r="D144" s="312">
        <f t="shared" si="21"/>
        <v>0.70365674208340778</v>
      </c>
      <c r="E144" s="312">
        <f t="shared" si="21"/>
        <v>0.67750417412029451</v>
      </c>
      <c r="F144" s="312">
        <f t="shared" si="21"/>
        <v>0.68248036086330266</v>
      </c>
      <c r="G144" s="312">
        <f t="shared" si="21"/>
        <v>0.67798534893602858</v>
      </c>
      <c r="H144" s="312">
        <f t="shared" si="21"/>
        <v>0.64528185817490225</v>
      </c>
      <c r="I144" s="312">
        <f t="shared" si="21"/>
        <v>0.63570636421335114</v>
      </c>
      <c r="J144" s="312">
        <f t="shared" si="21"/>
        <v>0.60946449845558803</v>
      </c>
      <c r="K144" s="312">
        <f t="shared" si="21"/>
        <v>0.61729602981965037</v>
      </c>
      <c r="L144" s="312">
        <f t="shared" si="21"/>
        <v>0.60656267107737161</v>
      </c>
      <c r="M144" s="312">
        <f t="shared" si="21"/>
        <v>0.60595666815996041</v>
      </c>
      <c r="N144" s="312">
        <f t="shared" si="21"/>
        <v>0.64011762929029081</v>
      </c>
      <c r="O144" s="312">
        <f t="shared" si="21"/>
        <v>0.60136049881503884</v>
      </c>
      <c r="P144" s="312">
        <f t="shared" si="21"/>
        <v>0.60585708286088791</v>
      </c>
      <c r="Q144" s="312">
        <f t="shared" si="21"/>
        <v>0.59258774467527475</v>
      </c>
      <c r="R144" s="312">
        <f t="shared" si="21"/>
        <v>0.61056654958205636</v>
      </c>
      <c r="S144" s="312">
        <f t="shared" si="21"/>
        <v>0.61832221963085088</v>
      </c>
      <c r="T144" s="312">
        <f t="shared" si="21"/>
        <v>0.61838977529268269</v>
      </c>
      <c r="U144" s="312">
        <f t="shared" si="21"/>
        <v>0.62791296776792771</v>
      </c>
      <c r="V144" s="312">
        <f t="shared" si="21"/>
        <v>0.62157511480538408</v>
      </c>
      <c r="W144" s="312">
        <f t="shared" si="21"/>
        <v>0.58397947523248428</v>
      </c>
      <c r="DA144" s="127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22">SUM(B147:B152,B154:B156,B158:B159,B161:B162,B163)</f>
        <v>0.99999999999999989</v>
      </c>
      <c r="C146" s="234">
        <f t="shared" si="22"/>
        <v>1</v>
      </c>
      <c r="D146" s="234">
        <f t="shared" si="22"/>
        <v>1</v>
      </c>
      <c r="E146" s="234">
        <f t="shared" si="22"/>
        <v>1</v>
      </c>
      <c r="F146" s="234">
        <f t="shared" si="22"/>
        <v>0.99999999999999989</v>
      </c>
      <c r="G146" s="234">
        <f t="shared" si="22"/>
        <v>1</v>
      </c>
      <c r="H146" s="234">
        <f t="shared" si="22"/>
        <v>1</v>
      </c>
      <c r="I146" s="234">
        <f t="shared" si="22"/>
        <v>1</v>
      </c>
      <c r="J146" s="234">
        <f t="shared" si="22"/>
        <v>1.0000000000000002</v>
      </c>
      <c r="K146" s="234">
        <f t="shared" si="22"/>
        <v>1</v>
      </c>
      <c r="L146" s="234">
        <f t="shared" si="22"/>
        <v>1.0000000000000002</v>
      </c>
      <c r="M146" s="234">
        <f t="shared" si="22"/>
        <v>1.0000000000000002</v>
      </c>
      <c r="N146" s="234">
        <f t="shared" si="22"/>
        <v>1</v>
      </c>
      <c r="O146" s="234">
        <f t="shared" si="22"/>
        <v>0.99999999999999989</v>
      </c>
      <c r="P146" s="234">
        <f t="shared" si="22"/>
        <v>1</v>
      </c>
      <c r="Q146" s="234">
        <f t="shared" si="22"/>
        <v>0.99999999999999989</v>
      </c>
      <c r="R146" s="234">
        <f t="shared" si="22"/>
        <v>1</v>
      </c>
      <c r="S146" s="234">
        <f t="shared" si="22"/>
        <v>1</v>
      </c>
      <c r="T146" s="234">
        <f t="shared" si="22"/>
        <v>1</v>
      </c>
      <c r="U146" s="234">
        <f t="shared" si="22"/>
        <v>1</v>
      </c>
      <c r="V146" s="234">
        <f t="shared" si="22"/>
        <v>1</v>
      </c>
      <c r="W146" s="234">
        <f t="shared" si="22"/>
        <v>0.99999999999999989</v>
      </c>
      <c r="DA146" s="95"/>
    </row>
    <row r="147" spans="1:105" ht="12" customHeight="1" x14ac:dyDescent="0.25">
      <c r="A147" s="55" t="s">
        <v>92</v>
      </c>
      <c r="B147" s="268">
        <f t="shared" ref="B147:W147" si="23">IF(B$49=0,0,B$49/B$48)</f>
        <v>0</v>
      </c>
      <c r="C147" s="268">
        <f t="shared" si="23"/>
        <v>0</v>
      </c>
      <c r="D147" s="268">
        <f t="shared" si="23"/>
        <v>0</v>
      </c>
      <c r="E147" s="268">
        <f t="shared" si="23"/>
        <v>0</v>
      </c>
      <c r="F147" s="268">
        <f t="shared" si="23"/>
        <v>0</v>
      </c>
      <c r="G147" s="268">
        <f t="shared" si="23"/>
        <v>0</v>
      </c>
      <c r="H147" s="268">
        <f t="shared" si="23"/>
        <v>0</v>
      </c>
      <c r="I147" s="268">
        <f t="shared" si="23"/>
        <v>0</v>
      </c>
      <c r="J147" s="268">
        <f t="shared" si="23"/>
        <v>0</v>
      </c>
      <c r="K147" s="268">
        <f t="shared" si="23"/>
        <v>0</v>
      </c>
      <c r="L147" s="268">
        <f t="shared" si="23"/>
        <v>0</v>
      </c>
      <c r="M147" s="268">
        <f t="shared" si="23"/>
        <v>0</v>
      </c>
      <c r="N147" s="268">
        <f t="shared" si="23"/>
        <v>0</v>
      </c>
      <c r="O147" s="268">
        <f t="shared" si="23"/>
        <v>0</v>
      </c>
      <c r="P147" s="268">
        <f t="shared" si="23"/>
        <v>0</v>
      </c>
      <c r="Q147" s="268">
        <f t="shared" si="23"/>
        <v>0</v>
      </c>
      <c r="R147" s="268">
        <f t="shared" si="23"/>
        <v>0</v>
      </c>
      <c r="S147" s="268">
        <f t="shared" si="23"/>
        <v>0</v>
      </c>
      <c r="T147" s="268">
        <f t="shared" si="23"/>
        <v>0</v>
      </c>
      <c r="U147" s="268">
        <f t="shared" si="23"/>
        <v>0</v>
      </c>
      <c r="V147" s="268">
        <f t="shared" si="23"/>
        <v>0</v>
      </c>
      <c r="W147" s="268">
        <f t="shared" si="23"/>
        <v>0</v>
      </c>
      <c r="DA147" s="76"/>
    </row>
    <row r="148" spans="1:105" ht="12" customHeight="1" x14ac:dyDescent="0.25">
      <c r="A148" s="202" t="s">
        <v>93</v>
      </c>
      <c r="B148" s="269">
        <f t="shared" ref="B148:W148" si="24">IF(B$50=0,0,B$50/B$48)</f>
        <v>0</v>
      </c>
      <c r="C148" s="269">
        <f t="shared" si="24"/>
        <v>0</v>
      </c>
      <c r="D148" s="269">
        <f t="shared" si="24"/>
        <v>0</v>
      </c>
      <c r="E148" s="269">
        <f t="shared" si="24"/>
        <v>0</v>
      </c>
      <c r="F148" s="269">
        <f t="shared" si="24"/>
        <v>0</v>
      </c>
      <c r="G148" s="269">
        <f t="shared" si="24"/>
        <v>0</v>
      </c>
      <c r="H148" s="269">
        <f t="shared" si="24"/>
        <v>0</v>
      </c>
      <c r="I148" s="269">
        <f t="shared" si="24"/>
        <v>0</v>
      </c>
      <c r="J148" s="269">
        <f t="shared" si="24"/>
        <v>0</v>
      </c>
      <c r="K148" s="269">
        <f t="shared" si="24"/>
        <v>0</v>
      </c>
      <c r="L148" s="269">
        <f t="shared" si="24"/>
        <v>0</v>
      </c>
      <c r="M148" s="269">
        <f t="shared" si="24"/>
        <v>0</v>
      </c>
      <c r="N148" s="269">
        <f t="shared" si="24"/>
        <v>0</v>
      </c>
      <c r="O148" s="269">
        <f t="shared" si="24"/>
        <v>0</v>
      </c>
      <c r="P148" s="269">
        <f t="shared" si="24"/>
        <v>0</v>
      </c>
      <c r="Q148" s="269">
        <f t="shared" si="24"/>
        <v>0</v>
      </c>
      <c r="R148" s="269">
        <f t="shared" si="24"/>
        <v>0</v>
      </c>
      <c r="S148" s="269">
        <f t="shared" si="24"/>
        <v>0</v>
      </c>
      <c r="T148" s="269">
        <f t="shared" si="24"/>
        <v>0</v>
      </c>
      <c r="U148" s="269">
        <f t="shared" si="24"/>
        <v>0</v>
      </c>
      <c r="V148" s="269">
        <f t="shared" si="24"/>
        <v>0</v>
      </c>
      <c r="W148" s="269">
        <f t="shared" si="24"/>
        <v>0</v>
      </c>
      <c r="DA148" s="77"/>
    </row>
    <row r="149" spans="1:105" ht="12" customHeight="1" x14ac:dyDescent="0.25">
      <c r="A149" s="202" t="s">
        <v>94</v>
      </c>
      <c r="B149" s="269">
        <f t="shared" ref="B149:W149" si="25">IF(B$51=0,0,B$51/B$48)</f>
        <v>0</v>
      </c>
      <c r="C149" s="269">
        <f t="shared" si="25"/>
        <v>0</v>
      </c>
      <c r="D149" s="269">
        <f t="shared" si="25"/>
        <v>0</v>
      </c>
      <c r="E149" s="269">
        <f t="shared" si="25"/>
        <v>0</v>
      </c>
      <c r="F149" s="269">
        <f t="shared" si="25"/>
        <v>0</v>
      </c>
      <c r="G149" s="269">
        <f t="shared" si="25"/>
        <v>0</v>
      </c>
      <c r="H149" s="269">
        <f t="shared" si="25"/>
        <v>0</v>
      </c>
      <c r="I149" s="269">
        <f t="shared" si="25"/>
        <v>0</v>
      </c>
      <c r="J149" s="269">
        <f t="shared" si="25"/>
        <v>0</v>
      </c>
      <c r="K149" s="269">
        <f t="shared" si="25"/>
        <v>0</v>
      </c>
      <c r="L149" s="269">
        <f t="shared" si="25"/>
        <v>0</v>
      </c>
      <c r="M149" s="269">
        <f t="shared" si="25"/>
        <v>0</v>
      </c>
      <c r="N149" s="269">
        <f t="shared" si="25"/>
        <v>0</v>
      </c>
      <c r="O149" s="269">
        <f t="shared" si="25"/>
        <v>0</v>
      </c>
      <c r="P149" s="269">
        <f t="shared" si="25"/>
        <v>0</v>
      </c>
      <c r="Q149" s="269">
        <f t="shared" si="25"/>
        <v>0</v>
      </c>
      <c r="R149" s="269">
        <f t="shared" si="25"/>
        <v>0</v>
      </c>
      <c r="S149" s="269">
        <f t="shared" si="25"/>
        <v>0</v>
      </c>
      <c r="T149" s="269">
        <f t="shared" si="25"/>
        <v>0</v>
      </c>
      <c r="U149" s="269">
        <f t="shared" si="25"/>
        <v>0</v>
      </c>
      <c r="V149" s="269">
        <f t="shared" si="25"/>
        <v>0</v>
      </c>
      <c r="W149" s="269">
        <f t="shared" si="25"/>
        <v>0</v>
      </c>
      <c r="DA149" s="77"/>
    </row>
    <row r="150" spans="1:105" ht="12" customHeight="1" x14ac:dyDescent="0.25">
      <c r="A150" s="202" t="s">
        <v>95</v>
      </c>
      <c r="B150" s="269">
        <f t="shared" ref="B150:W150" si="26">IF(B$52=0,0,B$52/B$48)</f>
        <v>0</v>
      </c>
      <c r="C150" s="269">
        <f t="shared" si="26"/>
        <v>0</v>
      </c>
      <c r="D150" s="269">
        <f t="shared" si="26"/>
        <v>0</v>
      </c>
      <c r="E150" s="269">
        <f t="shared" si="26"/>
        <v>0</v>
      </c>
      <c r="F150" s="269">
        <f t="shared" si="26"/>
        <v>0</v>
      </c>
      <c r="G150" s="269">
        <f t="shared" si="26"/>
        <v>0</v>
      </c>
      <c r="H150" s="269">
        <f t="shared" si="26"/>
        <v>0</v>
      </c>
      <c r="I150" s="269">
        <f t="shared" si="26"/>
        <v>0</v>
      </c>
      <c r="J150" s="269">
        <f t="shared" si="26"/>
        <v>0</v>
      </c>
      <c r="K150" s="269">
        <f t="shared" si="26"/>
        <v>0</v>
      </c>
      <c r="L150" s="269">
        <f t="shared" si="26"/>
        <v>0</v>
      </c>
      <c r="M150" s="269">
        <f t="shared" si="26"/>
        <v>0</v>
      </c>
      <c r="N150" s="269">
        <f t="shared" si="26"/>
        <v>0</v>
      </c>
      <c r="O150" s="269">
        <f t="shared" si="26"/>
        <v>0</v>
      </c>
      <c r="P150" s="269">
        <f t="shared" si="26"/>
        <v>0</v>
      </c>
      <c r="Q150" s="269">
        <f t="shared" si="26"/>
        <v>0</v>
      </c>
      <c r="R150" s="269">
        <f t="shared" si="26"/>
        <v>0</v>
      </c>
      <c r="S150" s="269">
        <f t="shared" si="26"/>
        <v>0</v>
      </c>
      <c r="T150" s="269">
        <f t="shared" si="26"/>
        <v>0</v>
      </c>
      <c r="U150" s="269">
        <f t="shared" si="26"/>
        <v>0</v>
      </c>
      <c r="V150" s="269">
        <f t="shared" si="26"/>
        <v>0</v>
      </c>
      <c r="W150" s="269">
        <f t="shared" si="26"/>
        <v>0</v>
      </c>
      <c r="DA150" s="77"/>
    </row>
    <row r="151" spans="1:105" ht="12" customHeight="1" x14ac:dyDescent="0.25">
      <c r="A151" s="56" t="s">
        <v>96</v>
      </c>
      <c r="B151" s="270">
        <f t="shared" ref="B151:W151" si="27">IF(B$53=0,0,B$53/B$48)</f>
        <v>5.3340952961991846E-3</v>
      </c>
      <c r="C151" s="270">
        <f t="shared" si="27"/>
        <v>5.1528977550064619E-3</v>
      </c>
      <c r="D151" s="270">
        <f t="shared" si="27"/>
        <v>4.4482058977484149E-3</v>
      </c>
      <c r="E151" s="270">
        <f t="shared" si="27"/>
        <v>5.0370072753967779E-3</v>
      </c>
      <c r="F151" s="270">
        <f t="shared" si="27"/>
        <v>5.676153681852346E-3</v>
      </c>
      <c r="G151" s="270">
        <f t="shared" si="27"/>
        <v>5.6842249336667263E-3</v>
      </c>
      <c r="H151" s="270">
        <f t="shared" si="27"/>
        <v>5.8537821556987604E-3</v>
      </c>
      <c r="I151" s="270">
        <f t="shared" si="27"/>
        <v>6.5307766743513823E-3</v>
      </c>
      <c r="J151" s="270">
        <f t="shared" si="27"/>
        <v>6.351649503644397E-3</v>
      </c>
      <c r="K151" s="270">
        <f t="shared" si="27"/>
        <v>6.7043784848643739E-3</v>
      </c>
      <c r="L151" s="270">
        <f t="shared" si="27"/>
        <v>6.4683848454470585E-3</v>
      </c>
      <c r="M151" s="270">
        <f t="shared" si="27"/>
        <v>5.5895293572701624E-3</v>
      </c>
      <c r="N151" s="270">
        <f t="shared" si="27"/>
        <v>5.6943873700740066E-3</v>
      </c>
      <c r="O151" s="270">
        <f t="shared" si="27"/>
        <v>5.2370339617075741E-3</v>
      </c>
      <c r="P151" s="270">
        <f t="shared" si="27"/>
        <v>5.339030813295874E-3</v>
      </c>
      <c r="Q151" s="270">
        <f t="shared" si="27"/>
        <v>5.6747524111051949E-3</v>
      </c>
      <c r="R151" s="270">
        <f t="shared" si="27"/>
        <v>5.8067877605783441E-3</v>
      </c>
      <c r="S151" s="270">
        <f t="shared" si="27"/>
        <v>5.8757235639791553E-3</v>
      </c>
      <c r="T151" s="270">
        <f t="shared" si="27"/>
        <v>6.4544520512829781E-3</v>
      </c>
      <c r="U151" s="270">
        <f t="shared" si="27"/>
        <v>6.5121348441691575E-3</v>
      </c>
      <c r="V151" s="270">
        <f t="shared" si="27"/>
        <v>5.8642920799084047E-3</v>
      </c>
      <c r="W151" s="270">
        <f t="shared" si="27"/>
        <v>5.7692412213250759E-3</v>
      </c>
      <c r="DA151" s="78"/>
    </row>
    <row r="152" spans="1:105" ht="12" customHeight="1" x14ac:dyDescent="0.25">
      <c r="A152" s="203" t="s">
        <v>1498</v>
      </c>
      <c r="B152" s="271">
        <f t="shared" ref="B152:W152" si="28">IF(B$59=0,0,B$59/B$48)</f>
        <v>0</v>
      </c>
      <c r="C152" s="271">
        <f t="shared" si="28"/>
        <v>0</v>
      </c>
      <c r="D152" s="271">
        <f t="shared" si="28"/>
        <v>0</v>
      </c>
      <c r="E152" s="271">
        <f t="shared" si="28"/>
        <v>0</v>
      </c>
      <c r="F152" s="271">
        <f t="shared" si="28"/>
        <v>0</v>
      </c>
      <c r="G152" s="271">
        <f t="shared" si="28"/>
        <v>0</v>
      </c>
      <c r="H152" s="271">
        <f t="shared" si="28"/>
        <v>0</v>
      </c>
      <c r="I152" s="271">
        <f t="shared" si="28"/>
        <v>0</v>
      </c>
      <c r="J152" s="271">
        <f t="shared" si="28"/>
        <v>0</v>
      </c>
      <c r="K152" s="271">
        <f t="shared" si="28"/>
        <v>0</v>
      </c>
      <c r="L152" s="271">
        <f t="shared" si="28"/>
        <v>0</v>
      </c>
      <c r="M152" s="271">
        <f t="shared" si="28"/>
        <v>0</v>
      </c>
      <c r="N152" s="271">
        <f t="shared" si="28"/>
        <v>0</v>
      </c>
      <c r="O152" s="271">
        <f t="shared" si="28"/>
        <v>0</v>
      </c>
      <c r="P152" s="271">
        <f t="shared" si="28"/>
        <v>0</v>
      </c>
      <c r="Q152" s="271">
        <f t="shared" si="28"/>
        <v>0</v>
      </c>
      <c r="R152" s="271">
        <f t="shared" si="28"/>
        <v>0</v>
      </c>
      <c r="S152" s="271">
        <f t="shared" si="28"/>
        <v>0</v>
      </c>
      <c r="T152" s="271">
        <f t="shared" si="28"/>
        <v>0</v>
      </c>
      <c r="U152" s="271">
        <f t="shared" si="28"/>
        <v>0</v>
      </c>
      <c r="V152" s="271">
        <f t="shared" si="28"/>
        <v>0</v>
      </c>
      <c r="W152" s="271">
        <f t="shared" si="28"/>
        <v>0</v>
      </c>
      <c r="DA152" s="79"/>
    </row>
    <row r="153" spans="1:105" ht="12" customHeight="1" x14ac:dyDescent="0.25">
      <c r="A153" s="203" t="s">
        <v>1500</v>
      </c>
      <c r="B153" s="271">
        <f t="shared" ref="B153:W153" si="29">IF(B$60=0,0,B$60/B$48)</f>
        <v>0.17485842664405379</v>
      </c>
      <c r="C153" s="271">
        <f t="shared" si="29"/>
        <v>0.16689927661741988</v>
      </c>
      <c r="D153" s="271">
        <f t="shared" si="29"/>
        <v>0.15578752624682954</v>
      </c>
      <c r="E153" s="271">
        <f t="shared" si="29"/>
        <v>0.15019987316473873</v>
      </c>
      <c r="F153" s="271">
        <f t="shared" si="29"/>
        <v>0.16014277729431226</v>
      </c>
      <c r="G153" s="271">
        <f t="shared" si="29"/>
        <v>0.15866337794792906</v>
      </c>
      <c r="H153" s="271">
        <f t="shared" si="29"/>
        <v>0.16111178040466101</v>
      </c>
      <c r="I153" s="271">
        <f t="shared" si="29"/>
        <v>0.16600686211241583</v>
      </c>
      <c r="J153" s="271">
        <f t="shared" si="29"/>
        <v>0.16322208056134729</v>
      </c>
      <c r="K153" s="271">
        <f t="shared" si="29"/>
        <v>0.17104834453224055</v>
      </c>
      <c r="L153" s="271">
        <f t="shared" si="29"/>
        <v>0.16566645835316929</v>
      </c>
      <c r="M153" s="271">
        <f t="shared" si="29"/>
        <v>0.16812655007648797</v>
      </c>
      <c r="N153" s="271">
        <f t="shared" si="29"/>
        <v>0.16601968566587286</v>
      </c>
      <c r="O153" s="271">
        <f t="shared" si="29"/>
        <v>0.1666574237185687</v>
      </c>
      <c r="P153" s="271">
        <f t="shared" si="29"/>
        <v>0.16316662404860957</v>
      </c>
      <c r="Q153" s="271">
        <f t="shared" si="29"/>
        <v>0.16494008878928668</v>
      </c>
      <c r="R153" s="271">
        <f t="shared" si="29"/>
        <v>0.16493478350376323</v>
      </c>
      <c r="S153" s="271">
        <f t="shared" si="29"/>
        <v>0.1645603761307147</v>
      </c>
      <c r="T153" s="271">
        <f t="shared" si="29"/>
        <v>0.16191834953975071</v>
      </c>
      <c r="U153" s="271">
        <f t="shared" si="29"/>
        <v>0.16405287741040647</v>
      </c>
      <c r="V153" s="271">
        <f t="shared" si="29"/>
        <v>0.15522198255138475</v>
      </c>
      <c r="W153" s="271">
        <f t="shared" si="29"/>
        <v>0.15513968967017033</v>
      </c>
      <c r="DA153" s="79"/>
    </row>
    <row r="154" spans="1:105" ht="12" customHeight="1" x14ac:dyDescent="0.25">
      <c r="A154" s="62" t="s">
        <v>1501</v>
      </c>
      <c r="B154" s="320">
        <f t="shared" ref="B154:W154" si="30">IF(B$61=0,0,B$61/B$48)</f>
        <v>0.14431996782761333</v>
      </c>
      <c r="C154" s="320">
        <f t="shared" si="30"/>
        <v>0.13584049620086469</v>
      </c>
      <c r="D154" s="320">
        <f t="shared" si="30"/>
        <v>0.12398334176018144</v>
      </c>
      <c r="E154" s="320">
        <f t="shared" si="30"/>
        <v>0.11806049275404715</v>
      </c>
      <c r="F154" s="320">
        <f t="shared" si="30"/>
        <v>0.12867075245427534</v>
      </c>
      <c r="G154" s="320">
        <f t="shared" si="30"/>
        <v>0.12709639348836044</v>
      </c>
      <c r="H154" s="320">
        <f t="shared" si="30"/>
        <v>0.12970964118120892</v>
      </c>
      <c r="I154" s="320">
        <f t="shared" si="30"/>
        <v>0.13494850228412134</v>
      </c>
      <c r="J154" s="320">
        <f t="shared" si="30"/>
        <v>0.13197680469155779</v>
      </c>
      <c r="K154" s="320">
        <f t="shared" si="30"/>
        <v>0.14032203898051404</v>
      </c>
      <c r="L154" s="320">
        <f t="shared" si="30"/>
        <v>0.13458354854134844</v>
      </c>
      <c r="M154" s="320">
        <f t="shared" si="30"/>
        <v>0.13716517734290587</v>
      </c>
      <c r="N154" s="320">
        <f t="shared" si="30"/>
        <v>0.13492700135535848</v>
      </c>
      <c r="O154" s="320">
        <f t="shared" si="30"/>
        <v>0.13558659975802684</v>
      </c>
      <c r="P154" s="320">
        <f t="shared" si="30"/>
        <v>0.131875218973451</v>
      </c>
      <c r="Q154" s="320">
        <f t="shared" si="30"/>
        <v>0.13377703463593418</v>
      </c>
      <c r="R154" s="320">
        <f t="shared" si="30"/>
        <v>0.13377693658612039</v>
      </c>
      <c r="S154" s="320">
        <f t="shared" si="30"/>
        <v>0.13338130805519038</v>
      </c>
      <c r="T154" s="320">
        <f t="shared" si="30"/>
        <v>0.1305934113471256</v>
      </c>
      <c r="U154" s="320">
        <f t="shared" si="30"/>
        <v>0.13286786382456667</v>
      </c>
      <c r="V154" s="320">
        <f t="shared" si="30"/>
        <v>0.12344088048783215</v>
      </c>
      <c r="W154" s="320">
        <f t="shared" si="30"/>
        <v>0.12334929186838649</v>
      </c>
      <c r="DA154" s="141"/>
    </row>
    <row r="155" spans="1:105" ht="12" customHeight="1" x14ac:dyDescent="0.25">
      <c r="A155" s="62" t="s">
        <v>1508</v>
      </c>
      <c r="B155" s="320">
        <f t="shared" ref="B155:W155" si="31">IF(B$67=0,0,B$67/B$48)</f>
        <v>3.0538458816440458E-2</v>
      </c>
      <c r="C155" s="320">
        <f t="shared" si="31"/>
        <v>3.1058780416555208E-2</v>
      </c>
      <c r="D155" s="320">
        <f t="shared" si="31"/>
        <v>3.1804184486648089E-2</v>
      </c>
      <c r="E155" s="320">
        <f t="shared" si="31"/>
        <v>3.2139380410691573E-2</v>
      </c>
      <c r="F155" s="320">
        <f t="shared" si="31"/>
        <v>3.1472024840036951E-2</v>
      </c>
      <c r="G155" s="320">
        <f t="shared" si="31"/>
        <v>3.1566984459568639E-2</v>
      </c>
      <c r="H155" s="320">
        <f t="shared" si="31"/>
        <v>3.1402139223452065E-2</v>
      </c>
      <c r="I155" s="320">
        <f t="shared" si="31"/>
        <v>3.1058359828294503E-2</v>
      </c>
      <c r="J155" s="320">
        <f t="shared" si="31"/>
        <v>3.1245275869789525E-2</v>
      </c>
      <c r="K155" s="320">
        <f t="shared" si="31"/>
        <v>3.0726305551726497E-2</v>
      </c>
      <c r="L155" s="320">
        <f t="shared" si="31"/>
        <v>3.1082909811820839E-2</v>
      </c>
      <c r="M155" s="320">
        <f t="shared" si="31"/>
        <v>3.0961372733582099E-2</v>
      </c>
      <c r="N155" s="320">
        <f t="shared" si="31"/>
        <v>3.1092684310514377E-2</v>
      </c>
      <c r="O155" s="320">
        <f t="shared" si="31"/>
        <v>3.1070823960541848E-2</v>
      </c>
      <c r="P155" s="320">
        <f t="shared" si="31"/>
        <v>3.1291405075158575E-2</v>
      </c>
      <c r="Q155" s="320">
        <f t="shared" si="31"/>
        <v>3.1163054153352486E-2</v>
      </c>
      <c r="R155" s="320">
        <f t="shared" si="31"/>
        <v>3.1157846917642836E-2</v>
      </c>
      <c r="S155" s="320">
        <f t="shared" si="31"/>
        <v>3.117906807552432E-2</v>
      </c>
      <c r="T155" s="320">
        <f t="shared" si="31"/>
        <v>3.1324938192625114E-2</v>
      </c>
      <c r="U155" s="320">
        <f t="shared" si="31"/>
        <v>3.1185013585839798E-2</v>
      </c>
      <c r="V155" s="320">
        <f t="shared" si="31"/>
        <v>3.1781102063552613E-2</v>
      </c>
      <c r="W155" s="320">
        <f t="shared" si="31"/>
        <v>3.1790397801783832E-2</v>
      </c>
      <c r="DA155" s="141"/>
    </row>
    <row r="156" spans="1:105" ht="12" customHeight="1" x14ac:dyDescent="0.25">
      <c r="A156" s="62" t="s">
        <v>1520</v>
      </c>
      <c r="B156" s="320">
        <f t="shared" ref="B156:W156" si="32">IF(B$78=0,0,B$78/B$48)</f>
        <v>0</v>
      </c>
      <c r="C156" s="320">
        <f t="shared" si="32"/>
        <v>0</v>
      </c>
      <c r="D156" s="320">
        <f t="shared" si="32"/>
        <v>0</v>
      </c>
      <c r="E156" s="320">
        <f t="shared" si="32"/>
        <v>0</v>
      </c>
      <c r="F156" s="320">
        <f t="shared" si="32"/>
        <v>0</v>
      </c>
      <c r="G156" s="320">
        <f t="shared" si="32"/>
        <v>0</v>
      </c>
      <c r="H156" s="320">
        <f t="shared" si="32"/>
        <v>0</v>
      </c>
      <c r="I156" s="320">
        <f t="shared" si="32"/>
        <v>0</v>
      </c>
      <c r="J156" s="320">
        <f t="shared" si="32"/>
        <v>0</v>
      </c>
      <c r="K156" s="320">
        <f t="shared" si="32"/>
        <v>0</v>
      </c>
      <c r="L156" s="320">
        <f t="shared" si="32"/>
        <v>0</v>
      </c>
      <c r="M156" s="320">
        <f t="shared" si="32"/>
        <v>0</v>
      </c>
      <c r="N156" s="320">
        <f t="shared" si="32"/>
        <v>0</v>
      </c>
      <c r="O156" s="320">
        <f t="shared" si="32"/>
        <v>0</v>
      </c>
      <c r="P156" s="320">
        <f t="shared" si="32"/>
        <v>0</v>
      </c>
      <c r="Q156" s="320">
        <f t="shared" si="32"/>
        <v>0</v>
      </c>
      <c r="R156" s="320">
        <f t="shared" si="32"/>
        <v>0</v>
      </c>
      <c r="S156" s="320">
        <f t="shared" si="32"/>
        <v>0</v>
      </c>
      <c r="T156" s="320">
        <f t="shared" si="32"/>
        <v>0</v>
      </c>
      <c r="U156" s="320">
        <f t="shared" si="32"/>
        <v>0</v>
      </c>
      <c r="V156" s="320">
        <f t="shared" si="32"/>
        <v>0</v>
      </c>
      <c r="W156" s="320">
        <f t="shared" si="32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33">IF(B$79=0,0,B$79/B$48)</f>
        <v>0.74291731150403062</v>
      </c>
      <c r="C157" s="271">
        <f t="shared" si="33"/>
        <v>0.7555753151904061</v>
      </c>
      <c r="D157" s="271">
        <f t="shared" si="33"/>
        <v>0.77370896073768691</v>
      </c>
      <c r="E157" s="271">
        <f t="shared" si="33"/>
        <v>0.78186336224872299</v>
      </c>
      <c r="F157" s="271">
        <f t="shared" si="33"/>
        <v>0.76562842356540406</v>
      </c>
      <c r="G157" s="271">
        <f t="shared" si="33"/>
        <v>0.76793853180197136</v>
      </c>
      <c r="H157" s="271">
        <f t="shared" si="33"/>
        <v>0.76392829735084578</v>
      </c>
      <c r="I157" s="271">
        <f t="shared" si="33"/>
        <v>0.75556508342652529</v>
      </c>
      <c r="J157" s="271">
        <f t="shared" si="33"/>
        <v>0.76011224030366642</v>
      </c>
      <c r="K157" s="271">
        <f t="shared" si="33"/>
        <v>0.74748710961965747</v>
      </c>
      <c r="L157" s="271">
        <f t="shared" si="33"/>
        <v>0.75616231748697638</v>
      </c>
      <c r="M157" s="271">
        <f t="shared" si="33"/>
        <v>0.75320565225524672</v>
      </c>
      <c r="N157" s="271">
        <f t="shared" si="33"/>
        <v>0.75640010434892457</v>
      </c>
      <c r="O157" s="271">
        <f t="shared" si="33"/>
        <v>0.7558683017282436</v>
      </c>
      <c r="P157" s="271">
        <f t="shared" si="33"/>
        <v>0.76123443790507694</v>
      </c>
      <c r="Q157" s="271">
        <f t="shared" si="33"/>
        <v>0.75811201046594512</v>
      </c>
      <c r="R157" s="271">
        <f t="shared" si="33"/>
        <v>0.75798533264055024</v>
      </c>
      <c r="S157" s="271">
        <f t="shared" si="33"/>
        <v>0.7585015854631002</v>
      </c>
      <c r="T157" s="271">
        <f t="shared" si="33"/>
        <v>0.76205020708401117</v>
      </c>
      <c r="U157" s="271">
        <f t="shared" si="33"/>
        <v>0.75864622349364597</v>
      </c>
      <c r="V157" s="271">
        <f t="shared" si="33"/>
        <v>0.77314742841504536</v>
      </c>
      <c r="W157" s="271">
        <f t="shared" si="33"/>
        <v>0.7733735683422992</v>
      </c>
      <c r="DA157" s="79"/>
    </row>
    <row r="158" spans="1:105" ht="12" customHeight="1" x14ac:dyDescent="0.25">
      <c r="A158" s="62" t="s">
        <v>1523</v>
      </c>
      <c r="B158" s="320">
        <f t="shared" ref="B158:W158" si="34">IF(B$80=0,0,B$80/B$48)</f>
        <v>0.74291731150403062</v>
      </c>
      <c r="C158" s="320">
        <f t="shared" si="34"/>
        <v>0.7555753151904061</v>
      </c>
      <c r="D158" s="320">
        <f t="shared" si="34"/>
        <v>0.77370896073768691</v>
      </c>
      <c r="E158" s="320">
        <f t="shared" si="34"/>
        <v>0.78186336224872299</v>
      </c>
      <c r="F158" s="320">
        <f t="shared" si="34"/>
        <v>0.76562842356540406</v>
      </c>
      <c r="G158" s="320">
        <f t="shared" si="34"/>
        <v>0.76793853180197136</v>
      </c>
      <c r="H158" s="320">
        <f t="shared" si="34"/>
        <v>0.76392829735084578</v>
      </c>
      <c r="I158" s="320">
        <f t="shared" si="34"/>
        <v>0.75556508342652529</v>
      </c>
      <c r="J158" s="320">
        <f t="shared" si="34"/>
        <v>0.76011224030366642</v>
      </c>
      <c r="K158" s="320">
        <f t="shared" si="34"/>
        <v>0.74748710961965747</v>
      </c>
      <c r="L158" s="320">
        <f t="shared" si="34"/>
        <v>0.75616231748697638</v>
      </c>
      <c r="M158" s="320">
        <f t="shared" si="34"/>
        <v>0.75320565225524672</v>
      </c>
      <c r="N158" s="320">
        <f t="shared" si="34"/>
        <v>0.75640010434892457</v>
      </c>
      <c r="O158" s="320">
        <f t="shared" si="34"/>
        <v>0.7558683017282436</v>
      </c>
      <c r="P158" s="320">
        <f t="shared" si="34"/>
        <v>0.76123443790507694</v>
      </c>
      <c r="Q158" s="320">
        <f t="shared" si="34"/>
        <v>0.75811201046594512</v>
      </c>
      <c r="R158" s="320">
        <f t="shared" si="34"/>
        <v>0.75798533264055024</v>
      </c>
      <c r="S158" s="320">
        <f t="shared" si="34"/>
        <v>0.7585015854631002</v>
      </c>
      <c r="T158" s="320">
        <f t="shared" si="34"/>
        <v>0.76205020708401117</v>
      </c>
      <c r="U158" s="320">
        <f t="shared" si="34"/>
        <v>0.75864622349364597</v>
      </c>
      <c r="V158" s="320">
        <f t="shared" si="34"/>
        <v>0.77314742841504536</v>
      </c>
      <c r="W158" s="320">
        <f t="shared" si="34"/>
        <v>0.7733735683422992</v>
      </c>
      <c r="DA158" s="141"/>
    </row>
    <row r="159" spans="1:105" ht="12" customHeight="1" x14ac:dyDescent="0.25">
      <c r="A159" s="62" t="s">
        <v>1532</v>
      </c>
      <c r="B159" s="320">
        <f t="shared" ref="B159:W159" si="35">IF(B$88=0,0,B$88/B$48)</f>
        <v>0</v>
      </c>
      <c r="C159" s="320">
        <f t="shared" si="35"/>
        <v>0</v>
      </c>
      <c r="D159" s="320">
        <f t="shared" si="35"/>
        <v>0</v>
      </c>
      <c r="E159" s="320">
        <f t="shared" si="35"/>
        <v>0</v>
      </c>
      <c r="F159" s="320">
        <f t="shared" si="35"/>
        <v>0</v>
      </c>
      <c r="G159" s="320">
        <f t="shared" si="35"/>
        <v>0</v>
      </c>
      <c r="H159" s="320">
        <f t="shared" si="35"/>
        <v>0</v>
      </c>
      <c r="I159" s="320">
        <f t="shared" si="35"/>
        <v>0</v>
      </c>
      <c r="J159" s="320">
        <f t="shared" si="35"/>
        <v>0</v>
      </c>
      <c r="K159" s="320">
        <f t="shared" si="35"/>
        <v>0</v>
      </c>
      <c r="L159" s="320">
        <f t="shared" si="35"/>
        <v>0</v>
      </c>
      <c r="M159" s="320">
        <f t="shared" si="35"/>
        <v>0</v>
      </c>
      <c r="N159" s="320">
        <f t="shared" si="35"/>
        <v>0</v>
      </c>
      <c r="O159" s="320">
        <f t="shared" si="35"/>
        <v>0</v>
      </c>
      <c r="P159" s="320">
        <f t="shared" si="35"/>
        <v>0</v>
      </c>
      <c r="Q159" s="320">
        <f t="shared" si="35"/>
        <v>0</v>
      </c>
      <c r="R159" s="320">
        <f t="shared" si="35"/>
        <v>0</v>
      </c>
      <c r="S159" s="320">
        <f t="shared" si="35"/>
        <v>0</v>
      </c>
      <c r="T159" s="320">
        <f t="shared" si="35"/>
        <v>0</v>
      </c>
      <c r="U159" s="320">
        <f t="shared" si="35"/>
        <v>0</v>
      </c>
      <c r="V159" s="320">
        <f t="shared" si="35"/>
        <v>0</v>
      </c>
      <c r="W159" s="320">
        <f t="shared" si="35"/>
        <v>0</v>
      </c>
      <c r="DA159" s="141"/>
    </row>
    <row r="160" spans="1:105" ht="12" customHeight="1" x14ac:dyDescent="0.25">
      <c r="A160" s="203" t="s">
        <v>1534</v>
      </c>
      <c r="B160" s="271">
        <f t="shared" ref="B160:W160" si="36">IF(B$89=0,0,B$89/B$48)</f>
        <v>7.6890166555716372E-2</v>
      </c>
      <c r="C160" s="271">
        <f t="shared" si="36"/>
        <v>7.2372510437167553E-2</v>
      </c>
      <c r="D160" s="271">
        <f t="shared" si="36"/>
        <v>6.6055307117735149E-2</v>
      </c>
      <c r="E160" s="271">
        <f t="shared" si="36"/>
        <v>6.2899757311141474E-2</v>
      </c>
      <c r="F160" s="271">
        <f t="shared" si="36"/>
        <v>6.8552645458431247E-2</v>
      </c>
      <c r="G160" s="271">
        <f t="shared" si="36"/>
        <v>6.7713865316432614E-2</v>
      </c>
      <c r="H160" s="271">
        <f t="shared" si="36"/>
        <v>6.9106140088794496E-2</v>
      </c>
      <c r="I160" s="271">
        <f t="shared" si="36"/>
        <v>7.1897277786707195E-2</v>
      </c>
      <c r="J160" s="271">
        <f t="shared" si="36"/>
        <v>7.0314029631341965E-2</v>
      </c>
      <c r="K160" s="271">
        <f t="shared" si="36"/>
        <v>7.4760167363237637E-2</v>
      </c>
      <c r="L160" s="271">
        <f t="shared" si="36"/>
        <v>7.1702839314406103E-2</v>
      </c>
      <c r="M160" s="271">
        <f t="shared" si="36"/>
        <v>7.3078268310994371E-2</v>
      </c>
      <c r="N160" s="271">
        <f t="shared" si="36"/>
        <v>7.1885822615128575E-2</v>
      </c>
      <c r="O160" s="271">
        <f t="shared" si="36"/>
        <v>7.2237240591479859E-2</v>
      </c>
      <c r="P160" s="271">
        <f t="shared" si="36"/>
        <v>7.0259907233017699E-2</v>
      </c>
      <c r="Q160" s="271">
        <f t="shared" si="36"/>
        <v>7.1273148333662009E-2</v>
      </c>
      <c r="R160" s="271">
        <f t="shared" si="36"/>
        <v>7.1273096095107402E-2</v>
      </c>
      <c r="S160" s="271">
        <f t="shared" si="36"/>
        <v>7.1062314842205987E-2</v>
      </c>
      <c r="T160" s="271">
        <f t="shared" si="36"/>
        <v>6.9576991324955206E-2</v>
      </c>
      <c r="U160" s="271">
        <f t="shared" si="36"/>
        <v>7.0788764251778408E-2</v>
      </c>
      <c r="V160" s="271">
        <f t="shared" si="36"/>
        <v>6.5766296953661513E-2</v>
      </c>
      <c r="W160" s="271">
        <f t="shared" si="36"/>
        <v>6.5717500766205333E-2</v>
      </c>
      <c r="DA160" s="79"/>
    </row>
    <row r="161" spans="1:105" ht="12" customHeight="1" x14ac:dyDescent="0.25">
      <c r="A161" s="62" t="s">
        <v>1535</v>
      </c>
      <c r="B161" s="320">
        <f t="shared" ref="B161:W161" si="37">IF(B$90=0,0,B$90/B$48)</f>
        <v>7.6890166555716372E-2</v>
      </c>
      <c r="C161" s="320">
        <f t="shared" si="37"/>
        <v>7.2372510437167553E-2</v>
      </c>
      <c r="D161" s="320">
        <f t="shared" si="37"/>
        <v>6.6055307117735149E-2</v>
      </c>
      <c r="E161" s="320">
        <f t="shared" si="37"/>
        <v>6.2899757311141474E-2</v>
      </c>
      <c r="F161" s="320">
        <f t="shared" si="37"/>
        <v>6.8552645458431247E-2</v>
      </c>
      <c r="G161" s="320">
        <f t="shared" si="37"/>
        <v>6.7713865316432614E-2</v>
      </c>
      <c r="H161" s="320">
        <f t="shared" si="37"/>
        <v>6.9106140088794496E-2</v>
      </c>
      <c r="I161" s="320">
        <f t="shared" si="37"/>
        <v>7.1897277786707195E-2</v>
      </c>
      <c r="J161" s="320">
        <f t="shared" si="37"/>
        <v>7.0314029631341965E-2</v>
      </c>
      <c r="K161" s="320">
        <f t="shared" si="37"/>
        <v>7.4760167363237637E-2</v>
      </c>
      <c r="L161" s="320">
        <f t="shared" si="37"/>
        <v>7.1702839314406103E-2</v>
      </c>
      <c r="M161" s="320">
        <f t="shared" si="37"/>
        <v>7.3078268310994371E-2</v>
      </c>
      <c r="N161" s="320">
        <f t="shared" si="37"/>
        <v>7.1885822615128575E-2</v>
      </c>
      <c r="O161" s="320">
        <f t="shared" si="37"/>
        <v>7.2237240591479859E-2</v>
      </c>
      <c r="P161" s="320">
        <f t="shared" si="37"/>
        <v>7.0259907233017699E-2</v>
      </c>
      <c r="Q161" s="320">
        <f t="shared" si="37"/>
        <v>7.1273148333662009E-2</v>
      </c>
      <c r="R161" s="320">
        <f t="shared" si="37"/>
        <v>7.1273096095107402E-2</v>
      </c>
      <c r="S161" s="320">
        <f t="shared" si="37"/>
        <v>7.1062314842205987E-2</v>
      </c>
      <c r="T161" s="320">
        <f t="shared" si="37"/>
        <v>6.9576991324955206E-2</v>
      </c>
      <c r="U161" s="320">
        <f t="shared" si="37"/>
        <v>7.0788764251778408E-2</v>
      </c>
      <c r="V161" s="320">
        <f t="shared" si="37"/>
        <v>6.5766296953661513E-2</v>
      </c>
      <c r="W161" s="320">
        <f t="shared" si="37"/>
        <v>6.5717500766205333E-2</v>
      </c>
      <c r="DA161" s="141"/>
    </row>
    <row r="162" spans="1:105" ht="12" customHeight="1" x14ac:dyDescent="0.25">
      <c r="A162" s="62" t="s">
        <v>1542</v>
      </c>
      <c r="B162" s="329">
        <f t="shared" ref="B162:W162" si="38">IF(B$96=0,0,B$96/B$48)</f>
        <v>0</v>
      </c>
      <c r="C162" s="329">
        <f t="shared" si="38"/>
        <v>0</v>
      </c>
      <c r="D162" s="329">
        <f t="shared" si="38"/>
        <v>0</v>
      </c>
      <c r="E162" s="329">
        <f t="shared" si="38"/>
        <v>0</v>
      </c>
      <c r="F162" s="329">
        <f t="shared" si="38"/>
        <v>0</v>
      </c>
      <c r="G162" s="329">
        <f t="shared" si="38"/>
        <v>0</v>
      </c>
      <c r="H162" s="329">
        <f t="shared" si="38"/>
        <v>0</v>
      </c>
      <c r="I162" s="329">
        <f t="shared" si="38"/>
        <v>0</v>
      </c>
      <c r="J162" s="329">
        <f t="shared" si="38"/>
        <v>0</v>
      </c>
      <c r="K162" s="329">
        <f t="shared" si="38"/>
        <v>0</v>
      </c>
      <c r="L162" s="329">
        <f t="shared" si="38"/>
        <v>0</v>
      </c>
      <c r="M162" s="329">
        <f t="shared" si="38"/>
        <v>0</v>
      </c>
      <c r="N162" s="329">
        <f t="shared" si="38"/>
        <v>0</v>
      </c>
      <c r="O162" s="329">
        <f t="shared" si="38"/>
        <v>0</v>
      </c>
      <c r="P162" s="329">
        <f t="shared" si="38"/>
        <v>0</v>
      </c>
      <c r="Q162" s="329">
        <f t="shared" si="38"/>
        <v>0</v>
      </c>
      <c r="R162" s="329">
        <f t="shared" si="38"/>
        <v>0</v>
      </c>
      <c r="S162" s="329">
        <f t="shared" si="38"/>
        <v>0</v>
      </c>
      <c r="T162" s="329">
        <f t="shared" si="38"/>
        <v>0</v>
      </c>
      <c r="U162" s="329">
        <f t="shared" si="38"/>
        <v>0</v>
      </c>
      <c r="V162" s="329">
        <f t="shared" si="38"/>
        <v>0</v>
      </c>
      <c r="W162" s="329">
        <f t="shared" si="38"/>
        <v>0</v>
      </c>
      <c r="DA162" s="151"/>
    </row>
    <row r="163" spans="1:105" ht="12" customHeight="1" x14ac:dyDescent="0.25">
      <c r="A163" s="100" t="s">
        <v>106</v>
      </c>
      <c r="B163" s="312">
        <f t="shared" ref="B163:W163" si="39">IF(B$48=0,0,B$97/B$48)</f>
        <v>0</v>
      </c>
      <c r="C163" s="312">
        <f t="shared" si="39"/>
        <v>1.0362499304737691E-16</v>
      </c>
      <c r="D163" s="312">
        <f t="shared" si="39"/>
        <v>0</v>
      </c>
      <c r="E163" s="312">
        <f t="shared" si="39"/>
        <v>0</v>
      </c>
      <c r="F163" s="312">
        <f t="shared" si="39"/>
        <v>0</v>
      </c>
      <c r="G163" s="312">
        <f t="shared" si="39"/>
        <v>2.3233109136316843E-16</v>
      </c>
      <c r="H163" s="312">
        <f t="shared" si="39"/>
        <v>0</v>
      </c>
      <c r="I163" s="312">
        <f t="shared" si="39"/>
        <v>3.5902601149212948E-16</v>
      </c>
      <c r="J163" s="312">
        <f t="shared" si="39"/>
        <v>0</v>
      </c>
      <c r="K163" s="312">
        <f t="shared" si="39"/>
        <v>0</v>
      </c>
      <c r="L163" s="312">
        <f t="shared" si="39"/>
        <v>1.2960245566984531E-15</v>
      </c>
      <c r="M163" s="312">
        <f t="shared" si="39"/>
        <v>8.8956376449886025E-16</v>
      </c>
      <c r="N163" s="312">
        <f t="shared" si="39"/>
        <v>0</v>
      </c>
      <c r="O163" s="312">
        <f t="shared" si="39"/>
        <v>2.1998548974231789E-16</v>
      </c>
      <c r="P163" s="312">
        <f t="shared" si="39"/>
        <v>0</v>
      </c>
      <c r="Q163" s="312">
        <f t="shared" si="39"/>
        <v>9.0010079361135437E-16</v>
      </c>
      <c r="R163" s="312">
        <f t="shared" si="39"/>
        <v>8.7805032697625698E-16</v>
      </c>
      <c r="S163" s="312">
        <f t="shared" si="39"/>
        <v>0</v>
      </c>
      <c r="T163" s="312">
        <f t="shared" si="39"/>
        <v>0</v>
      </c>
      <c r="U163" s="312">
        <f t="shared" si="39"/>
        <v>0</v>
      </c>
      <c r="V163" s="312">
        <f t="shared" si="39"/>
        <v>0</v>
      </c>
      <c r="W163" s="312">
        <f t="shared" si="39"/>
        <v>0</v>
      </c>
      <c r="DA163" s="127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40">SUM(B166:B170,B172:B174,B176:B178,B179)</f>
        <v>1.0000000000000002</v>
      </c>
      <c r="C165" s="234">
        <f t="shared" si="40"/>
        <v>1</v>
      </c>
      <c r="D165" s="234">
        <f t="shared" si="40"/>
        <v>1</v>
      </c>
      <c r="E165" s="234">
        <f t="shared" si="40"/>
        <v>1.0000000000000002</v>
      </c>
      <c r="F165" s="234">
        <f t="shared" si="40"/>
        <v>1</v>
      </c>
      <c r="G165" s="234">
        <f t="shared" si="40"/>
        <v>1</v>
      </c>
      <c r="H165" s="234">
        <f t="shared" si="40"/>
        <v>1</v>
      </c>
      <c r="I165" s="234">
        <f t="shared" si="40"/>
        <v>1</v>
      </c>
      <c r="J165" s="234">
        <f t="shared" si="40"/>
        <v>1</v>
      </c>
      <c r="K165" s="234">
        <f t="shared" si="40"/>
        <v>1</v>
      </c>
      <c r="L165" s="234">
        <f t="shared" si="40"/>
        <v>1</v>
      </c>
      <c r="M165" s="234">
        <f t="shared" si="40"/>
        <v>1</v>
      </c>
      <c r="N165" s="234">
        <f t="shared" si="40"/>
        <v>1</v>
      </c>
      <c r="O165" s="234">
        <f t="shared" si="40"/>
        <v>1</v>
      </c>
      <c r="P165" s="234">
        <f t="shared" si="40"/>
        <v>0.99999999999999978</v>
      </c>
      <c r="Q165" s="234">
        <f t="shared" si="40"/>
        <v>1</v>
      </c>
      <c r="R165" s="234">
        <f t="shared" si="40"/>
        <v>1</v>
      </c>
      <c r="S165" s="234">
        <f t="shared" si="40"/>
        <v>1</v>
      </c>
      <c r="T165" s="234">
        <f t="shared" si="40"/>
        <v>0.99999999999999978</v>
      </c>
      <c r="U165" s="234">
        <f t="shared" si="40"/>
        <v>1</v>
      </c>
      <c r="V165" s="234">
        <f t="shared" si="40"/>
        <v>1</v>
      </c>
      <c r="W165" s="234">
        <f t="shared" si="40"/>
        <v>1</v>
      </c>
      <c r="DA165" s="95"/>
    </row>
    <row r="166" spans="1:105" ht="12" customHeight="1" x14ac:dyDescent="0.25">
      <c r="A166" s="55" t="s">
        <v>92</v>
      </c>
      <c r="B166" s="268">
        <f t="shared" ref="B166:W166" si="41">IF(B$100=0,0,B$100/B$99)</f>
        <v>0</v>
      </c>
      <c r="C166" s="268">
        <f t="shared" si="41"/>
        <v>0</v>
      </c>
      <c r="D166" s="268">
        <f t="shared" si="41"/>
        <v>0</v>
      </c>
      <c r="E166" s="268">
        <f t="shared" si="41"/>
        <v>0</v>
      </c>
      <c r="F166" s="268">
        <f t="shared" si="41"/>
        <v>0</v>
      </c>
      <c r="G166" s="268">
        <f t="shared" si="41"/>
        <v>0</v>
      </c>
      <c r="H166" s="268">
        <f t="shared" si="41"/>
        <v>0</v>
      </c>
      <c r="I166" s="268">
        <f t="shared" si="41"/>
        <v>0</v>
      </c>
      <c r="J166" s="268">
        <f t="shared" si="41"/>
        <v>0</v>
      </c>
      <c r="K166" s="268">
        <f t="shared" si="41"/>
        <v>0</v>
      </c>
      <c r="L166" s="268">
        <f t="shared" si="41"/>
        <v>0</v>
      </c>
      <c r="M166" s="268">
        <f t="shared" si="41"/>
        <v>0</v>
      </c>
      <c r="N166" s="268">
        <f t="shared" si="41"/>
        <v>0</v>
      </c>
      <c r="O166" s="268">
        <f t="shared" si="41"/>
        <v>0</v>
      </c>
      <c r="P166" s="268">
        <f t="shared" si="41"/>
        <v>0</v>
      </c>
      <c r="Q166" s="268">
        <f t="shared" si="41"/>
        <v>0</v>
      </c>
      <c r="R166" s="268">
        <f t="shared" si="41"/>
        <v>0</v>
      </c>
      <c r="S166" s="268">
        <f t="shared" si="41"/>
        <v>0</v>
      </c>
      <c r="T166" s="268">
        <f t="shared" si="41"/>
        <v>0</v>
      </c>
      <c r="U166" s="268">
        <f t="shared" si="41"/>
        <v>0</v>
      </c>
      <c r="V166" s="268">
        <f t="shared" si="41"/>
        <v>0</v>
      </c>
      <c r="W166" s="268">
        <f t="shared" si="41"/>
        <v>0</v>
      </c>
      <c r="DA166" s="76"/>
    </row>
    <row r="167" spans="1:105" ht="12" customHeight="1" x14ac:dyDescent="0.25">
      <c r="A167" s="202" t="s">
        <v>93</v>
      </c>
      <c r="B167" s="269">
        <f t="shared" ref="B167:W167" si="42">IF(B$101=0,0,B$101/B$99)</f>
        <v>0</v>
      </c>
      <c r="C167" s="269">
        <f t="shared" si="42"/>
        <v>0</v>
      </c>
      <c r="D167" s="269">
        <f t="shared" si="42"/>
        <v>0</v>
      </c>
      <c r="E167" s="269">
        <f t="shared" si="42"/>
        <v>0</v>
      </c>
      <c r="F167" s="269">
        <f t="shared" si="42"/>
        <v>0</v>
      </c>
      <c r="G167" s="269">
        <f t="shared" si="42"/>
        <v>0</v>
      </c>
      <c r="H167" s="269">
        <f t="shared" si="42"/>
        <v>0</v>
      </c>
      <c r="I167" s="269">
        <f t="shared" si="42"/>
        <v>0</v>
      </c>
      <c r="J167" s="269">
        <f t="shared" si="42"/>
        <v>0</v>
      </c>
      <c r="K167" s="269">
        <f t="shared" si="42"/>
        <v>0</v>
      </c>
      <c r="L167" s="269">
        <f t="shared" si="42"/>
        <v>0</v>
      </c>
      <c r="M167" s="269">
        <f t="shared" si="42"/>
        <v>0</v>
      </c>
      <c r="N167" s="269">
        <f t="shared" si="42"/>
        <v>0</v>
      </c>
      <c r="O167" s="269">
        <f t="shared" si="42"/>
        <v>0</v>
      </c>
      <c r="P167" s="269">
        <f t="shared" si="42"/>
        <v>0</v>
      </c>
      <c r="Q167" s="269">
        <f t="shared" si="42"/>
        <v>0</v>
      </c>
      <c r="R167" s="269">
        <f t="shared" si="42"/>
        <v>0</v>
      </c>
      <c r="S167" s="269">
        <f t="shared" si="42"/>
        <v>0</v>
      </c>
      <c r="T167" s="269">
        <f t="shared" si="42"/>
        <v>0</v>
      </c>
      <c r="U167" s="269">
        <f t="shared" si="42"/>
        <v>0</v>
      </c>
      <c r="V167" s="269">
        <f t="shared" si="42"/>
        <v>0</v>
      </c>
      <c r="W167" s="269">
        <f t="shared" si="42"/>
        <v>0</v>
      </c>
      <c r="DA167" s="77"/>
    </row>
    <row r="168" spans="1:105" ht="12" customHeight="1" x14ac:dyDescent="0.25">
      <c r="A168" s="202" t="s">
        <v>94</v>
      </c>
      <c r="B168" s="269">
        <f t="shared" ref="B168:W168" si="43">IF(B$102=0,0,B$102/B$99)</f>
        <v>0</v>
      </c>
      <c r="C168" s="269">
        <f t="shared" si="43"/>
        <v>0</v>
      </c>
      <c r="D168" s="269">
        <f t="shared" si="43"/>
        <v>0</v>
      </c>
      <c r="E168" s="269">
        <f t="shared" si="43"/>
        <v>0</v>
      </c>
      <c r="F168" s="269">
        <f t="shared" si="43"/>
        <v>0</v>
      </c>
      <c r="G168" s="269">
        <f t="shared" si="43"/>
        <v>0</v>
      </c>
      <c r="H168" s="269">
        <f t="shared" si="43"/>
        <v>0</v>
      </c>
      <c r="I168" s="269">
        <f t="shared" si="43"/>
        <v>0</v>
      </c>
      <c r="J168" s="269">
        <f t="shared" si="43"/>
        <v>0</v>
      </c>
      <c r="K168" s="269">
        <f t="shared" si="43"/>
        <v>0</v>
      </c>
      <c r="L168" s="269">
        <f t="shared" si="43"/>
        <v>0</v>
      </c>
      <c r="M168" s="269">
        <f t="shared" si="43"/>
        <v>0</v>
      </c>
      <c r="N168" s="269">
        <f t="shared" si="43"/>
        <v>0</v>
      </c>
      <c r="O168" s="269">
        <f t="shared" si="43"/>
        <v>0</v>
      </c>
      <c r="P168" s="269">
        <f t="shared" si="43"/>
        <v>0</v>
      </c>
      <c r="Q168" s="269">
        <f t="shared" si="43"/>
        <v>0</v>
      </c>
      <c r="R168" s="269">
        <f t="shared" si="43"/>
        <v>0</v>
      </c>
      <c r="S168" s="269">
        <f t="shared" si="43"/>
        <v>0</v>
      </c>
      <c r="T168" s="269">
        <f t="shared" si="43"/>
        <v>0</v>
      </c>
      <c r="U168" s="269">
        <f t="shared" si="43"/>
        <v>0</v>
      </c>
      <c r="V168" s="269">
        <f t="shared" si="43"/>
        <v>0</v>
      </c>
      <c r="W168" s="269">
        <f t="shared" si="43"/>
        <v>0</v>
      </c>
      <c r="DA168" s="77"/>
    </row>
    <row r="169" spans="1:105" ht="12" customHeight="1" x14ac:dyDescent="0.25">
      <c r="A169" s="202" t="s">
        <v>95</v>
      </c>
      <c r="B169" s="269">
        <f t="shared" ref="B169:W169" si="44">IF(B$103=0,0,B$103/B$99)</f>
        <v>0</v>
      </c>
      <c r="C169" s="269">
        <f t="shared" si="44"/>
        <v>0</v>
      </c>
      <c r="D169" s="269">
        <f t="shared" si="44"/>
        <v>0</v>
      </c>
      <c r="E169" s="269">
        <f t="shared" si="44"/>
        <v>0</v>
      </c>
      <c r="F169" s="269">
        <f t="shared" si="44"/>
        <v>0</v>
      </c>
      <c r="G169" s="269">
        <f t="shared" si="44"/>
        <v>0</v>
      </c>
      <c r="H169" s="269">
        <f t="shared" si="44"/>
        <v>0</v>
      </c>
      <c r="I169" s="269">
        <f t="shared" si="44"/>
        <v>0</v>
      </c>
      <c r="J169" s="269">
        <f t="shared" si="44"/>
        <v>0</v>
      </c>
      <c r="K169" s="269">
        <f t="shared" si="44"/>
        <v>0</v>
      </c>
      <c r="L169" s="269">
        <f t="shared" si="44"/>
        <v>0</v>
      </c>
      <c r="M169" s="269">
        <f t="shared" si="44"/>
        <v>0</v>
      </c>
      <c r="N169" s="269">
        <f t="shared" si="44"/>
        <v>0</v>
      </c>
      <c r="O169" s="269">
        <f t="shared" si="44"/>
        <v>0</v>
      </c>
      <c r="P169" s="269">
        <f t="shared" si="44"/>
        <v>0</v>
      </c>
      <c r="Q169" s="269">
        <f t="shared" si="44"/>
        <v>0</v>
      </c>
      <c r="R169" s="269">
        <f t="shared" si="44"/>
        <v>0</v>
      </c>
      <c r="S169" s="269">
        <f t="shared" si="44"/>
        <v>0</v>
      </c>
      <c r="T169" s="269">
        <f t="shared" si="44"/>
        <v>0</v>
      </c>
      <c r="U169" s="269">
        <f t="shared" si="44"/>
        <v>0</v>
      </c>
      <c r="V169" s="269">
        <f t="shared" si="44"/>
        <v>0</v>
      </c>
      <c r="W169" s="269">
        <f t="shared" si="44"/>
        <v>0</v>
      </c>
      <c r="DA169" s="77"/>
    </row>
    <row r="170" spans="1:105" ht="12" customHeight="1" x14ac:dyDescent="0.25">
      <c r="A170" s="56" t="s">
        <v>96</v>
      </c>
      <c r="B170" s="270">
        <f t="shared" ref="B170:W170" si="45">IF(B$104=0,0,B$104/B$99)</f>
        <v>4.8271875581638772E-3</v>
      </c>
      <c r="C170" s="270">
        <f t="shared" si="45"/>
        <v>4.9309584204707104E-3</v>
      </c>
      <c r="D170" s="270">
        <f t="shared" si="45"/>
        <v>4.4438092625374848E-3</v>
      </c>
      <c r="E170" s="270">
        <f t="shared" si="45"/>
        <v>5.2897987043765129E-3</v>
      </c>
      <c r="F170" s="270">
        <f t="shared" si="45"/>
        <v>5.6030293514436596E-3</v>
      </c>
      <c r="G170" s="270">
        <f t="shared" si="45"/>
        <v>5.7452876220630746E-3</v>
      </c>
      <c r="H170" s="270">
        <f t="shared" si="45"/>
        <v>5.8610263780223921E-3</v>
      </c>
      <c r="I170" s="270">
        <f t="shared" si="45"/>
        <v>6.1361411795222264E-3</v>
      </c>
      <c r="J170" s="270">
        <f t="shared" si="45"/>
        <v>6.1158995952383111E-3</v>
      </c>
      <c r="K170" s="270">
        <f t="shared" si="45"/>
        <v>6.1672669214026827E-3</v>
      </c>
      <c r="L170" s="270">
        <f t="shared" si="45"/>
        <v>6.1014782162638762E-3</v>
      </c>
      <c r="M170" s="270">
        <f t="shared" si="45"/>
        <v>5.0226934277190476E-3</v>
      </c>
      <c r="N170" s="270">
        <f t="shared" si="45"/>
        <v>5.2114031436186897E-3</v>
      </c>
      <c r="O170" s="270">
        <f t="shared" si="45"/>
        <v>4.7109786555656896E-3</v>
      </c>
      <c r="P170" s="270">
        <f t="shared" si="45"/>
        <v>4.9009866574947613E-3</v>
      </c>
      <c r="Q170" s="270">
        <f t="shared" si="45"/>
        <v>5.0186158057722438E-3</v>
      </c>
      <c r="R170" s="270">
        <f t="shared" si="45"/>
        <v>5.2089155619087007E-3</v>
      </c>
      <c r="S170" s="270">
        <f t="shared" si="45"/>
        <v>5.3282027553090338E-3</v>
      </c>
      <c r="T170" s="270">
        <f t="shared" si="45"/>
        <v>6.0287925548721489E-3</v>
      </c>
      <c r="U170" s="270">
        <f t="shared" si="45"/>
        <v>5.9510208561381513E-3</v>
      </c>
      <c r="V170" s="270">
        <f t="shared" si="45"/>
        <v>6.1681496491974809E-3</v>
      </c>
      <c r="W170" s="270">
        <f t="shared" si="45"/>
        <v>6.2646069870479631E-3</v>
      </c>
      <c r="DA170" s="78"/>
    </row>
    <row r="171" spans="1:105" ht="12" customHeight="1" x14ac:dyDescent="0.25">
      <c r="A171" s="203" t="s">
        <v>1555</v>
      </c>
      <c r="B171" s="271">
        <f t="shared" ref="B171:W171" si="46">IF(B$110=0,0,B$110/B$99)</f>
        <v>0.69403797796039557</v>
      </c>
      <c r="C171" s="271">
        <f t="shared" si="46"/>
        <v>0.6907684346672085</v>
      </c>
      <c r="D171" s="271">
        <f t="shared" si="46"/>
        <v>0.65819908678644568</v>
      </c>
      <c r="E171" s="271">
        <f t="shared" si="46"/>
        <v>0.65886216432543487</v>
      </c>
      <c r="F171" s="271">
        <f t="shared" si="46"/>
        <v>0.67495062218738688</v>
      </c>
      <c r="G171" s="271">
        <f t="shared" si="46"/>
        <v>0.68264852536738385</v>
      </c>
      <c r="H171" s="271">
        <f t="shared" si="46"/>
        <v>0.69013298766893194</v>
      </c>
      <c r="I171" s="271">
        <f t="shared" si="46"/>
        <v>0.67378600871004568</v>
      </c>
      <c r="J171" s="271">
        <f t="shared" si="46"/>
        <v>0.67529703174901023</v>
      </c>
      <c r="K171" s="271">
        <f t="shared" si="46"/>
        <v>0.68593587515822074</v>
      </c>
      <c r="L171" s="271">
        <f t="shared" si="46"/>
        <v>0.67461283313248055</v>
      </c>
      <c r="M171" s="271">
        <f t="shared" si="46"/>
        <v>0.65498100893892131</v>
      </c>
      <c r="N171" s="271">
        <f t="shared" si="46"/>
        <v>0.65619050379158683</v>
      </c>
      <c r="O171" s="271">
        <f t="shared" si="46"/>
        <v>0.64813567265932204</v>
      </c>
      <c r="P171" s="271">
        <f t="shared" si="46"/>
        <v>0.64329132661485988</v>
      </c>
      <c r="Q171" s="271">
        <f t="shared" si="46"/>
        <v>0.62869789497622042</v>
      </c>
      <c r="R171" s="271">
        <f t="shared" si="46"/>
        <v>0.63769941797904472</v>
      </c>
      <c r="S171" s="271">
        <f t="shared" si="46"/>
        <v>0.64274361189476614</v>
      </c>
      <c r="T171" s="271">
        <f t="shared" si="46"/>
        <v>0.64820986692023164</v>
      </c>
      <c r="U171" s="271">
        <f t="shared" si="46"/>
        <v>0.64522539115799937</v>
      </c>
      <c r="V171" s="271">
        <f t="shared" si="46"/>
        <v>0.68995652965771526</v>
      </c>
      <c r="W171" s="271">
        <f t="shared" si="46"/>
        <v>0.7117626631393168</v>
      </c>
      <c r="DA171" s="79"/>
    </row>
    <row r="172" spans="1:105" ht="12" customHeight="1" x14ac:dyDescent="0.25">
      <c r="A172" s="62" t="s">
        <v>1556</v>
      </c>
      <c r="B172" s="320">
        <f t="shared" ref="B172:W172" si="47">IF(B$111=0,0,B$111/B$99)</f>
        <v>0.69403797796039557</v>
      </c>
      <c r="C172" s="320">
        <f t="shared" si="47"/>
        <v>0.6907684346672085</v>
      </c>
      <c r="D172" s="320">
        <f t="shared" si="47"/>
        <v>0.65819908678644568</v>
      </c>
      <c r="E172" s="320">
        <f t="shared" si="47"/>
        <v>0.65886216432543487</v>
      </c>
      <c r="F172" s="320">
        <f t="shared" si="47"/>
        <v>0.67495062218738688</v>
      </c>
      <c r="G172" s="320">
        <f t="shared" si="47"/>
        <v>0.68264852536738385</v>
      </c>
      <c r="H172" s="320">
        <f t="shared" si="47"/>
        <v>0.69013298766893194</v>
      </c>
      <c r="I172" s="320">
        <f t="shared" si="47"/>
        <v>0.67378600871004568</v>
      </c>
      <c r="J172" s="320">
        <f t="shared" si="47"/>
        <v>0.67529703174901023</v>
      </c>
      <c r="K172" s="320">
        <f t="shared" si="47"/>
        <v>0.68593587515822074</v>
      </c>
      <c r="L172" s="320">
        <f t="shared" si="47"/>
        <v>0.67461283313248055</v>
      </c>
      <c r="M172" s="320">
        <f t="shared" si="47"/>
        <v>0.65498100893892131</v>
      </c>
      <c r="N172" s="320">
        <f t="shared" si="47"/>
        <v>0.65619050379158683</v>
      </c>
      <c r="O172" s="320">
        <f t="shared" si="47"/>
        <v>0.64813567265932204</v>
      </c>
      <c r="P172" s="320">
        <f t="shared" si="47"/>
        <v>0.64329132661485988</v>
      </c>
      <c r="Q172" s="320">
        <f t="shared" si="47"/>
        <v>0.62869789497622042</v>
      </c>
      <c r="R172" s="320">
        <f t="shared" si="47"/>
        <v>0.63769941797904472</v>
      </c>
      <c r="S172" s="320">
        <f t="shared" si="47"/>
        <v>0.64274361189476614</v>
      </c>
      <c r="T172" s="320">
        <f t="shared" si="47"/>
        <v>0.64820986692023164</v>
      </c>
      <c r="U172" s="320">
        <f t="shared" si="47"/>
        <v>0.64522539115799937</v>
      </c>
      <c r="V172" s="320">
        <f t="shared" si="47"/>
        <v>0.68995652965771526</v>
      </c>
      <c r="W172" s="320">
        <f t="shared" si="47"/>
        <v>0.7117626631393168</v>
      </c>
      <c r="DA172" s="141"/>
    </row>
    <row r="173" spans="1:105" ht="12" customHeight="1" x14ac:dyDescent="0.25">
      <c r="A173" s="62" t="s">
        <v>1563</v>
      </c>
      <c r="B173" s="320">
        <f t="shared" ref="B173:W173" si="48">IF(B$117=0,0,B$117/B$99)</f>
        <v>0</v>
      </c>
      <c r="C173" s="320">
        <f t="shared" si="48"/>
        <v>0</v>
      </c>
      <c r="D173" s="320">
        <f t="shared" si="48"/>
        <v>0</v>
      </c>
      <c r="E173" s="320">
        <f t="shared" si="48"/>
        <v>0</v>
      </c>
      <c r="F173" s="320">
        <f t="shared" si="48"/>
        <v>0</v>
      </c>
      <c r="G173" s="320">
        <f t="shared" si="48"/>
        <v>0</v>
      </c>
      <c r="H173" s="320">
        <f t="shared" si="48"/>
        <v>0</v>
      </c>
      <c r="I173" s="320">
        <f t="shared" si="48"/>
        <v>0</v>
      </c>
      <c r="J173" s="320">
        <f t="shared" si="48"/>
        <v>0</v>
      </c>
      <c r="K173" s="320">
        <f t="shared" si="48"/>
        <v>0</v>
      </c>
      <c r="L173" s="320">
        <f t="shared" si="48"/>
        <v>0</v>
      </c>
      <c r="M173" s="320">
        <f t="shared" si="48"/>
        <v>0</v>
      </c>
      <c r="N173" s="320">
        <f t="shared" si="48"/>
        <v>0</v>
      </c>
      <c r="O173" s="320">
        <f t="shared" si="48"/>
        <v>0</v>
      </c>
      <c r="P173" s="320">
        <f t="shared" si="48"/>
        <v>0</v>
      </c>
      <c r="Q173" s="320">
        <f t="shared" si="48"/>
        <v>0</v>
      </c>
      <c r="R173" s="320">
        <f t="shared" si="48"/>
        <v>0</v>
      </c>
      <c r="S173" s="320">
        <f t="shared" si="48"/>
        <v>0</v>
      </c>
      <c r="T173" s="320">
        <f t="shared" si="48"/>
        <v>0</v>
      </c>
      <c r="U173" s="320">
        <f t="shared" si="48"/>
        <v>0</v>
      </c>
      <c r="V173" s="320">
        <f t="shared" si="48"/>
        <v>0</v>
      </c>
      <c r="W173" s="320">
        <f t="shared" si="48"/>
        <v>0</v>
      </c>
      <c r="DA173" s="141"/>
    </row>
    <row r="174" spans="1:105" ht="12" customHeight="1" x14ac:dyDescent="0.25">
      <c r="A174" s="203" t="s">
        <v>1565</v>
      </c>
      <c r="B174" s="271">
        <f t="shared" ref="B174:W174" si="49">IF(B$118=0,0,B$118/B$99)</f>
        <v>0</v>
      </c>
      <c r="C174" s="271">
        <f t="shared" si="49"/>
        <v>0</v>
      </c>
      <c r="D174" s="271">
        <f t="shared" si="49"/>
        <v>0</v>
      </c>
      <c r="E174" s="271">
        <f t="shared" si="49"/>
        <v>0</v>
      </c>
      <c r="F174" s="271">
        <f t="shared" si="49"/>
        <v>0</v>
      </c>
      <c r="G174" s="271">
        <f t="shared" si="49"/>
        <v>0</v>
      </c>
      <c r="H174" s="271">
        <f t="shared" si="49"/>
        <v>0</v>
      </c>
      <c r="I174" s="271">
        <f t="shared" si="49"/>
        <v>0</v>
      </c>
      <c r="J174" s="271">
        <f t="shared" si="49"/>
        <v>0</v>
      </c>
      <c r="K174" s="271">
        <f t="shared" si="49"/>
        <v>0</v>
      </c>
      <c r="L174" s="271">
        <f t="shared" si="49"/>
        <v>0</v>
      </c>
      <c r="M174" s="271">
        <f t="shared" si="49"/>
        <v>0</v>
      </c>
      <c r="N174" s="271">
        <f t="shared" si="49"/>
        <v>0</v>
      </c>
      <c r="O174" s="271">
        <f t="shared" si="49"/>
        <v>0</v>
      </c>
      <c r="P174" s="271">
        <f t="shared" si="49"/>
        <v>0</v>
      </c>
      <c r="Q174" s="271">
        <f t="shared" si="49"/>
        <v>0</v>
      </c>
      <c r="R174" s="271">
        <f t="shared" si="49"/>
        <v>0</v>
      </c>
      <c r="S174" s="271">
        <f t="shared" si="49"/>
        <v>0</v>
      </c>
      <c r="T174" s="271">
        <f t="shared" si="49"/>
        <v>0</v>
      </c>
      <c r="U174" s="271">
        <f t="shared" si="49"/>
        <v>0</v>
      </c>
      <c r="V174" s="271">
        <f t="shared" si="49"/>
        <v>0</v>
      </c>
      <c r="W174" s="271">
        <f t="shared" si="49"/>
        <v>0</v>
      </c>
      <c r="DA174" s="79"/>
    </row>
    <row r="175" spans="1:105" ht="12" customHeight="1" x14ac:dyDescent="0.25">
      <c r="A175" s="203" t="s">
        <v>1567</v>
      </c>
      <c r="B175" s="271">
        <f t="shared" ref="B175:W175" si="50">IF(B$119=0,0,B$119/B$99)</f>
        <v>5.803924227400642E-2</v>
      </c>
      <c r="C175" s="271">
        <f t="shared" si="50"/>
        <v>5.7765825225740149E-2</v>
      </c>
      <c r="D175" s="271">
        <f t="shared" si="50"/>
        <v>5.5042198662950161E-2</v>
      </c>
      <c r="E175" s="271">
        <f t="shared" si="50"/>
        <v>5.5097648824402344E-2</v>
      </c>
      <c r="F175" s="271">
        <f t="shared" si="50"/>
        <v>5.6443053446796454E-2</v>
      </c>
      <c r="G175" s="271">
        <f t="shared" si="50"/>
        <v>5.7086794109200312E-2</v>
      </c>
      <c r="H175" s="271">
        <f t="shared" si="50"/>
        <v>5.7712685680850064E-2</v>
      </c>
      <c r="I175" s="271">
        <f t="shared" si="50"/>
        <v>5.6345662113881749E-2</v>
      </c>
      <c r="J175" s="271">
        <f t="shared" si="50"/>
        <v>5.6472022104292897E-2</v>
      </c>
      <c r="K175" s="271">
        <f t="shared" si="50"/>
        <v>5.7361700233949417E-2</v>
      </c>
      <c r="L175" s="271">
        <f t="shared" si="50"/>
        <v>5.6414805683103711E-2</v>
      </c>
      <c r="M175" s="271">
        <f t="shared" si="50"/>
        <v>5.4773085436037157E-2</v>
      </c>
      <c r="N175" s="271">
        <f t="shared" si="50"/>
        <v>5.4874229994421916E-2</v>
      </c>
      <c r="O175" s="271">
        <f t="shared" si="50"/>
        <v>5.4200641069309184E-2</v>
      </c>
      <c r="P175" s="271">
        <f t="shared" si="50"/>
        <v>5.3795530423116703E-2</v>
      </c>
      <c r="Q175" s="271">
        <f t="shared" si="50"/>
        <v>5.25751480501329E-2</v>
      </c>
      <c r="R175" s="271">
        <f t="shared" si="50"/>
        <v>5.3327904514456861E-2</v>
      </c>
      <c r="S175" s="271">
        <f t="shared" si="50"/>
        <v>5.3749727529981146E-2</v>
      </c>
      <c r="T175" s="271">
        <f t="shared" si="50"/>
        <v>5.420684559819812E-2</v>
      </c>
      <c r="U175" s="271">
        <f t="shared" si="50"/>
        <v>5.3957267452151784E-2</v>
      </c>
      <c r="V175" s="271">
        <f t="shared" si="50"/>
        <v>5.7697929299226236E-2</v>
      </c>
      <c r="W175" s="271">
        <f t="shared" si="50"/>
        <v>5.9521477151632425E-2</v>
      </c>
      <c r="DA175" s="79"/>
    </row>
    <row r="176" spans="1:105" ht="12" customHeight="1" x14ac:dyDescent="0.25">
      <c r="A176" s="62" t="s">
        <v>1568</v>
      </c>
      <c r="B176" s="320">
        <f t="shared" ref="B176:W176" si="51">IF(B$120=0,0,B$120/B$99)</f>
        <v>5.803924227400642E-2</v>
      </c>
      <c r="C176" s="320">
        <f t="shared" si="51"/>
        <v>5.7765825225740149E-2</v>
      </c>
      <c r="D176" s="320">
        <f t="shared" si="51"/>
        <v>5.5042198662950161E-2</v>
      </c>
      <c r="E176" s="320">
        <f t="shared" si="51"/>
        <v>5.5097648824402344E-2</v>
      </c>
      <c r="F176" s="320">
        <f t="shared" si="51"/>
        <v>5.6443053446796454E-2</v>
      </c>
      <c r="G176" s="320">
        <f t="shared" si="51"/>
        <v>5.7086794109200312E-2</v>
      </c>
      <c r="H176" s="320">
        <f t="shared" si="51"/>
        <v>5.7712685680850064E-2</v>
      </c>
      <c r="I176" s="320">
        <f t="shared" si="51"/>
        <v>5.6345662113881749E-2</v>
      </c>
      <c r="J176" s="320">
        <f t="shared" si="51"/>
        <v>5.6472022104292897E-2</v>
      </c>
      <c r="K176" s="320">
        <f t="shared" si="51"/>
        <v>5.7361700233949417E-2</v>
      </c>
      <c r="L176" s="320">
        <f t="shared" si="51"/>
        <v>5.6414805683103711E-2</v>
      </c>
      <c r="M176" s="320">
        <f t="shared" si="51"/>
        <v>5.4773085436037157E-2</v>
      </c>
      <c r="N176" s="320">
        <f t="shared" si="51"/>
        <v>5.4874229994421916E-2</v>
      </c>
      <c r="O176" s="320">
        <f t="shared" si="51"/>
        <v>5.4200641069309184E-2</v>
      </c>
      <c r="P176" s="320">
        <f t="shared" si="51"/>
        <v>5.3795530423116703E-2</v>
      </c>
      <c r="Q176" s="320">
        <f t="shared" si="51"/>
        <v>5.25751480501329E-2</v>
      </c>
      <c r="R176" s="320">
        <f t="shared" si="51"/>
        <v>5.3327904514456861E-2</v>
      </c>
      <c r="S176" s="320">
        <f t="shared" si="51"/>
        <v>5.3749727529981146E-2</v>
      </c>
      <c r="T176" s="320">
        <f t="shared" si="51"/>
        <v>5.420684559819812E-2</v>
      </c>
      <c r="U176" s="320">
        <f t="shared" si="51"/>
        <v>5.3957267452151784E-2</v>
      </c>
      <c r="V176" s="320">
        <f t="shared" si="51"/>
        <v>5.7697929299226236E-2</v>
      </c>
      <c r="W176" s="320">
        <f t="shared" si="51"/>
        <v>5.9521477151632425E-2</v>
      </c>
      <c r="DA176" s="141"/>
    </row>
    <row r="177" spans="1:105" ht="12" customHeight="1" x14ac:dyDescent="0.25">
      <c r="A177" s="62" t="s">
        <v>1575</v>
      </c>
      <c r="B177" s="320">
        <f t="shared" ref="B177:W177" si="52">IF(B$126=0,0,B$126/B$99)</f>
        <v>0</v>
      </c>
      <c r="C177" s="320">
        <f t="shared" si="52"/>
        <v>0</v>
      </c>
      <c r="D177" s="320">
        <f t="shared" si="52"/>
        <v>0</v>
      </c>
      <c r="E177" s="320">
        <f t="shared" si="52"/>
        <v>0</v>
      </c>
      <c r="F177" s="320">
        <f t="shared" si="52"/>
        <v>0</v>
      </c>
      <c r="G177" s="320">
        <f t="shared" si="52"/>
        <v>0</v>
      </c>
      <c r="H177" s="320">
        <f t="shared" si="52"/>
        <v>0</v>
      </c>
      <c r="I177" s="320">
        <f t="shared" si="52"/>
        <v>0</v>
      </c>
      <c r="J177" s="320">
        <f t="shared" si="52"/>
        <v>0</v>
      </c>
      <c r="K177" s="320">
        <f t="shared" si="52"/>
        <v>0</v>
      </c>
      <c r="L177" s="320">
        <f t="shared" si="52"/>
        <v>0</v>
      </c>
      <c r="M177" s="320">
        <f t="shared" si="52"/>
        <v>0</v>
      </c>
      <c r="N177" s="320">
        <f t="shared" si="52"/>
        <v>0</v>
      </c>
      <c r="O177" s="320">
        <f t="shared" si="52"/>
        <v>0</v>
      </c>
      <c r="P177" s="320">
        <f t="shared" si="52"/>
        <v>0</v>
      </c>
      <c r="Q177" s="320">
        <f t="shared" si="52"/>
        <v>0</v>
      </c>
      <c r="R177" s="320">
        <f t="shared" si="52"/>
        <v>0</v>
      </c>
      <c r="S177" s="320">
        <f t="shared" si="52"/>
        <v>0</v>
      </c>
      <c r="T177" s="320">
        <f t="shared" si="52"/>
        <v>0</v>
      </c>
      <c r="U177" s="320">
        <f t="shared" si="52"/>
        <v>0</v>
      </c>
      <c r="V177" s="320">
        <f t="shared" si="52"/>
        <v>0</v>
      </c>
      <c r="W177" s="320">
        <f t="shared" si="52"/>
        <v>0</v>
      </c>
      <c r="DA177" s="141"/>
    </row>
    <row r="178" spans="1:105" ht="12" customHeight="1" x14ac:dyDescent="0.25">
      <c r="A178" s="203" t="s">
        <v>1577</v>
      </c>
      <c r="B178" s="271">
        <f t="shared" ref="B178:W178" si="53">IF(B$127=0,0,B$127/B$99)</f>
        <v>0</v>
      </c>
      <c r="C178" s="271">
        <f t="shared" si="53"/>
        <v>0</v>
      </c>
      <c r="D178" s="271">
        <f t="shared" si="53"/>
        <v>0</v>
      </c>
      <c r="E178" s="271">
        <f t="shared" si="53"/>
        <v>0</v>
      </c>
      <c r="F178" s="271">
        <f t="shared" si="53"/>
        <v>0</v>
      </c>
      <c r="G178" s="271">
        <f t="shared" si="53"/>
        <v>0</v>
      </c>
      <c r="H178" s="271">
        <f t="shared" si="53"/>
        <v>0</v>
      </c>
      <c r="I178" s="271">
        <f t="shared" si="53"/>
        <v>0</v>
      </c>
      <c r="J178" s="271">
        <f t="shared" si="53"/>
        <v>0</v>
      </c>
      <c r="K178" s="271">
        <f t="shared" si="53"/>
        <v>0</v>
      </c>
      <c r="L178" s="271">
        <f t="shared" si="53"/>
        <v>0</v>
      </c>
      <c r="M178" s="271">
        <f t="shared" si="53"/>
        <v>0</v>
      </c>
      <c r="N178" s="271">
        <f t="shared" si="53"/>
        <v>0</v>
      </c>
      <c r="O178" s="271">
        <f t="shared" si="53"/>
        <v>0</v>
      </c>
      <c r="P178" s="271">
        <f t="shared" si="53"/>
        <v>0</v>
      </c>
      <c r="Q178" s="271">
        <f t="shared" si="53"/>
        <v>0</v>
      </c>
      <c r="R178" s="271">
        <f t="shared" si="53"/>
        <v>0</v>
      </c>
      <c r="S178" s="271">
        <f t="shared" si="53"/>
        <v>0</v>
      </c>
      <c r="T178" s="271">
        <f t="shared" si="53"/>
        <v>0</v>
      </c>
      <c r="U178" s="271">
        <f t="shared" si="53"/>
        <v>0</v>
      </c>
      <c r="V178" s="271">
        <f t="shared" si="53"/>
        <v>0</v>
      </c>
      <c r="W178" s="271">
        <f t="shared" si="53"/>
        <v>0</v>
      </c>
      <c r="DA178" s="79"/>
    </row>
    <row r="179" spans="1:105" ht="12" customHeight="1" x14ac:dyDescent="0.25">
      <c r="A179" s="100" t="s">
        <v>106</v>
      </c>
      <c r="B179" s="312">
        <f t="shared" ref="B179:W179" si="54">IF(B$99=0,0,B$128/B$99)</f>
        <v>0.24309559220743421</v>
      </c>
      <c r="C179" s="312">
        <f t="shared" si="54"/>
        <v>0.24653478168658061</v>
      </c>
      <c r="D179" s="312">
        <f t="shared" si="54"/>
        <v>0.28231490528806674</v>
      </c>
      <c r="E179" s="312">
        <f t="shared" si="54"/>
        <v>0.2807503881457864</v>
      </c>
      <c r="F179" s="312">
        <f t="shared" si="54"/>
        <v>0.26300329501437297</v>
      </c>
      <c r="G179" s="312">
        <f t="shared" si="54"/>
        <v>0.25451939290135278</v>
      </c>
      <c r="H179" s="312">
        <f t="shared" si="54"/>
        <v>0.24629330027219562</v>
      </c>
      <c r="I179" s="312">
        <f t="shared" si="54"/>
        <v>0.26373218799655035</v>
      </c>
      <c r="J179" s="312">
        <f t="shared" si="54"/>
        <v>0.26211504655145862</v>
      </c>
      <c r="K179" s="312">
        <f t="shared" si="54"/>
        <v>0.2505351576864272</v>
      </c>
      <c r="L179" s="312">
        <f t="shared" si="54"/>
        <v>0.26287088296815181</v>
      </c>
      <c r="M179" s="312">
        <f t="shared" si="54"/>
        <v>0.28522321219732255</v>
      </c>
      <c r="N179" s="312">
        <f t="shared" si="54"/>
        <v>0.28372386307037256</v>
      </c>
      <c r="O179" s="312">
        <f t="shared" si="54"/>
        <v>0.29295270761580311</v>
      </c>
      <c r="P179" s="312">
        <f t="shared" si="54"/>
        <v>0.29801215630452849</v>
      </c>
      <c r="Q179" s="312">
        <f t="shared" si="54"/>
        <v>0.31370834116787444</v>
      </c>
      <c r="R179" s="312">
        <f t="shared" si="54"/>
        <v>0.30376376194458976</v>
      </c>
      <c r="S179" s="312">
        <f t="shared" si="54"/>
        <v>0.29817845781994368</v>
      </c>
      <c r="T179" s="312">
        <f t="shared" si="54"/>
        <v>0.29155449492669794</v>
      </c>
      <c r="U179" s="312">
        <f t="shared" si="54"/>
        <v>0.2948663205337107</v>
      </c>
      <c r="V179" s="312">
        <f t="shared" si="54"/>
        <v>0.24617739139386105</v>
      </c>
      <c r="W179" s="312">
        <f t="shared" si="54"/>
        <v>0.22245125272200283</v>
      </c>
      <c r="DA179" s="127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432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1807</v>
      </c>
      <c r="B183" s="322">
        <f t="shared" ref="B183:W183" si="55">SUM(B184:B190,B191:B192)</f>
        <v>251.92485108718614</v>
      </c>
      <c r="C183" s="322">
        <f t="shared" si="55"/>
        <v>261.58410928564183</v>
      </c>
      <c r="D183" s="322">
        <f t="shared" si="55"/>
        <v>256.42208414698399</v>
      </c>
      <c r="E183" s="322">
        <f t="shared" si="55"/>
        <v>259.48098790383193</v>
      </c>
      <c r="F183" s="322">
        <f t="shared" si="55"/>
        <v>249.53263751971767</v>
      </c>
      <c r="G183" s="322">
        <f t="shared" si="55"/>
        <v>262.24387821913086</v>
      </c>
      <c r="H183" s="322">
        <f t="shared" si="55"/>
        <v>253.44142233145499</v>
      </c>
      <c r="I183" s="322">
        <f t="shared" si="55"/>
        <v>217.50108847164171</v>
      </c>
      <c r="J183" s="322">
        <f t="shared" si="55"/>
        <v>224.58949662163641</v>
      </c>
      <c r="K183" s="322">
        <f t="shared" si="55"/>
        <v>221.89521927571812</v>
      </c>
      <c r="L183" s="322">
        <f t="shared" si="55"/>
        <v>223.02454324058272</v>
      </c>
      <c r="M183" s="322">
        <f t="shared" si="55"/>
        <v>205.93987661672594</v>
      </c>
      <c r="N183" s="322">
        <f t="shared" si="55"/>
        <v>206.02888244052954</v>
      </c>
      <c r="O183" s="322">
        <f t="shared" si="55"/>
        <v>225.35050265814814</v>
      </c>
      <c r="P183" s="322">
        <f t="shared" si="55"/>
        <v>221.2517882694176</v>
      </c>
      <c r="Q183" s="322">
        <f t="shared" si="55"/>
        <v>219.28362636376241</v>
      </c>
      <c r="R183" s="322">
        <f t="shared" si="55"/>
        <v>224.11062758042937</v>
      </c>
      <c r="S183" s="322">
        <f t="shared" si="55"/>
        <v>228.82498317711077</v>
      </c>
      <c r="T183" s="322">
        <f t="shared" si="55"/>
        <v>228.01468070301587</v>
      </c>
      <c r="U183" s="322">
        <f t="shared" si="55"/>
        <v>233.94570473945828</v>
      </c>
      <c r="V183" s="322">
        <f t="shared" si="55"/>
        <v>243.00244117107786</v>
      </c>
      <c r="W183" s="322">
        <f t="shared" si="55"/>
        <v>249.74361873032609</v>
      </c>
      <c r="DA183" s="95"/>
    </row>
    <row r="184" spans="1:105" ht="12" customHeight="1" x14ac:dyDescent="0.25">
      <c r="A184" s="55" t="s">
        <v>92</v>
      </c>
      <c r="B184" s="275">
        <f>IF(B$6=0,0,B$6/NMM!B$9*1000)</f>
        <v>0</v>
      </c>
      <c r="C184" s="275">
        <f>IF(C$6=0,0,C$6/NMM!C$9*1000)</f>
        <v>0</v>
      </c>
      <c r="D184" s="275">
        <f>IF(D$6=0,0,D$6/NMM!D$9*1000)</f>
        <v>0</v>
      </c>
      <c r="E184" s="275">
        <f>IF(E$6=0,0,E$6/NMM!E$9*1000)</f>
        <v>0</v>
      </c>
      <c r="F184" s="275">
        <f>IF(F$6=0,0,F$6/NMM!F$9*1000)</f>
        <v>0</v>
      </c>
      <c r="G184" s="275">
        <f>IF(G$6=0,0,G$6/NMM!G$9*1000)</f>
        <v>0</v>
      </c>
      <c r="H184" s="275">
        <f>IF(H$6=0,0,H$6/NMM!H$9*1000)</f>
        <v>0</v>
      </c>
      <c r="I184" s="275">
        <f>IF(I$6=0,0,I$6/NMM!I$9*1000)</f>
        <v>0</v>
      </c>
      <c r="J184" s="275">
        <f>IF(J$6=0,0,J$6/NMM!J$9*1000)</f>
        <v>0</v>
      </c>
      <c r="K184" s="275">
        <f>IF(K$6=0,0,K$6/NMM!K$9*1000)</f>
        <v>0</v>
      </c>
      <c r="L184" s="275">
        <f>IF(L$6=0,0,L$6/NMM!L$9*1000)</f>
        <v>0</v>
      </c>
      <c r="M184" s="275">
        <f>IF(M$6=0,0,M$6/NMM!M$9*1000)</f>
        <v>0</v>
      </c>
      <c r="N184" s="275">
        <f>IF(N$6=0,0,N$6/NMM!N$9*1000)</f>
        <v>0</v>
      </c>
      <c r="O184" s="275">
        <f>IF(O$6=0,0,O$6/NMM!O$9*1000)</f>
        <v>0</v>
      </c>
      <c r="P184" s="275">
        <f>IF(P$6=0,0,P$6/NMM!P$9*1000)</f>
        <v>0</v>
      </c>
      <c r="Q184" s="275">
        <f>IF(Q$6=0,0,Q$6/NMM!Q$9*1000)</f>
        <v>0</v>
      </c>
      <c r="R184" s="275">
        <f>IF(R$6=0,0,R$6/NMM!R$9*1000)</f>
        <v>0</v>
      </c>
      <c r="S184" s="275">
        <f>IF(S$6=0,0,S$6/NMM!S$9*1000)</f>
        <v>0</v>
      </c>
      <c r="T184" s="275">
        <f>IF(T$6=0,0,T$6/NMM!T$9*1000)</f>
        <v>0</v>
      </c>
      <c r="U184" s="275">
        <f>IF(U$6=0,0,U$6/NMM!U$9*1000)</f>
        <v>0</v>
      </c>
      <c r="V184" s="275">
        <f>IF(V$6=0,0,V$6/NMM!V$9*1000)</f>
        <v>0</v>
      </c>
      <c r="W184" s="275">
        <f>IF(W$6=0,0,W$6/NMM!W$9*1000)</f>
        <v>0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</v>
      </c>
      <c r="C185" s="276">
        <f>IF(C$7=0,0,C$7/NMM!C$9*1000)</f>
        <v>0</v>
      </c>
      <c r="D185" s="276">
        <f>IF(D$7=0,0,D$7/NMM!D$9*1000)</f>
        <v>0</v>
      </c>
      <c r="E185" s="276">
        <f>IF(E$7=0,0,E$7/NMM!E$9*1000)</f>
        <v>0</v>
      </c>
      <c r="F185" s="276">
        <f>IF(F$7=0,0,F$7/NMM!F$9*1000)</f>
        <v>0</v>
      </c>
      <c r="G185" s="276">
        <f>IF(G$7=0,0,G$7/NMM!G$9*1000)</f>
        <v>0</v>
      </c>
      <c r="H185" s="276">
        <f>IF(H$7=0,0,H$7/NMM!H$9*1000)</f>
        <v>0</v>
      </c>
      <c r="I185" s="276">
        <f>IF(I$7=0,0,I$7/NMM!I$9*1000)</f>
        <v>0</v>
      </c>
      <c r="J185" s="276">
        <f>IF(J$7=0,0,J$7/NMM!J$9*1000)</f>
        <v>0</v>
      </c>
      <c r="K185" s="276">
        <f>IF(K$7=0,0,K$7/NMM!K$9*1000)</f>
        <v>0</v>
      </c>
      <c r="L185" s="276">
        <f>IF(L$7=0,0,L$7/NMM!L$9*1000)</f>
        <v>0</v>
      </c>
      <c r="M185" s="276">
        <f>IF(M$7=0,0,M$7/NMM!M$9*1000)</f>
        <v>0</v>
      </c>
      <c r="N185" s="276">
        <f>IF(N$7=0,0,N$7/NMM!N$9*1000)</f>
        <v>0</v>
      </c>
      <c r="O185" s="276">
        <f>IF(O$7=0,0,O$7/NMM!O$9*1000)</f>
        <v>0</v>
      </c>
      <c r="P185" s="276">
        <f>IF(P$7=0,0,P$7/NMM!P$9*1000)</f>
        <v>0</v>
      </c>
      <c r="Q185" s="276">
        <f>IF(Q$7=0,0,Q$7/NMM!Q$9*1000)</f>
        <v>0</v>
      </c>
      <c r="R185" s="276">
        <f>IF(R$7=0,0,R$7/NMM!R$9*1000)</f>
        <v>0</v>
      </c>
      <c r="S185" s="276">
        <f>IF(S$7=0,0,S$7/NMM!S$9*1000)</f>
        <v>0</v>
      </c>
      <c r="T185" s="276">
        <f>IF(T$7=0,0,T$7/NMM!T$9*1000)</f>
        <v>0</v>
      </c>
      <c r="U185" s="276">
        <f>IF(U$7=0,0,U$7/NMM!U$9*1000)</f>
        <v>0</v>
      </c>
      <c r="V185" s="276">
        <f>IF(V$7=0,0,V$7/NMM!V$9*1000)</f>
        <v>0</v>
      </c>
      <c r="W185" s="276">
        <f>IF(W$7=0,0,W$7/NMM!W$9*1000)</f>
        <v>0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</v>
      </c>
      <c r="C186" s="276">
        <f>IF(C$8=0,0,C$8/NMM!C$9*1000)</f>
        <v>0</v>
      </c>
      <c r="D186" s="276">
        <f>IF(D$8=0,0,D$8/NMM!D$9*1000)</f>
        <v>0</v>
      </c>
      <c r="E186" s="276">
        <f>IF(E$8=0,0,E$8/NMM!E$9*1000)</f>
        <v>0</v>
      </c>
      <c r="F186" s="276">
        <f>IF(F$8=0,0,F$8/NMM!F$9*1000)</f>
        <v>0</v>
      </c>
      <c r="G186" s="276">
        <f>IF(G$8=0,0,G$8/NMM!G$9*1000)</f>
        <v>0</v>
      </c>
      <c r="H186" s="276">
        <f>IF(H$8=0,0,H$8/NMM!H$9*1000)</f>
        <v>0</v>
      </c>
      <c r="I186" s="276">
        <f>IF(I$8=0,0,I$8/NMM!I$9*1000)</f>
        <v>0</v>
      </c>
      <c r="J186" s="276">
        <f>IF(J$8=0,0,J$8/NMM!J$9*1000)</f>
        <v>0</v>
      </c>
      <c r="K186" s="276">
        <f>IF(K$8=0,0,K$8/NMM!K$9*1000)</f>
        <v>0</v>
      </c>
      <c r="L186" s="276">
        <f>IF(L$8=0,0,L$8/NMM!L$9*1000)</f>
        <v>0</v>
      </c>
      <c r="M186" s="276">
        <f>IF(M$8=0,0,M$8/NMM!M$9*1000)</f>
        <v>0</v>
      </c>
      <c r="N186" s="276">
        <f>IF(N$8=0,0,N$8/NMM!N$9*1000)</f>
        <v>0</v>
      </c>
      <c r="O186" s="276">
        <f>IF(O$8=0,0,O$8/NMM!O$9*1000)</f>
        <v>0</v>
      </c>
      <c r="P186" s="276">
        <f>IF(P$8=0,0,P$8/NMM!P$9*1000)</f>
        <v>0</v>
      </c>
      <c r="Q186" s="276">
        <f>IF(Q$8=0,0,Q$8/NMM!Q$9*1000)</f>
        <v>0</v>
      </c>
      <c r="R186" s="276">
        <f>IF(R$8=0,0,R$8/NMM!R$9*1000)</f>
        <v>0</v>
      </c>
      <c r="S186" s="276">
        <f>IF(S$8=0,0,S$8/NMM!S$9*1000)</f>
        <v>0</v>
      </c>
      <c r="T186" s="276">
        <f>IF(T$8=0,0,T$8/NMM!T$9*1000)</f>
        <v>0</v>
      </c>
      <c r="U186" s="276">
        <f>IF(U$8=0,0,U$8/NMM!U$9*1000)</f>
        <v>0</v>
      </c>
      <c r="V186" s="276">
        <f>IF(V$8=0,0,V$8/NMM!V$9*1000)</f>
        <v>0</v>
      </c>
      <c r="W186" s="276">
        <f>IF(W$8=0,0,W$8/NMM!W$9*1000)</f>
        <v>0</v>
      </c>
      <c r="DA186" s="77"/>
    </row>
    <row r="187" spans="1:105" ht="12" customHeight="1" x14ac:dyDescent="0.25">
      <c r="A187" s="202" t="s">
        <v>95</v>
      </c>
      <c r="B187" s="276">
        <f>IF(B$9=0,0,B$9/NMM!B$9*1000)</f>
        <v>0</v>
      </c>
      <c r="C187" s="276">
        <f>IF(C$9=0,0,C$9/NMM!C$9*1000)</f>
        <v>0</v>
      </c>
      <c r="D187" s="276">
        <f>IF(D$9=0,0,D$9/NMM!D$9*1000)</f>
        <v>0</v>
      </c>
      <c r="E187" s="276">
        <f>IF(E$9=0,0,E$9/NMM!E$9*1000)</f>
        <v>0</v>
      </c>
      <c r="F187" s="276">
        <f>IF(F$9=0,0,F$9/NMM!F$9*1000)</f>
        <v>0</v>
      </c>
      <c r="G187" s="276">
        <f>IF(G$9=0,0,G$9/NMM!G$9*1000)</f>
        <v>0</v>
      </c>
      <c r="H187" s="276">
        <f>IF(H$9=0,0,H$9/NMM!H$9*1000)</f>
        <v>0</v>
      </c>
      <c r="I187" s="276">
        <f>IF(I$9=0,0,I$9/NMM!I$9*1000)</f>
        <v>0</v>
      </c>
      <c r="J187" s="276">
        <f>IF(J$9=0,0,J$9/NMM!J$9*1000)</f>
        <v>0</v>
      </c>
      <c r="K187" s="276">
        <f>IF(K$9=0,0,K$9/NMM!K$9*1000)</f>
        <v>0</v>
      </c>
      <c r="L187" s="276">
        <f>IF(L$9=0,0,L$9/NMM!L$9*1000)</f>
        <v>0</v>
      </c>
      <c r="M187" s="276">
        <f>IF(M$9=0,0,M$9/NMM!M$9*1000)</f>
        <v>0</v>
      </c>
      <c r="N187" s="276">
        <f>IF(N$9=0,0,N$9/NMM!N$9*1000)</f>
        <v>0</v>
      </c>
      <c r="O187" s="276">
        <f>IF(O$9=0,0,O$9/NMM!O$9*1000)</f>
        <v>0</v>
      </c>
      <c r="P187" s="276">
        <f>IF(P$9=0,0,P$9/NMM!P$9*1000)</f>
        <v>0</v>
      </c>
      <c r="Q187" s="276">
        <f>IF(Q$9=0,0,Q$9/NMM!Q$9*1000)</f>
        <v>0</v>
      </c>
      <c r="R187" s="276">
        <f>IF(R$9=0,0,R$9/NMM!R$9*1000)</f>
        <v>0</v>
      </c>
      <c r="S187" s="276">
        <f>IF(S$9=0,0,S$9/NMM!S$9*1000)</f>
        <v>0</v>
      </c>
      <c r="T187" s="276">
        <f>IF(T$9=0,0,T$9/NMM!T$9*1000)</f>
        <v>0</v>
      </c>
      <c r="U187" s="276">
        <f>IF(U$9=0,0,U$9/NMM!U$9*1000)</f>
        <v>0</v>
      </c>
      <c r="V187" s="276">
        <f>IF(V$9=0,0,V$9/NMM!V$9*1000)</f>
        <v>0</v>
      </c>
      <c r="W187" s="276">
        <f>IF(W$9=0,0,W$9/NMM!W$9*1000)</f>
        <v>0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0.60915036599328665</v>
      </c>
      <c r="C188" s="277">
        <f>IF(C$10=0,0,C$10/NMM!C$9*1000)</f>
        <v>0.60085682603528356</v>
      </c>
      <c r="D188" s="277">
        <f>IF(D$10=0,0,D$10/NMM!D$9*1000)</f>
        <v>0.49671261891988278</v>
      </c>
      <c r="E188" s="277">
        <f>IF(E$10=0,0,E$10/NMM!E$9*1000)</f>
        <v>0.56310367392107041</v>
      </c>
      <c r="F188" s="277">
        <f>IF(F$10=0,0,F$10/NMM!F$9*1000)</f>
        <v>0.62296331083084433</v>
      </c>
      <c r="G188" s="277">
        <f>IF(G$10=0,0,G$10/NMM!G$9*1000)</f>
        <v>0.65365847270103683</v>
      </c>
      <c r="H188" s="277">
        <f>IF(H$10=0,0,H$10/NMM!H$9*1000)</f>
        <v>0.6539192994515437</v>
      </c>
      <c r="I188" s="277">
        <f>IF(I$10=0,0,I$10/NMM!I$9*1000)</f>
        <v>0.63281035968262156</v>
      </c>
      <c r="J188" s="277">
        <f>IF(J$10=0,0,J$10/NMM!J$9*1000)</f>
        <v>0.63177064662484372</v>
      </c>
      <c r="K188" s="277">
        <f>IF(K$10=0,0,K$10/NMM!K$9*1000)</f>
        <v>0.66984504705538228</v>
      </c>
      <c r="L188" s="277">
        <f>IF(L$10=0,0,L$10/NMM!L$9*1000)</f>
        <v>0.64219324230814945</v>
      </c>
      <c r="M188" s="277">
        <f>IF(M$10=0,0,M$10/NMM!M$9*1000)</f>
        <v>0.5146358919137799</v>
      </c>
      <c r="N188" s="277">
        <f>IF(N$10=0,0,N$10/NMM!N$9*1000)</f>
        <v>0.52228288752979157</v>
      </c>
      <c r="O188" s="277">
        <f>IF(O$10=0,0,O$10/NMM!O$9*1000)</f>
        <v>0.52585713455029082</v>
      </c>
      <c r="P188" s="277">
        <f>IF(P$10=0,0,P$10/NMM!P$9*1000)</f>
        <v>0.52262275787248724</v>
      </c>
      <c r="Q188" s="277">
        <f>IF(Q$10=0,0,Q$10/NMM!Q$9*1000)</f>
        <v>0.55272394795309421</v>
      </c>
      <c r="R188" s="277">
        <f>IF(R$10=0,0,R$10/NMM!R$9*1000)</f>
        <v>0.57809668924596036</v>
      </c>
      <c r="S188" s="277">
        <f>IF(S$10=0,0,S$10/NMM!S$9*1000)</f>
        <v>0.59684100555188457</v>
      </c>
      <c r="T188" s="277">
        <f>IF(T$10=0,0,T$10/NMM!T$9*1000)</f>
        <v>0.650104528366927</v>
      </c>
      <c r="U188" s="277">
        <f>IF(U$10=0,0,U$10/NMM!U$9*1000)</f>
        <v>0.67596946284927861</v>
      </c>
      <c r="V188" s="277">
        <f>IF(V$10=0,0,V$10/NMM!V$9*1000)</f>
        <v>0.62063731928343457</v>
      </c>
      <c r="W188" s="277">
        <f>IF(W$10=0,0,W$10/NMM!W$9*1000)</f>
        <v>0.62735887152680947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0</v>
      </c>
      <c r="C189" s="278">
        <f>IF(C$16=0,0,C$16/NMM!C$9*1000)</f>
        <v>0</v>
      </c>
      <c r="D189" s="278">
        <f>IF(D$16=0,0,D$16/NMM!D$9*1000)</f>
        <v>0</v>
      </c>
      <c r="E189" s="278">
        <f>IF(E$16=0,0,E$16/NMM!E$9*1000)</f>
        <v>0</v>
      </c>
      <c r="F189" s="278">
        <f>IF(F$16=0,0,F$16/NMM!F$9*1000)</f>
        <v>0</v>
      </c>
      <c r="G189" s="278">
        <f>IF(G$16=0,0,G$16/NMM!G$9*1000)</f>
        <v>0</v>
      </c>
      <c r="H189" s="278">
        <f>IF(H$16=0,0,H$16/NMM!H$9*1000)</f>
        <v>0</v>
      </c>
      <c r="I189" s="278">
        <f>IF(I$16=0,0,I$16/NMM!I$9*1000)</f>
        <v>0</v>
      </c>
      <c r="J189" s="278">
        <f>IF(J$16=0,0,J$16/NMM!J$9*1000)</f>
        <v>0</v>
      </c>
      <c r="K189" s="278">
        <f>IF(K$16=0,0,K$16/NMM!K$9*1000)</f>
        <v>0</v>
      </c>
      <c r="L189" s="278">
        <f>IF(L$16=0,0,L$16/NMM!L$9*1000)</f>
        <v>0</v>
      </c>
      <c r="M189" s="278">
        <f>IF(M$16=0,0,M$16/NMM!M$9*1000)</f>
        <v>0</v>
      </c>
      <c r="N189" s="278">
        <f>IF(N$16=0,0,N$16/NMM!N$9*1000)</f>
        <v>0</v>
      </c>
      <c r="O189" s="278">
        <f>IF(O$16=0,0,O$16/NMM!O$9*1000)</f>
        <v>0</v>
      </c>
      <c r="P189" s="278">
        <f>IF(P$16=0,0,P$16/NMM!P$9*1000)</f>
        <v>0</v>
      </c>
      <c r="Q189" s="278">
        <f>IF(Q$16=0,0,Q$16/NMM!Q$9*1000)</f>
        <v>0</v>
      </c>
      <c r="R189" s="278">
        <f>IF(R$16=0,0,R$16/NMM!R$9*1000)</f>
        <v>0</v>
      </c>
      <c r="S189" s="278">
        <f>IF(S$16=0,0,S$16/NMM!S$9*1000)</f>
        <v>0</v>
      </c>
      <c r="T189" s="278">
        <f>IF(T$16=0,0,T$16/NMM!T$9*1000)</f>
        <v>0</v>
      </c>
      <c r="U189" s="278">
        <f>IF(U$16=0,0,U$16/NMM!U$9*1000)</f>
        <v>0</v>
      </c>
      <c r="V189" s="278">
        <f>IF(V$16=0,0,V$16/NMM!V$9*1000)</f>
        <v>0</v>
      </c>
      <c r="W189" s="278">
        <f>IF(W$16=0,0,W$16/NMM!W$9*1000)</f>
        <v>0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147.96287429199666</v>
      </c>
      <c r="C190" s="278">
        <f>IF(C$17=0,0,C$17/NMM!C$9*1000)</f>
        <v>153.65467444008681</v>
      </c>
      <c r="D190" s="278">
        <f>IF(D$17=0,0,D$17/NMM!D$9*1000)</f>
        <v>150.67683183689851</v>
      </c>
      <c r="E190" s="278">
        <f>IF(E$17=0,0,E$17/NMM!E$9*1000)</f>
        <v>152.4386826860493</v>
      </c>
      <c r="F190" s="278">
        <f>IF(F$17=0,0,F$17/NMM!F$9*1000)</f>
        <v>146.54631895000276</v>
      </c>
      <c r="G190" s="278">
        <f>IF(G$17=0,0,G$17/NMM!G$9*1000)</f>
        <v>154.01202825483804</v>
      </c>
      <c r="H190" s="278">
        <f>IF(H$17=0,0,H$17/NMM!H$9*1000)</f>
        <v>148.82940232694318</v>
      </c>
      <c r="I190" s="278">
        <f>IF(I$17=0,0,I$17/NMM!I$9*1000)</f>
        <v>127.68185067673183</v>
      </c>
      <c r="J190" s="278">
        <f>IF(J$17=0,0,J$17/NMM!J$9*1000)</f>
        <v>131.85578441803924</v>
      </c>
      <c r="K190" s="278">
        <f>IF(K$17=0,0,K$17/NMM!K$9*1000)</f>
        <v>130.24710411352041</v>
      </c>
      <c r="L190" s="278">
        <f>IF(L$17=0,0,L$17/NMM!L$9*1000)</f>
        <v>130.9282770759207</v>
      </c>
      <c r="M190" s="278">
        <f>IF(M$17=0,0,M$17/NMM!M$9*1000)</f>
        <v>120.94472801557582</v>
      </c>
      <c r="N190" s="278">
        <f>IF(N$17=0,0,N$17/NMM!N$9*1000)</f>
        <v>120.99262827024806</v>
      </c>
      <c r="O190" s="278">
        <f>IF(O$17=0,0,O$17/NMM!O$9*1000)</f>
        <v>132.36618590835855</v>
      </c>
      <c r="P190" s="278">
        <f>IF(P$17=0,0,P$17/NMM!P$9*1000)</f>
        <v>129.95495973964017</v>
      </c>
      <c r="Q190" s="278">
        <f>IF(Q$17=0,0,Q$17/NMM!Q$9*1000)</f>
        <v>128.77847633494949</v>
      </c>
      <c r="R190" s="278">
        <f>IF(R$17=0,0,R$17/NMM!R$9*1000)</f>
        <v>131.6054495342357</v>
      </c>
      <c r="S190" s="278">
        <f>IF(S$17=0,0,S$17/NMM!S$9*1000)</f>
        <v>134.370004791263</v>
      </c>
      <c r="T190" s="278">
        <f>IF(T$17=0,0,T$17/NMM!T$9*1000)</f>
        <v>133.86157771457439</v>
      </c>
      <c r="U190" s="278">
        <f>IF(U$17=0,0,U$17/NMM!U$9*1000)</f>
        <v>137.3382578876404</v>
      </c>
      <c r="V190" s="278">
        <f>IF(V$17=0,0,V$17/NMM!V$9*1000)</f>
        <v>142.70301565351491</v>
      </c>
      <c r="W190" s="278">
        <f>IF(W$17=0,0,W$17/NMM!W$9*1000)</f>
        <v>146.66794687241591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100.33720655458181</v>
      </c>
      <c r="C191" s="278">
        <f>IF(C$25=0,0,C$25/NMM!C$9*1000)</f>
        <v>104.19695400717113</v>
      </c>
      <c r="D191" s="278">
        <f>IF(D$25=0,0,D$25/NMM!D$9*1000)</f>
        <v>102.17760685814574</v>
      </c>
      <c r="E191" s="278">
        <f>IF(E$25=0,0,E$25/NMM!E$9*1000)</f>
        <v>103.3723605652192</v>
      </c>
      <c r="F191" s="278">
        <f>IF(F$25=0,0,F$25/NMM!F$9*1000)</f>
        <v>99.376606088919402</v>
      </c>
      <c r="G191" s="278">
        <f>IF(G$25=0,0,G$25/NMM!G$9*1000)</f>
        <v>104.43928427883776</v>
      </c>
      <c r="H191" s="278">
        <f>IF(H$25=0,0,H$25/NMM!H$9*1000)</f>
        <v>100.92482018971691</v>
      </c>
      <c r="I191" s="278">
        <f>IF(I$25=0,0,I$25/NMM!I$9*1000)</f>
        <v>86.584153531244837</v>
      </c>
      <c r="J191" s="278">
        <f>IF(J$25=0,0,J$25/NMM!J$9*1000)</f>
        <v>89.414599032865837</v>
      </c>
      <c r="K191" s="278">
        <f>IF(K$25=0,0,K$25/NMM!K$9*1000)</f>
        <v>88.323713979658081</v>
      </c>
      <c r="L191" s="278">
        <f>IF(L$25=0,0,L$25/NMM!L$9*1000)</f>
        <v>88.785633853510205</v>
      </c>
      <c r="M191" s="278">
        <f>IF(M$25=0,0,M$25/NMM!M$9*1000)</f>
        <v>82.015547580119943</v>
      </c>
      <c r="N191" s="278">
        <f>IF(N$25=0,0,N$25/NMM!N$9*1000)</f>
        <v>82.048029902256843</v>
      </c>
      <c r="O191" s="278">
        <f>IF(O$25=0,0,O$25/NMM!O$9*1000)</f>
        <v>89.760714637911974</v>
      </c>
      <c r="P191" s="278">
        <f>IF(P$25=0,0,P$25/NMM!P$9*1000)</f>
        <v>88.125603808265154</v>
      </c>
      <c r="Q191" s="278">
        <f>IF(Q$25=0,0,Q$25/NMM!Q$9*1000)</f>
        <v>87.327801934319865</v>
      </c>
      <c r="R191" s="278">
        <f>IF(R$25=0,0,R$25/NMM!R$9*1000)</f>
        <v>89.244840888708339</v>
      </c>
      <c r="S191" s="278">
        <f>IF(S$25=0,0,S$25/NMM!S$9*1000)</f>
        <v>91.119552725601324</v>
      </c>
      <c r="T191" s="278">
        <f>IF(T$25=0,0,T$25/NMM!T$9*1000)</f>
        <v>90.774776018229574</v>
      </c>
      <c r="U191" s="278">
        <f>IF(U$25=0,0,U$25/NMM!U$9*1000)</f>
        <v>93.132396997940518</v>
      </c>
      <c r="V191" s="278">
        <f>IF(V$25=0,0,V$25/NMM!V$9*1000)</f>
        <v>96.770369094965133</v>
      </c>
      <c r="W191" s="278">
        <f>IF(W$25=0,0,W$25/NMM!W$9*1000)</f>
        <v>99.459084927157519</v>
      </c>
      <c r="DA191" s="79"/>
    </row>
    <row r="192" spans="1:105" ht="12" customHeight="1" x14ac:dyDescent="0.25">
      <c r="A192" s="41" t="s">
        <v>1808</v>
      </c>
      <c r="B192" s="279">
        <f>IF(B$33=0,0,B$33/NMM!B$9*1000)</f>
        <v>3.0156198746143916</v>
      </c>
      <c r="C192" s="279">
        <f>IF(C$33=0,0,C$33/NMM!C$9*1000)</f>
        <v>3.1316240123485719</v>
      </c>
      <c r="D192" s="279">
        <f>IF(D$33=0,0,D$33/NMM!D$9*1000)</f>
        <v>3.0709328330198535</v>
      </c>
      <c r="E192" s="279">
        <f>IF(E$33=0,0,E$33/NMM!E$9*1000)</f>
        <v>3.1068409786423836</v>
      </c>
      <c r="F192" s="279">
        <f>IF(F$33=0,0,F$33/NMM!F$9*1000)</f>
        <v>2.98674916996467</v>
      </c>
      <c r="G192" s="279">
        <f>IF(G$33=0,0,G$33/NMM!G$9*1000)</f>
        <v>3.1389072127540092</v>
      </c>
      <c r="H192" s="279">
        <f>IF(H$33=0,0,H$33/NMM!H$9*1000)</f>
        <v>3.033280515343352</v>
      </c>
      <c r="I192" s="279">
        <f>IF(I$33=0,0,I$33/NMM!I$9*1000)</f>
        <v>2.6022739039824572</v>
      </c>
      <c r="J192" s="279">
        <f>IF(J$33=0,0,J$33/NMM!J$9*1000)</f>
        <v>2.6873425241065187</v>
      </c>
      <c r="K192" s="279">
        <f>IF(K$33=0,0,K$33/NMM!K$9*1000)</f>
        <v>2.6545561354842322</v>
      </c>
      <c r="L192" s="279">
        <f>IF(L$33=0,0,L$33/NMM!L$9*1000)</f>
        <v>2.668439068843655</v>
      </c>
      <c r="M192" s="279">
        <f>IF(M$33=0,0,M$33/NMM!M$9*1000)</f>
        <v>2.4649651291163814</v>
      </c>
      <c r="N192" s="279">
        <f>IF(N$33=0,0,N$33/NMM!N$9*1000)</f>
        <v>2.4659413804948422</v>
      </c>
      <c r="O192" s="279">
        <f>IF(O$33=0,0,O$33/NMM!O$9*1000)</f>
        <v>2.697744977327333</v>
      </c>
      <c r="P192" s="279">
        <f>IF(P$33=0,0,P$33/NMM!P$9*1000)</f>
        <v>2.648601963639805</v>
      </c>
      <c r="Q192" s="279">
        <f>IF(Q$33=0,0,Q$33/NMM!Q$9*1000)</f>
        <v>2.6246241465399707</v>
      </c>
      <c r="R192" s="279">
        <f>IF(R$33=0,0,R$33/NMM!R$9*1000)</f>
        <v>2.682240468239331</v>
      </c>
      <c r="S192" s="279">
        <f>IF(S$33=0,0,S$33/NMM!S$9*1000)</f>
        <v>2.7385846546945709</v>
      </c>
      <c r="T192" s="279">
        <f>IF(T$33=0,0,T$33/NMM!T$9*1000)</f>
        <v>2.7282224418449559</v>
      </c>
      <c r="U192" s="279">
        <f>IF(U$33=0,0,U$33/NMM!U$9*1000)</f>
        <v>2.7990803910281099</v>
      </c>
      <c r="V192" s="279">
        <f>IF(V$33=0,0,V$33/NMM!V$9*1000)</f>
        <v>2.9084191033143849</v>
      </c>
      <c r="W192" s="279">
        <f>IF(W$33=0,0,W$33/NMM!W$9*1000)</f>
        <v>2.98922805922586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1809</v>
      </c>
      <c r="B194" s="322">
        <f t="shared" ref="B194:W194" si="56">SUM(B195:B201,B202,B203)</f>
        <v>205.68025997655872</v>
      </c>
      <c r="C194" s="322">
        <f t="shared" si="56"/>
        <v>194.06225735029014</v>
      </c>
      <c r="D194" s="322">
        <f t="shared" si="56"/>
        <v>183.22941247043201</v>
      </c>
      <c r="E194" s="322">
        <f t="shared" si="56"/>
        <v>188.00410419050985</v>
      </c>
      <c r="F194" s="322">
        <f t="shared" si="56"/>
        <v>186.25755842552289</v>
      </c>
      <c r="G194" s="322">
        <f t="shared" si="56"/>
        <v>196.04612968255424</v>
      </c>
      <c r="H194" s="322">
        <f t="shared" si="56"/>
        <v>197.69088921617097</v>
      </c>
      <c r="I194" s="322">
        <f t="shared" si="56"/>
        <v>175.91860274216157</v>
      </c>
      <c r="J194" s="322">
        <f t="shared" si="56"/>
        <v>180.80119646032574</v>
      </c>
      <c r="K194" s="322">
        <f t="shared" si="56"/>
        <v>180.81160529717732</v>
      </c>
      <c r="L194" s="322">
        <f t="shared" si="56"/>
        <v>185.84674424614235</v>
      </c>
      <c r="M194" s="322">
        <f t="shared" si="56"/>
        <v>174.5910678874499</v>
      </c>
      <c r="N194" s="322">
        <f t="shared" si="56"/>
        <v>175.03461180123574</v>
      </c>
      <c r="O194" s="322">
        <f t="shared" si="56"/>
        <v>189.99722010873938</v>
      </c>
      <c r="P194" s="322">
        <f t="shared" si="56"/>
        <v>186.42845431130766</v>
      </c>
      <c r="Q194" s="322">
        <f t="shared" si="56"/>
        <v>185.74200494860099</v>
      </c>
      <c r="R194" s="322">
        <f t="shared" si="56"/>
        <v>190.40654154408253</v>
      </c>
      <c r="S194" s="322">
        <f t="shared" si="56"/>
        <v>195.13713159972696</v>
      </c>
      <c r="T194" s="322">
        <f t="shared" si="56"/>
        <v>197.16289291381028</v>
      </c>
      <c r="U194" s="322">
        <f t="shared" si="56"/>
        <v>203.37112163303991</v>
      </c>
      <c r="V194" s="322">
        <f t="shared" si="56"/>
        <v>208.15450785831254</v>
      </c>
      <c r="W194" s="322">
        <f t="shared" si="56"/>
        <v>215.17354489724269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</v>
      </c>
      <c r="C195" s="275">
        <f>IF(C$49=0,0,C$49/NMM!C$10*1000)</f>
        <v>0</v>
      </c>
      <c r="D195" s="275">
        <f>IF(D$49=0,0,D$49/NMM!D$10*1000)</f>
        <v>0</v>
      </c>
      <c r="E195" s="275">
        <f>IF(E$49=0,0,E$49/NMM!E$10*1000)</f>
        <v>0</v>
      </c>
      <c r="F195" s="275">
        <f>IF(F$49=0,0,F$49/NMM!F$10*1000)</f>
        <v>0</v>
      </c>
      <c r="G195" s="275">
        <f>IF(G$49=0,0,G$49/NMM!G$10*1000)</f>
        <v>0</v>
      </c>
      <c r="H195" s="275">
        <f>IF(H$49=0,0,H$49/NMM!H$10*1000)</f>
        <v>0</v>
      </c>
      <c r="I195" s="275">
        <f>IF(I$49=0,0,I$49/NMM!I$10*1000)</f>
        <v>0</v>
      </c>
      <c r="J195" s="275">
        <f>IF(J$49=0,0,J$49/NMM!J$10*1000)</f>
        <v>0</v>
      </c>
      <c r="K195" s="275">
        <f>IF(K$49=0,0,K$49/NMM!K$10*1000)</f>
        <v>0</v>
      </c>
      <c r="L195" s="275">
        <f>IF(L$49=0,0,L$49/NMM!L$10*1000)</f>
        <v>0</v>
      </c>
      <c r="M195" s="275">
        <f>IF(M$49=0,0,M$49/NMM!M$10*1000)</f>
        <v>0</v>
      </c>
      <c r="N195" s="275">
        <f>IF(N$49=0,0,N$49/NMM!N$10*1000)</f>
        <v>0</v>
      </c>
      <c r="O195" s="275">
        <f>IF(O$49=0,0,O$49/NMM!O$10*1000)</f>
        <v>0</v>
      </c>
      <c r="P195" s="275">
        <f>IF(P$49=0,0,P$49/NMM!P$10*1000)</f>
        <v>0</v>
      </c>
      <c r="Q195" s="275">
        <f>IF(Q$49=0,0,Q$49/NMM!Q$10*1000)</f>
        <v>0</v>
      </c>
      <c r="R195" s="275">
        <f>IF(R$49=0,0,R$49/NMM!R$10*1000)</f>
        <v>0</v>
      </c>
      <c r="S195" s="275">
        <f>IF(S$49=0,0,S$49/NMM!S$10*1000)</f>
        <v>0</v>
      </c>
      <c r="T195" s="275">
        <f>IF(T$49=0,0,T$49/NMM!T$10*1000)</f>
        <v>0</v>
      </c>
      <c r="U195" s="275">
        <f>IF(U$49=0,0,U$49/NMM!U$10*1000)</f>
        <v>0</v>
      </c>
      <c r="V195" s="275">
        <f>IF(V$49=0,0,V$49/NMM!V$10*1000)</f>
        <v>0</v>
      </c>
      <c r="W195" s="275">
        <f>IF(W$49=0,0,W$49/NMM!W$10*1000)</f>
        <v>0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</v>
      </c>
      <c r="C196" s="276">
        <f>IF(C$50=0,0,C$50/NMM!C$10*1000)</f>
        <v>0</v>
      </c>
      <c r="D196" s="276">
        <f>IF(D$50=0,0,D$50/NMM!D$10*1000)</f>
        <v>0</v>
      </c>
      <c r="E196" s="276">
        <f>IF(E$50=0,0,E$50/NMM!E$10*1000)</f>
        <v>0</v>
      </c>
      <c r="F196" s="276">
        <f>IF(F$50=0,0,F$50/NMM!F$10*1000)</f>
        <v>0</v>
      </c>
      <c r="G196" s="276">
        <f>IF(G$50=0,0,G$50/NMM!G$10*1000)</f>
        <v>0</v>
      </c>
      <c r="H196" s="276">
        <f>IF(H$50=0,0,H$50/NMM!H$10*1000)</f>
        <v>0</v>
      </c>
      <c r="I196" s="276">
        <f>IF(I$50=0,0,I$50/NMM!I$10*1000)</f>
        <v>0</v>
      </c>
      <c r="J196" s="276">
        <f>IF(J$50=0,0,J$50/NMM!J$10*1000)</f>
        <v>0</v>
      </c>
      <c r="K196" s="276">
        <f>IF(K$50=0,0,K$50/NMM!K$10*1000)</f>
        <v>0</v>
      </c>
      <c r="L196" s="276">
        <f>IF(L$50=0,0,L$50/NMM!L$10*1000)</f>
        <v>0</v>
      </c>
      <c r="M196" s="276">
        <f>IF(M$50=0,0,M$50/NMM!M$10*1000)</f>
        <v>0</v>
      </c>
      <c r="N196" s="276">
        <f>IF(N$50=0,0,N$50/NMM!N$10*1000)</f>
        <v>0</v>
      </c>
      <c r="O196" s="276">
        <f>IF(O$50=0,0,O$50/NMM!O$10*1000)</f>
        <v>0</v>
      </c>
      <c r="P196" s="276">
        <f>IF(P$50=0,0,P$50/NMM!P$10*1000)</f>
        <v>0</v>
      </c>
      <c r="Q196" s="276">
        <f>IF(Q$50=0,0,Q$50/NMM!Q$10*1000)</f>
        <v>0</v>
      </c>
      <c r="R196" s="276">
        <f>IF(R$50=0,0,R$50/NMM!R$10*1000)</f>
        <v>0</v>
      </c>
      <c r="S196" s="276">
        <f>IF(S$50=0,0,S$50/NMM!S$10*1000)</f>
        <v>0</v>
      </c>
      <c r="T196" s="276">
        <f>IF(T$50=0,0,T$50/NMM!T$10*1000)</f>
        <v>0</v>
      </c>
      <c r="U196" s="276">
        <f>IF(U$50=0,0,U$50/NMM!U$10*1000)</f>
        <v>0</v>
      </c>
      <c r="V196" s="276">
        <f>IF(V$50=0,0,V$50/NMM!V$10*1000)</f>
        <v>0</v>
      </c>
      <c r="W196" s="276">
        <f>IF(W$50=0,0,W$50/NMM!W$10*1000)</f>
        <v>0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</v>
      </c>
      <c r="C197" s="276">
        <f>IF(C$51=0,0,C$51/NMM!C$10*1000)</f>
        <v>0</v>
      </c>
      <c r="D197" s="276">
        <f>IF(D$51=0,0,D$51/NMM!D$10*1000)</f>
        <v>0</v>
      </c>
      <c r="E197" s="276">
        <f>IF(E$51=0,0,E$51/NMM!E$10*1000)</f>
        <v>0</v>
      </c>
      <c r="F197" s="276">
        <f>IF(F$51=0,0,F$51/NMM!F$10*1000)</f>
        <v>0</v>
      </c>
      <c r="G197" s="276">
        <f>IF(G$51=0,0,G$51/NMM!G$10*1000)</f>
        <v>0</v>
      </c>
      <c r="H197" s="276">
        <f>IF(H$51=0,0,H$51/NMM!H$10*1000)</f>
        <v>0</v>
      </c>
      <c r="I197" s="276">
        <f>IF(I$51=0,0,I$51/NMM!I$10*1000)</f>
        <v>0</v>
      </c>
      <c r="J197" s="276">
        <f>IF(J$51=0,0,J$51/NMM!J$10*1000)</f>
        <v>0</v>
      </c>
      <c r="K197" s="276">
        <f>IF(K$51=0,0,K$51/NMM!K$10*1000)</f>
        <v>0</v>
      </c>
      <c r="L197" s="276">
        <f>IF(L$51=0,0,L$51/NMM!L$10*1000)</f>
        <v>0</v>
      </c>
      <c r="M197" s="276">
        <f>IF(M$51=0,0,M$51/NMM!M$10*1000)</f>
        <v>0</v>
      </c>
      <c r="N197" s="276">
        <f>IF(N$51=0,0,N$51/NMM!N$10*1000)</f>
        <v>0</v>
      </c>
      <c r="O197" s="276">
        <f>IF(O$51=0,0,O$51/NMM!O$10*1000)</f>
        <v>0</v>
      </c>
      <c r="P197" s="276">
        <f>IF(P$51=0,0,P$51/NMM!P$10*1000)</f>
        <v>0</v>
      </c>
      <c r="Q197" s="276">
        <f>IF(Q$51=0,0,Q$51/NMM!Q$10*1000)</f>
        <v>0</v>
      </c>
      <c r="R197" s="276">
        <f>IF(R$51=0,0,R$51/NMM!R$10*1000)</f>
        <v>0</v>
      </c>
      <c r="S197" s="276">
        <f>IF(S$51=0,0,S$51/NMM!S$10*1000)</f>
        <v>0</v>
      </c>
      <c r="T197" s="276">
        <f>IF(T$51=0,0,T$51/NMM!T$10*1000)</f>
        <v>0</v>
      </c>
      <c r="U197" s="276">
        <f>IF(U$51=0,0,U$51/NMM!U$10*1000)</f>
        <v>0</v>
      </c>
      <c r="V197" s="276">
        <f>IF(V$51=0,0,V$51/NMM!V$10*1000)</f>
        <v>0</v>
      </c>
      <c r="W197" s="276">
        <f>IF(W$51=0,0,W$51/NMM!W$10*1000)</f>
        <v>0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</v>
      </c>
      <c r="C198" s="276">
        <f>IF(C$52=0,0,C$52/NMM!C$10*1000)</f>
        <v>0</v>
      </c>
      <c r="D198" s="276">
        <f>IF(D$52=0,0,D$52/NMM!D$10*1000)</f>
        <v>0</v>
      </c>
      <c r="E198" s="276">
        <f>IF(E$52=0,0,E$52/NMM!E$10*1000)</f>
        <v>0</v>
      </c>
      <c r="F198" s="276">
        <f>IF(F$52=0,0,F$52/NMM!F$10*1000)</f>
        <v>0</v>
      </c>
      <c r="G198" s="276">
        <f>IF(G$52=0,0,G$52/NMM!G$10*1000)</f>
        <v>0</v>
      </c>
      <c r="H198" s="276">
        <f>IF(H$52=0,0,H$52/NMM!H$10*1000)</f>
        <v>0</v>
      </c>
      <c r="I198" s="276">
        <f>IF(I$52=0,0,I$52/NMM!I$10*1000)</f>
        <v>0</v>
      </c>
      <c r="J198" s="276">
        <f>IF(J$52=0,0,J$52/NMM!J$10*1000)</f>
        <v>0</v>
      </c>
      <c r="K198" s="276">
        <f>IF(K$52=0,0,K$52/NMM!K$10*1000)</f>
        <v>0</v>
      </c>
      <c r="L198" s="276">
        <f>IF(L$52=0,0,L$52/NMM!L$10*1000)</f>
        <v>0</v>
      </c>
      <c r="M198" s="276">
        <f>IF(M$52=0,0,M$52/NMM!M$10*1000)</f>
        <v>0</v>
      </c>
      <c r="N198" s="276">
        <f>IF(N$52=0,0,N$52/NMM!N$10*1000)</f>
        <v>0</v>
      </c>
      <c r="O198" s="276">
        <f>IF(O$52=0,0,O$52/NMM!O$10*1000)</f>
        <v>0</v>
      </c>
      <c r="P198" s="276">
        <f>IF(P$52=0,0,P$52/NMM!P$10*1000)</f>
        <v>0</v>
      </c>
      <c r="Q198" s="276">
        <f>IF(Q$52=0,0,Q$52/NMM!Q$10*1000)</f>
        <v>0</v>
      </c>
      <c r="R198" s="276">
        <f>IF(R$52=0,0,R$52/NMM!R$10*1000)</f>
        <v>0</v>
      </c>
      <c r="S198" s="276">
        <f>IF(S$52=0,0,S$52/NMM!S$10*1000)</f>
        <v>0</v>
      </c>
      <c r="T198" s="276">
        <f>IF(T$52=0,0,T$52/NMM!T$10*1000)</f>
        <v>0</v>
      </c>
      <c r="U198" s="276">
        <f>IF(U$52=0,0,U$52/NMM!U$10*1000)</f>
        <v>0</v>
      </c>
      <c r="V198" s="276">
        <f>IF(V$52=0,0,V$52/NMM!V$10*1000)</f>
        <v>0</v>
      </c>
      <c r="W198" s="276">
        <f>IF(W$52=0,0,W$52/NMM!W$10*1000)</f>
        <v>0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1.0971181072619876</v>
      </c>
      <c r="C199" s="277">
        <f>IF(C$53=0,0,C$53/NMM!C$10*1000)</f>
        <v>0.99998297023179639</v>
      </c>
      <c r="D199" s="277">
        <f>IF(D$53=0,0,D$53/NMM!D$10*1000)</f>
        <v>0.8150421531919525</v>
      </c>
      <c r="E199" s="277">
        <f>IF(E$53=0,0,E$53/NMM!E$10*1000)</f>
        <v>0.94697804061205204</v>
      </c>
      <c r="F199" s="277">
        <f>IF(F$53=0,0,F$53/NMM!F$10*1000)</f>
        <v>1.0572265260298601</v>
      </c>
      <c r="G199" s="277">
        <f>IF(G$53=0,0,G$53/NMM!G$10*1000)</f>
        <v>1.1143702984904356</v>
      </c>
      <c r="H199" s="277">
        <f>IF(H$53=0,0,H$53/NMM!H$10*1000)</f>
        <v>1.1572393996378418</v>
      </c>
      <c r="I199" s="277">
        <f>IF(I$53=0,0,I$53/NMM!I$10*1000)</f>
        <v>1.1488851073729964</v>
      </c>
      <c r="J199" s="277">
        <f>IF(J$53=0,0,J$53/NMM!J$10*1000)</f>
        <v>1.1483858297555409</v>
      </c>
      <c r="K199" s="277">
        <f>IF(K$53=0,0,K$53/NMM!K$10*1000)</f>
        <v>1.2122294363681851</v>
      </c>
      <c r="L199" s="277">
        <f>IF(L$53=0,0,L$53/NMM!L$10*1000)</f>
        <v>1.2021282640574238</v>
      </c>
      <c r="M199" s="277">
        <f>IF(M$53=0,0,M$53/NMM!M$10*1000)</f>
        <v>0.97588189947404969</v>
      </c>
      <c r="N199" s="277">
        <f>IF(N$53=0,0,N$53/NMM!N$10*1000)</f>
        <v>0.99671488276676345</v>
      </c>
      <c r="O199" s="277">
        <f>IF(O$53=0,0,O$53/NMM!O$10*1000)</f>
        <v>0.99502189433949761</v>
      </c>
      <c r="P199" s="277">
        <f>IF(P$53=0,0,P$53/NMM!P$10*1000)</f>
        <v>0.99534726204319346</v>
      </c>
      <c r="Q199" s="277">
        <f>IF(Q$53=0,0,Q$53/NMM!Q$10*1000)</f>
        <v>1.0540398904255874</v>
      </c>
      <c r="R199" s="277">
        <f>IF(R$53=0,0,R$53/NMM!R$10*1000)</f>
        <v>1.1056503749722311</v>
      </c>
      <c r="S199" s="277">
        <f>IF(S$53=0,0,S$53/NMM!S$10*1000)</f>
        <v>1.1465718423478173</v>
      </c>
      <c r="T199" s="277">
        <f>IF(T$53=0,0,T$53/NMM!T$10*1000)</f>
        <v>1.2725784386044288</v>
      </c>
      <c r="U199" s="277">
        <f>IF(U$53=0,0,U$53/NMM!U$10*1000)</f>
        <v>1.3243801674842832</v>
      </c>
      <c r="V199" s="277">
        <f>IF(V$53=0,0,V$53/NMM!V$10*1000)</f>
        <v>1.220678831830734</v>
      </c>
      <c r="W199" s="277">
        <f>IF(W$53=0,0,W$53/NMM!W$10*1000)</f>
        <v>1.2413880849598142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0</v>
      </c>
      <c r="C200" s="278">
        <f>IF(C$59=0,0,C$59/NMM!C$10*1000)</f>
        <v>0</v>
      </c>
      <c r="D200" s="278">
        <f>IF(D$59=0,0,D$59/NMM!D$10*1000)</f>
        <v>0</v>
      </c>
      <c r="E200" s="278">
        <f>IF(E$59=0,0,E$59/NMM!E$10*1000)</f>
        <v>0</v>
      </c>
      <c r="F200" s="278">
        <f>IF(F$59=0,0,F$59/NMM!F$10*1000)</f>
        <v>0</v>
      </c>
      <c r="G200" s="278">
        <f>IF(G$59=0,0,G$59/NMM!G$10*1000)</f>
        <v>0</v>
      </c>
      <c r="H200" s="278">
        <f>IF(H$59=0,0,H$59/NMM!H$10*1000)</f>
        <v>0</v>
      </c>
      <c r="I200" s="278">
        <f>IF(I$59=0,0,I$59/NMM!I$10*1000)</f>
        <v>0</v>
      </c>
      <c r="J200" s="278">
        <f>IF(J$59=0,0,J$59/NMM!J$10*1000)</f>
        <v>0</v>
      </c>
      <c r="K200" s="278">
        <f>IF(K$59=0,0,K$59/NMM!K$10*1000)</f>
        <v>0</v>
      </c>
      <c r="L200" s="278">
        <f>IF(L$59=0,0,L$59/NMM!L$10*1000)</f>
        <v>0</v>
      </c>
      <c r="M200" s="278">
        <f>IF(M$59=0,0,M$59/NMM!M$10*1000)</f>
        <v>0</v>
      </c>
      <c r="N200" s="278">
        <f>IF(N$59=0,0,N$59/NMM!N$10*1000)</f>
        <v>0</v>
      </c>
      <c r="O200" s="278">
        <f>IF(O$59=0,0,O$59/NMM!O$10*1000)</f>
        <v>0</v>
      </c>
      <c r="P200" s="278">
        <f>IF(P$59=0,0,P$59/NMM!P$10*1000)</f>
        <v>0</v>
      </c>
      <c r="Q200" s="278">
        <f>IF(Q$59=0,0,Q$59/NMM!Q$10*1000)</f>
        <v>0</v>
      </c>
      <c r="R200" s="278">
        <f>IF(R$59=0,0,R$59/NMM!R$10*1000)</f>
        <v>0</v>
      </c>
      <c r="S200" s="278">
        <f>IF(S$59=0,0,S$59/NMM!S$10*1000)</f>
        <v>0</v>
      </c>
      <c r="T200" s="278">
        <f>IF(T$59=0,0,T$59/NMM!T$10*1000)</f>
        <v>0</v>
      </c>
      <c r="U200" s="278">
        <f>IF(U$59=0,0,U$59/NMM!U$10*1000)</f>
        <v>0</v>
      </c>
      <c r="V200" s="278">
        <f>IF(V$59=0,0,V$59/NMM!V$10*1000)</f>
        <v>0</v>
      </c>
      <c r="W200" s="278">
        <f>IF(W$59=0,0,W$59/NMM!W$10*1000)</f>
        <v>0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35.964926651241015</v>
      </c>
      <c r="C201" s="278">
        <f>IF(C$60=0,0,C$60/NMM!C$10*1000)</f>
        <v>32.388850370506994</v>
      </c>
      <c r="D201" s="278">
        <f>IF(D$60=0,0,D$60/NMM!D$10*1000)</f>
        <v>28.544856904428581</v>
      </c>
      <c r="E201" s="278">
        <f>IF(E$60=0,0,E$60/NMM!E$10*1000)</f>
        <v>28.23819260386491</v>
      </c>
      <c r="F201" s="278">
        <f>IF(F$60=0,0,F$60/NMM!F$10*1000)</f>
        <v>29.827802698320863</v>
      </c>
      <c r="G201" s="278">
        <f>IF(G$60=0,0,G$60/NMM!G$10*1000)</f>
        <v>31.105341169051826</v>
      </c>
      <c r="H201" s="278">
        <f>IF(H$60=0,0,H$60/NMM!H$10*1000)</f>
        <v>31.850331131397901</v>
      </c>
      <c r="I201" s="278">
        <f>IF(I$60=0,0,I$60/NMM!I$10*1000)</f>
        <v>29.203695228426888</v>
      </c>
      <c r="J201" s="278">
        <f>IF(J$60=0,0,J$60/NMM!J$10*1000)</f>
        <v>29.510747454235265</v>
      </c>
      <c r="K201" s="278">
        <f>IF(K$60=0,0,K$60/NMM!K$10*1000)</f>
        <v>30.927525758299076</v>
      </c>
      <c r="L201" s="278">
        <f>IF(L$60=0,0,L$60/NMM!L$10*1000)</f>
        <v>30.788571915725679</v>
      </c>
      <c r="M201" s="278">
        <f>IF(M$60=0,0,M$60/NMM!M$10*1000)</f>
        <v>29.353393918086876</v>
      </c>
      <c r="N201" s="278">
        <f>IF(N$60=0,0,N$60/NMM!N$10*1000)</f>
        <v>29.059191231889237</v>
      </c>
      <c r="O201" s="278">
        <f>IF(O$60=0,0,O$60/NMM!O$10*1000)</f>
        <v>31.664447217012352</v>
      </c>
      <c r="P201" s="278">
        <f>IF(P$60=0,0,P$60/NMM!P$10*1000)</f>
        <v>30.418901516576518</v>
      </c>
      <c r="Q201" s="278">
        <f>IF(Q$60=0,0,Q$60/NMM!Q$10*1000)</f>
        <v>30.6363027881224</v>
      </c>
      <c r="R201" s="278">
        <f>IF(R$60=0,0,R$60/NMM!R$10*1000)</f>
        <v>31.404661707273572</v>
      </c>
      <c r="S201" s="278">
        <f>IF(S$60=0,0,S$60/NMM!S$10*1000)</f>
        <v>32.11183977311984</v>
      </c>
      <c r="T201" s="278">
        <f>IF(T$60=0,0,T$60/NMM!T$10*1000)</f>
        <v>31.924290211086767</v>
      </c>
      <c r="U201" s="278">
        <f>IF(U$60=0,0,U$60/NMM!U$10*1000)</f>
        <v>33.363617686081959</v>
      </c>
      <c r="V201" s="278">
        <f>IF(V$60=0,0,V$60/NMM!V$10*1000)</f>
        <v>32.310155386775072</v>
      </c>
      <c r="W201" s="278">
        <f>IF(W$60=0,0,W$60/NMM!W$10*1000)</f>
        <v>33.38195698058869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152.80342577123508</v>
      </c>
      <c r="C202" s="278">
        <f>IF(C$79=0,0,C$79/NMM!C$10*1000)</f>
        <v>146.62865126400717</v>
      </c>
      <c r="D202" s="278">
        <f>IF(D$79=0,0,D$79/NMM!D$10*1000)</f>
        <v>141.76623829907493</v>
      </c>
      <c r="E202" s="278">
        <f>IF(E$79=0,0,E$79/NMM!E$10*1000)</f>
        <v>146.99352101895127</v>
      </c>
      <c r="F202" s="278">
        <f>IF(F$79=0,0,F$79/NMM!F$10*1000)</f>
        <v>142.60408083447425</v>
      </c>
      <c r="G202" s="278">
        <f>IF(G$79=0,0,G$79/NMM!G$10*1000)</f>
        <v>150.55137699387961</v>
      </c>
      <c r="H202" s="278">
        <f>IF(H$79=0,0,H$79/NMM!H$10*1000)</f>
        <v>151.02166440068416</v>
      </c>
      <c r="I202" s="278">
        <f>IF(I$79=0,0,I$79/NMM!I$10*1000)</f>
        <v>132.91795375715913</v>
      </c>
      <c r="J202" s="278">
        <f>IF(J$79=0,0,J$79/NMM!J$10*1000)</f>
        <v>137.42920249104151</v>
      </c>
      <c r="K202" s="278">
        <f>IF(K$79=0,0,K$79/NMM!K$10*1000)</f>
        <v>135.15434422927743</v>
      </c>
      <c r="L202" s="278">
        <f>IF(L$79=0,0,L$79/NMM!L$10*1000)</f>
        <v>140.53030482657255</v>
      </c>
      <c r="M202" s="278">
        <f>IF(M$79=0,0,M$79/NMM!M$10*1000)</f>
        <v>131.50297916610685</v>
      </c>
      <c r="N202" s="278">
        <f>IF(N$79=0,0,N$79/NMM!N$10*1000)</f>
        <v>132.39619863112821</v>
      </c>
      <c r="O202" s="278">
        <f>IF(O$79=0,0,O$79/NMM!O$10*1000)</f>
        <v>143.61287609668017</v>
      </c>
      <c r="P202" s="278">
        <f>IF(P$79=0,0,P$79/NMM!P$10*1000)</f>
        <v>141.91575962718059</v>
      </c>
      <c r="Q202" s="278">
        <f>IF(Q$79=0,0,Q$79/NMM!Q$10*1000)</f>
        <v>140.81324479955958</v>
      </c>
      <c r="R202" s="278">
        <f>IF(R$79=0,0,R$79/NMM!R$10*1000)</f>
        <v>144.32536572922825</v>
      </c>
      <c r="S202" s="278">
        <f>IF(S$79=0,0,S$79/NMM!S$10*1000)</f>
        <v>148.01182370111454</v>
      </c>
      <c r="T202" s="278">
        <f>IF(T$79=0,0,T$79/NMM!T$10*1000)</f>
        <v>150.24802337425183</v>
      </c>
      <c r="U202" s="278">
        <f>IF(U$79=0,0,U$79/NMM!U$10*1000)</f>
        <v>154.28673339457265</v>
      </c>
      <c r="V202" s="278">
        <f>IF(V$79=0,0,V$79/NMM!V$10*1000)</f>
        <v>160.93412246365369</v>
      </c>
      <c r="W202" s="278">
        <f>IF(W$79=0,0,W$79/NMM!W$10*1000)</f>
        <v>166.40953223004252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15.814789446820646</v>
      </c>
      <c r="C203" s="279">
        <f>IF(C$89=0,0,C$89/NMM!C$10*1000)</f>
        <v>14.04477274554417</v>
      </c>
      <c r="D203" s="279">
        <f>IF(D$89=0,0,D$89/NMM!D$10*1000)</f>
        <v>12.103275113736554</v>
      </c>
      <c r="E203" s="279">
        <f>IF(E$89=0,0,E$89/NMM!E$10*1000)</f>
        <v>11.825412527081625</v>
      </c>
      <c r="F203" s="279">
        <f>IF(F$89=0,0,F$89/NMM!F$10*1000)</f>
        <v>12.768448366697914</v>
      </c>
      <c r="G203" s="279">
        <f>IF(G$89=0,0,G$89/NMM!G$10*1000)</f>
        <v>13.275041221132362</v>
      </c>
      <c r="H203" s="279">
        <f>IF(H$89=0,0,H$89/NMM!H$10*1000)</f>
        <v>13.661654284451062</v>
      </c>
      <c r="I203" s="279">
        <f>IF(I$89=0,0,I$89/NMM!I$10*1000)</f>
        <v>12.648068649202585</v>
      </c>
      <c r="J203" s="279">
        <f>IF(J$89=0,0,J$89/NMM!J$10*1000)</f>
        <v>12.712860685293423</v>
      </c>
      <c r="K203" s="279">
        <f>IF(K$89=0,0,K$89/NMM!K$10*1000)</f>
        <v>13.517505873232643</v>
      </c>
      <c r="L203" s="279">
        <f>IF(L$89=0,0,L$89/NMM!L$10*1000)</f>
        <v>13.325739239786687</v>
      </c>
      <c r="M203" s="279">
        <f>IF(M$89=0,0,M$89/NMM!M$10*1000)</f>
        <v>12.758812903782104</v>
      </c>
      <c r="N203" s="279">
        <f>IF(N$89=0,0,N$89/NMM!N$10*1000)</f>
        <v>12.582507055451524</v>
      </c>
      <c r="O203" s="279">
        <f>IF(O$89=0,0,O$89/NMM!O$10*1000)</f>
        <v>13.724874900707366</v>
      </c>
      <c r="P203" s="279">
        <f>IF(P$89=0,0,P$89/NMM!P$10*1000)</f>
        <v>13.098445905507353</v>
      </c>
      <c r="Q203" s="279">
        <f>IF(Q$89=0,0,Q$89/NMM!Q$10*1000)</f>
        <v>13.238417470493435</v>
      </c>
      <c r="R203" s="279">
        <f>IF(R$89=0,0,R$89/NMM!R$10*1000)</f>
        <v>13.570863732608464</v>
      </c>
      <c r="S203" s="279">
        <f>IF(S$89=0,0,S$89/NMM!S$10*1000)</f>
        <v>13.866896283144783</v>
      </c>
      <c r="T203" s="279">
        <f>IF(T$89=0,0,T$89/NMM!T$10*1000)</f>
        <v>13.718000889867248</v>
      </c>
      <c r="U203" s="279">
        <f>IF(U$89=0,0,U$89/NMM!U$10*1000)</f>
        <v>14.396390384901014</v>
      </c>
      <c r="V203" s="279">
        <f>IF(V$89=0,0,V$89/NMM!V$10*1000)</f>
        <v>13.689551176053051</v>
      </c>
      <c r="W203" s="279">
        <f>IF(W$89=0,0,W$89/NMM!W$10*1000)</f>
        <v>14.140667601651664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1810</v>
      </c>
      <c r="B205" s="322">
        <f t="shared" ref="B205:W205" si="57">SUM(B206:B211,B212:B213,B214)</f>
        <v>442.13235184795531</v>
      </c>
      <c r="C205" s="322">
        <f t="shared" si="57"/>
        <v>433.98363617724505</v>
      </c>
      <c r="D205" s="322">
        <f t="shared" si="57"/>
        <v>360.98442391876875</v>
      </c>
      <c r="E205" s="322">
        <f t="shared" si="57"/>
        <v>363.78736840877707</v>
      </c>
      <c r="F205" s="322">
        <f t="shared" si="57"/>
        <v>397.91718998136412</v>
      </c>
      <c r="G205" s="322">
        <f t="shared" si="57"/>
        <v>407.93421138356655</v>
      </c>
      <c r="H205" s="322">
        <f t="shared" si="57"/>
        <v>423.68928708746239</v>
      </c>
      <c r="I205" s="322">
        <f t="shared" si="57"/>
        <v>394.58304123134297</v>
      </c>
      <c r="J205" s="322">
        <f t="shared" si="57"/>
        <v>397.17546265891576</v>
      </c>
      <c r="K205" s="322">
        <f t="shared" si="57"/>
        <v>403.70927506153475</v>
      </c>
      <c r="L205" s="322">
        <f t="shared" si="57"/>
        <v>404.80687823144535</v>
      </c>
      <c r="M205" s="322">
        <f t="shared" si="57"/>
        <v>351.42935669037587</v>
      </c>
      <c r="N205" s="322">
        <f t="shared" si="57"/>
        <v>348.89455356993994</v>
      </c>
      <c r="O205" s="322">
        <f t="shared" si="57"/>
        <v>346.9671696223661</v>
      </c>
      <c r="P205" s="322">
        <f t="shared" si="57"/>
        <v>347.26740718411338</v>
      </c>
      <c r="Q205" s="322">
        <f t="shared" si="57"/>
        <v>337.33831525523487</v>
      </c>
      <c r="R205" s="322">
        <f t="shared" si="57"/>
        <v>348.172194553569</v>
      </c>
      <c r="S205" s="322">
        <f t="shared" si="57"/>
        <v>347.21609520428967</v>
      </c>
      <c r="T205" s="322">
        <f t="shared" si="57"/>
        <v>360.72528030690864</v>
      </c>
      <c r="U205" s="322">
        <f t="shared" si="57"/>
        <v>379.22814640699431</v>
      </c>
      <c r="V205" s="322">
        <f t="shared" si="57"/>
        <v>365.52802716525662</v>
      </c>
      <c r="W205" s="322">
        <f t="shared" si="57"/>
        <v>383.65863458232502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0</v>
      </c>
      <c r="C206" s="275">
        <f>IF(C$100=0,0,C$100/NMM!C$11*1000)</f>
        <v>0</v>
      </c>
      <c r="D206" s="275">
        <f>IF(D$100=0,0,D$100/NMM!D$11*1000)</f>
        <v>0</v>
      </c>
      <c r="E206" s="275">
        <f>IF(E$100=0,0,E$100/NMM!E$11*1000)</f>
        <v>0</v>
      </c>
      <c r="F206" s="275">
        <f>IF(F$100=0,0,F$100/NMM!F$11*1000)</f>
        <v>0</v>
      </c>
      <c r="G206" s="275">
        <f>IF(G$100=0,0,G$100/NMM!G$11*1000)</f>
        <v>0</v>
      </c>
      <c r="H206" s="275">
        <f>IF(H$100=0,0,H$100/NMM!H$11*1000)</f>
        <v>0</v>
      </c>
      <c r="I206" s="275">
        <f>IF(I$100=0,0,I$100/NMM!I$11*1000)</f>
        <v>0</v>
      </c>
      <c r="J206" s="275">
        <f>IF(J$100=0,0,J$100/NMM!J$11*1000)</f>
        <v>0</v>
      </c>
      <c r="K206" s="275">
        <f>IF(K$100=0,0,K$100/NMM!K$11*1000)</f>
        <v>0</v>
      </c>
      <c r="L206" s="275">
        <f>IF(L$100=0,0,L$100/NMM!L$11*1000)</f>
        <v>0</v>
      </c>
      <c r="M206" s="275">
        <f>IF(M$100=0,0,M$100/NMM!M$11*1000)</f>
        <v>0</v>
      </c>
      <c r="N206" s="275">
        <f>IF(N$100=0,0,N$100/NMM!N$11*1000)</f>
        <v>0</v>
      </c>
      <c r="O206" s="275">
        <f>IF(O$100=0,0,O$100/NMM!O$11*1000)</f>
        <v>0</v>
      </c>
      <c r="P206" s="275">
        <f>IF(P$100=0,0,P$100/NMM!P$11*1000)</f>
        <v>0</v>
      </c>
      <c r="Q206" s="275">
        <f>IF(Q$100=0,0,Q$100/NMM!Q$11*1000)</f>
        <v>0</v>
      </c>
      <c r="R206" s="275">
        <f>IF(R$100=0,0,R$100/NMM!R$11*1000)</f>
        <v>0</v>
      </c>
      <c r="S206" s="275">
        <f>IF(S$100=0,0,S$100/NMM!S$11*1000)</f>
        <v>0</v>
      </c>
      <c r="T206" s="275">
        <f>IF(T$100=0,0,T$100/NMM!T$11*1000)</f>
        <v>0</v>
      </c>
      <c r="U206" s="275">
        <f>IF(U$100=0,0,U$100/NMM!U$11*1000)</f>
        <v>0</v>
      </c>
      <c r="V206" s="275">
        <f>IF(V$100=0,0,V$100/NMM!V$11*1000)</f>
        <v>0</v>
      </c>
      <c r="W206" s="275">
        <f>IF(W$100=0,0,W$100/NMM!W$11*1000)</f>
        <v>0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0</v>
      </c>
      <c r="C207" s="276">
        <f>IF(C$101=0,0,C$101/NMM!C$11*1000)</f>
        <v>0</v>
      </c>
      <c r="D207" s="276">
        <f>IF(D$101=0,0,D$101/NMM!D$11*1000)</f>
        <v>0</v>
      </c>
      <c r="E207" s="276">
        <f>IF(E$101=0,0,E$101/NMM!E$11*1000)</f>
        <v>0</v>
      </c>
      <c r="F207" s="276">
        <f>IF(F$101=0,0,F$101/NMM!F$11*1000)</f>
        <v>0</v>
      </c>
      <c r="G207" s="276">
        <f>IF(G$101=0,0,G$101/NMM!G$11*1000)</f>
        <v>0</v>
      </c>
      <c r="H207" s="276">
        <f>IF(H$101=0,0,H$101/NMM!H$11*1000)</f>
        <v>0</v>
      </c>
      <c r="I207" s="276">
        <f>IF(I$101=0,0,I$101/NMM!I$11*1000)</f>
        <v>0</v>
      </c>
      <c r="J207" s="276">
        <f>IF(J$101=0,0,J$101/NMM!J$11*1000)</f>
        <v>0</v>
      </c>
      <c r="K207" s="276">
        <f>IF(K$101=0,0,K$101/NMM!K$11*1000)</f>
        <v>0</v>
      </c>
      <c r="L207" s="276">
        <f>IF(L$101=0,0,L$101/NMM!L$11*1000)</f>
        <v>0</v>
      </c>
      <c r="M207" s="276">
        <f>IF(M$101=0,0,M$101/NMM!M$11*1000)</f>
        <v>0</v>
      </c>
      <c r="N207" s="276">
        <f>IF(N$101=0,0,N$101/NMM!N$11*1000)</f>
        <v>0</v>
      </c>
      <c r="O207" s="276">
        <f>IF(O$101=0,0,O$101/NMM!O$11*1000)</f>
        <v>0</v>
      </c>
      <c r="P207" s="276">
        <f>IF(P$101=0,0,P$101/NMM!P$11*1000)</f>
        <v>0</v>
      </c>
      <c r="Q207" s="276">
        <f>IF(Q$101=0,0,Q$101/NMM!Q$11*1000)</f>
        <v>0</v>
      </c>
      <c r="R207" s="276">
        <f>IF(R$101=0,0,R$101/NMM!R$11*1000)</f>
        <v>0</v>
      </c>
      <c r="S207" s="276">
        <f>IF(S$101=0,0,S$101/NMM!S$11*1000)</f>
        <v>0</v>
      </c>
      <c r="T207" s="276">
        <f>IF(T$101=0,0,T$101/NMM!T$11*1000)</f>
        <v>0</v>
      </c>
      <c r="U207" s="276">
        <f>IF(U$101=0,0,U$101/NMM!U$11*1000)</f>
        <v>0</v>
      </c>
      <c r="V207" s="276">
        <f>IF(V$101=0,0,V$101/NMM!V$11*1000)</f>
        <v>0</v>
      </c>
      <c r="W207" s="276">
        <f>IF(W$101=0,0,W$101/NMM!W$11*1000)</f>
        <v>0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0</v>
      </c>
      <c r="C208" s="276">
        <f>IF(C$102=0,0,C$102/NMM!C$11*1000)</f>
        <v>0</v>
      </c>
      <c r="D208" s="276">
        <f>IF(D$102=0,0,D$102/NMM!D$11*1000)</f>
        <v>0</v>
      </c>
      <c r="E208" s="276">
        <f>IF(E$102=0,0,E$102/NMM!E$11*1000)</f>
        <v>0</v>
      </c>
      <c r="F208" s="276">
        <f>IF(F$102=0,0,F$102/NMM!F$11*1000)</f>
        <v>0</v>
      </c>
      <c r="G208" s="276">
        <f>IF(G$102=0,0,G$102/NMM!G$11*1000)</f>
        <v>0</v>
      </c>
      <c r="H208" s="276">
        <f>IF(H$102=0,0,H$102/NMM!H$11*1000)</f>
        <v>0</v>
      </c>
      <c r="I208" s="276">
        <f>IF(I$102=0,0,I$102/NMM!I$11*1000)</f>
        <v>0</v>
      </c>
      <c r="J208" s="276">
        <f>IF(J$102=0,0,J$102/NMM!J$11*1000)</f>
        <v>0</v>
      </c>
      <c r="K208" s="276">
        <f>IF(K$102=0,0,K$102/NMM!K$11*1000)</f>
        <v>0</v>
      </c>
      <c r="L208" s="276">
        <f>IF(L$102=0,0,L$102/NMM!L$11*1000)</f>
        <v>0</v>
      </c>
      <c r="M208" s="276">
        <f>IF(M$102=0,0,M$102/NMM!M$11*1000)</f>
        <v>0</v>
      </c>
      <c r="N208" s="276">
        <f>IF(N$102=0,0,N$102/NMM!N$11*1000)</f>
        <v>0</v>
      </c>
      <c r="O208" s="276">
        <f>IF(O$102=0,0,O$102/NMM!O$11*1000)</f>
        <v>0</v>
      </c>
      <c r="P208" s="276">
        <f>IF(P$102=0,0,P$102/NMM!P$11*1000)</f>
        <v>0</v>
      </c>
      <c r="Q208" s="276">
        <f>IF(Q$102=0,0,Q$102/NMM!Q$11*1000)</f>
        <v>0</v>
      </c>
      <c r="R208" s="276">
        <f>IF(R$102=0,0,R$102/NMM!R$11*1000)</f>
        <v>0</v>
      </c>
      <c r="S208" s="276">
        <f>IF(S$102=0,0,S$102/NMM!S$11*1000)</f>
        <v>0</v>
      </c>
      <c r="T208" s="276">
        <f>IF(T$102=0,0,T$102/NMM!T$11*1000)</f>
        <v>0</v>
      </c>
      <c r="U208" s="276">
        <f>IF(U$102=0,0,U$102/NMM!U$11*1000)</f>
        <v>0</v>
      </c>
      <c r="V208" s="276">
        <f>IF(V$102=0,0,V$102/NMM!V$11*1000)</f>
        <v>0</v>
      </c>
      <c r="W208" s="276">
        <f>IF(W$102=0,0,W$102/NMM!W$11*1000)</f>
        <v>0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0</v>
      </c>
      <c r="C209" s="276">
        <f>IF(C$103=0,0,C$103/NMM!C$11*1000)</f>
        <v>0</v>
      </c>
      <c r="D209" s="276">
        <f>IF(D$103=0,0,D$103/NMM!D$11*1000)</f>
        <v>0</v>
      </c>
      <c r="E209" s="276">
        <f>IF(E$103=0,0,E$103/NMM!E$11*1000)</f>
        <v>0</v>
      </c>
      <c r="F209" s="276">
        <f>IF(F$103=0,0,F$103/NMM!F$11*1000)</f>
        <v>0</v>
      </c>
      <c r="G209" s="276">
        <f>IF(G$103=0,0,G$103/NMM!G$11*1000)</f>
        <v>0</v>
      </c>
      <c r="H209" s="276">
        <f>IF(H$103=0,0,H$103/NMM!H$11*1000)</f>
        <v>0</v>
      </c>
      <c r="I209" s="276">
        <f>IF(I$103=0,0,I$103/NMM!I$11*1000)</f>
        <v>0</v>
      </c>
      <c r="J209" s="276">
        <f>IF(J$103=0,0,J$103/NMM!J$11*1000)</f>
        <v>0</v>
      </c>
      <c r="K209" s="276">
        <f>IF(K$103=0,0,K$103/NMM!K$11*1000)</f>
        <v>0</v>
      </c>
      <c r="L209" s="276">
        <f>IF(L$103=0,0,L$103/NMM!L$11*1000)</f>
        <v>0</v>
      </c>
      <c r="M209" s="276">
        <f>IF(M$103=0,0,M$103/NMM!M$11*1000)</f>
        <v>0</v>
      </c>
      <c r="N209" s="276">
        <f>IF(N$103=0,0,N$103/NMM!N$11*1000)</f>
        <v>0</v>
      </c>
      <c r="O209" s="276">
        <f>IF(O$103=0,0,O$103/NMM!O$11*1000)</f>
        <v>0</v>
      </c>
      <c r="P209" s="276">
        <f>IF(P$103=0,0,P$103/NMM!P$11*1000)</f>
        <v>0</v>
      </c>
      <c r="Q209" s="276">
        <f>IF(Q$103=0,0,Q$103/NMM!Q$11*1000)</f>
        <v>0</v>
      </c>
      <c r="R209" s="276">
        <f>IF(R$103=0,0,R$103/NMM!R$11*1000)</f>
        <v>0</v>
      </c>
      <c r="S209" s="276">
        <f>IF(S$103=0,0,S$103/NMM!S$11*1000)</f>
        <v>0</v>
      </c>
      <c r="T209" s="276">
        <f>IF(T$103=0,0,T$103/NMM!T$11*1000)</f>
        <v>0</v>
      </c>
      <c r="U209" s="276">
        <f>IF(U$103=0,0,U$103/NMM!U$11*1000)</f>
        <v>0</v>
      </c>
      <c r="V209" s="276">
        <f>IF(V$103=0,0,V$103/NMM!V$11*1000)</f>
        <v>0</v>
      </c>
      <c r="W209" s="276">
        <f>IF(W$103=0,0,W$103/NMM!W$11*1000)</f>
        <v>0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2.8197164211614543</v>
      </c>
      <c r="C210" s="277">
        <f>IF(C$104=0,0,C$104/NMM!C$11*1000)</f>
        <v>2.8401513608615248</v>
      </c>
      <c r="D210" s="277">
        <f>IF(D$104=0,0,D$104/NMM!D$11*1000)</f>
        <v>2.2351668419223052</v>
      </c>
      <c r="E210" s="277">
        <f>IF(E$104=0,0,E$104/NMM!E$11*1000)</f>
        <v>2.6755133660987545</v>
      </c>
      <c r="F210" s="277">
        <f>IF(F$104=0,0,F$104/NMM!F$11*1000)</f>
        <v>3.0251718628145658</v>
      </c>
      <c r="G210" s="277">
        <f>IF(G$104=0,0,G$104/NMM!G$11*1000)</f>
        <v>3.1438770545615702</v>
      </c>
      <c r="H210" s="277">
        <f>IF(H$104=0,0,H$104/NMM!H$11*1000)</f>
        <v>3.2947220564735962</v>
      </c>
      <c r="I210" s="277">
        <f>IF(I$104=0,0,I$104/NMM!I$11*1000)</f>
        <v>3.288500744657592</v>
      </c>
      <c r="J210" s="277">
        <f>IF(J$104=0,0,J$104/NMM!J$11*1000)</f>
        <v>3.2919566118834696</v>
      </c>
      <c r="K210" s="277">
        <f>IF(K$104=0,0,K$104/NMM!K$11*1000)</f>
        <v>3.3220809267911546</v>
      </c>
      <c r="L210" s="277">
        <f>IF(L$104=0,0,L$104/NMM!L$11*1000)</f>
        <v>3.3507295971001949</v>
      </c>
      <c r="M210" s="277">
        <f>IF(M$104=0,0,M$104/NMM!M$11*1000)</f>
        <v>2.4694729183673019</v>
      </c>
      <c r="N210" s="277">
        <f>IF(N$104=0,0,N$104/NMM!N$11*1000)</f>
        <v>2.5384486227054941</v>
      </c>
      <c r="O210" s="277">
        <f>IF(O$104=0,0,O$104/NMM!O$11*1000)</f>
        <v>2.311804242628821</v>
      </c>
      <c r="P210" s="277">
        <f>IF(P$104=0,0,P$104/NMM!P$11*1000)</f>
        <v>2.4244763559331131</v>
      </c>
      <c r="Q210" s="277">
        <f>IF(Q$104=0,0,Q$104/NMM!Q$11*1000)</f>
        <v>2.466839541243238</v>
      </c>
      <c r="R210" s="277">
        <f>IF(R$104=0,0,R$104/NMM!R$11*1000)</f>
        <v>2.604862348876551</v>
      </c>
      <c r="S210" s="277">
        <f>IF(S$104=0,0,S$104/NMM!S$11*1000)</f>
        <v>2.636051537273135</v>
      </c>
      <c r="T210" s="277">
        <f>IF(T$104=0,0,T$104/NMM!T$11*1000)</f>
        <v>3.0697320664677554</v>
      </c>
      <c r="U210" s="277">
        <f>IF(U$104=0,0,U$104/NMM!U$11*1000)</f>
        <v>3.2005202335687426</v>
      </c>
      <c r="V210" s="277">
        <f>IF(V$104=0,0,V$104/NMM!V$11*1000)</f>
        <v>2.9909312174918279</v>
      </c>
      <c r="W210" s="277">
        <f>IF(W$104=0,0,W$104/NMM!W$11*1000)</f>
        <v>3.091086663388837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405.4100363378052</v>
      </c>
      <c r="C211" s="278">
        <f>IF(C$110=0,0,C$110/NMM!C$11*1000)</f>
        <v>397.87131475608248</v>
      </c>
      <c r="D211" s="278">
        <f>IF(D$110=0,0,D$110/NMM!D$11*1000)</f>
        <v>331.06388849114006</v>
      </c>
      <c r="E211" s="278">
        <f>IF(E$110=0,0,E$110/NMM!E$11*1000)</f>
        <v>333.24416023827291</v>
      </c>
      <c r="F211" s="278">
        <f>IF(F$110=0,0,F$110/NMM!F$11*1000)</f>
        <v>364.41744330758729</v>
      </c>
      <c r="G211" s="278">
        <f>IF(G$110=0,0,G$110/NMM!G$11*1000)</f>
        <v>373.55188746184041</v>
      </c>
      <c r="H211" s="278">
        <f>IF(H$110=0,0,H$110/NMM!H$11*1000)</f>
        <v>387.95190973702245</v>
      </c>
      <c r="I211" s="278">
        <f>IF(I$110=0,0,I$110/NMM!I$11*1000)</f>
        <v>361.09758992790563</v>
      </c>
      <c r="J211" s="278">
        <f>IF(J$110=0,0,J$110/NMM!J$11*1000)</f>
        <v>363.48676004789979</v>
      </c>
      <c r="K211" s="278">
        <f>IF(K$110=0,0,K$110/NMM!K$11*1000)</f>
        <v>369.48854604571716</v>
      </c>
      <c r="L211" s="278">
        <f>IF(L$110=0,0,L$110/NMM!L$11*1000)</f>
        <v>370.47500727532849</v>
      </c>
      <c r="M211" s="278">
        <f>IF(M$110=0,0,M$110/NMM!M$11*1000)</f>
        <v>322.02997990942339</v>
      </c>
      <c r="N211" s="278">
        <f>IF(N$110=0,0,N$110/NMM!N$11*1000)</f>
        <v>319.6271396930436</v>
      </c>
      <c r="O211" s="278">
        <f>IF(O$110=0,0,O$110/NMM!O$11*1000)</f>
        <v>318.05764946158166</v>
      </c>
      <c r="P211" s="278">
        <f>IF(P$110=0,0,P$110/NMM!P$11*1000)</f>
        <v>318.23074012444209</v>
      </c>
      <c r="Q211" s="278">
        <f>IF(Q$110=0,0,Q$110/NMM!Q$11*1000)</f>
        <v>309.02880133600576</v>
      </c>
      <c r="R211" s="278">
        <f>IF(R$110=0,0,R$110/NMM!R$11*1000)</f>
        <v>318.89923805664847</v>
      </c>
      <c r="S211" s="278">
        <f>IF(S$110=0,0,S$110/NMM!S$11*1000)</f>
        <v>317.98814046996915</v>
      </c>
      <c r="T211" s="278">
        <f>IF(T$110=0,0,T$110/NMM!T$11*1000)</f>
        <v>330.05458326439788</v>
      </c>
      <c r="U211" s="278">
        <f>IF(U$110=0,0,U$110/NMM!U$11*1000)</f>
        <v>347.00885268844098</v>
      </c>
      <c r="V211" s="278">
        <f>IF(V$110=0,0,V$110/NMM!V$11*1000)</f>
        <v>334.55941256776691</v>
      </c>
      <c r="W211" s="278">
        <f>IF(W$110=0,0,W$110/NMM!W$11*1000)</f>
        <v>351.19841996102843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0</v>
      </c>
      <c r="C212" s="278">
        <f>IF(C$118=0,0,C$118/NMM!C$11*1000)</f>
        <v>0</v>
      </c>
      <c r="D212" s="278">
        <f>IF(D$118=0,0,D$118/NMM!D$11*1000)</f>
        <v>0</v>
      </c>
      <c r="E212" s="278">
        <f>IF(E$118=0,0,E$118/NMM!E$11*1000)</f>
        <v>0</v>
      </c>
      <c r="F212" s="278">
        <f>IF(F$118=0,0,F$118/NMM!F$11*1000)</f>
        <v>0</v>
      </c>
      <c r="G212" s="278">
        <f>IF(G$118=0,0,G$118/NMM!G$11*1000)</f>
        <v>0</v>
      </c>
      <c r="H212" s="278">
        <f>IF(H$118=0,0,H$118/NMM!H$11*1000)</f>
        <v>0</v>
      </c>
      <c r="I212" s="278">
        <f>IF(I$118=0,0,I$118/NMM!I$11*1000)</f>
        <v>0</v>
      </c>
      <c r="J212" s="278">
        <f>IF(J$118=0,0,J$118/NMM!J$11*1000)</f>
        <v>0</v>
      </c>
      <c r="K212" s="278">
        <f>IF(K$118=0,0,K$118/NMM!K$11*1000)</f>
        <v>0</v>
      </c>
      <c r="L212" s="278">
        <f>IF(L$118=0,0,L$118/NMM!L$11*1000)</f>
        <v>0</v>
      </c>
      <c r="M212" s="278">
        <f>IF(M$118=0,0,M$118/NMM!M$11*1000)</f>
        <v>0</v>
      </c>
      <c r="N212" s="278">
        <f>IF(N$118=0,0,N$118/NMM!N$11*1000)</f>
        <v>0</v>
      </c>
      <c r="O212" s="278">
        <f>IF(O$118=0,0,O$118/NMM!O$11*1000)</f>
        <v>0</v>
      </c>
      <c r="P212" s="278">
        <f>IF(P$118=0,0,P$118/NMM!P$11*1000)</f>
        <v>0</v>
      </c>
      <c r="Q212" s="278">
        <f>IF(Q$118=0,0,Q$118/NMM!Q$11*1000)</f>
        <v>0</v>
      </c>
      <c r="R212" s="278">
        <f>IF(R$118=0,0,R$118/NMM!R$11*1000)</f>
        <v>0</v>
      </c>
      <c r="S212" s="278">
        <f>IF(S$118=0,0,S$118/NMM!S$11*1000)</f>
        <v>0</v>
      </c>
      <c r="T212" s="278">
        <f>IF(T$118=0,0,T$118/NMM!T$11*1000)</f>
        <v>0</v>
      </c>
      <c r="U212" s="278">
        <f>IF(U$118=0,0,U$118/NMM!U$11*1000)</f>
        <v>0</v>
      </c>
      <c r="V212" s="278">
        <f>IF(V$118=0,0,V$118/NMM!V$11*1000)</f>
        <v>0</v>
      </c>
      <c r="W212" s="278">
        <f>IF(W$118=0,0,W$118/NMM!W$11*1000)</f>
        <v>0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33.902599088988637</v>
      </c>
      <c r="C213" s="278">
        <f>IF(C$119=0,0,C$119/NMM!C$11*1000)</f>
        <v>33.272170060301036</v>
      </c>
      <c r="D213" s="278">
        <f>IF(D$119=0,0,D$119/NMM!D$11*1000)</f>
        <v>27.685368585706406</v>
      </c>
      <c r="E213" s="278">
        <f>IF(E$119=0,0,E$119/NMM!E$11*1000)</f>
        <v>27.86769480440541</v>
      </c>
      <c r="F213" s="278">
        <f>IF(F$119=0,0,F$119/NMM!F$11*1000)</f>
        <v>30.474574810962292</v>
      </c>
      <c r="G213" s="278">
        <f>IF(G$119=0,0,G$119/NMM!G$11*1000)</f>
        <v>31.238446867164548</v>
      </c>
      <c r="H213" s="278">
        <f>IF(H$119=0,0,H$119/NMM!H$11*1000)</f>
        <v>32.442655293966354</v>
      </c>
      <c r="I213" s="278">
        <f>IF(I$119=0,0,I$119/NMM!I$11*1000)</f>
        <v>30.196950558779765</v>
      </c>
      <c r="J213" s="278">
        <f>IF(J$119=0,0,J$119/NMM!J$11*1000)</f>
        <v>30.396745999132538</v>
      </c>
      <c r="K213" s="278">
        <f>IF(K$119=0,0,K$119/NMM!K$11*1000)</f>
        <v>30.898648089026455</v>
      </c>
      <c r="L213" s="278">
        <f>IF(L$119=0,0,L$119/NMM!L$11*1000)</f>
        <v>30.981141359016647</v>
      </c>
      <c r="M213" s="278">
        <f>IF(M$119=0,0,M$119/NMM!M$11*1000)</f>
        <v>26.929903862585153</v>
      </c>
      <c r="N213" s="278">
        <f>IF(N$119=0,0,N$119/NMM!N$11*1000)</f>
        <v>26.728965254190829</v>
      </c>
      <c r="O213" s="278">
        <f>IF(O$119=0,0,O$119/NMM!O$11*1000)</f>
        <v>26.597715918155618</v>
      </c>
      <c r="P213" s="278">
        <f>IF(P$119=0,0,P$119/NMM!P$11*1000)</f>
        <v>26.612190703738168</v>
      </c>
      <c r="Q213" s="278">
        <f>IF(Q$119=0,0,Q$119/NMM!Q$11*1000)</f>
        <v>25.842674377985848</v>
      </c>
      <c r="R213" s="278">
        <f>IF(R$119=0,0,R$119/NMM!R$11*1000)</f>
        <v>26.668094148043959</v>
      </c>
      <c r="S213" s="278">
        <f>IF(S$119=0,0,S$119/NMM!S$11*1000)</f>
        <v>26.59190319704738</v>
      </c>
      <c r="T213" s="278">
        <f>IF(T$119=0,0,T$119/NMM!T$11*1000)</f>
        <v>27.600964976043048</v>
      </c>
      <c r="U213" s="278">
        <f>IF(U$119=0,0,U$119/NMM!U$11*1000)</f>
        <v>29.018773484984568</v>
      </c>
      <c r="V213" s="278">
        <f>IF(V$119=0,0,V$119/NMM!V$11*1000)</f>
        <v>27.977683379997881</v>
      </c>
      <c r="W213" s="278">
        <f>IF(W$119=0,0,W$119/NMM!W$11*1000)</f>
        <v>29.369127957907725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0</v>
      </c>
      <c r="C214" s="279">
        <f>IF(C$127=0,0,C$127/NMM!C$11*1000)</f>
        <v>0</v>
      </c>
      <c r="D214" s="279">
        <f>IF(D$127=0,0,D$127/NMM!D$11*1000)</f>
        <v>0</v>
      </c>
      <c r="E214" s="279">
        <f>IF(E$127=0,0,E$127/NMM!E$11*1000)</f>
        <v>0</v>
      </c>
      <c r="F214" s="279">
        <f>IF(F$127=0,0,F$127/NMM!F$11*1000)</f>
        <v>0</v>
      </c>
      <c r="G214" s="279">
        <f>IF(G$127=0,0,G$127/NMM!G$11*1000)</f>
        <v>0</v>
      </c>
      <c r="H214" s="279">
        <f>IF(H$127=0,0,H$127/NMM!H$11*1000)</f>
        <v>0</v>
      </c>
      <c r="I214" s="279">
        <f>IF(I$127=0,0,I$127/NMM!I$11*1000)</f>
        <v>0</v>
      </c>
      <c r="J214" s="279">
        <f>IF(J$127=0,0,J$127/NMM!J$11*1000)</f>
        <v>0</v>
      </c>
      <c r="K214" s="279">
        <f>IF(K$127=0,0,K$127/NMM!K$11*1000)</f>
        <v>0</v>
      </c>
      <c r="L214" s="279">
        <f>IF(L$127=0,0,L$127/NMM!L$11*1000)</f>
        <v>0</v>
      </c>
      <c r="M214" s="279">
        <f>IF(M$127=0,0,M$127/NMM!M$11*1000)</f>
        <v>0</v>
      </c>
      <c r="N214" s="279">
        <f>IF(N$127=0,0,N$127/NMM!N$11*1000)</f>
        <v>0</v>
      </c>
      <c r="O214" s="279">
        <f>IF(O$127=0,0,O$127/NMM!O$11*1000)</f>
        <v>0</v>
      </c>
      <c r="P214" s="279">
        <f>IF(P$127=0,0,P$127/NMM!P$11*1000)</f>
        <v>0</v>
      </c>
      <c r="Q214" s="279">
        <f>IF(Q$127=0,0,Q$127/NMM!Q$11*1000)</f>
        <v>0</v>
      </c>
      <c r="R214" s="279">
        <f>IF(R$127=0,0,R$127/NMM!R$11*1000)</f>
        <v>0</v>
      </c>
      <c r="S214" s="279">
        <f>IF(S$127=0,0,S$127/NMM!S$11*1000)</f>
        <v>0</v>
      </c>
      <c r="T214" s="279">
        <f>IF(T$127=0,0,T$127/NMM!T$11*1000)</f>
        <v>0</v>
      </c>
      <c r="U214" s="279">
        <f>IF(U$127=0,0,U$127/NMM!U$11*1000)</f>
        <v>0</v>
      </c>
      <c r="V214" s="279">
        <f>IF(V$127=0,0,V$127/NMM!V$11*1000)</f>
        <v>0</v>
      </c>
      <c r="W214" s="279">
        <f>IF(W$127=0,0,W$127/NMM!W$11*1000)</f>
        <v>0</v>
      </c>
      <c r="DA214" s="82"/>
    </row>
  </sheetData>
  <conditionalFormatting sqref="B144:V144 B193:V193 B49:V59 B100:V110 B133:V139 B157:V163 B147:V152 B166:V171 B177:V179 B184:V190 B195:V200 B206:V211 B20:W25 B6:W15 B27:W32 B34:W44 B49:W58 B100:W109 B133:W138 B156:W156 B158:W159 B161:W162 B147:W151 B166:W170 B177:W178 B192:W192 B184:W189 B195:W199 B214:W214 B206:W210">
    <cfRule type="cellIs" dxfId="192" priority="438" operator="lessThan">
      <formula>0</formula>
    </cfRule>
  </conditionalFormatting>
  <conditionalFormatting sqref="B16:W16">
    <cfRule type="cellIs" dxfId="191" priority="437" operator="lessThan">
      <formula>0</formula>
    </cfRule>
  </conditionalFormatting>
  <conditionalFormatting sqref="B20:V24">
    <cfRule type="cellIs" dxfId="190" priority="436" operator="lessThan">
      <formula>0</formula>
    </cfRule>
  </conditionalFormatting>
  <conditionalFormatting sqref="B16:V16">
    <cfRule type="cellIs" dxfId="189" priority="434" operator="lessThan">
      <formula>0</formula>
    </cfRule>
  </conditionalFormatting>
  <conditionalFormatting sqref="B46:V46">
    <cfRule type="cellIs" dxfId="188" priority="435" operator="lessThan">
      <formula>0</formula>
    </cfRule>
  </conditionalFormatting>
  <conditionalFormatting sqref="B28:V45">
    <cfRule type="cellIs" dxfId="187" priority="433" operator="lessThan">
      <formula>0</formula>
    </cfRule>
  </conditionalFormatting>
  <conditionalFormatting sqref="B63:W66">
    <cfRule type="cellIs" dxfId="186" priority="432" operator="lessThan">
      <formula>0</formula>
    </cfRule>
  </conditionalFormatting>
  <conditionalFormatting sqref="B92:W95">
    <cfRule type="cellIs" dxfId="185" priority="425" operator="lessThan">
      <formula>0</formula>
    </cfRule>
  </conditionalFormatting>
  <conditionalFormatting sqref="B70:W70">
    <cfRule type="cellIs" dxfId="184" priority="429" operator="lessThan">
      <formula>0</formula>
    </cfRule>
  </conditionalFormatting>
  <conditionalFormatting sqref="B68:W69 B71:W77">
    <cfRule type="cellIs" dxfId="183" priority="430" operator="lessThan">
      <formula>0</formula>
    </cfRule>
  </conditionalFormatting>
  <conditionalFormatting sqref="B71:V71">
    <cfRule type="cellIs" dxfId="182" priority="420" operator="lessThan">
      <formula>0</formula>
    </cfRule>
  </conditionalFormatting>
  <conditionalFormatting sqref="B82:W87">
    <cfRule type="cellIs" dxfId="181" priority="428" operator="lessThan">
      <formula>0</formula>
    </cfRule>
  </conditionalFormatting>
  <conditionalFormatting sqref="B88:W88">
    <cfRule type="cellIs" dxfId="180" priority="427" operator="lessThan">
      <formula>0</formula>
    </cfRule>
  </conditionalFormatting>
  <conditionalFormatting sqref="B78:W78 B80:W80">
    <cfRule type="cellIs" dxfId="179" priority="431" operator="lessThan">
      <formula>0</formula>
    </cfRule>
  </conditionalFormatting>
  <conditionalFormatting sqref="B90:W90">
    <cfRule type="cellIs" dxfId="178" priority="426" operator="lessThan">
      <formula>0</formula>
    </cfRule>
  </conditionalFormatting>
  <conditionalFormatting sqref="B64:V67">
    <cfRule type="cellIs" dxfId="177" priority="423" operator="lessThan">
      <formula>0</formula>
    </cfRule>
  </conditionalFormatting>
  <conditionalFormatting sqref="B69:V70 B72:V78">
    <cfRule type="cellIs" dxfId="176" priority="421" operator="lessThan">
      <formula>0</formula>
    </cfRule>
  </conditionalFormatting>
  <conditionalFormatting sqref="B83:V88">
    <cfRule type="cellIs" dxfId="175" priority="419" operator="lessThan">
      <formula>0</formula>
    </cfRule>
  </conditionalFormatting>
  <conditionalFormatting sqref="B89:V89">
    <cfRule type="cellIs" dxfId="174" priority="418" operator="lessThan">
      <formula>0</formula>
    </cfRule>
  </conditionalFormatting>
  <conditionalFormatting sqref="B79:V79 B81:V81">
    <cfRule type="cellIs" dxfId="173" priority="422" operator="lessThan">
      <formula>0</formula>
    </cfRule>
  </conditionalFormatting>
  <conditionalFormatting sqref="B91:V91">
    <cfRule type="cellIs" dxfId="172" priority="417" operator="lessThan">
      <formula>0</formula>
    </cfRule>
  </conditionalFormatting>
  <conditionalFormatting sqref="B93:V95">
    <cfRule type="cellIs" dxfId="171" priority="416" operator="lessThan">
      <formula>0</formula>
    </cfRule>
  </conditionalFormatting>
  <conditionalFormatting sqref="B97:V97">
    <cfRule type="cellIs" dxfId="170" priority="415" operator="lessThan">
      <formula>0</formula>
    </cfRule>
  </conditionalFormatting>
  <conditionalFormatting sqref="B126:W126">
    <cfRule type="cellIs" dxfId="169" priority="414" operator="lessThan">
      <formula>0</formula>
    </cfRule>
  </conditionalFormatting>
  <conditionalFormatting sqref="B113:W116">
    <cfRule type="cellIs" dxfId="168" priority="413" operator="lessThan">
      <formula>0</formula>
    </cfRule>
  </conditionalFormatting>
  <conditionalFormatting sqref="B122:W125">
    <cfRule type="cellIs" dxfId="167" priority="412" operator="lessThan">
      <formula>0</formula>
    </cfRule>
  </conditionalFormatting>
  <conditionalFormatting sqref="B128:V128">
    <cfRule type="cellIs" dxfId="166" priority="411" operator="lessThan">
      <formula>0</formula>
    </cfRule>
  </conditionalFormatting>
  <conditionalFormatting sqref="B114:V117">
    <cfRule type="cellIs" dxfId="165" priority="410" operator="lessThan">
      <formula>0</formula>
    </cfRule>
  </conditionalFormatting>
  <conditionalFormatting sqref="B123:V126">
    <cfRule type="cellIs" dxfId="164" priority="409" operator="lessThan">
      <formula>0</formula>
    </cfRule>
  </conditionalFormatting>
  <conditionalFormatting sqref="B139:V139">
    <cfRule type="cellIs" dxfId="163" priority="407" operator="lessThan">
      <formula>0</formula>
    </cfRule>
  </conditionalFormatting>
  <conditionalFormatting sqref="B144:V144">
    <cfRule type="cellIs" dxfId="162" priority="408" operator="lessThan">
      <formula>0</formula>
    </cfRule>
  </conditionalFormatting>
  <conditionalFormatting sqref="B160:V160">
    <cfRule type="cellIs" dxfId="161" priority="405" operator="lessThan">
      <formula>0</formula>
    </cfRule>
  </conditionalFormatting>
  <conditionalFormatting sqref="B157:V157 B159:V159">
    <cfRule type="cellIs" dxfId="160" priority="406" operator="lessThan">
      <formula>0</formula>
    </cfRule>
  </conditionalFormatting>
  <conditionalFormatting sqref="B162:V162">
    <cfRule type="cellIs" dxfId="159" priority="404" operator="lessThan">
      <formula>0</formula>
    </cfRule>
  </conditionalFormatting>
  <conditionalFormatting sqref="B163:V163">
    <cfRule type="cellIs" dxfId="158" priority="403" operator="lessThan">
      <formula>0</formula>
    </cfRule>
  </conditionalFormatting>
  <conditionalFormatting sqref="B178:V179">
    <cfRule type="cellIs" dxfId="157" priority="402" operator="lessThan">
      <formula>0</formula>
    </cfRule>
  </conditionalFormatting>
  <conditionalFormatting sqref="B193:V193">
    <cfRule type="cellIs" dxfId="156" priority="401" operator="lessThan">
      <formula>0</formula>
    </cfRule>
  </conditionalFormatting>
  <conditionalFormatting sqref="B190:V190">
    <cfRule type="cellIs" dxfId="155" priority="400" operator="lessThan">
      <formula>0</formula>
    </cfRule>
  </conditionalFormatting>
  <conditionalFormatting sqref="W6:W15 W50:W59 W101:W110">
    <cfRule type="cellIs" dxfId="154" priority="399" operator="lessThan">
      <formula>0</formula>
    </cfRule>
  </conditionalFormatting>
  <conditionalFormatting sqref="W20:W24">
    <cfRule type="cellIs" dxfId="153" priority="398" operator="lessThan">
      <formula>0</formula>
    </cfRule>
  </conditionalFormatting>
  <conditionalFormatting sqref="W16">
    <cfRule type="cellIs" dxfId="152" priority="396" operator="lessThan">
      <formula>0</formula>
    </cfRule>
  </conditionalFormatting>
  <conditionalFormatting sqref="W46">
    <cfRule type="cellIs" dxfId="151" priority="397" operator="lessThan">
      <formula>0</formula>
    </cfRule>
  </conditionalFormatting>
  <conditionalFormatting sqref="W28:W45">
    <cfRule type="cellIs" dxfId="150" priority="395" operator="lessThan">
      <formula>0</formula>
    </cfRule>
  </conditionalFormatting>
  <conditionalFormatting sqref="W71">
    <cfRule type="cellIs" dxfId="149" priority="391" operator="lessThan">
      <formula>0</formula>
    </cfRule>
  </conditionalFormatting>
  <conditionalFormatting sqref="W64:W67">
    <cfRule type="cellIs" dxfId="148" priority="394" operator="lessThan">
      <formula>0</formula>
    </cfRule>
  </conditionalFormatting>
  <conditionalFormatting sqref="W69:W70 W72:W78">
    <cfRule type="cellIs" dxfId="147" priority="392" operator="lessThan">
      <formula>0</formula>
    </cfRule>
  </conditionalFormatting>
  <conditionalFormatting sqref="W83:W88">
    <cfRule type="cellIs" dxfId="146" priority="390" operator="lessThan">
      <formula>0</formula>
    </cfRule>
  </conditionalFormatting>
  <conditionalFormatting sqref="W89">
    <cfRule type="cellIs" dxfId="145" priority="389" operator="lessThan">
      <formula>0</formula>
    </cfRule>
  </conditionalFormatting>
  <conditionalFormatting sqref="W79 W81">
    <cfRule type="cellIs" dxfId="144" priority="393" operator="lessThan">
      <formula>0</formula>
    </cfRule>
  </conditionalFormatting>
  <conditionalFormatting sqref="W91">
    <cfRule type="cellIs" dxfId="143" priority="388" operator="lessThan">
      <formula>0</formula>
    </cfRule>
  </conditionalFormatting>
  <conditionalFormatting sqref="W93:W95">
    <cfRule type="cellIs" dxfId="142" priority="387" operator="lessThan">
      <formula>0</formula>
    </cfRule>
  </conditionalFormatting>
  <conditionalFormatting sqref="W97">
    <cfRule type="cellIs" dxfId="141" priority="386" operator="lessThan">
      <formula>0</formula>
    </cfRule>
  </conditionalFormatting>
  <conditionalFormatting sqref="W128">
    <cfRule type="cellIs" dxfId="140" priority="385" operator="lessThan">
      <formula>0</formula>
    </cfRule>
  </conditionalFormatting>
  <conditionalFormatting sqref="W114:W117">
    <cfRule type="cellIs" dxfId="139" priority="384" operator="lessThan">
      <formula>0</formula>
    </cfRule>
  </conditionalFormatting>
  <conditionalFormatting sqref="W123:W126">
    <cfRule type="cellIs" dxfId="138" priority="383" operator="lessThan">
      <formula>0</formula>
    </cfRule>
  </conditionalFormatting>
  <conditionalFormatting sqref="W139">
    <cfRule type="cellIs" dxfId="137" priority="379" operator="lessThan">
      <formula>0</formula>
    </cfRule>
    <cfRule type="cellIs" dxfId="136" priority="381" operator="lessThan">
      <formula>0</formula>
    </cfRule>
  </conditionalFormatting>
  <conditionalFormatting sqref="W144">
    <cfRule type="cellIs" dxfId="135" priority="380" operator="lessThan">
      <formula>0</formula>
    </cfRule>
    <cfRule type="cellIs" dxfId="134" priority="382" operator="lessThan">
      <formula>0</formula>
    </cfRule>
  </conditionalFormatting>
  <conditionalFormatting sqref="W134:W138">
    <cfRule type="cellIs" dxfId="133" priority="378" operator="lessThan">
      <formula>0</formula>
    </cfRule>
  </conditionalFormatting>
  <conditionalFormatting sqref="W160">
    <cfRule type="cellIs" dxfId="132" priority="372" operator="lessThan">
      <formula>0</formula>
    </cfRule>
    <cfRule type="cellIs" dxfId="131" priority="376" operator="lessThan">
      <formula>0</formula>
    </cfRule>
  </conditionalFormatting>
  <conditionalFormatting sqref="W157 W159">
    <cfRule type="cellIs" dxfId="130" priority="373" operator="lessThan">
      <formula>0</formula>
    </cfRule>
    <cfRule type="cellIs" dxfId="129" priority="377" operator="lessThan">
      <formula>0</formula>
    </cfRule>
  </conditionalFormatting>
  <conditionalFormatting sqref="W162">
    <cfRule type="cellIs" dxfId="128" priority="371" operator="lessThan">
      <formula>0</formula>
    </cfRule>
    <cfRule type="cellIs" dxfId="127" priority="375" operator="lessThan">
      <formula>0</formula>
    </cfRule>
  </conditionalFormatting>
  <conditionalFormatting sqref="W163">
    <cfRule type="cellIs" dxfId="126" priority="370" operator="lessThan">
      <formula>0</formula>
    </cfRule>
    <cfRule type="cellIs" dxfId="125" priority="374" operator="lessThan">
      <formula>0</formula>
    </cfRule>
  </conditionalFormatting>
  <conditionalFormatting sqref="W148:W152">
    <cfRule type="cellIs" dxfId="124" priority="369" operator="lessThan">
      <formula>0</formula>
    </cfRule>
  </conditionalFormatting>
  <conditionalFormatting sqref="W167:W171">
    <cfRule type="cellIs" dxfId="123" priority="366" operator="lessThan">
      <formula>0</formula>
    </cfRule>
  </conditionalFormatting>
  <conditionalFormatting sqref="W178:W179">
    <cfRule type="cellIs" dxfId="122" priority="367" operator="lessThan">
      <formula>0</formula>
    </cfRule>
    <cfRule type="cellIs" dxfId="121" priority="368" operator="lessThan">
      <formula>0</formula>
    </cfRule>
  </conditionalFormatting>
  <conditionalFormatting sqref="W193">
    <cfRule type="cellIs" dxfId="120" priority="363" operator="lessThan">
      <formula>0</formula>
    </cfRule>
    <cfRule type="cellIs" dxfId="119" priority="365" operator="lessThan">
      <formula>0</formula>
    </cfRule>
  </conditionalFormatting>
  <conditionalFormatting sqref="W190">
    <cfRule type="cellIs" dxfId="118" priority="362" operator="lessThan">
      <formula>0</formula>
    </cfRule>
    <cfRule type="cellIs" dxfId="117" priority="364" operator="lessThan">
      <formula>0</formula>
    </cfRule>
  </conditionalFormatting>
  <conditionalFormatting sqref="W185:W189">
    <cfRule type="cellIs" dxfId="116" priority="361" operator="lessThan">
      <formula>0</formula>
    </cfRule>
  </conditionalFormatting>
  <conditionalFormatting sqref="W196:W200">
    <cfRule type="cellIs" dxfId="115" priority="360" operator="lessThan">
      <formula>0</formula>
    </cfRule>
  </conditionalFormatting>
  <conditionalFormatting sqref="W207:W211">
    <cfRule type="cellIs" dxfId="114" priority="359" operator="lessThan">
      <formula>0</formula>
    </cfRule>
  </conditionalFormatting>
  <conditionalFormatting sqref="B45:W45">
    <cfRule type="cellIs" dxfId="113" priority="358" operator="lessThan">
      <formula>0</formula>
    </cfRule>
  </conditionalFormatting>
  <conditionalFormatting sqref="B142:W142">
    <cfRule type="cellIs" dxfId="112" priority="357" operator="lessThan">
      <formula>0</formula>
    </cfRule>
  </conditionalFormatting>
  <conditionalFormatting sqref="B96:W96">
    <cfRule type="cellIs" dxfId="111" priority="356" operator="lessThan">
      <formula>0</formula>
    </cfRule>
  </conditionalFormatting>
  <conditionalFormatting sqref="B96:V96">
    <cfRule type="cellIs" dxfId="110" priority="355" operator="lessThan">
      <formula>0</formula>
    </cfRule>
  </conditionalFormatting>
  <conditionalFormatting sqref="W96">
    <cfRule type="cellIs" dxfId="109" priority="354" operator="lessThan">
      <formula>0</formula>
    </cfRule>
  </conditionalFormatting>
  <conditionalFormatting sqref="B143:W143">
    <cfRule type="cellIs" dxfId="108" priority="353" operator="lessThan">
      <formula>0</formula>
    </cfRule>
  </conditionalFormatting>
  <conditionalFormatting sqref="B143:V143">
    <cfRule type="cellIs" dxfId="107" priority="352" operator="lessThan">
      <formula>0</formula>
    </cfRule>
  </conditionalFormatting>
  <conditionalFormatting sqref="W143">
    <cfRule type="cellIs" dxfId="106" priority="350" operator="lessThan">
      <formula>0</formula>
    </cfRule>
    <cfRule type="cellIs" dxfId="105" priority="351" operator="lessThan">
      <formula>0</formula>
    </cfRule>
  </conditionalFormatting>
  <conditionalFormatting sqref="B144 B49:B59 B100:B110 B133:B139 B147:B152 B166:B171 B177:B179 B184:B190 B195:B200 B206:B211 B20:B25 B6:B15 B27:B32 B34:B44 B156:B163 B192:B193 B214">
    <cfRule type="cellIs" dxfId="104" priority="349" operator="lessThan">
      <formula>0</formula>
    </cfRule>
  </conditionalFormatting>
  <conditionalFormatting sqref="B16">
    <cfRule type="cellIs" dxfId="103" priority="345" operator="lessThan">
      <formula>0</formula>
    </cfRule>
    <cfRule type="cellIs" dxfId="102" priority="348" operator="lessThan">
      <formula>0</formula>
    </cfRule>
  </conditionalFormatting>
  <conditionalFormatting sqref="B20:B24">
    <cfRule type="cellIs" dxfId="101" priority="347" operator="lessThan">
      <formula>0</formula>
    </cfRule>
  </conditionalFormatting>
  <conditionalFormatting sqref="B46">
    <cfRule type="cellIs" dxfId="100" priority="346" operator="lessThan">
      <formula>0</formula>
    </cfRule>
  </conditionalFormatting>
  <conditionalFormatting sqref="B28:B45">
    <cfRule type="cellIs" dxfId="99" priority="344" operator="lessThan">
      <formula>0</formula>
    </cfRule>
  </conditionalFormatting>
  <conditionalFormatting sqref="B63:B66">
    <cfRule type="cellIs" dxfId="98" priority="343" operator="lessThan">
      <formula>0</formula>
    </cfRule>
  </conditionalFormatting>
  <conditionalFormatting sqref="B92:B95">
    <cfRule type="cellIs" dxfId="97" priority="336" operator="lessThan">
      <formula>0</formula>
    </cfRule>
  </conditionalFormatting>
  <conditionalFormatting sqref="B70">
    <cfRule type="cellIs" dxfId="96" priority="340" operator="lessThan">
      <formula>0</formula>
    </cfRule>
  </conditionalFormatting>
  <conditionalFormatting sqref="B68:B69 B71:B77">
    <cfRule type="cellIs" dxfId="95" priority="341" operator="lessThan">
      <formula>0</formula>
    </cfRule>
  </conditionalFormatting>
  <conditionalFormatting sqref="B71">
    <cfRule type="cellIs" dxfId="94" priority="332" operator="lessThan">
      <formula>0</formula>
    </cfRule>
  </conditionalFormatting>
  <conditionalFormatting sqref="B82:B87">
    <cfRule type="cellIs" dxfId="93" priority="339" operator="lessThan">
      <formula>0</formula>
    </cfRule>
  </conditionalFormatting>
  <conditionalFormatting sqref="B88">
    <cfRule type="cellIs" dxfId="92" priority="338" operator="lessThan">
      <formula>0</formula>
    </cfRule>
  </conditionalFormatting>
  <conditionalFormatting sqref="B78 B80">
    <cfRule type="cellIs" dxfId="91" priority="342" operator="lessThan">
      <formula>0</formula>
    </cfRule>
  </conditionalFormatting>
  <conditionalFormatting sqref="B90">
    <cfRule type="cellIs" dxfId="90" priority="337" operator="lessThan">
      <formula>0</formula>
    </cfRule>
  </conditionalFormatting>
  <conditionalFormatting sqref="B64:B67">
    <cfRule type="cellIs" dxfId="89" priority="335" operator="lessThan">
      <formula>0</formula>
    </cfRule>
  </conditionalFormatting>
  <conditionalFormatting sqref="B69:B70 B72:B78">
    <cfRule type="cellIs" dxfId="88" priority="333" operator="lessThan">
      <formula>0</formula>
    </cfRule>
  </conditionalFormatting>
  <conditionalFormatting sqref="B83:B88">
    <cfRule type="cellIs" dxfId="87" priority="331" operator="lessThan">
      <formula>0</formula>
    </cfRule>
  </conditionalFormatting>
  <conditionalFormatting sqref="B89">
    <cfRule type="cellIs" dxfId="86" priority="330" operator="lessThan">
      <formula>0</formula>
    </cfRule>
  </conditionalFormatting>
  <conditionalFormatting sqref="B79 B81">
    <cfRule type="cellIs" dxfId="85" priority="334" operator="lessThan">
      <formula>0</formula>
    </cfRule>
  </conditionalFormatting>
  <conditionalFormatting sqref="B91">
    <cfRule type="cellIs" dxfId="84" priority="329" operator="lessThan">
      <formula>0</formula>
    </cfRule>
  </conditionalFormatting>
  <conditionalFormatting sqref="B93:B95">
    <cfRule type="cellIs" dxfId="83" priority="328" operator="lessThan">
      <formula>0</formula>
    </cfRule>
  </conditionalFormatting>
  <conditionalFormatting sqref="B97">
    <cfRule type="cellIs" dxfId="82" priority="327" operator="lessThan">
      <formula>0</formula>
    </cfRule>
  </conditionalFormatting>
  <conditionalFormatting sqref="B126">
    <cfRule type="cellIs" dxfId="81" priority="326" operator="lessThan">
      <formula>0</formula>
    </cfRule>
  </conditionalFormatting>
  <conditionalFormatting sqref="B113:B116">
    <cfRule type="cellIs" dxfId="80" priority="325" operator="lessThan">
      <formula>0</formula>
    </cfRule>
  </conditionalFormatting>
  <conditionalFormatting sqref="B122:B125">
    <cfRule type="cellIs" dxfId="79" priority="324" operator="lessThan">
      <formula>0</formula>
    </cfRule>
  </conditionalFormatting>
  <conditionalFormatting sqref="B128">
    <cfRule type="cellIs" dxfId="78" priority="323" operator="lessThan">
      <formula>0</formula>
    </cfRule>
  </conditionalFormatting>
  <conditionalFormatting sqref="B114:B117">
    <cfRule type="cellIs" dxfId="77" priority="322" operator="lessThan">
      <formula>0</formula>
    </cfRule>
  </conditionalFormatting>
  <conditionalFormatting sqref="B123:B126">
    <cfRule type="cellIs" dxfId="76" priority="321" operator="lessThan">
      <formula>0</formula>
    </cfRule>
  </conditionalFormatting>
  <conditionalFormatting sqref="B139">
    <cfRule type="cellIs" dxfId="75" priority="319" operator="lessThan">
      <formula>0</formula>
    </cfRule>
  </conditionalFormatting>
  <conditionalFormatting sqref="B144">
    <cfRule type="cellIs" dxfId="74" priority="320" operator="lessThan">
      <formula>0</formula>
    </cfRule>
  </conditionalFormatting>
  <conditionalFormatting sqref="B160">
    <cfRule type="cellIs" dxfId="73" priority="317" operator="lessThan">
      <formula>0</formula>
    </cfRule>
  </conditionalFormatting>
  <conditionalFormatting sqref="B157 B159">
    <cfRule type="cellIs" dxfId="72" priority="318" operator="lessThan">
      <formula>0</formula>
    </cfRule>
  </conditionalFormatting>
  <conditionalFormatting sqref="B162">
    <cfRule type="cellIs" dxfId="71" priority="316" operator="lessThan">
      <formula>0</formula>
    </cfRule>
  </conditionalFormatting>
  <conditionalFormatting sqref="B163">
    <cfRule type="cellIs" dxfId="70" priority="315" operator="lessThan">
      <formula>0</formula>
    </cfRule>
  </conditionalFormatting>
  <conditionalFormatting sqref="B178:B179">
    <cfRule type="cellIs" dxfId="69" priority="314" operator="lessThan">
      <formula>0</formula>
    </cfRule>
  </conditionalFormatting>
  <conditionalFormatting sqref="B193">
    <cfRule type="cellIs" dxfId="68" priority="313" operator="lessThan">
      <formula>0</formula>
    </cfRule>
  </conditionalFormatting>
  <conditionalFormatting sqref="B190">
    <cfRule type="cellIs" dxfId="67" priority="312" operator="lessThan">
      <formula>0</formula>
    </cfRule>
  </conditionalFormatting>
  <conditionalFormatting sqref="B45">
    <cfRule type="cellIs" dxfId="66" priority="311" operator="lessThan">
      <formula>0</formula>
    </cfRule>
  </conditionalFormatting>
  <conditionalFormatting sqref="B142">
    <cfRule type="cellIs" dxfId="65" priority="310" operator="lessThan">
      <formula>0</formula>
    </cfRule>
  </conditionalFormatting>
  <conditionalFormatting sqref="B96">
    <cfRule type="cellIs" dxfId="64" priority="308" operator="lessThan">
      <formula>0</formula>
    </cfRule>
    <cfRule type="cellIs" dxfId="63" priority="309" operator="lessThan">
      <formula>0</formula>
    </cfRule>
  </conditionalFormatting>
  <conditionalFormatting sqref="B143">
    <cfRule type="cellIs" dxfId="62" priority="306" operator="lessThan">
      <formula>0</formula>
    </cfRule>
    <cfRule type="cellIs" dxfId="61" priority="307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60" priority="61" operator="lessThan">
      <formula>0</formula>
    </cfRule>
  </conditionalFormatting>
  <conditionalFormatting sqref="DA16">
    <cfRule type="cellIs" dxfId="59" priority="45" operator="lessThan">
      <formula>0</formula>
    </cfRule>
    <cfRule type="cellIs" dxfId="58" priority="60" operator="lessThan">
      <formula>0</formula>
    </cfRule>
  </conditionalFormatting>
  <conditionalFormatting sqref="DA63:DA66">
    <cfRule type="cellIs" dxfId="57" priority="59" operator="lessThan">
      <formula>0</formula>
    </cfRule>
  </conditionalFormatting>
  <conditionalFormatting sqref="DA92:DA95">
    <cfRule type="cellIs" dxfId="56" priority="52" operator="lessThan">
      <formula>0</formula>
    </cfRule>
  </conditionalFormatting>
  <conditionalFormatting sqref="DA70">
    <cfRule type="cellIs" dxfId="55" priority="56" operator="lessThan">
      <formula>0</formula>
    </cfRule>
  </conditionalFormatting>
  <conditionalFormatting sqref="DA68:DA69 DA71:DA77">
    <cfRule type="cellIs" dxfId="54" priority="57" operator="lessThan">
      <formula>0</formula>
    </cfRule>
  </conditionalFormatting>
  <conditionalFormatting sqref="DA82:DA87">
    <cfRule type="cellIs" dxfId="53" priority="55" operator="lessThan">
      <formula>0</formula>
    </cfRule>
  </conditionalFormatting>
  <conditionalFormatting sqref="DA88">
    <cfRule type="cellIs" dxfId="52" priority="54" operator="lessThan">
      <formula>0</formula>
    </cfRule>
  </conditionalFormatting>
  <conditionalFormatting sqref="DA78 DA80">
    <cfRule type="cellIs" dxfId="51" priority="58" operator="lessThan">
      <formula>0</formula>
    </cfRule>
  </conditionalFormatting>
  <conditionalFormatting sqref="DA90">
    <cfRule type="cellIs" dxfId="50" priority="53" operator="lessThan">
      <formula>0</formula>
    </cfRule>
  </conditionalFormatting>
  <conditionalFormatting sqref="DA126">
    <cfRule type="cellIs" dxfId="49" priority="51" operator="lessThan">
      <formula>0</formula>
    </cfRule>
  </conditionalFormatting>
  <conditionalFormatting sqref="DA113:DA116">
    <cfRule type="cellIs" dxfId="48" priority="50" operator="lessThan">
      <formula>0</formula>
    </cfRule>
  </conditionalFormatting>
  <conditionalFormatting sqref="DA122:DA125">
    <cfRule type="cellIs" dxfId="47" priority="49" operator="lessThan">
      <formula>0</formula>
    </cfRule>
  </conditionalFormatting>
  <conditionalFormatting sqref="DA6:DA15 DA50:DA59 DA101:DA110">
    <cfRule type="cellIs" dxfId="46" priority="48" operator="lessThan">
      <formula>0</formula>
    </cfRule>
  </conditionalFormatting>
  <conditionalFormatting sqref="DA20:DA24">
    <cfRule type="cellIs" dxfId="45" priority="47" operator="lessThan">
      <formula>0</formula>
    </cfRule>
  </conditionalFormatting>
  <conditionalFormatting sqref="DA46">
    <cfRule type="cellIs" dxfId="44" priority="46" operator="lessThan">
      <formula>0</formula>
    </cfRule>
  </conditionalFormatting>
  <conditionalFormatting sqref="DA28:DA45">
    <cfRule type="cellIs" dxfId="43" priority="44" operator="lessThan">
      <formula>0</formula>
    </cfRule>
  </conditionalFormatting>
  <conditionalFormatting sqref="DA71">
    <cfRule type="cellIs" dxfId="42" priority="40" operator="lessThan">
      <formula>0</formula>
    </cfRule>
  </conditionalFormatting>
  <conditionalFormatting sqref="DA64:DA67">
    <cfRule type="cellIs" dxfId="41" priority="43" operator="lessThan">
      <formula>0</formula>
    </cfRule>
  </conditionalFormatting>
  <conditionalFormatting sqref="DA69:DA70 DA72:DA78">
    <cfRule type="cellIs" dxfId="40" priority="41" operator="lessThan">
      <formula>0</formula>
    </cfRule>
  </conditionalFormatting>
  <conditionalFormatting sqref="DA83:DA88">
    <cfRule type="cellIs" dxfId="39" priority="39" operator="lessThan">
      <formula>0</formula>
    </cfRule>
  </conditionalFormatting>
  <conditionalFormatting sqref="DA89">
    <cfRule type="cellIs" dxfId="38" priority="38" operator="lessThan">
      <formula>0</formula>
    </cfRule>
  </conditionalFormatting>
  <conditionalFormatting sqref="DA79 DA81">
    <cfRule type="cellIs" dxfId="37" priority="42" operator="lessThan">
      <formula>0</formula>
    </cfRule>
  </conditionalFormatting>
  <conditionalFormatting sqref="DA91">
    <cfRule type="cellIs" dxfId="36" priority="37" operator="lessThan">
      <formula>0</formula>
    </cfRule>
  </conditionalFormatting>
  <conditionalFormatting sqref="DA93:DA95">
    <cfRule type="cellIs" dxfId="35" priority="36" operator="lessThan">
      <formula>0</formula>
    </cfRule>
  </conditionalFormatting>
  <conditionalFormatting sqref="DA97">
    <cfRule type="cellIs" dxfId="34" priority="35" operator="lessThan">
      <formula>0</formula>
    </cfRule>
  </conditionalFormatting>
  <conditionalFormatting sqref="DA128">
    <cfRule type="cellIs" dxfId="33" priority="34" operator="lessThan">
      <formula>0</formula>
    </cfRule>
  </conditionalFormatting>
  <conditionalFormatting sqref="DA114:DA117">
    <cfRule type="cellIs" dxfId="32" priority="33" operator="lessThan">
      <formula>0</formula>
    </cfRule>
  </conditionalFormatting>
  <conditionalFormatting sqref="DA123:DA126">
    <cfRule type="cellIs" dxfId="31" priority="32" operator="lessThan">
      <formula>0</formula>
    </cfRule>
  </conditionalFormatting>
  <conditionalFormatting sqref="DA139">
    <cfRule type="cellIs" dxfId="30" priority="28" operator="lessThan">
      <formula>0</formula>
    </cfRule>
    <cfRule type="cellIs" dxfId="29" priority="30" operator="lessThan">
      <formula>0</formula>
    </cfRule>
  </conditionalFormatting>
  <conditionalFormatting sqref="DA144">
    <cfRule type="cellIs" dxfId="28" priority="29" operator="lessThan">
      <formula>0</formula>
    </cfRule>
    <cfRule type="cellIs" dxfId="27" priority="31" operator="lessThan">
      <formula>0</formula>
    </cfRule>
  </conditionalFormatting>
  <conditionalFormatting sqref="DA134:DA138">
    <cfRule type="cellIs" dxfId="26" priority="27" operator="lessThan">
      <formula>0</formula>
    </cfRule>
  </conditionalFormatting>
  <conditionalFormatting sqref="DA160">
    <cfRule type="cellIs" dxfId="25" priority="21" operator="lessThan">
      <formula>0</formula>
    </cfRule>
    <cfRule type="cellIs" dxfId="24" priority="25" operator="lessThan">
      <formula>0</formula>
    </cfRule>
  </conditionalFormatting>
  <conditionalFormatting sqref="DA157 DA159">
    <cfRule type="cellIs" dxfId="23" priority="22" operator="lessThan">
      <formula>0</formula>
    </cfRule>
    <cfRule type="cellIs" dxfId="22" priority="26" operator="lessThan">
      <formula>0</formula>
    </cfRule>
  </conditionalFormatting>
  <conditionalFormatting sqref="DA162">
    <cfRule type="cellIs" dxfId="21" priority="20" operator="lessThan">
      <formula>0</formula>
    </cfRule>
    <cfRule type="cellIs" dxfId="20" priority="24" operator="lessThan">
      <formula>0</formula>
    </cfRule>
  </conditionalFormatting>
  <conditionalFormatting sqref="DA163">
    <cfRule type="cellIs" dxfId="19" priority="19" operator="lessThan">
      <formula>0</formula>
    </cfRule>
    <cfRule type="cellIs" dxfId="18" priority="23" operator="lessThan">
      <formula>0</formula>
    </cfRule>
  </conditionalFormatting>
  <conditionalFormatting sqref="DA148:DA152">
    <cfRule type="cellIs" dxfId="17" priority="18" operator="lessThan">
      <formula>0</formula>
    </cfRule>
  </conditionalFormatting>
  <conditionalFormatting sqref="DA167:DA171">
    <cfRule type="cellIs" dxfId="16" priority="15" operator="lessThan">
      <formula>0</formula>
    </cfRule>
  </conditionalFormatting>
  <conditionalFormatting sqref="DA178:DA17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DA193">
    <cfRule type="cellIs" dxfId="13" priority="12" operator="lessThan">
      <formula>0</formula>
    </cfRule>
    <cfRule type="cellIs" dxfId="12" priority="14" operator="lessThan">
      <formula>0</formula>
    </cfRule>
  </conditionalFormatting>
  <conditionalFormatting sqref="DA190">
    <cfRule type="cellIs" dxfId="11" priority="11" operator="lessThan">
      <formula>0</formula>
    </cfRule>
    <cfRule type="cellIs" dxfId="10" priority="13" operator="lessThan">
      <formula>0</formula>
    </cfRule>
  </conditionalFormatting>
  <conditionalFormatting sqref="DA185:DA189">
    <cfRule type="cellIs" dxfId="9" priority="10" operator="lessThan">
      <formula>0</formula>
    </cfRule>
  </conditionalFormatting>
  <conditionalFormatting sqref="DA196:DA200">
    <cfRule type="cellIs" dxfId="8" priority="9" operator="lessThan">
      <formula>0</formula>
    </cfRule>
  </conditionalFormatting>
  <conditionalFormatting sqref="DA207:DA211">
    <cfRule type="cellIs" dxfId="7" priority="8" operator="lessThan">
      <formula>0</formula>
    </cfRule>
  </conditionalFormatting>
  <conditionalFormatting sqref="DA45">
    <cfRule type="cellIs" dxfId="6" priority="7" operator="lessThan">
      <formula>0</formula>
    </cfRule>
  </conditionalFormatting>
  <conditionalFormatting sqref="DA142">
    <cfRule type="cellIs" dxfId="5" priority="6" operator="lessThan">
      <formula>0</formula>
    </cfRule>
  </conditionalFormatting>
  <conditionalFormatting sqref="DA96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DA143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4" orientation="portrait"/>
  <ignoredErrors>
    <ignoredError sqref="B99:W9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DA7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printing"</f>
        <v>LU: Pulp, paper and printing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161.51152847023889</v>
      </c>
      <c r="C3" s="205">
        <f t="shared" si="0"/>
        <v>162.42078986110221</v>
      </c>
      <c r="D3" s="205">
        <f t="shared" si="0"/>
        <v>183.93594552848089</v>
      </c>
      <c r="E3" s="205">
        <f t="shared" si="0"/>
        <v>198.95352606152281</v>
      </c>
      <c r="F3" s="205">
        <f t="shared" si="0"/>
        <v>182.02536959846461</v>
      </c>
      <c r="G3" s="205">
        <f t="shared" si="0"/>
        <v>163.66775588247879</v>
      </c>
      <c r="H3" s="205">
        <f t="shared" si="0"/>
        <v>142.416266983741</v>
      </c>
      <c r="I3" s="205">
        <f t="shared" si="0"/>
        <v>127.7509252064428</v>
      </c>
      <c r="J3" s="205">
        <f t="shared" si="0"/>
        <v>109.9561156194072</v>
      </c>
      <c r="K3" s="205">
        <f t="shared" si="0"/>
        <v>107.6549210206561</v>
      </c>
      <c r="L3" s="205">
        <f t="shared" si="0"/>
        <v>93.92495257483921</v>
      </c>
      <c r="M3" s="205">
        <f t="shared" si="0"/>
        <v>84.098285688791719</v>
      </c>
      <c r="N3" s="205">
        <f t="shared" si="0"/>
        <v>78.275984927824155</v>
      </c>
      <c r="O3" s="205">
        <f t="shared" si="0"/>
        <v>69.252661536839881</v>
      </c>
      <c r="P3" s="205">
        <f t="shared" si="0"/>
        <v>77.901072803210226</v>
      </c>
      <c r="Q3" s="205">
        <f t="shared" si="0"/>
        <v>75.900000000000006</v>
      </c>
      <c r="R3" s="205">
        <f t="shared" si="0"/>
        <v>76.032215123666035</v>
      </c>
      <c r="S3" s="205">
        <f t="shared" si="0"/>
        <v>78.745058980982918</v>
      </c>
      <c r="T3" s="205">
        <f t="shared" si="0"/>
        <v>75.058173251377809</v>
      </c>
      <c r="U3" s="205">
        <f t="shared" si="0"/>
        <v>78.618515059714937</v>
      </c>
      <c r="V3" s="205">
        <f t="shared" si="0"/>
        <v>75.933512078160732</v>
      </c>
      <c r="W3" s="205">
        <f t="shared" si="0"/>
        <v>77.701451482021724</v>
      </c>
      <c r="DA3" s="112"/>
    </row>
    <row r="4" spans="1:105" ht="12" customHeight="1" x14ac:dyDescent="0.25">
      <c r="A4" s="50" t="s">
        <v>1811</v>
      </c>
      <c r="B4" s="243">
        <f t="shared" ref="B4:W4" si="1">SUM(B5:B6)</f>
        <v>0</v>
      </c>
      <c r="C4" s="243">
        <f t="shared" si="1"/>
        <v>0</v>
      </c>
      <c r="D4" s="243">
        <f t="shared" si="1"/>
        <v>0</v>
      </c>
      <c r="E4" s="243">
        <f t="shared" si="1"/>
        <v>0</v>
      </c>
      <c r="F4" s="243">
        <f t="shared" si="1"/>
        <v>0</v>
      </c>
      <c r="G4" s="243">
        <f t="shared" si="1"/>
        <v>0</v>
      </c>
      <c r="H4" s="243">
        <f t="shared" si="1"/>
        <v>0</v>
      </c>
      <c r="I4" s="243">
        <f t="shared" si="1"/>
        <v>0</v>
      </c>
      <c r="J4" s="243">
        <f t="shared" si="1"/>
        <v>0</v>
      </c>
      <c r="K4" s="243">
        <f t="shared" si="1"/>
        <v>0</v>
      </c>
      <c r="L4" s="243">
        <f t="shared" si="1"/>
        <v>0</v>
      </c>
      <c r="M4" s="243">
        <f t="shared" si="1"/>
        <v>0</v>
      </c>
      <c r="N4" s="243">
        <f t="shared" si="1"/>
        <v>0</v>
      </c>
      <c r="O4" s="243">
        <f t="shared" si="1"/>
        <v>0</v>
      </c>
      <c r="P4" s="243">
        <f t="shared" si="1"/>
        <v>0</v>
      </c>
      <c r="Q4" s="243">
        <f t="shared" si="1"/>
        <v>0</v>
      </c>
      <c r="R4" s="243">
        <f t="shared" si="1"/>
        <v>0</v>
      </c>
      <c r="S4" s="243">
        <f t="shared" si="1"/>
        <v>0</v>
      </c>
      <c r="T4" s="243">
        <f t="shared" si="1"/>
        <v>0</v>
      </c>
      <c r="U4" s="243">
        <f t="shared" si="1"/>
        <v>0</v>
      </c>
      <c r="V4" s="243">
        <f t="shared" si="1"/>
        <v>0</v>
      </c>
      <c r="W4" s="243">
        <f t="shared" si="1"/>
        <v>0</v>
      </c>
      <c r="DA4" s="83"/>
    </row>
    <row r="5" spans="1:105" ht="12" customHeight="1" x14ac:dyDescent="0.25">
      <c r="A5" s="99" t="s">
        <v>52</v>
      </c>
      <c r="B5" s="284">
        <v>0</v>
      </c>
      <c r="C5" s="284">
        <v>0</v>
      </c>
      <c r="D5" s="284">
        <v>0</v>
      </c>
      <c r="E5" s="284">
        <v>0</v>
      </c>
      <c r="F5" s="284">
        <v>0</v>
      </c>
      <c r="G5" s="284">
        <v>0</v>
      </c>
      <c r="H5" s="284">
        <v>0</v>
      </c>
      <c r="I5" s="284">
        <v>0</v>
      </c>
      <c r="J5" s="284">
        <v>0</v>
      </c>
      <c r="K5" s="284">
        <v>0</v>
      </c>
      <c r="L5" s="284">
        <v>0</v>
      </c>
      <c r="M5" s="284">
        <v>0</v>
      </c>
      <c r="N5" s="284">
        <v>0</v>
      </c>
      <c r="O5" s="284">
        <v>0</v>
      </c>
      <c r="P5" s="284">
        <v>0</v>
      </c>
      <c r="Q5" s="284">
        <v>0</v>
      </c>
      <c r="R5" s="284">
        <v>0</v>
      </c>
      <c r="S5" s="284">
        <v>0</v>
      </c>
      <c r="T5" s="284">
        <v>0</v>
      </c>
      <c r="U5" s="284">
        <v>0</v>
      </c>
      <c r="V5" s="284">
        <v>0</v>
      </c>
      <c r="W5" s="284">
        <v>0</v>
      </c>
      <c r="DA5" s="94" t="s">
        <v>1812</v>
      </c>
    </row>
    <row r="6" spans="1:105" ht="12" customHeight="1" x14ac:dyDescent="0.25">
      <c r="A6" s="99" t="s">
        <v>59</v>
      </c>
      <c r="B6" s="284">
        <v>0</v>
      </c>
      <c r="C6" s="284">
        <v>0</v>
      </c>
      <c r="D6" s="284">
        <v>0</v>
      </c>
      <c r="E6" s="284">
        <v>0</v>
      </c>
      <c r="F6" s="284">
        <v>0</v>
      </c>
      <c r="G6" s="284">
        <v>0</v>
      </c>
      <c r="H6" s="284">
        <v>0</v>
      </c>
      <c r="I6" s="284">
        <v>0</v>
      </c>
      <c r="J6" s="284">
        <v>0</v>
      </c>
      <c r="K6" s="284">
        <v>0</v>
      </c>
      <c r="L6" s="284">
        <v>0</v>
      </c>
      <c r="M6" s="284">
        <v>0</v>
      </c>
      <c r="N6" s="284">
        <v>0</v>
      </c>
      <c r="O6" s="284">
        <v>0</v>
      </c>
      <c r="P6" s="284">
        <v>0</v>
      </c>
      <c r="Q6" s="284">
        <v>0</v>
      </c>
      <c r="R6" s="284">
        <v>0</v>
      </c>
      <c r="S6" s="284">
        <v>0</v>
      </c>
      <c r="T6" s="284">
        <v>0</v>
      </c>
      <c r="U6" s="284">
        <v>0</v>
      </c>
      <c r="V6" s="284">
        <v>0</v>
      </c>
      <c r="W6" s="284">
        <v>0</v>
      </c>
      <c r="DA6" s="94" t="s">
        <v>1813</v>
      </c>
    </row>
    <row r="7" spans="1:105" ht="12" customHeight="1" x14ac:dyDescent="0.25">
      <c r="A7" s="49" t="s">
        <v>60</v>
      </c>
      <c r="B7" s="244">
        <v>161.51152847023889</v>
      </c>
      <c r="C7" s="244">
        <v>162.42078986110221</v>
      </c>
      <c r="D7" s="244">
        <v>183.93594552848089</v>
      </c>
      <c r="E7" s="244">
        <v>198.95352606152281</v>
      </c>
      <c r="F7" s="244">
        <v>182.02536959846461</v>
      </c>
      <c r="G7" s="244">
        <v>163.66775588247879</v>
      </c>
      <c r="H7" s="244">
        <v>142.416266983741</v>
      </c>
      <c r="I7" s="244">
        <v>127.7509252064428</v>
      </c>
      <c r="J7" s="244">
        <v>109.9561156194072</v>
      </c>
      <c r="K7" s="244">
        <v>107.6549210206561</v>
      </c>
      <c r="L7" s="244">
        <v>93.92495257483921</v>
      </c>
      <c r="M7" s="244">
        <v>84.098285688791719</v>
      </c>
      <c r="N7" s="244">
        <v>78.275984927824155</v>
      </c>
      <c r="O7" s="244">
        <v>69.252661536839881</v>
      </c>
      <c r="P7" s="244">
        <v>77.901072803210226</v>
      </c>
      <c r="Q7" s="244">
        <v>75.900000000000006</v>
      </c>
      <c r="R7" s="244">
        <v>76.032215123666035</v>
      </c>
      <c r="S7" s="244">
        <v>78.745058980982918</v>
      </c>
      <c r="T7" s="244">
        <v>75.058173251377809</v>
      </c>
      <c r="U7" s="244">
        <v>78.618515059714937</v>
      </c>
      <c r="V7" s="244">
        <v>75.933512078160732</v>
      </c>
      <c r="W7" s="244">
        <v>77.701451482021724</v>
      </c>
      <c r="DA7" s="84" t="s">
        <v>1814</v>
      </c>
    </row>
    <row r="8" spans="1:105" ht="12" customHeight="1" x14ac:dyDescent="0.25">
      <c r="A8" s="152"/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DA8" s="15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1815</v>
      </c>
      <c r="B10" s="243">
        <v>0</v>
      </c>
      <c r="C10" s="243">
        <v>0</v>
      </c>
      <c r="D10" s="243">
        <v>0</v>
      </c>
      <c r="E10" s="243">
        <v>0</v>
      </c>
      <c r="F10" s="243">
        <v>0</v>
      </c>
      <c r="G10" s="243">
        <v>0</v>
      </c>
      <c r="H10" s="243">
        <v>0</v>
      </c>
      <c r="I10" s="243">
        <v>0</v>
      </c>
      <c r="J10" s="243">
        <v>0</v>
      </c>
      <c r="K10" s="243">
        <v>0</v>
      </c>
      <c r="L10" s="243">
        <v>0</v>
      </c>
      <c r="M10" s="243">
        <v>0</v>
      </c>
      <c r="N10" s="243">
        <v>0</v>
      </c>
      <c r="O10" s="243">
        <v>0</v>
      </c>
      <c r="P10" s="243">
        <v>0</v>
      </c>
      <c r="Q10" s="243">
        <v>0</v>
      </c>
      <c r="R10" s="243">
        <v>0</v>
      </c>
      <c r="S10" s="243">
        <v>0</v>
      </c>
      <c r="T10" s="243">
        <v>0</v>
      </c>
      <c r="U10" s="243">
        <v>0</v>
      </c>
      <c r="V10" s="243">
        <v>0</v>
      </c>
      <c r="W10" s="243">
        <v>0</v>
      </c>
      <c r="DA10" s="83" t="s">
        <v>1816</v>
      </c>
    </row>
    <row r="11" spans="1:105" ht="12" customHeight="1" x14ac:dyDescent="0.25">
      <c r="A11" s="107" t="s">
        <v>1817</v>
      </c>
      <c r="B11" s="284">
        <v>0</v>
      </c>
      <c r="C11" s="284">
        <v>0</v>
      </c>
      <c r="D11" s="284">
        <v>0</v>
      </c>
      <c r="E11" s="284">
        <v>0</v>
      </c>
      <c r="F11" s="284">
        <v>0</v>
      </c>
      <c r="G11" s="284">
        <v>0</v>
      </c>
      <c r="H11" s="284">
        <v>0</v>
      </c>
      <c r="I11" s="284">
        <v>0</v>
      </c>
      <c r="J11" s="284">
        <v>0</v>
      </c>
      <c r="K11" s="284">
        <v>0</v>
      </c>
      <c r="L11" s="284">
        <v>0</v>
      </c>
      <c r="M11" s="284">
        <v>0</v>
      </c>
      <c r="N11" s="284">
        <v>0</v>
      </c>
      <c r="O11" s="284">
        <v>0</v>
      </c>
      <c r="P11" s="284">
        <v>0</v>
      </c>
      <c r="Q11" s="284">
        <v>0</v>
      </c>
      <c r="R11" s="284">
        <v>0</v>
      </c>
      <c r="S11" s="284">
        <v>0</v>
      </c>
      <c r="T11" s="284">
        <v>0</v>
      </c>
      <c r="U11" s="284">
        <v>0</v>
      </c>
      <c r="V11" s="284">
        <v>0</v>
      </c>
      <c r="W11" s="284">
        <v>0</v>
      </c>
      <c r="DA11" s="94" t="s">
        <v>1818</v>
      </c>
    </row>
    <row r="12" spans="1:105" ht="12" customHeight="1" x14ac:dyDescent="0.25">
      <c r="A12" s="49" t="s">
        <v>1819</v>
      </c>
      <c r="B12" s="244">
        <v>74.991696576676858</v>
      </c>
      <c r="C12" s="244">
        <v>84.286098161715444</v>
      </c>
      <c r="D12" s="244">
        <v>100.4748427868614</v>
      </c>
      <c r="E12" s="244">
        <v>108.6781824808027</v>
      </c>
      <c r="F12" s="244">
        <v>94.459632803281892</v>
      </c>
      <c r="G12" s="244">
        <v>93.873530777459663</v>
      </c>
      <c r="H12" s="244">
        <v>77.794756181941565</v>
      </c>
      <c r="I12" s="244">
        <v>68.388150055888914</v>
      </c>
      <c r="J12" s="244">
        <v>66.069770856526546</v>
      </c>
      <c r="K12" s="244">
        <v>67.627362986391773</v>
      </c>
      <c r="L12" s="244">
        <v>51.306419833306201</v>
      </c>
      <c r="M12" s="244">
        <v>41.344750793834237</v>
      </c>
      <c r="N12" s="244">
        <v>47.034004053499586</v>
      </c>
      <c r="O12" s="244">
        <v>49.177964310574573</v>
      </c>
      <c r="P12" s="244">
        <v>38.298051086793087</v>
      </c>
      <c r="Q12" s="244">
        <v>39.387290604515663</v>
      </c>
      <c r="R12" s="244">
        <v>41.532528290422093</v>
      </c>
      <c r="S12" s="244">
        <v>38.712975099900561</v>
      </c>
      <c r="T12" s="244">
        <v>17.766865481935749</v>
      </c>
      <c r="U12" s="244">
        <v>23.619910751735191</v>
      </c>
      <c r="V12" s="244">
        <v>20.739305920837779</v>
      </c>
      <c r="W12" s="244">
        <v>66.765268502342082</v>
      </c>
      <c r="DA12" s="84" t="s">
        <v>1820</v>
      </c>
    </row>
    <row r="13" spans="1:105" ht="12" customHeight="1" x14ac:dyDescent="0.25">
      <c r="A13" s="142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1815</v>
      </c>
      <c r="B15" s="243">
        <v>0</v>
      </c>
      <c r="C15" s="243">
        <v>0</v>
      </c>
      <c r="D15" s="243">
        <v>0</v>
      </c>
      <c r="E15" s="243">
        <v>0</v>
      </c>
      <c r="F15" s="243">
        <v>0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1821</v>
      </c>
    </row>
    <row r="16" spans="1:105" ht="12" customHeight="1" x14ac:dyDescent="0.25">
      <c r="A16" s="107" t="s">
        <v>1817</v>
      </c>
      <c r="B16" s="284">
        <v>0</v>
      </c>
      <c r="C16" s="284">
        <v>0</v>
      </c>
      <c r="D16" s="284">
        <v>0</v>
      </c>
      <c r="E16" s="284">
        <v>0</v>
      </c>
      <c r="F16" s="284">
        <v>0</v>
      </c>
      <c r="G16" s="284">
        <v>0</v>
      </c>
      <c r="H16" s="284">
        <v>0</v>
      </c>
      <c r="I16" s="284">
        <v>0</v>
      </c>
      <c r="J16" s="284">
        <v>0</v>
      </c>
      <c r="K16" s="284">
        <v>0</v>
      </c>
      <c r="L16" s="284">
        <v>0</v>
      </c>
      <c r="M16" s="284">
        <v>0</v>
      </c>
      <c r="N16" s="284">
        <v>0</v>
      </c>
      <c r="O16" s="284">
        <v>0</v>
      </c>
      <c r="P16" s="284">
        <v>0</v>
      </c>
      <c r="Q16" s="284">
        <v>0</v>
      </c>
      <c r="R16" s="284">
        <v>0</v>
      </c>
      <c r="S16" s="284">
        <v>0</v>
      </c>
      <c r="T16" s="284">
        <v>0</v>
      </c>
      <c r="U16" s="284">
        <v>0</v>
      </c>
      <c r="V16" s="284">
        <v>0</v>
      </c>
      <c r="W16" s="284">
        <v>0</v>
      </c>
      <c r="DA16" s="94" t="s">
        <v>1822</v>
      </c>
    </row>
    <row r="17" spans="1:105" ht="12" customHeight="1" x14ac:dyDescent="0.25">
      <c r="A17" s="49" t="s">
        <v>1819</v>
      </c>
      <c r="B17" s="244">
        <v>83.324107307418728</v>
      </c>
      <c r="C17" s="244">
        <v>90.315992614300981</v>
      </c>
      <c r="D17" s="244">
        <v>111.2916485349477</v>
      </c>
      <c r="E17" s="244">
        <v>118.28353384183001</v>
      </c>
      <c r="F17" s="244">
        <v>118.28353384183001</v>
      </c>
      <c r="G17" s="244">
        <v>111.2916485349477</v>
      </c>
      <c r="H17" s="244">
        <v>111.2916485349477</v>
      </c>
      <c r="I17" s="244">
        <v>104.2997632280655</v>
      </c>
      <c r="J17" s="244">
        <v>97.307877921183234</v>
      </c>
      <c r="K17" s="244">
        <v>97.307877921183234</v>
      </c>
      <c r="L17" s="244">
        <v>90.315992614300981</v>
      </c>
      <c r="M17" s="244">
        <v>90.315992614300981</v>
      </c>
      <c r="N17" s="244">
        <v>83.324107307418728</v>
      </c>
      <c r="O17" s="244">
        <v>76.332222000536476</v>
      </c>
      <c r="P17" s="244">
        <v>76.332222000536476</v>
      </c>
      <c r="Q17" s="244">
        <v>69.340336693654223</v>
      </c>
      <c r="R17" s="244">
        <v>69.340336693654223</v>
      </c>
      <c r="S17" s="244">
        <v>62.34845138677197</v>
      </c>
      <c r="T17" s="244">
        <v>55.356566079889717</v>
      </c>
      <c r="U17" s="244">
        <v>55.356566079889717</v>
      </c>
      <c r="V17" s="244">
        <v>48.364680773007457</v>
      </c>
      <c r="W17" s="244">
        <v>76.33222200053649</v>
      </c>
      <c r="DA17" s="84" t="s">
        <v>1823</v>
      </c>
    </row>
    <row r="18" spans="1:105" ht="12" customHeight="1" x14ac:dyDescent="0.25">
      <c r="A18" s="108" t="s">
        <v>452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1815</v>
      </c>
      <c r="B19" s="248">
        <v>0</v>
      </c>
      <c r="C19" s="243">
        <v>0</v>
      </c>
      <c r="D19" s="243">
        <v>0</v>
      </c>
      <c r="E19" s="243">
        <v>0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1824</v>
      </c>
    </row>
    <row r="20" spans="1:105" ht="12" customHeight="1" x14ac:dyDescent="0.25">
      <c r="A20" s="99" t="s">
        <v>1817</v>
      </c>
      <c r="B20" s="285">
        <v>0</v>
      </c>
      <c r="C20" s="284">
        <v>0</v>
      </c>
      <c r="D20" s="284">
        <v>0</v>
      </c>
      <c r="E20" s="284">
        <v>0</v>
      </c>
      <c r="F20" s="284">
        <v>0</v>
      </c>
      <c r="G20" s="284">
        <v>0</v>
      </c>
      <c r="H20" s="284">
        <v>0</v>
      </c>
      <c r="I20" s="284">
        <v>0</v>
      </c>
      <c r="J20" s="284">
        <v>0</v>
      </c>
      <c r="K20" s="284">
        <v>0</v>
      </c>
      <c r="L20" s="284">
        <v>0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0</v>
      </c>
      <c r="T20" s="284">
        <v>0</v>
      </c>
      <c r="U20" s="284">
        <v>0</v>
      </c>
      <c r="V20" s="284">
        <v>0</v>
      </c>
      <c r="W20" s="284">
        <v>0</v>
      </c>
      <c r="DA20" s="94" t="s">
        <v>1825</v>
      </c>
    </row>
    <row r="21" spans="1:105" ht="12" customHeight="1" x14ac:dyDescent="0.25">
      <c r="A21" s="52" t="s">
        <v>1819</v>
      </c>
      <c r="B21" s="249">
        <v>0</v>
      </c>
      <c r="C21" s="244">
        <v>6.9918853068822546</v>
      </c>
      <c r="D21" s="244">
        <v>27.967541227529018</v>
      </c>
      <c r="E21" s="244">
        <v>13.983770613764509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44">
        <v>27.967541227529018</v>
      </c>
      <c r="DA21" s="84" t="s">
        <v>1826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1815</v>
      </c>
      <c r="B23" s="248"/>
      <c r="C23" s="243">
        <f t="shared" ref="C23:W23" si="2">B15+C19-C15</f>
        <v>0</v>
      </c>
      <c r="D23" s="243">
        <f t="shared" si="2"/>
        <v>0</v>
      </c>
      <c r="E23" s="243">
        <f t="shared" si="2"/>
        <v>0</v>
      </c>
      <c r="F23" s="243">
        <f t="shared" si="2"/>
        <v>0</v>
      </c>
      <c r="G23" s="243">
        <f t="shared" si="2"/>
        <v>0</v>
      </c>
      <c r="H23" s="243">
        <f t="shared" si="2"/>
        <v>0</v>
      </c>
      <c r="I23" s="243">
        <f t="shared" si="2"/>
        <v>0</v>
      </c>
      <c r="J23" s="243">
        <f t="shared" si="2"/>
        <v>0</v>
      </c>
      <c r="K23" s="243">
        <f t="shared" si="2"/>
        <v>0</v>
      </c>
      <c r="L23" s="243">
        <f t="shared" si="2"/>
        <v>0</v>
      </c>
      <c r="M23" s="243">
        <f t="shared" si="2"/>
        <v>0</v>
      </c>
      <c r="N23" s="243">
        <f t="shared" si="2"/>
        <v>0</v>
      </c>
      <c r="O23" s="243">
        <f t="shared" si="2"/>
        <v>0</v>
      </c>
      <c r="P23" s="243">
        <f t="shared" si="2"/>
        <v>0</v>
      </c>
      <c r="Q23" s="243">
        <f t="shared" si="2"/>
        <v>0</v>
      </c>
      <c r="R23" s="243">
        <f t="shared" si="2"/>
        <v>0</v>
      </c>
      <c r="S23" s="243">
        <f t="shared" si="2"/>
        <v>0</v>
      </c>
      <c r="T23" s="243">
        <f t="shared" si="2"/>
        <v>0</v>
      </c>
      <c r="U23" s="243">
        <f t="shared" si="2"/>
        <v>0</v>
      </c>
      <c r="V23" s="243">
        <f t="shared" si="2"/>
        <v>0</v>
      </c>
      <c r="W23" s="243">
        <f t="shared" si="2"/>
        <v>0</v>
      </c>
      <c r="DA23" s="83"/>
    </row>
    <row r="24" spans="1:105" ht="12" customHeight="1" x14ac:dyDescent="0.25">
      <c r="A24" s="99" t="s">
        <v>1817</v>
      </c>
      <c r="B24" s="285"/>
      <c r="C24" s="284">
        <f t="shared" ref="C24:W24" si="3">B16+C20-C16</f>
        <v>0</v>
      </c>
      <c r="D24" s="284">
        <f t="shared" si="3"/>
        <v>0</v>
      </c>
      <c r="E24" s="284">
        <f t="shared" si="3"/>
        <v>0</v>
      </c>
      <c r="F24" s="284">
        <f t="shared" si="3"/>
        <v>0</v>
      </c>
      <c r="G24" s="284">
        <f t="shared" si="3"/>
        <v>0</v>
      </c>
      <c r="H24" s="284">
        <f t="shared" si="3"/>
        <v>0</v>
      </c>
      <c r="I24" s="284">
        <f t="shared" si="3"/>
        <v>0</v>
      </c>
      <c r="J24" s="284">
        <f t="shared" si="3"/>
        <v>0</v>
      </c>
      <c r="K24" s="284">
        <f t="shared" si="3"/>
        <v>0</v>
      </c>
      <c r="L24" s="284">
        <f t="shared" si="3"/>
        <v>0</v>
      </c>
      <c r="M24" s="284">
        <f t="shared" si="3"/>
        <v>0</v>
      </c>
      <c r="N24" s="284">
        <f t="shared" si="3"/>
        <v>0</v>
      </c>
      <c r="O24" s="284">
        <f t="shared" si="3"/>
        <v>0</v>
      </c>
      <c r="P24" s="284">
        <f t="shared" si="3"/>
        <v>0</v>
      </c>
      <c r="Q24" s="284">
        <f t="shared" si="3"/>
        <v>0</v>
      </c>
      <c r="R24" s="284">
        <f t="shared" si="3"/>
        <v>0</v>
      </c>
      <c r="S24" s="284">
        <f t="shared" si="3"/>
        <v>0</v>
      </c>
      <c r="T24" s="284">
        <f t="shared" si="3"/>
        <v>0</v>
      </c>
      <c r="U24" s="284">
        <f t="shared" si="3"/>
        <v>0</v>
      </c>
      <c r="V24" s="284">
        <f t="shared" si="3"/>
        <v>0</v>
      </c>
      <c r="W24" s="284">
        <f t="shared" si="3"/>
        <v>0</v>
      </c>
      <c r="DA24" s="94"/>
    </row>
    <row r="25" spans="1:105" ht="12" customHeight="1" x14ac:dyDescent="0.25">
      <c r="A25" s="52" t="s">
        <v>1819</v>
      </c>
      <c r="B25" s="249"/>
      <c r="C25" s="244">
        <f t="shared" ref="C25:W25" si="4">B17+C21-C17</f>
        <v>0</v>
      </c>
      <c r="D25" s="244">
        <f t="shared" si="4"/>
        <v>6.9918853068823097</v>
      </c>
      <c r="E25" s="244">
        <f t="shared" si="4"/>
        <v>6.991885306882196</v>
      </c>
      <c r="F25" s="244">
        <f t="shared" si="4"/>
        <v>0</v>
      </c>
      <c r="G25" s="244">
        <f t="shared" si="4"/>
        <v>6.9918853068823097</v>
      </c>
      <c r="H25" s="244">
        <f t="shared" si="4"/>
        <v>0</v>
      </c>
      <c r="I25" s="244">
        <f t="shared" si="4"/>
        <v>6.991885306882196</v>
      </c>
      <c r="J25" s="244">
        <f t="shared" si="4"/>
        <v>6.9918853068822671</v>
      </c>
      <c r="K25" s="244">
        <f t="shared" si="4"/>
        <v>0</v>
      </c>
      <c r="L25" s="244">
        <f t="shared" si="4"/>
        <v>6.9918853068822528</v>
      </c>
      <c r="M25" s="244">
        <f t="shared" si="4"/>
        <v>0</v>
      </c>
      <c r="N25" s="244">
        <f t="shared" si="4"/>
        <v>6.9918853068822528</v>
      </c>
      <c r="O25" s="244">
        <f t="shared" si="4"/>
        <v>6.9918853068822528</v>
      </c>
      <c r="P25" s="244">
        <f t="shared" si="4"/>
        <v>0</v>
      </c>
      <c r="Q25" s="244">
        <f t="shared" si="4"/>
        <v>6.9918853068822528</v>
      </c>
      <c r="R25" s="244">
        <f t="shared" si="4"/>
        <v>0</v>
      </c>
      <c r="S25" s="244">
        <f t="shared" si="4"/>
        <v>6.9918853068822528</v>
      </c>
      <c r="T25" s="244">
        <f t="shared" si="4"/>
        <v>6.9918853068822528</v>
      </c>
      <c r="U25" s="244">
        <f t="shared" si="4"/>
        <v>0</v>
      </c>
      <c r="V25" s="244">
        <f t="shared" si="4"/>
        <v>6.99188530688226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1815</v>
      </c>
      <c r="B27" s="243">
        <f t="shared" ref="B27:W27" si="5">B15-B10</f>
        <v>0</v>
      </c>
      <c r="C27" s="243">
        <f t="shared" si="5"/>
        <v>0</v>
      </c>
      <c r="D27" s="243">
        <f t="shared" si="5"/>
        <v>0</v>
      </c>
      <c r="E27" s="243">
        <f t="shared" si="5"/>
        <v>0</v>
      </c>
      <c r="F27" s="243">
        <f t="shared" si="5"/>
        <v>0</v>
      </c>
      <c r="G27" s="243">
        <f t="shared" si="5"/>
        <v>0</v>
      </c>
      <c r="H27" s="243">
        <f t="shared" si="5"/>
        <v>0</v>
      </c>
      <c r="I27" s="243">
        <f t="shared" si="5"/>
        <v>0</v>
      </c>
      <c r="J27" s="243">
        <f t="shared" si="5"/>
        <v>0</v>
      </c>
      <c r="K27" s="243">
        <f t="shared" si="5"/>
        <v>0</v>
      </c>
      <c r="L27" s="243">
        <f t="shared" si="5"/>
        <v>0</v>
      </c>
      <c r="M27" s="243">
        <f t="shared" si="5"/>
        <v>0</v>
      </c>
      <c r="N27" s="243">
        <f t="shared" si="5"/>
        <v>0</v>
      </c>
      <c r="O27" s="243">
        <f t="shared" si="5"/>
        <v>0</v>
      </c>
      <c r="P27" s="243">
        <f t="shared" si="5"/>
        <v>0</v>
      </c>
      <c r="Q27" s="243">
        <f t="shared" si="5"/>
        <v>0</v>
      </c>
      <c r="R27" s="243">
        <f t="shared" si="5"/>
        <v>0</v>
      </c>
      <c r="S27" s="243">
        <f t="shared" si="5"/>
        <v>0</v>
      </c>
      <c r="T27" s="243">
        <f t="shared" si="5"/>
        <v>0</v>
      </c>
      <c r="U27" s="243">
        <f t="shared" si="5"/>
        <v>0</v>
      </c>
      <c r="V27" s="243">
        <f t="shared" si="5"/>
        <v>0</v>
      </c>
      <c r="W27" s="243">
        <f t="shared" si="5"/>
        <v>0</v>
      </c>
      <c r="DA27" s="83"/>
    </row>
    <row r="28" spans="1:105" ht="12" customHeight="1" x14ac:dyDescent="0.25">
      <c r="A28" s="107" t="s">
        <v>1817</v>
      </c>
      <c r="B28" s="284">
        <f t="shared" ref="B28:W28" si="6">B16-B11</f>
        <v>0</v>
      </c>
      <c r="C28" s="284">
        <f t="shared" si="6"/>
        <v>0</v>
      </c>
      <c r="D28" s="284">
        <f t="shared" si="6"/>
        <v>0</v>
      </c>
      <c r="E28" s="284">
        <f t="shared" si="6"/>
        <v>0</v>
      </c>
      <c r="F28" s="284">
        <f t="shared" si="6"/>
        <v>0</v>
      </c>
      <c r="G28" s="284">
        <f t="shared" si="6"/>
        <v>0</v>
      </c>
      <c r="H28" s="284">
        <f t="shared" si="6"/>
        <v>0</v>
      </c>
      <c r="I28" s="284">
        <f t="shared" si="6"/>
        <v>0</v>
      </c>
      <c r="J28" s="284">
        <f t="shared" si="6"/>
        <v>0</v>
      </c>
      <c r="K28" s="284">
        <f t="shared" si="6"/>
        <v>0</v>
      </c>
      <c r="L28" s="284">
        <f t="shared" si="6"/>
        <v>0</v>
      </c>
      <c r="M28" s="284">
        <f t="shared" si="6"/>
        <v>0</v>
      </c>
      <c r="N28" s="284">
        <f t="shared" si="6"/>
        <v>0</v>
      </c>
      <c r="O28" s="284">
        <f t="shared" si="6"/>
        <v>0</v>
      </c>
      <c r="P28" s="284">
        <f t="shared" si="6"/>
        <v>0</v>
      </c>
      <c r="Q28" s="284">
        <f t="shared" si="6"/>
        <v>0</v>
      </c>
      <c r="R28" s="284">
        <f t="shared" si="6"/>
        <v>0</v>
      </c>
      <c r="S28" s="284">
        <f t="shared" si="6"/>
        <v>0</v>
      </c>
      <c r="T28" s="284">
        <f t="shared" si="6"/>
        <v>0</v>
      </c>
      <c r="U28" s="284">
        <f t="shared" si="6"/>
        <v>0</v>
      </c>
      <c r="V28" s="284">
        <f t="shared" si="6"/>
        <v>0</v>
      </c>
      <c r="W28" s="284">
        <f t="shared" si="6"/>
        <v>0</v>
      </c>
      <c r="DA28" s="94"/>
    </row>
    <row r="29" spans="1:105" ht="12" customHeight="1" x14ac:dyDescent="0.25">
      <c r="A29" s="49" t="s">
        <v>1819</v>
      </c>
      <c r="B29" s="244">
        <f t="shared" ref="B29:W29" si="7">B17-B12</f>
        <v>8.33241073074187</v>
      </c>
      <c r="C29" s="244">
        <f t="shared" si="7"/>
        <v>6.0298944525855376</v>
      </c>
      <c r="D29" s="244">
        <f t="shared" si="7"/>
        <v>10.816805748086296</v>
      </c>
      <c r="E29" s="244">
        <f t="shared" si="7"/>
        <v>9.6053513610273029</v>
      </c>
      <c r="F29" s="244">
        <f t="shared" si="7"/>
        <v>23.823901038548115</v>
      </c>
      <c r="G29" s="244">
        <f t="shared" si="7"/>
        <v>17.418117757488034</v>
      </c>
      <c r="H29" s="244">
        <f t="shared" si="7"/>
        <v>33.496892353006132</v>
      </c>
      <c r="I29" s="244">
        <f t="shared" si="7"/>
        <v>35.911613172176587</v>
      </c>
      <c r="J29" s="244">
        <f t="shared" si="7"/>
        <v>31.238107064656688</v>
      </c>
      <c r="K29" s="244">
        <f t="shared" si="7"/>
        <v>29.680514934791461</v>
      </c>
      <c r="L29" s="244">
        <f t="shared" si="7"/>
        <v>39.00957278099478</v>
      </c>
      <c r="M29" s="244">
        <f t="shared" si="7"/>
        <v>48.971241820466744</v>
      </c>
      <c r="N29" s="244">
        <f t="shared" si="7"/>
        <v>36.290103253919142</v>
      </c>
      <c r="O29" s="244">
        <f t="shared" si="7"/>
        <v>27.154257689961902</v>
      </c>
      <c r="P29" s="244">
        <f t="shared" si="7"/>
        <v>38.034170913743388</v>
      </c>
      <c r="Q29" s="244">
        <f t="shared" si="7"/>
        <v>29.95304608913856</v>
      </c>
      <c r="R29" s="244">
        <f t="shared" si="7"/>
        <v>27.80780840323213</v>
      </c>
      <c r="S29" s="244">
        <f t="shared" si="7"/>
        <v>23.635476286871409</v>
      </c>
      <c r="T29" s="244">
        <f t="shared" si="7"/>
        <v>37.589700597953964</v>
      </c>
      <c r="U29" s="244">
        <f t="shared" si="7"/>
        <v>31.736655328154527</v>
      </c>
      <c r="V29" s="244">
        <f t="shared" si="7"/>
        <v>27.625374852169678</v>
      </c>
      <c r="W29" s="244">
        <f t="shared" si="7"/>
        <v>9.5669534981944082</v>
      </c>
      <c r="DA29" s="84"/>
    </row>
    <row r="30" spans="1:105" ht="12" customHeight="1" x14ac:dyDescent="0.25">
      <c r="A30" s="142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14.005674978503871</v>
      </c>
      <c r="C32" s="212">
        <v>16.652278589853829</v>
      </c>
      <c r="D32" s="212">
        <v>21.006792777300081</v>
      </c>
      <c r="E32" s="212">
        <v>24.432760103181419</v>
      </c>
      <c r="F32" s="212">
        <v>21.35795356835769</v>
      </c>
      <c r="G32" s="212">
        <v>20.292433361994849</v>
      </c>
      <c r="H32" s="212">
        <v>14.459415305245059</v>
      </c>
      <c r="I32" s="212">
        <v>10.804643164230439</v>
      </c>
      <c r="J32" s="212">
        <v>12.80085984522786</v>
      </c>
      <c r="K32" s="212">
        <v>10.92347377472055</v>
      </c>
      <c r="L32" s="212">
        <v>7.9472055030094584</v>
      </c>
      <c r="M32" s="212">
        <v>6.3719690455717979</v>
      </c>
      <c r="N32" s="212">
        <v>7.4336199484092864</v>
      </c>
      <c r="O32" s="212">
        <v>8.3339638865004293</v>
      </c>
      <c r="P32" s="212">
        <v>5.7364574376612207</v>
      </c>
      <c r="Q32" s="212">
        <v>5.6960447119518474</v>
      </c>
      <c r="R32" s="212">
        <v>5.6173688736027501</v>
      </c>
      <c r="S32" s="212">
        <v>5.2033533963886498</v>
      </c>
      <c r="T32" s="212">
        <v>2.396560619088564</v>
      </c>
      <c r="U32" s="212">
        <v>3.2881341358555449</v>
      </c>
      <c r="V32" s="212">
        <v>2.9857265692175412</v>
      </c>
      <c r="W32" s="212">
        <v>9.2944110060189153</v>
      </c>
      <c r="DA32" s="109" t="s">
        <v>1827</v>
      </c>
    </row>
    <row r="33" spans="1:105" ht="12" customHeight="1" x14ac:dyDescent="0.25">
      <c r="A33" s="24" t="s">
        <v>30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0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DA33" s="85" t="s">
        <v>1828</v>
      </c>
    </row>
    <row r="34" spans="1:105" ht="12" customHeight="1" x14ac:dyDescent="0.25">
      <c r="A34" s="14" t="s">
        <v>31</v>
      </c>
      <c r="B34" s="206">
        <f t="shared" ref="B34:W34" si="8">B35+B36+B37+B38+B39</f>
        <v>0.47695614789337909</v>
      </c>
      <c r="C34" s="206">
        <f t="shared" si="8"/>
        <v>0.71134995700773851</v>
      </c>
      <c r="D34" s="206">
        <f t="shared" si="8"/>
        <v>0.72760103181427338</v>
      </c>
      <c r="E34" s="206">
        <f t="shared" si="8"/>
        <v>0.4292347377472055</v>
      </c>
      <c r="F34" s="206">
        <f t="shared" si="8"/>
        <v>0.48907996560619083</v>
      </c>
      <c r="G34" s="206">
        <f t="shared" si="8"/>
        <v>0.3531384350816853</v>
      </c>
      <c r="H34" s="206">
        <f t="shared" si="8"/>
        <v>0.15726569217540839</v>
      </c>
      <c r="I34" s="206">
        <f t="shared" si="8"/>
        <v>0.1045571797076526</v>
      </c>
      <c r="J34" s="206">
        <f t="shared" si="8"/>
        <v>7.7128116938950983E-2</v>
      </c>
      <c r="K34" s="206">
        <f t="shared" si="8"/>
        <v>5.580395528804815E-2</v>
      </c>
      <c r="L34" s="206">
        <f t="shared" si="8"/>
        <v>9.4411006018916596E-2</v>
      </c>
      <c r="M34" s="206">
        <f t="shared" si="8"/>
        <v>5.2794496990541701E-2</v>
      </c>
      <c r="N34" s="206">
        <f t="shared" si="8"/>
        <v>2.94067067927773E-2</v>
      </c>
      <c r="O34" s="206">
        <f t="shared" si="8"/>
        <v>3.8521066208082537E-2</v>
      </c>
      <c r="P34" s="206">
        <f t="shared" si="8"/>
        <v>1.6251074806534819E-2</v>
      </c>
      <c r="Q34" s="206">
        <f t="shared" si="8"/>
        <v>2.132416165090284E-2</v>
      </c>
      <c r="R34" s="206">
        <f t="shared" si="8"/>
        <v>2.94067067927773E-2</v>
      </c>
      <c r="S34" s="206">
        <f t="shared" si="8"/>
        <v>6.0877042132416161E-2</v>
      </c>
      <c r="T34" s="206">
        <f t="shared" si="8"/>
        <v>4.8667239896818558E-2</v>
      </c>
      <c r="U34" s="206">
        <f t="shared" si="8"/>
        <v>7.2055030094582972E-2</v>
      </c>
      <c r="V34" s="206">
        <f t="shared" si="8"/>
        <v>6.6981943250214962E-2</v>
      </c>
      <c r="W34" s="206">
        <f t="shared" si="8"/>
        <v>6.1908856405846938E-2</v>
      </c>
      <c r="DA34" s="71"/>
    </row>
    <row r="35" spans="1:105" ht="12" customHeight="1" x14ac:dyDescent="0.25">
      <c r="A35" s="18" t="s">
        <v>32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1829</v>
      </c>
    </row>
    <row r="36" spans="1:105" ht="12" customHeight="1" x14ac:dyDescent="0.25">
      <c r="A36" s="18" t="s">
        <v>33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DA36" s="71" t="s">
        <v>1830</v>
      </c>
    </row>
    <row r="37" spans="1:105" ht="12" customHeight="1" x14ac:dyDescent="0.25">
      <c r="A37" s="18" t="s">
        <v>69</v>
      </c>
      <c r="B37" s="206">
        <v>0.47695614789337909</v>
      </c>
      <c r="C37" s="206">
        <v>0.71134995700773851</v>
      </c>
      <c r="D37" s="206">
        <v>0.72760103181427338</v>
      </c>
      <c r="E37" s="206">
        <v>0.4292347377472055</v>
      </c>
      <c r="F37" s="206">
        <v>0.48907996560619083</v>
      </c>
      <c r="G37" s="206">
        <v>0.3531384350816853</v>
      </c>
      <c r="H37" s="206">
        <v>0.15726569217540839</v>
      </c>
      <c r="I37" s="206">
        <v>0.1045571797076526</v>
      </c>
      <c r="J37" s="206">
        <v>7.7128116938950983E-2</v>
      </c>
      <c r="K37" s="206">
        <v>5.580395528804815E-2</v>
      </c>
      <c r="L37" s="206">
        <v>9.4411006018916596E-2</v>
      </c>
      <c r="M37" s="206">
        <v>5.2794496990541701E-2</v>
      </c>
      <c r="N37" s="206">
        <v>2.94067067927773E-2</v>
      </c>
      <c r="O37" s="206">
        <v>3.8521066208082537E-2</v>
      </c>
      <c r="P37" s="206">
        <v>1.6251074806534819E-2</v>
      </c>
      <c r="Q37" s="206">
        <v>2.132416165090284E-2</v>
      </c>
      <c r="R37" s="206">
        <v>2.94067067927773E-2</v>
      </c>
      <c r="S37" s="206">
        <v>6.0877042132416161E-2</v>
      </c>
      <c r="T37" s="206">
        <v>4.8667239896818558E-2</v>
      </c>
      <c r="U37" s="206">
        <v>7.2055030094582972E-2</v>
      </c>
      <c r="V37" s="206">
        <v>6.6981943250214962E-2</v>
      </c>
      <c r="W37" s="206">
        <v>6.1908856405846938E-2</v>
      </c>
      <c r="DA37" s="71" t="s">
        <v>1831</v>
      </c>
    </row>
    <row r="38" spans="1:105" ht="12" customHeight="1" x14ac:dyDescent="0.25">
      <c r="A38" s="18" t="s">
        <v>70</v>
      </c>
      <c r="B38" s="206">
        <v>0</v>
      </c>
      <c r="C38" s="206">
        <v>0</v>
      </c>
      <c r="D38" s="206">
        <v>0</v>
      </c>
      <c r="E38" s="206">
        <v>0</v>
      </c>
      <c r="F38" s="206">
        <v>0</v>
      </c>
      <c r="G38" s="206">
        <v>0</v>
      </c>
      <c r="H38" s="206">
        <v>0</v>
      </c>
      <c r="I38" s="206">
        <v>0</v>
      </c>
      <c r="J38" s="206">
        <v>0</v>
      </c>
      <c r="K38" s="206">
        <v>0</v>
      </c>
      <c r="L38" s="206">
        <v>0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6">
        <v>0</v>
      </c>
      <c r="DA38" s="71" t="s">
        <v>1832</v>
      </c>
    </row>
    <row r="39" spans="1:105" ht="12" customHeight="1" x14ac:dyDescent="0.25">
      <c r="A39" s="18" t="s">
        <v>34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1833</v>
      </c>
    </row>
    <row r="40" spans="1:105" ht="12" customHeight="1" x14ac:dyDescent="0.25">
      <c r="A40" s="14" t="s">
        <v>35</v>
      </c>
      <c r="B40" s="206">
        <f t="shared" ref="B40:W40" si="9">B41+B42</f>
        <v>4.8458297506448833</v>
      </c>
      <c r="C40" s="206">
        <f t="shared" si="9"/>
        <v>5.6694754944110066</v>
      </c>
      <c r="D40" s="206">
        <f t="shared" si="9"/>
        <v>7.201891659501289</v>
      </c>
      <c r="E40" s="206">
        <f t="shared" si="9"/>
        <v>8.6257953568357681</v>
      </c>
      <c r="F40" s="206">
        <f t="shared" si="9"/>
        <v>7.3953568357695607</v>
      </c>
      <c r="G40" s="206">
        <f t="shared" si="9"/>
        <v>7.3616509028374884</v>
      </c>
      <c r="H40" s="206">
        <f t="shared" si="9"/>
        <v>4.6137575236457433</v>
      </c>
      <c r="I40" s="206">
        <f t="shared" si="9"/>
        <v>2.9712811693895089</v>
      </c>
      <c r="J40" s="206">
        <f t="shared" si="9"/>
        <v>4.14359415305245</v>
      </c>
      <c r="K40" s="206">
        <f t="shared" si="9"/>
        <v>3.2539122957867579</v>
      </c>
      <c r="L40" s="206">
        <f t="shared" si="9"/>
        <v>2.096904557179708</v>
      </c>
      <c r="M40" s="206">
        <f t="shared" si="9"/>
        <v>3.0216680997420471</v>
      </c>
      <c r="N40" s="206">
        <f t="shared" si="9"/>
        <v>3.968701633705932</v>
      </c>
      <c r="O40" s="206">
        <f t="shared" si="9"/>
        <v>5.0532244196044704</v>
      </c>
      <c r="P40" s="206">
        <f t="shared" si="9"/>
        <v>2.446861564918315</v>
      </c>
      <c r="Q40" s="206">
        <f t="shared" si="9"/>
        <v>2.2862424763542561</v>
      </c>
      <c r="R40" s="206">
        <f t="shared" si="9"/>
        <v>2.2302665520206362</v>
      </c>
      <c r="S40" s="206">
        <f t="shared" si="9"/>
        <v>2.0817712811693889</v>
      </c>
      <c r="T40" s="206">
        <f t="shared" si="9"/>
        <v>0.54488392089423898</v>
      </c>
      <c r="U40" s="206">
        <f t="shared" si="9"/>
        <v>0.77936371453138431</v>
      </c>
      <c r="V40" s="206">
        <f t="shared" si="9"/>
        <v>0.1714531384350817</v>
      </c>
      <c r="W40" s="206">
        <f t="shared" si="9"/>
        <v>5.8687016337059328</v>
      </c>
      <c r="DA40" s="71"/>
    </row>
    <row r="41" spans="1:105" ht="12" customHeight="1" x14ac:dyDescent="0.25">
      <c r="A41" s="18" t="s">
        <v>72</v>
      </c>
      <c r="B41" s="206">
        <v>4.8458297506448833</v>
      </c>
      <c r="C41" s="206">
        <v>5.6694754944110066</v>
      </c>
      <c r="D41" s="206">
        <v>7.201891659501289</v>
      </c>
      <c r="E41" s="206">
        <v>8.6257953568357681</v>
      </c>
      <c r="F41" s="206">
        <v>7.3953568357695607</v>
      </c>
      <c r="G41" s="206">
        <v>7.3616509028374884</v>
      </c>
      <c r="H41" s="206">
        <v>4.6137575236457433</v>
      </c>
      <c r="I41" s="206">
        <v>2.9712811693895089</v>
      </c>
      <c r="J41" s="206">
        <v>4.14359415305245</v>
      </c>
      <c r="K41" s="206">
        <v>3.2539122957867579</v>
      </c>
      <c r="L41" s="206">
        <v>2.096904557179708</v>
      </c>
      <c r="M41" s="206">
        <v>3.0216680997420471</v>
      </c>
      <c r="N41" s="206">
        <v>3.968701633705932</v>
      </c>
      <c r="O41" s="206">
        <v>5.0532244196044704</v>
      </c>
      <c r="P41" s="206">
        <v>2.446861564918315</v>
      </c>
      <c r="Q41" s="206">
        <v>2.2862424763542561</v>
      </c>
      <c r="R41" s="206">
        <v>2.2302665520206362</v>
      </c>
      <c r="S41" s="206">
        <v>2.0817712811693889</v>
      </c>
      <c r="T41" s="206">
        <v>0.54488392089423898</v>
      </c>
      <c r="U41" s="206">
        <v>0.77936371453138431</v>
      </c>
      <c r="V41" s="206">
        <v>0.1714531384350817</v>
      </c>
      <c r="W41" s="206">
        <v>5.8687016337059328</v>
      </c>
      <c r="DA41" s="71" t="s">
        <v>1834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1835</v>
      </c>
    </row>
    <row r="43" spans="1:105" ht="12" customHeight="1" x14ac:dyDescent="0.25">
      <c r="A43" s="14" t="s">
        <v>37</v>
      </c>
      <c r="B43" s="206">
        <f t="shared" ref="B43:W43" si="10">B44+B45+B46+B47+B48+B49</f>
        <v>0</v>
      </c>
      <c r="C43" s="206">
        <f t="shared" si="10"/>
        <v>0</v>
      </c>
      <c r="D43" s="206">
        <f t="shared" si="10"/>
        <v>0</v>
      </c>
      <c r="E43" s="206">
        <f t="shared" si="10"/>
        <v>0</v>
      </c>
      <c r="F43" s="206">
        <f t="shared" si="10"/>
        <v>0</v>
      </c>
      <c r="G43" s="206">
        <f t="shared" si="10"/>
        <v>0</v>
      </c>
      <c r="H43" s="206">
        <f t="shared" si="10"/>
        <v>0</v>
      </c>
      <c r="I43" s="206">
        <f t="shared" si="10"/>
        <v>0</v>
      </c>
      <c r="J43" s="206">
        <f t="shared" si="10"/>
        <v>0</v>
      </c>
      <c r="K43" s="206">
        <f t="shared" si="10"/>
        <v>0</v>
      </c>
      <c r="L43" s="206">
        <f t="shared" si="10"/>
        <v>0</v>
      </c>
      <c r="M43" s="206">
        <f t="shared" si="10"/>
        <v>0</v>
      </c>
      <c r="N43" s="206">
        <f t="shared" si="10"/>
        <v>0</v>
      </c>
      <c r="O43" s="206">
        <f t="shared" si="10"/>
        <v>0</v>
      </c>
      <c r="P43" s="206">
        <f t="shared" si="10"/>
        <v>0</v>
      </c>
      <c r="Q43" s="206">
        <f t="shared" si="10"/>
        <v>0</v>
      </c>
      <c r="R43" s="206">
        <f t="shared" si="10"/>
        <v>0</v>
      </c>
      <c r="S43" s="206">
        <f t="shared" si="10"/>
        <v>0</v>
      </c>
      <c r="T43" s="206">
        <f t="shared" si="10"/>
        <v>0</v>
      </c>
      <c r="U43" s="206">
        <f t="shared" si="10"/>
        <v>0</v>
      </c>
      <c r="V43" s="206">
        <f t="shared" si="10"/>
        <v>0</v>
      </c>
      <c r="W43" s="206">
        <f t="shared" si="10"/>
        <v>0</v>
      </c>
      <c r="DA43" s="71"/>
    </row>
    <row r="44" spans="1:105" ht="12" customHeight="1" x14ac:dyDescent="0.25">
      <c r="A44" s="18" t="s">
        <v>73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1836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1837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1838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1839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1840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1841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1842</v>
      </c>
    </row>
    <row r="51" spans="1:105" ht="12" customHeight="1" x14ac:dyDescent="0.25">
      <c r="A51" s="21" t="s">
        <v>38</v>
      </c>
      <c r="B51" s="209">
        <v>8.6828890799656051</v>
      </c>
      <c r="C51" s="209">
        <v>10.27145313843508</v>
      </c>
      <c r="D51" s="209">
        <v>13.07730008598452</v>
      </c>
      <c r="E51" s="209">
        <v>15.37773000859845</v>
      </c>
      <c r="F51" s="209">
        <v>13.473516766981939</v>
      </c>
      <c r="G51" s="209">
        <v>12.577644024075671</v>
      </c>
      <c r="H51" s="209">
        <v>9.6883920894239033</v>
      </c>
      <c r="I51" s="209">
        <v>7.7288048151332749</v>
      </c>
      <c r="J51" s="209">
        <v>8.5801375752364581</v>
      </c>
      <c r="K51" s="209">
        <v>7.6137575236457433</v>
      </c>
      <c r="L51" s="209">
        <v>5.7558899398108343</v>
      </c>
      <c r="M51" s="209">
        <v>3.2975064488392092</v>
      </c>
      <c r="N51" s="209">
        <v>3.4355116079105761</v>
      </c>
      <c r="O51" s="209">
        <v>3.242218400687876</v>
      </c>
      <c r="P51" s="209">
        <v>3.273344797936371</v>
      </c>
      <c r="Q51" s="209">
        <v>3.3884780739466889</v>
      </c>
      <c r="R51" s="209">
        <v>3.3576956147893369</v>
      </c>
      <c r="S51" s="209">
        <v>3.0607050730868441</v>
      </c>
      <c r="T51" s="209">
        <v>1.803009458297506</v>
      </c>
      <c r="U51" s="209">
        <v>2.436715391229578</v>
      </c>
      <c r="V51" s="209">
        <v>2.7472914875322441</v>
      </c>
      <c r="W51" s="209">
        <v>3.363800515907136</v>
      </c>
      <c r="DA51" s="86" t="s">
        <v>1843</v>
      </c>
    </row>
    <row r="52" spans="1:105" ht="12" customHeight="1" x14ac:dyDescent="0.25">
      <c r="A52" s="114" t="s">
        <v>145</v>
      </c>
      <c r="B52" s="286">
        <f t="shared" ref="B52:W52" si="11">SUM(B53:B55)</f>
        <v>14.005674978503871</v>
      </c>
      <c r="C52" s="286">
        <f t="shared" si="11"/>
        <v>16.652278589853829</v>
      </c>
      <c r="D52" s="286">
        <f t="shared" si="11"/>
        <v>21.006792777300081</v>
      </c>
      <c r="E52" s="286">
        <f t="shared" si="11"/>
        <v>24.432760103181419</v>
      </c>
      <c r="F52" s="286">
        <f t="shared" si="11"/>
        <v>21.357953568357701</v>
      </c>
      <c r="G52" s="286">
        <f t="shared" si="11"/>
        <v>20.292433361994849</v>
      </c>
      <c r="H52" s="286">
        <f t="shared" si="11"/>
        <v>14.45941530524505</v>
      </c>
      <c r="I52" s="286">
        <f t="shared" si="11"/>
        <v>10.804643164230439</v>
      </c>
      <c r="J52" s="286">
        <f t="shared" si="11"/>
        <v>12.80085984522786</v>
      </c>
      <c r="K52" s="286">
        <f t="shared" si="11"/>
        <v>10.92347377472055</v>
      </c>
      <c r="L52" s="286">
        <f t="shared" si="11"/>
        <v>7.9472055030094584</v>
      </c>
      <c r="M52" s="286">
        <f t="shared" si="11"/>
        <v>6.3719690455717979</v>
      </c>
      <c r="N52" s="286">
        <f t="shared" si="11"/>
        <v>7.4336199484092873</v>
      </c>
      <c r="O52" s="286">
        <f t="shared" si="11"/>
        <v>8.3339638865004293</v>
      </c>
      <c r="P52" s="286">
        <f t="shared" si="11"/>
        <v>5.7364574376612216</v>
      </c>
      <c r="Q52" s="286">
        <f t="shared" si="11"/>
        <v>5.6960447119518474</v>
      </c>
      <c r="R52" s="286">
        <f t="shared" si="11"/>
        <v>5.6173688736027501</v>
      </c>
      <c r="S52" s="286">
        <f t="shared" si="11"/>
        <v>5.2033533963886507</v>
      </c>
      <c r="T52" s="286">
        <f t="shared" si="11"/>
        <v>2.396560619088564</v>
      </c>
      <c r="U52" s="286">
        <f t="shared" si="11"/>
        <v>3.2881341358555449</v>
      </c>
      <c r="V52" s="286">
        <f t="shared" si="11"/>
        <v>2.9857265692175412</v>
      </c>
      <c r="W52" s="286">
        <f t="shared" si="11"/>
        <v>9.2944110060189136</v>
      </c>
      <c r="DA52" s="118"/>
    </row>
    <row r="53" spans="1:105" ht="12" customHeight="1" x14ac:dyDescent="0.25">
      <c r="A53" s="51" t="s">
        <v>52</v>
      </c>
      <c r="B53" s="243">
        <f>PPA_fec!B5</f>
        <v>0</v>
      </c>
      <c r="C53" s="243">
        <f>PPA_fec!C5</f>
        <v>0</v>
      </c>
      <c r="D53" s="243">
        <f>PPA_fec!D5</f>
        <v>0</v>
      </c>
      <c r="E53" s="243">
        <f>PPA_fec!E5</f>
        <v>0</v>
      </c>
      <c r="F53" s="243">
        <f>PPA_fec!F5</f>
        <v>0</v>
      </c>
      <c r="G53" s="243">
        <f>PPA_fec!G5</f>
        <v>0</v>
      </c>
      <c r="H53" s="243">
        <f>PPA_fec!H5</f>
        <v>0</v>
      </c>
      <c r="I53" s="243">
        <f>PPA_fec!I5</f>
        <v>0</v>
      </c>
      <c r="J53" s="243">
        <f>PPA_fec!J5</f>
        <v>0</v>
      </c>
      <c r="K53" s="243">
        <f>PPA_fec!K5</f>
        <v>0</v>
      </c>
      <c r="L53" s="243">
        <f>PPA_fec!L5</f>
        <v>0</v>
      </c>
      <c r="M53" s="243">
        <f>PPA_fec!M5</f>
        <v>0</v>
      </c>
      <c r="N53" s="243">
        <f>PPA_fec!N5</f>
        <v>0</v>
      </c>
      <c r="O53" s="243">
        <f>PPA_fec!O5</f>
        <v>0</v>
      </c>
      <c r="P53" s="243">
        <f>PPA_fec!P5</f>
        <v>0</v>
      </c>
      <c r="Q53" s="243">
        <f>PPA_fec!Q5</f>
        <v>0</v>
      </c>
      <c r="R53" s="243">
        <f>PPA_fec!R5</f>
        <v>0</v>
      </c>
      <c r="S53" s="243">
        <f>PPA_fec!S5</f>
        <v>0</v>
      </c>
      <c r="T53" s="243">
        <f>PPA_fec!T5</f>
        <v>0</v>
      </c>
      <c r="U53" s="243">
        <f>PPA_fec!U5</f>
        <v>0</v>
      </c>
      <c r="V53" s="243">
        <f>PPA_fec!V5</f>
        <v>0</v>
      </c>
      <c r="W53" s="243">
        <f>PPA_fec!W5</f>
        <v>0</v>
      </c>
      <c r="DA53" s="83"/>
    </row>
    <row r="54" spans="1:105" ht="12" customHeight="1" x14ac:dyDescent="0.25">
      <c r="A54" s="99" t="s">
        <v>59</v>
      </c>
      <c r="B54" s="284">
        <f>PPA_fec!B32</f>
        <v>0</v>
      </c>
      <c r="C54" s="284">
        <f>PPA_fec!C32</f>
        <v>0</v>
      </c>
      <c r="D54" s="284">
        <f>PPA_fec!D32</f>
        <v>0</v>
      </c>
      <c r="E54" s="284">
        <f>PPA_fec!E32</f>
        <v>0</v>
      </c>
      <c r="F54" s="284">
        <f>PPA_fec!F32</f>
        <v>0</v>
      </c>
      <c r="G54" s="284">
        <f>PPA_fec!G32</f>
        <v>0</v>
      </c>
      <c r="H54" s="284">
        <f>PPA_fec!H32</f>
        <v>0</v>
      </c>
      <c r="I54" s="284">
        <f>PPA_fec!I32</f>
        <v>0</v>
      </c>
      <c r="J54" s="284">
        <f>PPA_fec!J32</f>
        <v>0</v>
      </c>
      <c r="K54" s="284">
        <f>PPA_fec!K32</f>
        <v>0</v>
      </c>
      <c r="L54" s="284">
        <f>PPA_fec!L32</f>
        <v>0</v>
      </c>
      <c r="M54" s="284">
        <f>PPA_fec!M32</f>
        <v>0</v>
      </c>
      <c r="N54" s="284">
        <f>PPA_fec!N32</f>
        <v>0</v>
      </c>
      <c r="O54" s="284">
        <f>PPA_fec!O32</f>
        <v>0</v>
      </c>
      <c r="P54" s="284">
        <f>PPA_fec!P32</f>
        <v>0</v>
      </c>
      <c r="Q54" s="284">
        <f>PPA_fec!Q32</f>
        <v>0</v>
      </c>
      <c r="R54" s="284">
        <f>PPA_fec!R32</f>
        <v>0</v>
      </c>
      <c r="S54" s="284">
        <f>PPA_fec!S32</f>
        <v>0</v>
      </c>
      <c r="T54" s="284">
        <f>PPA_fec!T32</f>
        <v>0</v>
      </c>
      <c r="U54" s="284">
        <f>PPA_fec!U32</f>
        <v>0</v>
      </c>
      <c r="V54" s="284">
        <f>PPA_fec!V32</f>
        <v>0</v>
      </c>
      <c r="W54" s="284">
        <f>PPA_fec!W32</f>
        <v>0</v>
      </c>
      <c r="DA54" s="94"/>
    </row>
    <row r="55" spans="1:105" ht="12" customHeight="1" x14ac:dyDescent="0.25">
      <c r="A55" s="52" t="s">
        <v>60</v>
      </c>
      <c r="B55" s="244">
        <f>PPA_fec!B83</f>
        <v>14.005674978503871</v>
      </c>
      <c r="C55" s="244">
        <f>PPA_fec!C83</f>
        <v>16.652278589853829</v>
      </c>
      <c r="D55" s="244">
        <f>PPA_fec!D83</f>
        <v>21.006792777300081</v>
      </c>
      <c r="E55" s="244">
        <f>PPA_fec!E83</f>
        <v>24.432760103181419</v>
      </c>
      <c r="F55" s="244">
        <f>PPA_fec!F83</f>
        <v>21.357953568357701</v>
      </c>
      <c r="G55" s="244">
        <f>PPA_fec!G83</f>
        <v>20.292433361994849</v>
      </c>
      <c r="H55" s="244">
        <f>PPA_fec!H83</f>
        <v>14.45941530524505</v>
      </c>
      <c r="I55" s="244">
        <f>PPA_fec!I83</f>
        <v>10.804643164230439</v>
      </c>
      <c r="J55" s="244">
        <f>PPA_fec!J83</f>
        <v>12.80085984522786</v>
      </c>
      <c r="K55" s="244">
        <f>PPA_fec!K83</f>
        <v>10.92347377472055</v>
      </c>
      <c r="L55" s="244">
        <f>PPA_fec!L83</f>
        <v>7.9472055030094584</v>
      </c>
      <c r="M55" s="244">
        <f>PPA_fec!M83</f>
        <v>6.3719690455717979</v>
      </c>
      <c r="N55" s="244">
        <f>PPA_fec!N83</f>
        <v>7.4336199484092873</v>
      </c>
      <c r="O55" s="244">
        <f>PPA_fec!O83</f>
        <v>8.3339638865004293</v>
      </c>
      <c r="P55" s="244">
        <f>PPA_fec!P83</f>
        <v>5.7364574376612216</v>
      </c>
      <c r="Q55" s="244">
        <f>PPA_fec!Q83</f>
        <v>5.6960447119518474</v>
      </c>
      <c r="R55" s="244">
        <f>PPA_fec!R83</f>
        <v>5.6173688736027501</v>
      </c>
      <c r="S55" s="244">
        <f>PPA_fec!S83</f>
        <v>5.2033533963886507</v>
      </c>
      <c r="T55" s="244">
        <f>PPA_fec!T83</f>
        <v>2.396560619088564</v>
      </c>
      <c r="U55" s="244">
        <f>PPA_fec!U83</f>
        <v>3.2881341358555449</v>
      </c>
      <c r="V55" s="244">
        <f>PPA_fec!V83</f>
        <v>2.9857265692175412</v>
      </c>
      <c r="W55" s="244">
        <f>PPA_fec!W83</f>
        <v>9.2944110060189136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85</v>
      </c>
      <c r="B57" s="205">
        <f t="shared" ref="B57:W57" si="12">SUM(B58:B60)</f>
        <v>12.86157743855631</v>
      </c>
      <c r="C57" s="205">
        <f t="shared" si="12"/>
        <v>15.52334003793708</v>
      </c>
      <c r="D57" s="205">
        <f t="shared" si="12"/>
        <v>19.173088798128639</v>
      </c>
      <c r="E57" s="205">
        <f t="shared" si="12"/>
        <v>21.591889198557439</v>
      </c>
      <c r="F57" s="205">
        <f t="shared" si="12"/>
        <v>18.887506557925828</v>
      </c>
      <c r="G57" s="205">
        <f t="shared" si="12"/>
        <v>18.386590677920928</v>
      </c>
      <c r="H57" s="205">
        <f t="shared" si="12"/>
        <v>11.32467371840908</v>
      </c>
      <c r="I57" s="205">
        <f t="shared" si="12"/>
        <v>7.303309917829055</v>
      </c>
      <c r="J57" s="205">
        <f t="shared" si="12"/>
        <v>9.9717361186180753</v>
      </c>
      <c r="K57" s="205">
        <f t="shared" si="12"/>
        <v>7.8158995183155149</v>
      </c>
      <c r="L57" s="205">
        <f t="shared" si="12"/>
        <v>5.2181009981203319</v>
      </c>
      <c r="M57" s="205">
        <f t="shared" si="12"/>
        <v>7.2610689577884706</v>
      </c>
      <c r="N57" s="205">
        <f t="shared" si="12"/>
        <v>9.4128976778925768</v>
      </c>
      <c r="O57" s="205">
        <f t="shared" si="12"/>
        <v>11.98849571788443</v>
      </c>
      <c r="P57" s="205">
        <f t="shared" si="12"/>
        <v>5.7975933582399284</v>
      </c>
      <c r="Q57" s="205">
        <f t="shared" si="12"/>
        <v>5.4360709177491753</v>
      </c>
      <c r="R57" s="205">
        <f t="shared" si="12"/>
        <v>5.3296703980885631</v>
      </c>
      <c r="S57" s="205">
        <f t="shared" si="12"/>
        <v>5.0785196382578306</v>
      </c>
      <c r="T57" s="205">
        <f t="shared" si="12"/>
        <v>1.4308066779157691</v>
      </c>
      <c r="U57" s="205">
        <f t="shared" si="12"/>
        <v>2.054110318787342</v>
      </c>
      <c r="V57" s="205">
        <f t="shared" si="12"/>
        <v>0.61051427829981586</v>
      </c>
      <c r="W57" s="205">
        <f t="shared" si="12"/>
        <v>13.976443077754251</v>
      </c>
      <c r="DA57" s="112"/>
    </row>
    <row r="58" spans="1:105" ht="12" customHeight="1" x14ac:dyDescent="0.25">
      <c r="A58" s="51" t="s">
        <v>52</v>
      </c>
      <c r="B58" s="243">
        <f>PPA_emi!B5</f>
        <v>0</v>
      </c>
      <c r="C58" s="243">
        <f>PPA_emi!C5</f>
        <v>0</v>
      </c>
      <c r="D58" s="243">
        <f>PPA_emi!D5</f>
        <v>0</v>
      </c>
      <c r="E58" s="243">
        <f>PPA_emi!E5</f>
        <v>0</v>
      </c>
      <c r="F58" s="243">
        <f>PPA_emi!F5</f>
        <v>0</v>
      </c>
      <c r="G58" s="243">
        <f>PPA_emi!G5</f>
        <v>0</v>
      </c>
      <c r="H58" s="243">
        <f>PPA_emi!H5</f>
        <v>0</v>
      </c>
      <c r="I58" s="243">
        <f>PPA_emi!I5</f>
        <v>0</v>
      </c>
      <c r="J58" s="243">
        <f>PPA_emi!J5</f>
        <v>0</v>
      </c>
      <c r="K58" s="243">
        <f>PPA_emi!K5</f>
        <v>0</v>
      </c>
      <c r="L58" s="243">
        <f>PPA_emi!L5</f>
        <v>0</v>
      </c>
      <c r="M58" s="243">
        <f>PPA_emi!M5</f>
        <v>0</v>
      </c>
      <c r="N58" s="243">
        <f>PPA_emi!N5</f>
        <v>0</v>
      </c>
      <c r="O58" s="243">
        <f>PPA_emi!O5</f>
        <v>0</v>
      </c>
      <c r="P58" s="243">
        <f>PPA_emi!P5</f>
        <v>0</v>
      </c>
      <c r="Q58" s="243">
        <f>PPA_emi!Q5</f>
        <v>0</v>
      </c>
      <c r="R58" s="243">
        <f>PPA_emi!R5</f>
        <v>0</v>
      </c>
      <c r="S58" s="243">
        <f>PPA_emi!S5</f>
        <v>0</v>
      </c>
      <c r="T58" s="243">
        <f>PPA_emi!T5</f>
        <v>0</v>
      </c>
      <c r="U58" s="243">
        <f>PPA_emi!U5</f>
        <v>0</v>
      </c>
      <c r="V58" s="243">
        <f>PPA_emi!V5</f>
        <v>0</v>
      </c>
      <c r="W58" s="243">
        <f>PPA_emi!W5</f>
        <v>0</v>
      </c>
      <c r="DA58" s="83"/>
    </row>
    <row r="59" spans="1:105" ht="12" customHeight="1" x14ac:dyDescent="0.25">
      <c r="A59" s="99" t="s">
        <v>59</v>
      </c>
      <c r="B59" s="284">
        <f>PPA_emi!B32</f>
        <v>0</v>
      </c>
      <c r="C59" s="284">
        <f>PPA_emi!C32</f>
        <v>0</v>
      </c>
      <c r="D59" s="284">
        <f>PPA_emi!D32</f>
        <v>0</v>
      </c>
      <c r="E59" s="284">
        <f>PPA_emi!E32</f>
        <v>0</v>
      </c>
      <c r="F59" s="284">
        <f>PPA_emi!F32</f>
        <v>0</v>
      </c>
      <c r="G59" s="284">
        <f>PPA_emi!G32</f>
        <v>0</v>
      </c>
      <c r="H59" s="284">
        <f>PPA_emi!H32</f>
        <v>0</v>
      </c>
      <c r="I59" s="284">
        <f>PPA_emi!I32</f>
        <v>0</v>
      </c>
      <c r="J59" s="284">
        <f>PPA_emi!J32</f>
        <v>0</v>
      </c>
      <c r="K59" s="284">
        <f>PPA_emi!K32</f>
        <v>0</v>
      </c>
      <c r="L59" s="284">
        <f>PPA_emi!L32</f>
        <v>0</v>
      </c>
      <c r="M59" s="284">
        <f>PPA_emi!M32</f>
        <v>0</v>
      </c>
      <c r="N59" s="284">
        <f>PPA_emi!N32</f>
        <v>0</v>
      </c>
      <c r="O59" s="284">
        <f>PPA_emi!O32</f>
        <v>0</v>
      </c>
      <c r="P59" s="284">
        <f>PPA_emi!P32</f>
        <v>0</v>
      </c>
      <c r="Q59" s="284">
        <f>PPA_emi!Q32</f>
        <v>0</v>
      </c>
      <c r="R59" s="284">
        <f>PPA_emi!R32</f>
        <v>0</v>
      </c>
      <c r="S59" s="284">
        <f>PPA_emi!S32</f>
        <v>0</v>
      </c>
      <c r="T59" s="284">
        <f>PPA_emi!T32</f>
        <v>0</v>
      </c>
      <c r="U59" s="284">
        <f>PPA_emi!U32</f>
        <v>0</v>
      </c>
      <c r="V59" s="284">
        <f>PPA_emi!V32</f>
        <v>0</v>
      </c>
      <c r="W59" s="284">
        <f>PPA_emi!W32</f>
        <v>0</v>
      </c>
      <c r="DA59" s="94"/>
    </row>
    <row r="60" spans="1:105" ht="12" customHeight="1" x14ac:dyDescent="0.25">
      <c r="A60" s="52" t="s">
        <v>60</v>
      </c>
      <c r="B60" s="244">
        <f>PPA_emi!B83</f>
        <v>12.86157743855631</v>
      </c>
      <c r="C60" s="244">
        <f>PPA_emi!C83</f>
        <v>15.52334003793708</v>
      </c>
      <c r="D60" s="244">
        <f>PPA_emi!D83</f>
        <v>19.173088798128639</v>
      </c>
      <c r="E60" s="244">
        <f>PPA_emi!E83</f>
        <v>21.591889198557439</v>
      </c>
      <c r="F60" s="244">
        <f>PPA_emi!F83</f>
        <v>18.887506557925828</v>
      </c>
      <c r="G60" s="244">
        <f>PPA_emi!G83</f>
        <v>18.386590677920928</v>
      </c>
      <c r="H60" s="244">
        <f>PPA_emi!H83</f>
        <v>11.32467371840908</v>
      </c>
      <c r="I60" s="244">
        <f>PPA_emi!I83</f>
        <v>7.303309917829055</v>
      </c>
      <c r="J60" s="244">
        <f>PPA_emi!J83</f>
        <v>9.9717361186180753</v>
      </c>
      <c r="K60" s="244">
        <f>PPA_emi!K83</f>
        <v>7.8158995183155149</v>
      </c>
      <c r="L60" s="244">
        <f>PPA_emi!L83</f>
        <v>5.2181009981203319</v>
      </c>
      <c r="M60" s="244">
        <f>PPA_emi!M83</f>
        <v>7.2610689577884706</v>
      </c>
      <c r="N60" s="244">
        <f>PPA_emi!N83</f>
        <v>9.4128976778925768</v>
      </c>
      <c r="O60" s="244">
        <f>PPA_emi!O83</f>
        <v>11.98849571788443</v>
      </c>
      <c r="P60" s="244">
        <f>PPA_emi!P83</f>
        <v>5.7975933582399284</v>
      </c>
      <c r="Q60" s="244">
        <f>PPA_emi!Q83</f>
        <v>5.4360709177491753</v>
      </c>
      <c r="R60" s="244">
        <f>PPA_emi!R83</f>
        <v>5.3296703980885631</v>
      </c>
      <c r="S60" s="244">
        <f>PPA_emi!S83</f>
        <v>5.0785196382578306</v>
      </c>
      <c r="T60" s="244">
        <f>PPA_emi!T83</f>
        <v>1.4308066779157691</v>
      </c>
      <c r="U60" s="244">
        <f>PPA_emi!U83</f>
        <v>2.054110318787342</v>
      </c>
      <c r="V60" s="244">
        <f>PPA_emi!V83</f>
        <v>0.61051427829981586</v>
      </c>
      <c r="W60" s="244">
        <f>PPA_emi!W83</f>
        <v>13.976443077754251</v>
      </c>
      <c r="DA60" s="84"/>
    </row>
    <row r="61" spans="1:105" ht="12" customHeight="1" x14ac:dyDescent="0.25">
      <c r="A61" s="143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DA61" s="145"/>
    </row>
    <row r="62" spans="1:105" ht="12" customHeight="1" x14ac:dyDescent="0.25">
      <c r="A62" s="115" t="s">
        <v>148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DA62" s="118"/>
    </row>
    <row r="63" spans="1:105" ht="12" customHeight="1" x14ac:dyDescent="0.25">
      <c r="A63" s="50" t="s">
        <v>52</v>
      </c>
      <c r="B63" s="289" t="str">
        <f t="shared" ref="B63:W63" si="13">IF(B$10=0,"",B$5/B$10*1000)</f>
        <v/>
      </c>
      <c r="C63" s="289" t="str">
        <f t="shared" si="13"/>
        <v/>
      </c>
      <c r="D63" s="289" t="str">
        <f t="shared" si="13"/>
        <v/>
      </c>
      <c r="E63" s="289" t="str">
        <f t="shared" si="13"/>
        <v/>
      </c>
      <c r="F63" s="289" t="str">
        <f t="shared" si="13"/>
        <v/>
      </c>
      <c r="G63" s="289" t="str">
        <f t="shared" si="13"/>
        <v/>
      </c>
      <c r="H63" s="289" t="str">
        <f t="shared" si="13"/>
        <v/>
      </c>
      <c r="I63" s="289" t="str">
        <f t="shared" si="13"/>
        <v/>
      </c>
      <c r="J63" s="289" t="str">
        <f t="shared" si="13"/>
        <v/>
      </c>
      <c r="K63" s="289" t="str">
        <f t="shared" si="13"/>
        <v/>
      </c>
      <c r="L63" s="289" t="str">
        <f t="shared" si="13"/>
        <v/>
      </c>
      <c r="M63" s="289" t="str">
        <f t="shared" si="13"/>
        <v/>
      </c>
      <c r="N63" s="289" t="str">
        <f t="shared" si="13"/>
        <v/>
      </c>
      <c r="O63" s="289" t="str">
        <f t="shared" si="13"/>
        <v/>
      </c>
      <c r="P63" s="289" t="str">
        <f t="shared" si="13"/>
        <v/>
      </c>
      <c r="Q63" s="289" t="str">
        <f t="shared" si="13"/>
        <v/>
      </c>
      <c r="R63" s="289" t="str">
        <f t="shared" si="13"/>
        <v/>
      </c>
      <c r="S63" s="289" t="str">
        <f t="shared" si="13"/>
        <v/>
      </c>
      <c r="T63" s="289" t="str">
        <f t="shared" si="13"/>
        <v/>
      </c>
      <c r="U63" s="289" t="str">
        <f t="shared" si="13"/>
        <v/>
      </c>
      <c r="V63" s="289" t="str">
        <f t="shared" si="13"/>
        <v/>
      </c>
      <c r="W63" s="289" t="str">
        <f t="shared" si="13"/>
        <v/>
      </c>
      <c r="DA63" s="83"/>
    </row>
    <row r="64" spans="1:105" ht="12" customHeight="1" x14ac:dyDescent="0.25">
      <c r="A64" s="107" t="s">
        <v>59</v>
      </c>
      <c r="B64" s="290" t="str">
        <f t="shared" ref="B64:W64" si="14">IF(B$11=0,"",B$6/B$11*1000)</f>
        <v/>
      </c>
      <c r="C64" s="290" t="str">
        <f t="shared" si="14"/>
        <v/>
      </c>
      <c r="D64" s="290" t="str">
        <f t="shared" si="14"/>
        <v/>
      </c>
      <c r="E64" s="290" t="str">
        <f t="shared" si="14"/>
        <v/>
      </c>
      <c r="F64" s="290" t="str">
        <f t="shared" si="14"/>
        <v/>
      </c>
      <c r="G64" s="290" t="str">
        <f t="shared" si="14"/>
        <v/>
      </c>
      <c r="H64" s="290" t="str">
        <f t="shared" si="14"/>
        <v/>
      </c>
      <c r="I64" s="290" t="str">
        <f t="shared" si="14"/>
        <v/>
      </c>
      <c r="J64" s="290" t="str">
        <f t="shared" si="14"/>
        <v/>
      </c>
      <c r="K64" s="290" t="str">
        <f t="shared" si="14"/>
        <v/>
      </c>
      <c r="L64" s="290" t="str">
        <f t="shared" si="14"/>
        <v/>
      </c>
      <c r="M64" s="290" t="str">
        <f t="shared" si="14"/>
        <v/>
      </c>
      <c r="N64" s="290" t="str">
        <f t="shared" si="14"/>
        <v/>
      </c>
      <c r="O64" s="290" t="str">
        <f t="shared" si="14"/>
        <v/>
      </c>
      <c r="P64" s="290" t="str">
        <f t="shared" si="14"/>
        <v/>
      </c>
      <c r="Q64" s="290" t="str">
        <f t="shared" si="14"/>
        <v/>
      </c>
      <c r="R64" s="290" t="str">
        <f t="shared" si="14"/>
        <v/>
      </c>
      <c r="S64" s="290" t="str">
        <f t="shared" si="14"/>
        <v/>
      </c>
      <c r="T64" s="290" t="str">
        <f t="shared" si="14"/>
        <v/>
      </c>
      <c r="U64" s="290" t="str">
        <f t="shared" si="14"/>
        <v/>
      </c>
      <c r="V64" s="290" t="str">
        <f t="shared" si="14"/>
        <v/>
      </c>
      <c r="W64" s="290" t="str">
        <f t="shared" si="14"/>
        <v/>
      </c>
      <c r="DA64" s="94"/>
    </row>
    <row r="65" spans="1:105" ht="12" customHeight="1" x14ac:dyDescent="0.25">
      <c r="A65" s="49" t="s">
        <v>60</v>
      </c>
      <c r="B65" s="291">
        <f t="shared" ref="B65:W65" si="15">IF(B$12=0,"",B$7/B$12*1000)</f>
        <v>2153.7254901960778</v>
      </c>
      <c r="C65" s="291">
        <f t="shared" si="15"/>
        <v>1927.0175438596495</v>
      </c>
      <c r="D65" s="291">
        <f t="shared" si="15"/>
        <v>1830.6666666666663</v>
      </c>
      <c r="E65" s="291">
        <f t="shared" si="15"/>
        <v>1830.6666666666667</v>
      </c>
      <c r="F65" s="291">
        <f t="shared" si="15"/>
        <v>1927.0175438596491</v>
      </c>
      <c r="G65" s="291">
        <f t="shared" si="15"/>
        <v>1743.4920634920625</v>
      </c>
      <c r="H65" s="291">
        <f t="shared" si="15"/>
        <v>1830.6666666666663</v>
      </c>
      <c r="I65" s="291">
        <f t="shared" si="15"/>
        <v>1868.0272108843535</v>
      </c>
      <c r="J65" s="291">
        <f t="shared" si="15"/>
        <v>1664.242424242424</v>
      </c>
      <c r="K65" s="291">
        <f t="shared" si="15"/>
        <v>1591.8840579710143</v>
      </c>
      <c r="L65" s="291">
        <f t="shared" si="15"/>
        <v>1830.6666666666665</v>
      </c>
      <c r="M65" s="291">
        <f t="shared" si="15"/>
        <v>2034.0740740740744</v>
      </c>
      <c r="N65" s="291">
        <f t="shared" si="15"/>
        <v>1664.242424242424</v>
      </c>
      <c r="O65" s="291">
        <f t="shared" si="15"/>
        <v>1408.2051282051279</v>
      </c>
      <c r="P65" s="291">
        <f t="shared" si="15"/>
        <v>2034.0740740740739</v>
      </c>
      <c r="Q65" s="291">
        <f t="shared" si="15"/>
        <v>1927.0175438596491</v>
      </c>
      <c r="R65" s="291">
        <f t="shared" si="15"/>
        <v>1830.6666666666665</v>
      </c>
      <c r="S65" s="291">
        <f t="shared" si="15"/>
        <v>2034.0740740740739</v>
      </c>
      <c r="T65" s="291">
        <f t="shared" si="15"/>
        <v>4224.6153846153857</v>
      </c>
      <c r="U65" s="291">
        <f t="shared" si="15"/>
        <v>3328.484848484848</v>
      </c>
      <c r="V65" s="291">
        <f t="shared" si="15"/>
        <v>3661.3333333333339</v>
      </c>
      <c r="W65" s="291">
        <f t="shared" si="15"/>
        <v>1163.8004792760776</v>
      </c>
      <c r="DA65" s="84"/>
    </row>
    <row r="66" spans="1:105" ht="12" customHeight="1" x14ac:dyDescent="0.25">
      <c r="A66" s="115" t="s">
        <v>149</v>
      </c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DA66" s="118"/>
    </row>
    <row r="67" spans="1:105" ht="12" customHeight="1" x14ac:dyDescent="0.25">
      <c r="A67" s="50" t="s">
        <v>52</v>
      </c>
      <c r="B67" s="254" t="str">
        <f t="shared" ref="B67:W67" si="16">IF(B$53=0,"",B$53/B$10)</f>
        <v/>
      </c>
      <c r="C67" s="254" t="str">
        <f t="shared" si="16"/>
        <v/>
      </c>
      <c r="D67" s="254" t="str">
        <f t="shared" si="16"/>
        <v/>
      </c>
      <c r="E67" s="254" t="str">
        <f t="shared" si="16"/>
        <v/>
      </c>
      <c r="F67" s="254" t="str">
        <f t="shared" si="16"/>
        <v/>
      </c>
      <c r="G67" s="254" t="str">
        <f t="shared" si="16"/>
        <v/>
      </c>
      <c r="H67" s="254" t="str">
        <f t="shared" si="16"/>
        <v/>
      </c>
      <c r="I67" s="254" t="str">
        <f t="shared" si="16"/>
        <v/>
      </c>
      <c r="J67" s="254" t="str">
        <f t="shared" si="16"/>
        <v/>
      </c>
      <c r="K67" s="254" t="str">
        <f t="shared" si="16"/>
        <v/>
      </c>
      <c r="L67" s="254" t="str">
        <f t="shared" si="16"/>
        <v/>
      </c>
      <c r="M67" s="254" t="str">
        <f t="shared" si="16"/>
        <v/>
      </c>
      <c r="N67" s="254" t="str">
        <f t="shared" si="16"/>
        <v/>
      </c>
      <c r="O67" s="254" t="str">
        <f t="shared" si="16"/>
        <v/>
      </c>
      <c r="P67" s="254" t="str">
        <f t="shared" si="16"/>
        <v/>
      </c>
      <c r="Q67" s="254" t="str">
        <f t="shared" si="16"/>
        <v/>
      </c>
      <c r="R67" s="254" t="str">
        <f t="shared" si="16"/>
        <v/>
      </c>
      <c r="S67" s="254" t="str">
        <f t="shared" si="16"/>
        <v/>
      </c>
      <c r="T67" s="254" t="str">
        <f t="shared" si="16"/>
        <v/>
      </c>
      <c r="U67" s="254" t="str">
        <f t="shared" si="16"/>
        <v/>
      </c>
      <c r="V67" s="254" t="str">
        <f t="shared" si="16"/>
        <v/>
      </c>
      <c r="W67" s="254" t="str">
        <f t="shared" si="16"/>
        <v/>
      </c>
      <c r="DA67" s="83"/>
    </row>
    <row r="68" spans="1:105" ht="12" customHeight="1" x14ac:dyDescent="0.25">
      <c r="A68" s="107" t="s">
        <v>59</v>
      </c>
      <c r="B68" s="293" t="str">
        <f t="shared" ref="B68:W68" si="17">IF(B$54=0,"",B$54/B$11)</f>
        <v/>
      </c>
      <c r="C68" s="293" t="str">
        <f t="shared" si="17"/>
        <v/>
      </c>
      <c r="D68" s="293" t="str">
        <f t="shared" si="17"/>
        <v/>
      </c>
      <c r="E68" s="293" t="str">
        <f t="shared" si="17"/>
        <v/>
      </c>
      <c r="F68" s="293" t="str">
        <f t="shared" si="17"/>
        <v/>
      </c>
      <c r="G68" s="293" t="str">
        <f t="shared" si="17"/>
        <v/>
      </c>
      <c r="H68" s="293" t="str">
        <f t="shared" si="17"/>
        <v/>
      </c>
      <c r="I68" s="293" t="str">
        <f t="shared" si="17"/>
        <v/>
      </c>
      <c r="J68" s="293" t="str">
        <f t="shared" si="17"/>
        <v/>
      </c>
      <c r="K68" s="293" t="str">
        <f t="shared" si="17"/>
        <v/>
      </c>
      <c r="L68" s="293" t="str">
        <f t="shared" si="17"/>
        <v/>
      </c>
      <c r="M68" s="293" t="str">
        <f t="shared" si="17"/>
        <v/>
      </c>
      <c r="N68" s="293" t="str">
        <f t="shared" si="17"/>
        <v/>
      </c>
      <c r="O68" s="293" t="str">
        <f t="shared" si="17"/>
        <v/>
      </c>
      <c r="P68" s="293" t="str">
        <f t="shared" si="17"/>
        <v/>
      </c>
      <c r="Q68" s="293" t="str">
        <f t="shared" si="17"/>
        <v/>
      </c>
      <c r="R68" s="293" t="str">
        <f t="shared" si="17"/>
        <v/>
      </c>
      <c r="S68" s="293" t="str">
        <f t="shared" si="17"/>
        <v/>
      </c>
      <c r="T68" s="293" t="str">
        <f t="shared" si="17"/>
        <v/>
      </c>
      <c r="U68" s="293" t="str">
        <f t="shared" si="17"/>
        <v/>
      </c>
      <c r="V68" s="293" t="str">
        <f t="shared" si="17"/>
        <v/>
      </c>
      <c r="W68" s="293" t="str">
        <f t="shared" si="17"/>
        <v/>
      </c>
      <c r="DA68" s="94"/>
    </row>
    <row r="69" spans="1:105" ht="12" customHeight="1" x14ac:dyDescent="0.25">
      <c r="A69" s="49" t="s">
        <v>60</v>
      </c>
      <c r="B69" s="255">
        <f t="shared" ref="B69:W69" si="18">IF(B$55=0,"",B$55/B$12)</f>
        <v>0.1867630100111613</v>
      </c>
      <c r="C69" s="255">
        <f t="shared" si="18"/>
        <v>0.19756850718019892</v>
      </c>
      <c r="D69" s="255">
        <f t="shared" si="18"/>
        <v>0.20907514950644973</v>
      </c>
      <c r="E69" s="255">
        <f t="shared" si="18"/>
        <v>0.22481752588655324</v>
      </c>
      <c r="F69" s="255">
        <f t="shared" si="18"/>
        <v>0.22610667577796939</v>
      </c>
      <c r="G69" s="255">
        <f t="shared" si="18"/>
        <v>0.21616778653080496</v>
      </c>
      <c r="H69" s="255">
        <f t="shared" si="18"/>
        <v>0.18586619477832494</v>
      </c>
      <c r="I69" s="255">
        <f t="shared" si="18"/>
        <v>0.1579899903038838</v>
      </c>
      <c r="J69" s="255">
        <f t="shared" si="18"/>
        <v>0.19374760468029317</v>
      </c>
      <c r="K69" s="255">
        <f t="shared" si="18"/>
        <v>0.1615244672029961</v>
      </c>
      <c r="L69" s="255">
        <f t="shared" si="18"/>
        <v>0.15489690235315212</v>
      </c>
      <c r="M69" s="255">
        <f t="shared" si="18"/>
        <v>0.15411796959052063</v>
      </c>
      <c r="N69" s="255">
        <f t="shared" si="18"/>
        <v>0.15804778049416751</v>
      </c>
      <c r="O69" s="255">
        <f t="shared" si="18"/>
        <v>0.16946541003342028</v>
      </c>
      <c r="P69" s="255">
        <f t="shared" si="18"/>
        <v>0.14978457845442203</v>
      </c>
      <c r="Q69" s="255">
        <f t="shared" si="18"/>
        <v>0.14461631212832926</v>
      </c>
      <c r="R69" s="255">
        <f t="shared" si="18"/>
        <v>0.13525227345473653</v>
      </c>
      <c r="S69" s="255">
        <f t="shared" si="18"/>
        <v>0.13440851246800756</v>
      </c>
      <c r="T69" s="255">
        <f t="shared" si="18"/>
        <v>0.13488933214050833</v>
      </c>
      <c r="U69" s="255">
        <f t="shared" si="18"/>
        <v>0.13921026926886201</v>
      </c>
      <c r="V69" s="255">
        <f t="shared" si="18"/>
        <v>0.14396463317596556</v>
      </c>
      <c r="W69" s="255">
        <f t="shared" si="18"/>
        <v>0.13921026926886201</v>
      </c>
      <c r="DA69" s="84"/>
    </row>
    <row r="70" spans="1:105" ht="12" customHeight="1" x14ac:dyDescent="0.25">
      <c r="A70" s="115" t="s">
        <v>150</v>
      </c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DA70" s="118"/>
    </row>
    <row r="71" spans="1:105" ht="12" customHeight="1" x14ac:dyDescent="0.25">
      <c r="A71" s="50" t="s">
        <v>52</v>
      </c>
      <c r="B71" s="254" t="str">
        <f>IF(PPA_ued!B$5=0,"",PPA_ued!B$5/B$10)</f>
        <v/>
      </c>
      <c r="C71" s="254" t="str">
        <f>IF(PPA_ued!C$5=0,"",PPA_ued!C$5/C$10)</f>
        <v/>
      </c>
      <c r="D71" s="254" t="str">
        <f>IF(PPA_ued!D$5=0,"",PPA_ued!D$5/D$10)</f>
        <v/>
      </c>
      <c r="E71" s="254" t="str">
        <f>IF(PPA_ued!E$5=0,"",PPA_ued!E$5/E$10)</f>
        <v/>
      </c>
      <c r="F71" s="254" t="str">
        <f>IF(PPA_ued!F$5=0,"",PPA_ued!F$5/F$10)</f>
        <v/>
      </c>
      <c r="G71" s="254" t="str">
        <f>IF(PPA_ued!G$5=0,"",PPA_ued!G$5/G$10)</f>
        <v/>
      </c>
      <c r="H71" s="254" t="str">
        <f>IF(PPA_ued!H$5=0,"",PPA_ued!H$5/H$10)</f>
        <v/>
      </c>
      <c r="I71" s="254" t="str">
        <f>IF(PPA_ued!I$5=0,"",PPA_ued!I$5/I$10)</f>
        <v/>
      </c>
      <c r="J71" s="254" t="str">
        <f>IF(PPA_ued!J$5=0,"",PPA_ued!J$5/J$10)</f>
        <v/>
      </c>
      <c r="K71" s="254" t="str">
        <f>IF(PPA_ued!K$5=0,"",PPA_ued!K$5/K$10)</f>
        <v/>
      </c>
      <c r="L71" s="254" t="str">
        <f>IF(PPA_ued!L$5=0,"",PPA_ued!L$5/L$10)</f>
        <v/>
      </c>
      <c r="M71" s="254" t="str">
        <f>IF(PPA_ued!M$5=0,"",PPA_ued!M$5/M$10)</f>
        <v/>
      </c>
      <c r="N71" s="254" t="str">
        <f>IF(PPA_ued!N$5=0,"",PPA_ued!N$5/N$10)</f>
        <v/>
      </c>
      <c r="O71" s="254" t="str">
        <f>IF(PPA_ued!O$5=0,"",PPA_ued!O$5/O$10)</f>
        <v/>
      </c>
      <c r="P71" s="254" t="str">
        <f>IF(PPA_ued!P$5=0,"",PPA_ued!P$5/P$10)</f>
        <v/>
      </c>
      <c r="Q71" s="254" t="str">
        <f>IF(PPA_ued!Q$5=0,"",PPA_ued!Q$5/Q$10)</f>
        <v/>
      </c>
      <c r="R71" s="254" t="str">
        <f>IF(PPA_ued!R$5=0,"",PPA_ued!R$5/R$10)</f>
        <v/>
      </c>
      <c r="S71" s="254" t="str">
        <f>IF(PPA_ued!S$5=0,"",PPA_ued!S$5/S$10)</f>
        <v/>
      </c>
      <c r="T71" s="254" t="str">
        <f>IF(PPA_ued!T$5=0,"",PPA_ued!T$5/T$10)</f>
        <v/>
      </c>
      <c r="U71" s="254" t="str">
        <f>IF(PPA_ued!U$5=0,"",PPA_ued!U$5/U$10)</f>
        <v/>
      </c>
      <c r="V71" s="254" t="str">
        <f>IF(PPA_ued!V$5=0,"",PPA_ued!V$5/V$10)</f>
        <v/>
      </c>
      <c r="W71" s="254" t="str">
        <f>IF(PPA_ued!W$5=0,"",PPA_ued!W$5/W$10)</f>
        <v/>
      </c>
      <c r="DA71" s="83"/>
    </row>
    <row r="72" spans="1:105" ht="12" customHeight="1" x14ac:dyDescent="0.25">
      <c r="A72" s="107" t="s">
        <v>59</v>
      </c>
      <c r="B72" s="293" t="str">
        <f>IF(PPA_ued!B$32=0,"",PPA_ued!B$32/B$11)</f>
        <v/>
      </c>
      <c r="C72" s="293" t="str">
        <f>IF(PPA_ued!C$32=0,"",PPA_ued!C$32/C$11)</f>
        <v/>
      </c>
      <c r="D72" s="293" t="str">
        <f>IF(PPA_ued!D$32=0,"",PPA_ued!D$32/D$11)</f>
        <v/>
      </c>
      <c r="E72" s="293" t="str">
        <f>IF(PPA_ued!E$32=0,"",PPA_ued!E$32/E$11)</f>
        <v/>
      </c>
      <c r="F72" s="293" t="str">
        <f>IF(PPA_ued!F$32=0,"",PPA_ued!F$32/F$11)</f>
        <v/>
      </c>
      <c r="G72" s="293" t="str">
        <f>IF(PPA_ued!G$32=0,"",PPA_ued!G$32/G$11)</f>
        <v/>
      </c>
      <c r="H72" s="293" t="str">
        <f>IF(PPA_ued!H$32=0,"",PPA_ued!H$32/H$11)</f>
        <v/>
      </c>
      <c r="I72" s="293" t="str">
        <f>IF(PPA_ued!I$32=0,"",PPA_ued!I$32/I$11)</f>
        <v/>
      </c>
      <c r="J72" s="293" t="str">
        <f>IF(PPA_ued!J$32=0,"",PPA_ued!J$32/J$11)</f>
        <v/>
      </c>
      <c r="K72" s="293" t="str">
        <f>IF(PPA_ued!K$32=0,"",PPA_ued!K$32/K$11)</f>
        <v/>
      </c>
      <c r="L72" s="293" t="str">
        <f>IF(PPA_ued!L$32=0,"",PPA_ued!L$32/L$11)</f>
        <v/>
      </c>
      <c r="M72" s="293" t="str">
        <f>IF(PPA_ued!M$32=0,"",PPA_ued!M$32/M$11)</f>
        <v/>
      </c>
      <c r="N72" s="293" t="str">
        <f>IF(PPA_ued!N$32=0,"",PPA_ued!N$32/N$11)</f>
        <v/>
      </c>
      <c r="O72" s="293" t="str">
        <f>IF(PPA_ued!O$32=0,"",PPA_ued!O$32/O$11)</f>
        <v/>
      </c>
      <c r="P72" s="293" t="str">
        <f>IF(PPA_ued!P$32=0,"",PPA_ued!P$32/P$11)</f>
        <v/>
      </c>
      <c r="Q72" s="293" t="str">
        <f>IF(PPA_ued!Q$32=0,"",PPA_ued!Q$32/Q$11)</f>
        <v/>
      </c>
      <c r="R72" s="293" t="str">
        <f>IF(PPA_ued!R$32=0,"",PPA_ued!R$32/R$11)</f>
        <v/>
      </c>
      <c r="S72" s="293" t="str">
        <f>IF(PPA_ued!S$32=0,"",PPA_ued!S$32/S$11)</f>
        <v/>
      </c>
      <c r="T72" s="293" t="str">
        <f>IF(PPA_ued!T$32=0,"",PPA_ued!T$32/T$11)</f>
        <v/>
      </c>
      <c r="U72" s="293" t="str">
        <f>IF(PPA_ued!U$32=0,"",PPA_ued!U$32/U$11)</f>
        <v/>
      </c>
      <c r="V72" s="293" t="str">
        <f>IF(PPA_ued!V$32=0,"",PPA_ued!V$32/V$11)</f>
        <v/>
      </c>
      <c r="W72" s="293" t="str">
        <f>IF(PPA_ued!W$32=0,"",PPA_ued!W$32/W$11)</f>
        <v/>
      </c>
      <c r="DA72" s="94"/>
    </row>
    <row r="73" spans="1:105" ht="12" customHeight="1" x14ac:dyDescent="0.25">
      <c r="A73" s="49" t="s">
        <v>60</v>
      </c>
      <c r="B73" s="255">
        <f>IF(PPA_ued!B$83=0,"",PPA_ued!B$83/B$12)</f>
        <v>0.13765591119770237</v>
      </c>
      <c r="C73" s="255">
        <f>IF(PPA_ued!C$83=0,"",PPA_ued!C$83/C$12)</f>
        <v>0.14558956336894396</v>
      </c>
      <c r="D73" s="255">
        <f>IF(PPA_ued!D$83=0,"",PPA_ued!D$83/D$12)</f>
        <v>0.15471988394037958</v>
      </c>
      <c r="E73" s="255">
        <f>IF(PPA_ued!E$83=0,"",PPA_ued!E$83/E$12)</f>
        <v>0.16697886358892278</v>
      </c>
      <c r="F73" s="255">
        <f>IF(PPA_ued!F$83=0,"",PPA_ued!F$83/F$12)</f>
        <v>0.16782665429911739</v>
      </c>
      <c r="G73" s="255">
        <f>IF(PPA_ued!G$83=0,"",PPA_ued!G$83/G$12)</f>
        <v>0.16064019395856094</v>
      </c>
      <c r="H73" s="255">
        <f>IF(PPA_ued!H$83=0,"",PPA_ued!H$83/H$12)</f>
        <v>0.13791383182349209</v>
      </c>
      <c r="I73" s="255">
        <f>IF(PPA_ued!I$83=0,"",PPA_ued!I$83/I$12)</f>
        <v>0.11714232852145393</v>
      </c>
      <c r="J73" s="255">
        <f>IF(PPA_ued!J$83=0,"",PPA_ued!J$83/J$12)</f>
        <v>0.14383656204718434</v>
      </c>
      <c r="K73" s="255">
        <f>IF(PPA_ued!K$83=0,"",PPA_ued!K$83/K$12)</f>
        <v>0.11984840015860244</v>
      </c>
      <c r="L73" s="255">
        <f>IF(PPA_ued!L$83=0,"",PPA_ued!L$83/L$12)</f>
        <v>0.11481734160233548</v>
      </c>
      <c r="M73" s="255">
        <f>IF(PPA_ued!M$83=0,"",PPA_ued!M$83/M$12)</f>
        <v>0.11553648451475897</v>
      </c>
      <c r="N73" s="255">
        <f>IF(PPA_ued!N$83=0,"",PPA_ued!N$83/N$12)</f>
        <v>0.11919405341465784</v>
      </c>
      <c r="O73" s="255">
        <f>IF(PPA_ued!O$83=0,"",PPA_ued!O$83/O$12)</f>
        <v>0.12884816450982892</v>
      </c>
      <c r="P73" s="255">
        <f>IF(PPA_ued!P$83=0,"",PPA_ued!P$83/P$12)</f>
        <v>0.11184904883868667</v>
      </c>
      <c r="Q73" s="255">
        <f>IF(PPA_ued!Q$83=0,"",PPA_ued!Q$83/Q$12)</f>
        <v>0.10779241783025865</v>
      </c>
      <c r="R73" s="255">
        <f>IF(PPA_ued!R$83=0,"",PPA_ued!R$83/R$12)</f>
        <v>0.10077752406626986</v>
      </c>
      <c r="S73" s="255">
        <f>IF(PPA_ued!S$83=0,"",PPA_ued!S$83/S$12)</f>
        <v>0.10014302492921059</v>
      </c>
      <c r="T73" s="255">
        <f>IF(PPA_ued!T$83=0,"",PPA_ued!T$83/T$12)</f>
        <v>9.9914557250019062E-2</v>
      </c>
      <c r="U73" s="255">
        <f>IF(PPA_ued!U$83=0,"",PPA_ued!U$83/U$12)</f>
        <v>0.1030832264056071</v>
      </c>
      <c r="V73" s="255">
        <f>IF(PPA_ued!V$83=0,"",PPA_ued!V$83/V$12)</f>
        <v>0.10778793402054419</v>
      </c>
      <c r="W73" s="255">
        <f>IF(PPA_ued!W$83=0,"",PPA_ued!W$83/W$12)</f>
        <v>0.11411532188629125</v>
      </c>
      <c r="DA73" s="84"/>
    </row>
    <row r="74" spans="1:105" ht="12" customHeight="1" x14ac:dyDescent="0.25">
      <c r="A74" s="110" t="s">
        <v>88</v>
      </c>
      <c r="B74" s="256">
        <f t="shared" ref="B74:W74" si="19">IF(B$52=0,"",B$57/B$52)</f>
        <v>0.91831185989225517</v>
      </c>
      <c r="C74" s="256">
        <f t="shared" si="19"/>
        <v>0.93220516064362469</v>
      </c>
      <c r="D74" s="256">
        <f t="shared" si="19"/>
        <v>0.91270899853151588</v>
      </c>
      <c r="E74" s="256">
        <f t="shared" si="19"/>
        <v>0.88372697588701543</v>
      </c>
      <c r="F74" s="256">
        <f t="shared" si="19"/>
        <v>0.88433128658487692</v>
      </c>
      <c r="G74" s="256">
        <f t="shared" si="19"/>
        <v>0.90608111653857526</v>
      </c>
      <c r="H74" s="256">
        <f t="shared" si="19"/>
        <v>0.78320412543245332</v>
      </c>
      <c r="I74" s="256">
        <f t="shared" si="19"/>
        <v>0.67594179713469815</v>
      </c>
      <c r="J74" s="256">
        <f t="shared" si="19"/>
        <v>0.77898955532549807</v>
      </c>
      <c r="K74" s="256">
        <f t="shared" si="19"/>
        <v>0.71551410105486013</v>
      </c>
      <c r="L74" s="256">
        <f t="shared" si="19"/>
        <v>0.65659570475991014</v>
      </c>
      <c r="M74" s="256">
        <f t="shared" si="19"/>
        <v>1.1395329929975968</v>
      </c>
      <c r="N74" s="256">
        <f t="shared" si="19"/>
        <v>1.2662602800815548</v>
      </c>
      <c r="O74" s="256">
        <f t="shared" si="19"/>
        <v>1.4385106392533937</v>
      </c>
      <c r="P74" s="256">
        <f t="shared" si="19"/>
        <v>1.0106574347047945</v>
      </c>
      <c r="Q74" s="256">
        <f t="shared" si="19"/>
        <v>0.95435889159065479</v>
      </c>
      <c r="R74" s="256">
        <f t="shared" si="19"/>
        <v>0.94878412260477585</v>
      </c>
      <c r="S74" s="256">
        <f t="shared" si="19"/>
        <v>0.97600897947514764</v>
      </c>
      <c r="T74" s="256">
        <f t="shared" si="19"/>
        <v>0.59702503100460658</v>
      </c>
      <c r="U74" s="256">
        <f t="shared" si="19"/>
        <v>0.62470393053259055</v>
      </c>
      <c r="V74" s="256">
        <f t="shared" si="19"/>
        <v>0.20447762517644447</v>
      </c>
      <c r="W74" s="256">
        <f t="shared" si="19"/>
        <v>1.5037470441863747</v>
      </c>
      <c r="DA74" s="109"/>
    </row>
    <row r="75" spans="1:105" ht="12" customHeight="1" x14ac:dyDescent="0.25">
      <c r="A75" s="50" t="s">
        <v>52</v>
      </c>
      <c r="B75" s="257" t="str">
        <f t="shared" ref="B75:W75" si="20">IF(B$53=0,"",B$58/B$53)</f>
        <v/>
      </c>
      <c r="C75" s="257" t="str">
        <f t="shared" si="20"/>
        <v/>
      </c>
      <c r="D75" s="257" t="str">
        <f t="shared" si="20"/>
        <v/>
      </c>
      <c r="E75" s="257" t="str">
        <f t="shared" si="20"/>
        <v/>
      </c>
      <c r="F75" s="257" t="str">
        <f t="shared" si="20"/>
        <v/>
      </c>
      <c r="G75" s="257" t="str">
        <f t="shared" si="20"/>
        <v/>
      </c>
      <c r="H75" s="257" t="str">
        <f t="shared" si="20"/>
        <v/>
      </c>
      <c r="I75" s="257" t="str">
        <f t="shared" si="20"/>
        <v/>
      </c>
      <c r="J75" s="257" t="str">
        <f t="shared" si="20"/>
        <v/>
      </c>
      <c r="K75" s="257" t="str">
        <f t="shared" si="20"/>
        <v/>
      </c>
      <c r="L75" s="257" t="str">
        <f t="shared" si="20"/>
        <v/>
      </c>
      <c r="M75" s="257" t="str">
        <f t="shared" si="20"/>
        <v/>
      </c>
      <c r="N75" s="257" t="str">
        <f t="shared" si="20"/>
        <v/>
      </c>
      <c r="O75" s="257" t="str">
        <f t="shared" si="20"/>
        <v/>
      </c>
      <c r="P75" s="257" t="str">
        <f t="shared" si="20"/>
        <v/>
      </c>
      <c r="Q75" s="257" t="str">
        <f t="shared" si="20"/>
        <v/>
      </c>
      <c r="R75" s="257" t="str">
        <f t="shared" si="20"/>
        <v/>
      </c>
      <c r="S75" s="257" t="str">
        <f t="shared" si="20"/>
        <v/>
      </c>
      <c r="T75" s="257" t="str">
        <f t="shared" si="20"/>
        <v/>
      </c>
      <c r="U75" s="257" t="str">
        <f t="shared" si="20"/>
        <v/>
      </c>
      <c r="V75" s="257" t="str">
        <f t="shared" si="20"/>
        <v/>
      </c>
      <c r="W75" s="257" t="str">
        <f t="shared" si="20"/>
        <v/>
      </c>
      <c r="DA75" s="83"/>
    </row>
    <row r="76" spans="1:105" ht="12" customHeight="1" x14ac:dyDescent="0.25">
      <c r="A76" s="107" t="s">
        <v>59</v>
      </c>
      <c r="B76" s="295" t="str">
        <f t="shared" ref="B76:W76" si="21">IF(B$54=0,"",B$59/B$54)</f>
        <v/>
      </c>
      <c r="C76" s="295" t="str">
        <f t="shared" si="21"/>
        <v/>
      </c>
      <c r="D76" s="295" t="str">
        <f t="shared" si="21"/>
        <v/>
      </c>
      <c r="E76" s="295" t="str">
        <f t="shared" si="21"/>
        <v/>
      </c>
      <c r="F76" s="295" t="str">
        <f t="shared" si="21"/>
        <v/>
      </c>
      <c r="G76" s="295" t="str">
        <f t="shared" si="21"/>
        <v/>
      </c>
      <c r="H76" s="295" t="str">
        <f t="shared" si="21"/>
        <v/>
      </c>
      <c r="I76" s="295" t="str">
        <f t="shared" si="21"/>
        <v/>
      </c>
      <c r="J76" s="295" t="str">
        <f t="shared" si="21"/>
        <v/>
      </c>
      <c r="K76" s="295" t="str">
        <f t="shared" si="21"/>
        <v/>
      </c>
      <c r="L76" s="295" t="str">
        <f t="shared" si="21"/>
        <v/>
      </c>
      <c r="M76" s="295" t="str">
        <f t="shared" si="21"/>
        <v/>
      </c>
      <c r="N76" s="295" t="str">
        <f t="shared" si="21"/>
        <v/>
      </c>
      <c r="O76" s="295" t="str">
        <f t="shared" si="21"/>
        <v/>
      </c>
      <c r="P76" s="295" t="str">
        <f t="shared" si="21"/>
        <v/>
      </c>
      <c r="Q76" s="295" t="str">
        <f t="shared" si="21"/>
        <v/>
      </c>
      <c r="R76" s="295" t="str">
        <f t="shared" si="21"/>
        <v/>
      </c>
      <c r="S76" s="295" t="str">
        <f t="shared" si="21"/>
        <v/>
      </c>
      <c r="T76" s="295" t="str">
        <f t="shared" si="21"/>
        <v/>
      </c>
      <c r="U76" s="295" t="str">
        <f t="shared" si="21"/>
        <v/>
      </c>
      <c r="V76" s="295" t="str">
        <f t="shared" si="21"/>
        <v/>
      </c>
      <c r="W76" s="295" t="str">
        <f t="shared" si="21"/>
        <v/>
      </c>
      <c r="DA76" s="94"/>
    </row>
    <row r="77" spans="1:105" ht="12" customHeight="1" x14ac:dyDescent="0.25">
      <c r="A77" s="49" t="s">
        <v>60</v>
      </c>
      <c r="B77" s="258">
        <f t="shared" ref="B77:W77" si="22">IF(B$55=0,"",B$60/B$55)</f>
        <v>0.91831185989225517</v>
      </c>
      <c r="C77" s="258">
        <f t="shared" si="22"/>
        <v>0.93220516064362469</v>
      </c>
      <c r="D77" s="258">
        <f t="shared" si="22"/>
        <v>0.91270899853151588</v>
      </c>
      <c r="E77" s="258">
        <f t="shared" si="22"/>
        <v>0.88372697588701543</v>
      </c>
      <c r="F77" s="258">
        <f t="shared" si="22"/>
        <v>0.88433128658487692</v>
      </c>
      <c r="G77" s="258">
        <f t="shared" si="22"/>
        <v>0.90608111653857526</v>
      </c>
      <c r="H77" s="258">
        <f t="shared" si="22"/>
        <v>0.78320412543245332</v>
      </c>
      <c r="I77" s="258">
        <f t="shared" si="22"/>
        <v>0.67594179713469815</v>
      </c>
      <c r="J77" s="258">
        <f t="shared" si="22"/>
        <v>0.77898955532549807</v>
      </c>
      <c r="K77" s="258">
        <f t="shared" si="22"/>
        <v>0.71551410105486013</v>
      </c>
      <c r="L77" s="258">
        <f t="shared" si="22"/>
        <v>0.65659570475991014</v>
      </c>
      <c r="M77" s="258">
        <f t="shared" si="22"/>
        <v>1.1395329929975968</v>
      </c>
      <c r="N77" s="258">
        <f t="shared" si="22"/>
        <v>1.2662602800815548</v>
      </c>
      <c r="O77" s="258">
        <f t="shared" si="22"/>
        <v>1.4385106392533937</v>
      </c>
      <c r="P77" s="258">
        <f t="shared" si="22"/>
        <v>1.0106574347047945</v>
      </c>
      <c r="Q77" s="258">
        <f t="shared" si="22"/>
        <v>0.95435889159065479</v>
      </c>
      <c r="R77" s="258">
        <f t="shared" si="22"/>
        <v>0.94878412260477585</v>
      </c>
      <c r="S77" s="258">
        <f t="shared" si="22"/>
        <v>0.97600897947514764</v>
      </c>
      <c r="T77" s="258">
        <f t="shared" si="22"/>
        <v>0.59702503100460658</v>
      </c>
      <c r="U77" s="258">
        <f t="shared" si="22"/>
        <v>0.62470393053259055</v>
      </c>
      <c r="V77" s="258">
        <f t="shared" si="22"/>
        <v>0.20447762517644447</v>
      </c>
      <c r="W77" s="258">
        <f t="shared" si="22"/>
        <v>1.5037470441863747</v>
      </c>
      <c r="DA7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B5" sqref="DB5"/>
      <selection pane="topRight" activeCell="DB5" sqref="DB5"/>
      <selection pane="bottomLeft" activeCell="DB5" sqref="DB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final energy consumption"</f>
        <v>LU: Pulp, paper and printing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1844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1845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1846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1847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1848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1849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1850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1851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1852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1853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1854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1856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1859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1860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1861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1862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1863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1864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1865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1866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1867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1868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1869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1871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1873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0</v>
      </c>
      <c r="C32" s="225">
        <v>0</v>
      </c>
      <c r="D32" s="225">
        <v>0</v>
      </c>
      <c r="E32" s="225">
        <v>0</v>
      </c>
      <c r="F32" s="225">
        <v>0</v>
      </c>
      <c r="G32" s="225">
        <v>0</v>
      </c>
      <c r="H32" s="225">
        <v>0</v>
      </c>
      <c r="I32" s="225">
        <v>0</v>
      </c>
      <c r="J32" s="225">
        <v>0</v>
      </c>
      <c r="K32" s="225">
        <v>0</v>
      </c>
      <c r="L32" s="225">
        <v>0</v>
      </c>
      <c r="M32" s="225">
        <v>0</v>
      </c>
      <c r="N32" s="225">
        <v>0</v>
      </c>
      <c r="O32" s="225">
        <v>0</v>
      </c>
      <c r="P32" s="225">
        <v>0</v>
      </c>
      <c r="Q32" s="225">
        <v>0</v>
      </c>
      <c r="R32" s="225">
        <v>0</v>
      </c>
      <c r="S32" s="225">
        <v>0</v>
      </c>
      <c r="T32" s="225">
        <v>0</v>
      </c>
      <c r="U32" s="225">
        <v>0</v>
      </c>
      <c r="V32" s="225">
        <v>0</v>
      </c>
      <c r="W32" s="225">
        <v>0</v>
      </c>
      <c r="DA32" s="89" t="s">
        <v>1874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1875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1876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1877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1878</v>
      </c>
    </row>
    <row r="37" spans="1:105" ht="12" customHeight="1" x14ac:dyDescent="0.25">
      <c r="A37" s="56" t="s">
        <v>96</v>
      </c>
      <c r="B37" s="262">
        <v>0</v>
      </c>
      <c r="C37" s="262">
        <v>0</v>
      </c>
      <c r="D37" s="262">
        <v>0</v>
      </c>
      <c r="E37" s="262">
        <v>0</v>
      </c>
      <c r="F37" s="262">
        <v>0</v>
      </c>
      <c r="G37" s="262">
        <v>0</v>
      </c>
      <c r="H37" s="262">
        <v>0</v>
      </c>
      <c r="I37" s="262">
        <v>0</v>
      </c>
      <c r="J37" s="262">
        <v>0</v>
      </c>
      <c r="K37" s="262">
        <v>0</v>
      </c>
      <c r="L37" s="262">
        <v>0</v>
      </c>
      <c r="M37" s="262">
        <v>0</v>
      </c>
      <c r="N37" s="262">
        <v>0</v>
      </c>
      <c r="O37" s="262">
        <v>0</v>
      </c>
      <c r="P37" s="262">
        <v>0</v>
      </c>
      <c r="Q37" s="262">
        <v>0</v>
      </c>
      <c r="R37" s="262">
        <v>0</v>
      </c>
      <c r="S37" s="262">
        <v>0</v>
      </c>
      <c r="T37" s="262">
        <v>0</v>
      </c>
      <c r="U37" s="262">
        <v>0</v>
      </c>
      <c r="V37" s="262">
        <v>0</v>
      </c>
      <c r="W37" s="262">
        <v>0</v>
      </c>
      <c r="DA37" s="68" t="s">
        <v>1879</v>
      </c>
    </row>
    <row r="38" spans="1:105" ht="12" customHeight="1" x14ac:dyDescent="0.25">
      <c r="A38" s="37" t="s">
        <v>160</v>
      </c>
      <c r="B38" s="228">
        <v>0</v>
      </c>
      <c r="C38" s="228">
        <v>0</v>
      </c>
      <c r="D38" s="228">
        <v>0</v>
      </c>
      <c r="E38" s="228">
        <v>0</v>
      </c>
      <c r="F38" s="228">
        <v>0</v>
      </c>
      <c r="G38" s="228">
        <v>0</v>
      </c>
      <c r="H38" s="228">
        <v>0</v>
      </c>
      <c r="I38" s="228">
        <v>0</v>
      </c>
      <c r="J38" s="228">
        <v>0</v>
      </c>
      <c r="K38" s="228">
        <v>0</v>
      </c>
      <c r="L38" s="228">
        <v>0</v>
      </c>
      <c r="M38" s="228">
        <v>0</v>
      </c>
      <c r="N38" s="228">
        <v>0</v>
      </c>
      <c r="O38" s="228">
        <v>0</v>
      </c>
      <c r="P38" s="228">
        <v>0</v>
      </c>
      <c r="Q38" s="228">
        <v>0</v>
      </c>
      <c r="R38" s="228">
        <v>0</v>
      </c>
      <c r="S38" s="228">
        <v>0</v>
      </c>
      <c r="T38" s="228">
        <v>0</v>
      </c>
      <c r="U38" s="228">
        <v>0</v>
      </c>
      <c r="V38" s="228">
        <v>0</v>
      </c>
      <c r="W38" s="228">
        <v>0</v>
      </c>
      <c r="DA38" s="69" t="s">
        <v>1880</v>
      </c>
    </row>
    <row r="39" spans="1:105" ht="12" customHeight="1" x14ac:dyDescent="0.25">
      <c r="A39" s="37" t="s">
        <v>162</v>
      </c>
      <c r="B39" s="228">
        <v>0</v>
      </c>
      <c r="C39" s="228">
        <v>0</v>
      </c>
      <c r="D39" s="228">
        <v>0</v>
      </c>
      <c r="E39" s="228">
        <v>0</v>
      </c>
      <c r="F39" s="228">
        <v>0</v>
      </c>
      <c r="G39" s="228">
        <v>0</v>
      </c>
      <c r="H39" s="228">
        <v>0</v>
      </c>
      <c r="I39" s="228">
        <v>0</v>
      </c>
      <c r="J39" s="228">
        <v>0</v>
      </c>
      <c r="K39" s="228">
        <v>0</v>
      </c>
      <c r="L39" s="228">
        <v>0</v>
      </c>
      <c r="M39" s="228">
        <v>0</v>
      </c>
      <c r="N39" s="228">
        <v>0</v>
      </c>
      <c r="O39" s="228">
        <v>0</v>
      </c>
      <c r="P39" s="228">
        <v>0</v>
      </c>
      <c r="Q39" s="228">
        <v>0</v>
      </c>
      <c r="R39" s="228">
        <v>0</v>
      </c>
      <c r="S39" s="228">
        <v>0</v>
      </c>
      <c r="T39" s="228">
        <v>0</v>
      </c>
      <c r="U39" s="228">
        <v>0</v>
      </c>
      <c r="V39" s="228">
        <v>0</v>
      </c>
      <c r="W39" s="228">
        <v>0</v>
      </c>
      <c r="DA39" s="69" t="s">
        <v>1881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1882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1883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1884</v>
      </c>
    </row>
    <row r="43" spans="1:105" ht="12" customHeight="1" x14ac:dyDescent="0.25">
      <c r="A43" s="57" t="s">
        <v>1885</v>
      </c>
      <c r="B43" s="263">
        <f t="shared" ref="B43:W43" si="1">B44+B55</f>
        <v>0</v>
      </c>
      <c r="C43" s="263">
        <f t="shared" si="1"/>
        <v>0</v>
      </c>
      <c r="D43" s="263">
        <f t="shared" si="1"/>
        <v>0</v>
      </c>
      <c r="E43" s="263">
        <f t="shared" si="1"/>
        <v>0</v>
      </c>
      <c r="F43" s="263">
        <f t="shared" si="1"/>
        <v>0</v>
      </c>
      <c r="G43" s="263">
        <f t="shared" si="1"/>
        <v>0</v>
      </c>
      <c r="H43" s="263">
        <f t="shared" si="1"/>
        <v>0</v>
      </c>
      <c r="I43" s="263">
        <f t="shared" si="1"/>
        <v>0</v>
      </c>
      <c r="J43" s="263">
        <f t="shared" si="1"/>
        <v>0</v>
      </c>
      <c r="K43" s="263">
        <f t="shared" si="1"/>
        <v>0</v>
      </c>
      <c r="L43" s="263">
        <f t="shared" si="1"/>
        <v>0</v>
      </c>
      <c r="M43" s="263">
        <f t="shared" si="1"/>
        <v>0</v>
      </c>
      <c r="N43" s="263">
        <f t="shared" si="1"/>
        <v>0</v>
      </c>
      <c r="O43" s="263">
        <f t="shared" si="1"/>
        <v>0</v>
      </c>
      <c r="P43" s="263">
        <f t="shared" si="1"/>
        <v>0</v>
      </c>
      <c r="Q43" s="263">
        <f t="shared" si="1"/>
        <v>0</v>
      </c>
      <c r="R43" s="263">
        <f t="shared" si="1"/>
        <v>0</v>
      </c>
      <c r="S43" s="263">
        <f t="shared" si="1"/>
        <v>0</v>
      </c>
      <c r="T43" s="263">
        <f t="shared" si="1"/>
        <v>0</v>
      </c>
      <c r="U43" s="263">
        <f t="shared" si="1"/>
        <v>0</v>
      </c>
      <c r="V43" s="263">
        <f t="shared" si="1"/>
        <v>0</v>
      </c>
      <c r="W43" s="263">
        <f t="shared" si="1"/>
        <v>0</v>
      </c>
      <c r="DA43" s="70"/>
    </row>
    <row r="44" spans="1:105" ht="12" customHeight="1" x14ac:dyDescent="0.25">
      <c r="A44" s="60" t="s">
        <v>1886</v>
      </c>
      <c r="B44" s="264">
        <v>0</v>
      </c>
      <c r="C44" s="264">
        <v>0</v>
      </c>
      <c r="D44" s="264">
        <v>0</v>
      </c>
      <c r="E44" s="264">
        <v>0</v>
      </c>
      <c r="F44" s="264">
        <v>0</v>
      </c>
      <c r="G44" s="264">
        <v>0</v>
      </c>
      <c r="H44" s="264">
        <v>0</v>
      </c>
      <c r="I44" s="264">
        <v>0</v>
      </c>
      <c r="J44" s="264">
        <v>0</v>
      </c>
      <c r="K44" s="264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4">
        <v>0</v>
      </c>
      <c r="R44" s="264">
        <v>0</v>
      </c>
      <c r="S44" s="264">
        <v>0</v>
      </c>
      <c r="T44" s="264">
        <v>0</v>
      </c>
      <c r="U44" s="264">
        <v>0</v>
      </c>
      <c r="V44" s="264">
        <v>0</v>
      </c>
      <c r="W44" s="264">
        <v>0</v>
      </c>
      <c r="DA44" s="72" t="s">
        <v>1887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1888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1889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1890</v>
      </c>
    </row>
    <row r="48" spans="1:105" ht="12" customHeight="1" x14ac:dyDescent="0.25">
      <c r="A48" s="64" t="s">
        <v>160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1891</v>
      </c>
    </row>
    <row r="49" spans="1:105" ht="12" customHeight="1" x14ac:dyDescent="0.25">
      <c r="A49" s="64" t="s">
        <v>70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1892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1893</v>
      </c>
    </row>
    <row r="51" spans="1:105" ht="12" customHeight="1" x14ac:dyDescent="0.25">
      <c r="A51" s="64" t="s">
        <v>162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1894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1895</v>
      </c>
    </row>
    <row r="53" spans="1:105" ht="12" customHeight="1" x14ac:dyDescent="0.25">
      <c r="A53" s="64" t="s">
        <v>73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1896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1897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1899</v>
      </c>
    </row>
    <row r="56" spans="1:105" ht="12" customHeight="1" x14ac:dyDescent="0.25">
      <c r="A56" s="57" t="s">
        <v>1900</v>
      </c>
      <c r="B56" s="263">
        <f t="shared" ref="B56:W56" si="2">B57+B68</f>
        <v>0</v>
      </c>
      <c r="C56" s="263">
        <f t="shared" si="2"/>
        <v>0</v>
      </c>
      <c r="D56" s="263">
        <f t="shared" si="2"/>
        <v>0</v>
      </c>
      <c r="E56" s="263">
        <f t="shared" si="2"/>
        <v>0</v>
      </c>
      <c r="F56" s="263">
        <f t="shared" si="2"/>
        <v>0</v>
      </c>
      <c r="G56" s="263">
        <f t="shared" si="2"/>
        <v>0</v>
      </c>
      <c r="H56" s="263">
        <f t="shared" si="2"/>
        <v>0</v>
      </c>
      <c r="I56" s="263">
        <f t="shared" si="2"/>
        <v>0</v>
      </c>
      <c r="J56" s="263">
        <f t="shared" si="2"/>
        <v>0</v>
      </c>
      <c r="K56" s="263">
        <f t="shared" si="2"/>
        <v>0</v>
      </c>
      <c r="L56" s="263">
        <f t="shared" si="2"/>
        <v>0</v>
      </c>
      <c r="M56" s="263">
        <f t="shared" si="2"/>
        <v>0</v>
      </c>
      <c r="N56" s="263">
        <f t="shared" si="2"/>
        <v>0</v>
      </c>
      <c r="O56" s="263">
        <f t="shared" si="2"/>
        <v>0</v>
      </c>
      <c r="P56" s="263">
        <f t="shared" si="2"/>
        <v>0</v>
      </c>
      <c r="Q56" s="263">
        <f t="shared" si="2"/>
        <v>0</v>
      </c>
      <c r="R56" s="263">
        <f t="shared" si="2"/>
        <v>0</v>
      </c>
      <c r="S56" s="263">
        <f t="shared" si="2"/>
        <v>0</v>
      </c>
      <c r="T56" s="263">
        <f t="shared" si="2"/>
        <v>0</v>
      </c>
      <c r="U56" s="263">
        <f t="shared" si="2"/>
        <v>0</v>
      </c>
      <c r="V56" s="263">
        <f t="shared" si="2"/>
        <v>0</v>
      </c>
      <c r="W56" s="263">
        <f t="shared" si="2"/>
        <v>0</v>
      </c>
      <c r="DA56" s="70"/>
    </row>
    <row r="57" spans="1:105" ht="12" customHeight="1" x14ac:dyDescent="0.25">
      <c r="A57" s="60" t="s">
        <v>1901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1902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1903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1904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1905</v>
      </c>
    </row>
    <row r="61" spans="1:105" ht="12" customHeight="1" x14ac:dyDescent="0.25">
      <c r="A61" s="64" t="s">
        <v>160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1906</v>
      </c>
    </row>
    <row r="62" spans="1:105" ht="12" customHeight="1" x14ac:dyDescent="0.25">
      <c r="A62" s="64" t="s">
        <v>70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1907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1908</v>
      </c>
    </row>
    <row r="64" spans="1:105" ht="12" customHeight="1" x14ac:dyDescent="0.25">
      <c r="A64" s="64" t="s">
        <v>162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1909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1910</v>
      </c>
    </row>
    <row r="66" spans="1:105" ht="12" customHeight="1" x14ac:dyDescent="0.25">
      <c r="A66" s="64" t="s">
        <v>73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1911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1912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1914</v>
      </c>
    </row>
    <row r="69" spans="1:105" ht="12" customHeight="1" x14ac:dyDescent="0.25">
      <c r="A69" s="57" t="s">
        <v>1915</v>
      </c>
      <c r="B69" s="263">
        <f t="shared" ref="B69:W69" si="3">B70+B81</f>
        <v>0</v>
      </c>
      <c r="C69" s="263">
        <f t="shared" si="3"/>
        <v>0</v>
      </c>
      <c r="D69" s="263">
        <f t="shared" si="3"/>
        <v>0</v>
      </c>
      <c r="E69" s="263">
        <f t="shared" si="3"/>
        <v>0</v>
      </c>
      <c r="F69" s="263">
        <f t="shared" si="3"/>
        <v>0</v>
      </c>
      <c r="G69" s="263">
        <f t="shared" si="3"/>
        <v>0</v>
      </c>
      <c r="H69" s="263">
        <f t="shared" si="3"/>
        <v>0</v>
      </c>
      <c r="I69" s="263">
        <f t="shared" si="3"/>
        <v>0</v>
      </c>
      <c r="J69" s="263">
        <f t="shared" si="3"/>
        <v>0</v>
      </c>
      <c r="K69" s="263">
        <f t="shared" si="3"/>
        <v>0</v>
      </c>
      <c r="L69" s="263">
        <f t="shared" si="3"/>
        <v>0</v>
      </c>
      <c r="M69" s="263">
        <f t="shared" si="3"/>
        <v>0</v>
      </c>
      <c r="N69" s="263">
        <f t="shared" si="3"/>
        <v>0</v>
      </c>
      <c r="O69" s="263">
        <f t="shared" si="3"/>
        <v>0</v>
      </c>
      <c r="P69" s="263">
        <f t="shared" si="3"/>
        <v>0</v>
      </c>
      <c r="Q69" s="263">
        <f t="shared" si="3"/>
        <v>0</v>
      </c>
      <c r="R69" s="263">
        <f t="shared" si="3"/>
        <v>0</v>
      </c>
      <c r="S69" s="263">
        <f t="shared" si="3"/>
        <v>0</v>
      </c>
      <c r="T69" s="263">
        <f t="shared" si="3"/>
        <v>0</v>
      </c>
      <c r="U69" s="263">
        <f t="shared" si="3"/>
        <v>0</v>
      </c>
      <c r="V69" s="263">
        <f t="shared" si="3"/>
        <v>0</v>
      </c>
      <c r="W69" s="263">
        <f t="shared" si="3"/>
        <v>0</v>
      </c>
      <c r="DA69" s="70"/>
    </row>
    <row r="70" spans="1:105" ht="12" customHeight="1" x14ac:dyDescent="0.25">
      <c r="A70" s="60" t="s">
        <v>1916</v>
      </c>
      <c r="B70" s="264">
        <v>0</v>
      </c>
      <c r="C70" s="264">
        <v>0</v>
      </c>
      <c r="D70" s="264">
        <v>0</v>
      </c>
      <c r="E70" s="264">
        <v>0</v>
      </c>
      <c r="F70" s="264">
        <v>0</v>
      </c>
      <c r="G70" s="264">
        <v>0</v>
      </c>
      <c r="H70" s="264">
        <v>0</v>
      </c>
      <c r="I70" s="264">
        <v>0</v>
      </c>
      <c r="J70" s="264">
        <v>0</v>
      </c>
      <c r="K70" s="264">
        <v>0</v>
      </c>
      <c r="L70" s="264">
        <v>0</v>
      </c>
      <c r="M70" s="264">
        <v>0</v>
      </c>
      <c r="N70" s="264">
        <v>0</v>
      </c>
      <c r="O70" s="264">
        <v>0</v>
      </c>
      <c r="P70" s="264">
        <v>0</v>
      </c>
      <c r="Q70" s="264">
        <v>0</v>
      </c>
      <c r="R70" s="264">
        <v>0</v>
      </c>
      <c r="S70" s="264">
        <v>0</v>
      </c>
      <c r="T70" s="264">
        <v>0</v>
      </c>
      <c r="U70" s="264">
        <v>0</v>
      </c>
      <c r="V70" s="264">
        <v>0</v>
      </c>
      <c r="W70" s="264">
        <v>0</v>
      </c>
      <c r="DA70" s="72" t="s">
        <v>1917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1918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1919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1920</v>
      </c>
    </row>
    <row r="74" spans="1:105" ht="12" customHeight="1" x14ac:dyDescent="0.25">
      <c r="A74" s="64" t="s">
        <v>160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1921</v>
      </c>
    </row>
    <row r="75" spans="1:105" ht="12" customHeight="1" x14ac:dyDescent="0.25">
      <c r="A75" s="64" t="s">
        <v>70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1922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1923</v>
      </c>
    </row>
    <row r="77" spans="1:105" ht="12" customHeight="1" x14ac:dyDescent="0.25">
      <c r="A77" s="64" t="s">
        <v>162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1924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1925</v>
      </c>
    </row>
    <row r="79" spans="1:105" ht="12" customHeight="1" x14ac:dyDescent="0.25">
      <c r="A79" s="64" t="s">
        <v>73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1926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1927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1929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14.005674978503871</v>
      </c>
      <c r="C83" s="225">
        <v>16.652278589853829</v>
      </c>
      <c r="D83" s="225">
        <v>21.006792777300081</v>
      </c>
      <c r="E83" s="225">
        <v>24.432760103181419</v>
      </c>
      <c r="F83" s="225">
        <v>21.357953568357701</v>
      </c>
      <c r="G83" s="225">
        <v>20.292433361994849</v>
      </c>
      <c r="H83" s="225">
        <v>14.45941530524505</v>
      </c>
      <c r="I83" s="225">
        <v>10.804643164230439</v>
      </c>
      <c r="J83" s="225">
        <v>12.80085984522786</v>
      </c>
      <c r="K83" s="225">
        <v>10.92347377472055</v>
      </c>
      <c r="L83" s="225">
        <v>7.9472055030094584</v>
      </c>
      <c r="M83" s="225">
        <v>6.3719690455717979</v>
      </c>
      <c r="N83" s="225">
        <v>7.4336199484092873</v>
      </c>
      <c r="O83" s="225">
        <v>8.3339638865004293</v>
      </c>
      <c r="P83" s="225">
        <v>5.7364574376612216</v>
      </c>
      <c r="Q83" s="225">
        <v>5.6960447119518474</v>
      </c>
      <c r="R83" s="225">
        <v>5.6173688736027501</v>
      </c>
      <c r="S83" s="225">
        <v>5.2033533963886507</v>
      </c>
      <c r="T83" s="225">
        <v>2.396560619088564</v>
      </c>
      <c r="U83" s="225">
        <v>3.2881341358555449</v>
      </c>
      <c r="V83" s="225">
        <v>2.9857265692175412</v>
      </c>
      <c r="W83" s="225">
        <v>9.2944110060189136</v>
      </c>
      <c r="DA83" s="89" t="s">
        <v>1930</v>
      </c>
    </row>
    <row r="84" spans="1:105" ht="12" customHeight="1" x14ac:dyDescent="0.25">
      <c r="A84" s="55" t="s">
        <v>92</v>
      </c>
      <c r="B84" s="261">
        <v>0.51859874382932547</v>
      </c>
      <c r="C84" s="261">
        <v>0.61659654188881652</v>
      </c>
      <c r="D84" s="261">
        <v>0.77783443946384712</v>
      </c>
      <c r="E84" s="261">
        <v>0.90469032855151499</v>
      </c>
      <c r="F84" s="261">
        <v>0.79083713625546248</v>
      </c>
      <c r="G84" s="261">
        <v>0.75138331190186858</v>
      </c>
      <c r="H84" s="261">
        <v>0.5353997308448748</v>
      </c>
      <c r="I84" s="261">
        <v>0.40007171242948297</v>
      </c>
      <c r="J84" s="261">
        <v>0.47398714063035408</v>
      </c>
      <c r="K84" s="261">
        <v>0.40447174352224591</v>
      </c>
      <c r="L84" s="261">
        <v>0.29426720218959268</v>
      </c>
      <c r="M84" s="261">
        <v>0.2359397278371434</v>
      </c>
      <c r="N84" s="261">
        <v>0.27525028055624712</v>
      </c>
      <c r="O84" s="261">
        <v>0.30858799801860509</v>
      </c>
      <c r="P84" s="261">
        <v>0.212408157811559</v>
      </c>
      <c r="Q84" s="261">
        <v>0.21091176518035931</v>
      </c>
      <c r="R84" s="261">
        <v>0.2079985752791742</v>
      </c>
      <c r="S84" s="261">
        <v>0.19266851037861399</v>
      </c>
      <c r="T84" s="261">
        <v>8.8739266638980935E-2</v>
      </c>
      <c r="U84" s="261">
        <v>0.1217522350705776</v>
      </c>
      <c r="V84" s="261">
        <v>0.110554760842729</v>
      </c>
      <c r="W84" s="261">
        <v>0.344151201537929</v>
      </c>
      <c r="DA84" s="67" t="s">
        <v>1931</v>
      </c>
    </row>
    <row r="85" spans="1:105" ht="12" customHeight="1" x14ac:dyDescent="0.25">
      <c r="A85" s="202" t="s">
        <v>93</v>
      </c>
      <c r="B85" s="226">
        <v>0.2286694062618459</v>
      </c>
      <c r="C85" s="226">
        <v>0.27188026738303489</v>
      </c>
      <c r="D85" s="226">
        <v>0.34297603216090872</v>
      </c>
      <c r="E85" s="226">
        <v>0.398911495143909</v>
      </c>
      <c r="F85" s="226">
        <v>0.34870940307728732</v>
      </c>
      <c r="G85" s="226">
        <v>0.33131274969730018</v>
      </c>
      <c r="H85" s="226">
        <v>0.2360775841087307</v>
      </c>
      <c r="I85" s="226">
        <v>0.17640644531433319</v>
      </c>
      <c r="J85" s="226">
        <v>0.208998497033313</v>
      </c>
      <c r="K85" s="226">
        <v>0.17834658209539511</v>
      </c>
      <c r="L85" s="226">
        <v>0.12975331546343721</v>
      </c>
      <c r="M85" s="226">
        <v>0.1040345703109862</v>
      </c>
      <c r="N85" s="226">
        <v>0.12136804991744821</v>
      </c>
      <c r="O85" s="226">
        <v>0.13606788509628451</v>
      </c>
      <c r="P85" s="226">
        <v>9.365862896869416E-2</v>
      </c>
      <c r="Q85" s="226">
        <v>9.2998813998869195E-2</v>
      </c>
      <c r="R85" s="226">
        <v>9.1714280603911208E-2</v>
      </c>
      <c r="S85" s="226">
        <v>8.4954686832275791E-2</v>
      </c>
      <c r="T85" s="226">
        <v>3.9128431481750041E-2</v>
      </c>
      <c r="U85" s="226">
        <v>5.368507277719968E-2</v>
      </c>
      <c r="V85" s="226">
        <v>4.8747691393651343E-2</v>
      </c>
      <c r="W85" s="226">
        <v>0.1517490195577465</v>
      </c>
      <c r="DA85" s="174" t="s">
        <v>1932</v>
      </c>
    </row>
    <row r="86" spans="1:105" ht="12" customHeight="1" x14ac:dyDescent="0.25">
      <c r="A86" s="202" t="s">
        <v>94</v>
      </c>
      <c r="B86" s="226">
        <v>1.7737062510954029</v>
      </c>
      <c r="C86" s="226">
        <v>2.1088773425797851</v>
      </c>
      <c r="D86" s="226">
        <v>2.6603415916648778</v>
      </c>
      <c r="E86" s="226">
        <v>3.094212838250685</v>
      </c>
      <c r="F86" s="226">
        <v>2.7048132855415159</v>
      </c>
      <c r="G86" s="226">
        <v>2.5698737090032808</v>
      </c>
      <c r="H86" s="226">
        <v>1.831168819311457</v>
      </c>
      <c r="I86" s="226">
        <v>1.368321280500737</v>
      </c>
      <c r="J86" s="226">
        <v>1.6211260907943501</v>
      </c>
      <c r="K86" s="226">
        <v>1.383370222957907</v>
      </c>
      <c r="L86" s="226">
        <v>1.006449749881791</v>
      </c>
      <c r="M86" s="226">
        <v>0.8069587038649223</v>
      </c>
      <c r="N86" s="226">
        <v>0.94140826418787749</v>
      </c>
      <c r="O86" s="226">
        <v>1.0554295929392981</v>
      </c>
      <c r="P86" s="226">
        <v>0.7264762627693756</v>
      </c>
      <c r="Q86" s="226">
        <v>0.7213583156172988</v>
      </c>
      <c r="R86" s="226">
        <v>0.71139465257367884</v>
      </c>
      <c r="S86" s="226">
        <v>0.65896291750420344</v>
      </c>
      <c r="T86" s="226">
        <v>0.30350515466536282</v>
      </c>
      <c r="U86" s="226">
        <v>0.41641578002084789</v>
      </c>
      <c r="V86" s="226">
        <v>0.37811829035135658</v>
      </c>
      <c r="W86" s="226">
        <v>1.1770625069055569</v>
      </c>
      <c r="DA86" s="174" t="s">
        <v>1933</v>
      </c>
    </row>
    <row r="87" spans="1:105" ht="12" customHeight="1" x14ac:dyDescent="0.25">
      <c r="A87" s="202" t="s">
        <v>95</v>
      </c>
      <c r="B87" s="226">
        <v>0.78319058954193588</v>
      </c>
      <c r="C87" s="226">
        <v>0.93118738696820147</v>
      </c>
      <c r="D87" s="226">
        <v>1.1746897200549351</v>
      </c>
      <c r="E87" s="226">
        <v>1.3662681605035589</v>
      </c>
      <c r="F87" s="226">
        <v>1.1943264621161771</v>
      </c>
      <c r="G87" s="226">
        <v>1.1347430860998551</v>
      </c>
      <c r="H87" s="226">
        <v>0.80856352976241019</v>
      </c>
      <c r="I87" s="226">
        <v>0.60419043440610132</v>
      </c>
      <c r="J87" s="226">
        <v>0.71581790839770221</v>
      </c>
      <c r="K87" s="226">
        <v>0.61083538483559574</v>
      </c>
      <c r="L87" s="226">
        <v>0.44440389859789492</v>
      </c>
      <c r="M87" s="226">
        <v>0.35631743566650548</v>
      </c>
      <c r="N87" s="226">
        <v>0.41568444209609801</v>
      </c>
      <c r="O87" s="226">
        <v>0.4660312408571835</v>
      </c>
      <c r="P87" s="226">
        <v>0.32077993307808789</v>
      </c>
      <c r="Q87" s="226">
        <v>0.3185200729435228</v>
      </c>
      <c r="R87" s="226">
        <v>0.31412055801352179</v>
      </c>
      <c r="S87" s="226">
        <v>0.29096901221815208</v>
      </c>
      <c r="T87" s="226">
        <v>0.13401451388277061</v>
      </c>
      <c r="U87" s="226">
        <v>0.18387087492513501</v>
      </c>
      <c r="V87" s="226">
        <v>0.1669603896101618</v>
      </c>
      <c r="W87" s="226">
        <v>0.51973898053398004</v>
      </c>
      <c r="DA87" s="174" t="s">
        <v>1934</v>
      </c>
    </row>
    <row r="88" spans="1:105" ht="12" customHeight="1" x14ac:dyDescent="0.25">
      <c r="A88" s="56" t="s">
        <v>96</v>
      </c>
      <c r="B88" s="262">
        <v>5.6464143290899873</v>
      </c>
      <c r="C88" s="262">
        <v>6.755893982941112</v>
      </c>
      <c r="D88" s="262">
        <v>8.425121739410292</v>
      </c>
      <c r="E88" s="262">
        <v>9.6641213573879234</v>
      </c>
      <c r="F88" s="262">
        <v>8.4230640349912527</v>
      </c>
      <c r="G88" s="262">
        <v>8.1831687832836</v>
      </c>
      <c r="H88" s="262">
        <v>5.2626065847990748</v>
      </c>
      <c r="I88" s="262">
        <v>3.5797724986927308</v>
      </c>
      <c r="J88" s="262">
        <v>4.6566763706577152</v>
      </c>
      <c r="K88" s="262">
        <v>3.7596203236271881</v>
      </c>
      <c r="L88" s="262">
        <v>2.584524038604687</v>
      </c>
      <c r="M88" s="262">
        <v>3.1319510793616732</v>
      </c>
      <c r="N88" s="262">
        <v>4.0339116627511551</v>
      </c>
      <c r="O88" s="262">
        <v>5.1057452519300286</v>
      </c>
      <c r="P88" s="262">
        <v>2.5498654491242481</v>
      </c>
      <c r="Q88" s="262">
        <v>2.4143059651013239</v>
      </c>
      <c r="R88" s="262">
        <v>2.3675411297266371</v>
      </c>
      <c r="S88" s="262">
        <v>2.2346878475413869</v>
      </c>
      <c r="T88" s="262">
        <v>0.73528799372764719</v>
      </c>
      <c r="U88" s="262">
        <v>1.0326653196927691</v>
      </c>
      <c r="V88" s="262">
        <v>0.66053882426301169</v>
      </c>
      <c r="W88" s="262">
        <v>5.9400933776378633</v>
      </c>
      <c r="DA88" s="68" t="s">
        <v>1935</v>
      </c>
    </row>
    <row r="89" spans="1:105" ht="12" customHeight="1" x14ac:dyDescent="0.25">
      <c r="A89" s="37" t="s">
        <v>160</v>
      </c>
      <c r="B89" s="228">
        <v>0.47695614783984153</v>
      </c>
      <c r="C89" s="228">
        <v>0.71134995691320624</v>
      </c>
      <c r="D89" s="228">
        <v>0.72760103174325697</v>
      </c>
      <c r="E89" s="228">
        <v>0.42923473771852821</v>
      </c>
      <c r="F89" s="228">
        <v>0.48907996555248168</v>
      </c>
      <c r="G89" s="228">
        <v>0.35313843504175402</v>
      </c>
      <c r="H89" s="228">
        <v>0.15726569215331529</v>
      </c>
      <c r="I89" s="228">
        <v>0.10455717967657251</v>
      </c>
      <c r="J89" s="228">
        <v>7.7128116928262241E-2</v>
      </c>
      <c r="K89" s="228">
        <v>5.5803955276021243E-2</v>
      </c>
      <c r="L89" s="228">
        <v>9.4411005984907787E-2</v>
      </c>
      <c r="M89" s="228">
        <v>5.2794496974461869E-2</v>
      </c>
      <c r="N89" s="228">
        <v>2.9406706786193521E-2</v>
      </c>
      <c r="O89" s="228">
        <v>3.852106620128485E-2</v>
      </c>
      <c r="P89" s="228">
        <v>1.6251074801601199E-2</v>
      </c>
      <c r="Q89" s="228">
        <v>2.1324161642073489E-2</v>
      </c>
      <c r="R89" s="228">
        <v>2.9406706782230861E-2</v>
      </c>
      <c r="S89" s="228">
        <v>6.0877042111532491E-2</v>
      </c>
      <c r="T89" s="228">
        <v>4.866723982592585E-2</v>
      </c>
      <c r="U89" s="228">
        <v>7.2055030052044777E-2</v>
      </c>
      <c r="V89" s="228">
        <v>6.6981943063680993E-2</v>
      </c>
      <c r="W89" s="228">
        <v>6.1908856395899332E-2</v>
      </c>
      <c r="DA89" s="69" t="s">
        <v>1936</v>
      </c>
    </row>
    <row r="90" spans="1:105" ht="12" customHeight="1" x14ac:dyDescent="0.25">
      <c r="A90" s="37" t="s">
        <v>162</v>
      </c>
      <c r="B90" s="228">
        <v>4.845829750100946</v>
      </c>
      <c r="C90" s="228">
        <v>5.6694754936575817</v>
      </c>
      <c r="D90" s="228">
        <v>7.2018916587983597</v>
      </c>
      <c r="E90" s="228">
        <v>8.6257953562594771</v>
      </c>
      <c r="F90" s="228">
        <v>7.3953568349574264</v>
      </c>
      <c r="G90" s="228">
        <v>7.3616509020050671</v>
      </c>
      <c r="H90" s="228">
        <v>4.6137575229975916</v>
      </c>
      <c r="I90" s="228">
        <v>2.9712811685062821</v>
      </c>
      <c r="J90" s="228">
        <v>4.1435941524782134</v>
      </c>
      <c r="K90" s="228">
        <v>3.253912295085474</v>
      </c>
      <c r="L90" s="228">
        <v>2.0969045564243589</v>
      </c>
      <c r="M90" s="228">
        <v>3.0216680988217259</v>
      </c>
      <c r="N90" s="228">
        <v>3.968701632817393</v>
      </c>
      <c r="O90" s="228">
        <v>5.0532244187127437</v>
      </c>
      <c r="P90" s="228">
        <v>2.4468615641754798</v>
      </c>
      <c r="Q90" s="228">
        <v>2.2862424754076289</v>
      </c>
      <c r="R90" s="228">
        <v>2.230266551220772</v>
      </c>
      <c r="S90" s="228">
        <v>2.0817712804552442</v>
      </c>
      <c r="T90" s="228">
        <v>0.54488392010051623</v>
      </c>
      <c r="U90" s="228">
        <v>0.77936371407128147</v>
      </c>
      <c r="V90" s="228">
        <v>0.17145313795761219</v>
      </c>
      <c r="W90" s="228">
        <v>5.8687016327629413</v>
      </c>
      <c r="DA90" s="69" t="s">
        <v>1937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1938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1939</v>
      </c>
    </row>
    <row r="93" spans="1:105" ht="12" customHeight="1" x14ac:dyDescent="0.25">
      <c r="A93" s="37" t="s">
        <v>38</v>
      </c>
      <c r="B93" s="228">
        <v>0.32362843114919998</v>
      </c>
      <c r="C93" s="228">
        <v>0.37506853237032439</v>
      </c>
      <c r="D93" s="228">
        <v>0.49562904886867548</v>
      </c>
      <c r="E93" s="228">
        <v>0.60909126340991659</v>
      </c>
      <c r="F93" s="228">
        <v>0.53862723448134442</v>
      </c>
      <c r="G93" s="228">
        <v>0.4683794462367783</v>
      </c>
      <c r="H93" s="228">
        <v>0.49158336964816662</v>
      </c>
      <c r="I93" s="228">
        <v>0.50393415050987644</v>
      </c>
      <c r="J93" s="228">
        <v>0.43595410125123962</v>
      </c>
      <c r="K93" s="228">
        <v>0.44990407326569232</v>
      </c>
      <c r="L93" s="228">
        <v>0.39320847619542088</v>
      </c>
      <c r="M93" s="228">
        <v>5.7488483565485061E-2</v>
      </c>
      <c r="N93" s="228">
        <v>3.580332314756958E-2</v>
      </c>
      <c r="O93" s="228">
        <v>1.399976701600061E-2</v>
      </c>
      <c r="P93" s="228">
        <v>8.6752810147166196E-2</v>
      </c>
      <c r="Q93" s="228">
        <v>0.1067393280516216</v>
      </c>
      <c r="R93" s="228">
        <v>0.10786787172363441</v>
      </c>
      <c r="S93" s="228">
        <v>9.2039524974610265E-2</v>
      </c>
      <c r="T93" s="228">
        <v>0.14173683380120519</v>
      </c>
      <c r="U93" s="228">
        <v>0.1812465755694429</v>
      </c>
      <c r="V93" s="228">
        <v>0.42210374324171851</v>
      </c>
      <c r="W93" s="228">
        <v>9.4828884790227729E-3</v>
      </c>
      <c r="DA93" s="69" t="s">
        <v>1940</v>
      </c>
    </row>
    <row r="94" spans="1:105" ht="12" customHeight="1" x14ac:dyDescent="0.25">
      <c r="A94" s="132" t="s">
        <v>1941</v>
      </c>
      <c r="B94" s="318">
        <v>5.0550956586853699</v>
      </c>
      <c r="C94" s="318">
        <v>5.9678430680928756</v>
      </c>
      <c r="D94" s="318">
        <v>7.6258292545452182</v>
      </c>
      <c r="E94" s="318">
        <v>9.0045559233438333</v>
      </c>
      <c r="F94" s="318">
        <v>7.8962032463759986</v>
      </c>
      <c r="G94" s="318">
        <v>7.3219517220089418</v>
      </c>
      <c r="H94" s="318">
        <v>5.7855990564185031</v>
      </c>
      <c r="I94" s="318">
        <v>4.6758807928870496</v>
      </c>
      <c r="J94" s="318">
        <v>5.1242538377144244</v>
      </c>
      <c r="K94" s="318">
        <v>4.5868295176822169</v>
      </c>
      <c r="L94" s="318">
        <v>3.487807298272056</v>
      </c>
      <c r="M94" s="318">
        <v>1.736767528530567</v>
      </c>
      <c r="N94" s="318">
        <v>1.6459972489004611</v>
      </c>
      <c r="O94" s="318">
        <v>1.2621019176590289</v>
      </c>
      <c r="P94" s="318">
        <v>1.8332690059092569</v>
      </c>
      <c r="Q94" s="318">
        <v>1.9379497791104741</v>
      </c>
      <c r="R94" s="318">
        <v>1.9245996774058269</v>
      </c>
      <c r="S94" s="318">
        <v>1.7411104219140181</v>
      </c>
      <c r="T94" s="318">
        <v>1.095885258692052</v>
      </c>
      <c r="U94" s="318">
        <v>1.4797448533690161</v>
      </c>
      <c r="V94" s="318">
        <v>1.6208066127566301</v>
      </c>
      <c r="W94" s="318">
        <v>1.161615919845838</v>
      </c>
      <c r="DA94" s="139" t="s">
        <v>1942</v>
      </c>
    </row>
    <row r="95" spans="1:105" ht="12" customHeight="1" x14ac:dyDescent="0.25">
      <c r="J95" s="131"/>
    </row>
    <row r="96" spans="1:105" ht="15" customHeight="1" x14ac:dyDescent="0.25">
      <c r="A96" s="32" t="s">
        <v>253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</v>
      </c>
      <c r="C110" s="234">
        <f t="shared" si="15"/>
        <v>0</v>
      </c>
      <c r="D110" s="234">
        <f t="shared" si="15"/>
        <v>0</v>
      </c>
      <c r="E110" s="234">
        <f t="shared" si="15"/>
        <v>0</v>
      </c>
      <c r="F110" s="234">
        <f t="shared" si="15"/>
        <v>0</v>
      </c>
      <c r="G110" s="234">
        <f t="shared" si="15"/>
        <v>0</v>
      </c>
      <c r="H110" s="234">
        <f t="shared" si="15"/>
        <v>0</v>
      </c>
      <c r="I110" s="234">
        <f t="shared" si="15"/>
        <v>0</v>
      </c>
      <c r="J110" s="234">
        <f t="shared" si="15"/>
        <v>0</v>
      </c>
      <c r="K110" s="234">
        <f t="shared" si="15"/>
        <v>0</v>
      </c>
      <c r="L110" s="234">
        <f t="shared" si="15"/>
        <v>0</v>
      </c>
      <c r="M110" s="234">
        <f t="shared" si="15"/>
        <v>0</v>
      </c>
      <c r="N110" s="234">
        <f t="shared" si="15"/>
        <v>0</v>
      </c>
      <c r="O110" s="234">
        <f t="shared" si="15"/>
        <v>0</v>
      </c>
      <c r="P110" s="234">
        <f t="shared" si="15"/>
        <v>0</v>
      </c>
      <c r="Q110" s="234">
        <f t="shared" si="15"/>
        <v>0</v>
      </c>
      <c r="R110" s="234">
        <f t="shared" si="15"/>
        <v>0</v>
      </c>
      <c r="S110" s="234">
        <f t="shared" si="15"/>
        <v>0</v>
      </c>
      <c r="T110" s="234">
        <f t="shared" si="15"/>
        <v>0</v>
      </c>
      <c r="U110" s="234">
        <f t="shared" si="15"/>
        <v>0</v>
      </c>
      <c r="V110" s="234">
        <f t="shared" si="15"/>
        <v>0</v>
      </c>
      <c r="W110" s="234">
        <f t="shared" si="15"/>
        <v>0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0</v>
      </c>
      <c r="C115" s="302">
        <f t="shared" si="20"/>
        <v>0</v>
      </c>
      <c r="D115" s="302">
        <f t="shared" si="20"/>
        <v>0</v>
      </c>
      <c r="E115" s="302">
        <f t="shared" si="20"/>
        <v>0</v>
      </c>
      <c r="F115" s="302">
        <f t="shared" si="20"/>
        <v>0</v>
      </c>
      <c r="G115" s="302">
        <f t="shared" si="20"/>
        <v>0</v>
      </c>
      <c r="H115" s="302">
        <f t="shared" si="20"/>
        <v>0</v>
      </c>
      <c r="I115" s="302">
        <f t="shared" si="20"/>
        <v>0</v>
      </c>
      <c r="J115" s="302">
        <f t="shared" si="20"/>
        <v>0</v>
      </c>
      <c r="K115" s="302">
        <f t="shared" si="20"/>
        <v>0</v>
      </c>
      <c r="L115" s="302">
        <f t="shared" si="20"/>
        <v>0</v>
      </c>
      <c r="M115" s="302">
        <f t="shared" si="20"/>
        <v>0</v>
      </c>
      <c r="N115" s="302">
        <f t="shared" si="20"/>
        <v>0</v>
      </c>
      <c r="O115" s="302">
        <f t="shared" si="20"/>
        <v>0</v>
      </c>
      <c r="P115" s="302">
        <f t="shared" si="20"/>
        <v>0</v>
      </c>
      <c r="Q115" s="302">
        <f t="shared" si="20"/>
        <v>0</v>
      </c>
      <c r="R115" s="302">
        <f t="shared" si="20"/>
        <v>0</v>
      </c>
      <c r="S115" s="302">
        <f t="shared" si="20"/>
        <v>0</v>
      </c>
      <c r="T115" s="302">
        <f t="shared" si="20"/>
        <v>0</v>
      </c>
      <c r="U115" s="302">
        <f t="shared" si="20"/>
        <v>0</v>
      </c>
      <c r="V115" s="302">
        <f t="shared" si="20"/>
        <v>0</v>
      </c>
      <c r="W115" s="302">
        <f t="shared" si="20"/>
        <v>0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0</v>
      </c>
      <c r="C116" s="303">
        <f t="shared" si="21"/>
        <v>0</v>
      </c>
      <c r="D116" s="303">
        <f t="shared" si="21"/>
        <v>0</v>
      </c>
      <c r="E116" s="303">
        <f t="shared" si="21"/>
        <v>0</v>
      </c>
      <c r="F116" s="303">
        <f t="shared" si="21"/>
        <v>0</v>
      </c>
      <c r="G116" s="303">
        <f t="shared" si="21"/>
        <v>0</v>
      </c>
      <c r="H116" s="303">
        <f t="shared" si="21"/>
        <v>0</v>
      </c>
      <c r="I116" s="303">
        <f t="shared" si="21"/>
        <v>0</v>
      </c>
      <c r="J116" s="303">
        <f t="shared" si="21"/>
        <v>0</v>
      </c>
      <c r="K116" s="303">
        <f t="shared" si="21"/>
        <v>0</v>
      </c>
      <c r="L116" s="303">
        <f t="shared" si="21"/>
        <v>0</v>
      </c>
      <c r="M116" s="303">
        <f t="shared" si="21"/>
        <v>0</v>
      </c>
      <c r="N116" s="303">
        <f t="shared" si="21"/>
        <v>0</v>
      </c>
      <c r="O116" s="303">
        <f t="shared" si="21"/>
        <v>0</v>
      </c>
      <c r="P116" s="303">
        <f t="shared" si="21"/>
        <v>0</v>
      </c>
      <c r="Q116" s="303">
        <f t="shared" si="21"/>
        <v>0</v>
      </c>
      <c r="R116" s="303">
        <f t="shared" si="21"/>
        <v>0</v>
      </c>
      <c r="S116" s="303">
        <f t="shared" si="21"/>
        <v>0</v>
      </c>
      <c r="T116" s="303">
        <f t="shared" si="21"/>
        <v>0</v>
      </c>
      <c r="U116" s="303">
        <f t="shared" si="21"/>
        <v>0</v>
      </c>
      <c r="V116" s="303">
        <f t="shared" si="21"/>
        <v>0</v>
      </c>
      <c r="W116" s="303">
        <f t="shared" si="21"/>
        <v>0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0</v>
      </c>
      <c r="C117" s="304">
        <f t="shared" si="22"/>
        <v>0</v>
      </c>
      <c r="D117" s="304">
        <f t="shared" si="22"/>
        <v>0</v>
      </c>
      <c r="E117" s="304">
        <f t="shared" si="22"/>
        <v>0</v>
      </c>
      <c r="F117" s="304">
        <f t="shared" si="22"/>
        <v>0</v>
      </c>
      <c r="G117" s="304">
        <f t="shared" si="22"/>
        <v>0</v>
      </c>
      <c r="H117" s="304">
        <f t="shared" si="22"/>
        <v>0</v>
      </c>
      <c r="I117" s="304">
        <f t="shared" si="22"/>
        <v>0</v>
      </c>
      <c r="J117" s="304">
        <f t="shared" si="22"/>
        <v>0</v>
      </c>
      <c r="K117" s="304">
        <f t="shared" si="22"/>
        <v>0</v>
      </c>
      <c r="L117" s="304">
        <f t="shared" si="22"/>
        <v>0</v>
      </c>
      <c r="M117" s="304">
        <f t="shared" si="22"/>
        <v>0</v>
      </c>
      <c r="N117" s="304">
        <f t="shared" si="22"/>
        <v>0</v>
      </c>
      <c r="O117" s="304">
        <f t="shared" si="22"/>
        <v>0</v>
      </c>
      <c r="P117" s="304">
        <f t="shared" si="22"/>
        <v>0</v>
      </c>
      <c r="Q117" s="304">
        <f t="shared" si="22"/>
        <v>0</v>
      </c>
      <c r="R117" s="304">
        <f t="shared" si="22"/>
        <v>0</v>
      </c>
      <c r="S117" s="304">
        <f t="shared" si="22"/>
        <v>0</v>
      </c>
      <c r="T117" s="304">
        <f t="shared" si="22"/>
        <v>0</v>
      </c>
      <c r="U117" s="304">
        <f t="shared" si="22"/>
        <v>0</v>
      </c>
      <c r="V117" s="304">
        <f t="shared" si="22"/>
        <v>0</v>
      </c>
      <c r="W117" s="304">
        <f t="shared" si="22"/>
        <v>0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</v>
      </c>
      <c r="C119" s="303">
        <f t="shared" si="24"/>
        <v>0</v>
      </c>
      <c r="D119" s="303">
        <f t="shared" si="24"/>
        <v>0</v>
      </c>
      <c r="E119" s="303">
        <f t="shared" si="24"/>
        <v>0</v>
      </c>
      <c r="F119" s="303">
        <f t="shared" si="24"/>
        <v>0</v>
      </c>
      <c r="G119" s="303">
        <f t="shared" si="24"/>
        <v>0</v>
      </c>
      <c r="H119" s="303">
        <f t="shared" si="24"/>
        <v>0</v>
      </c>
      <c r="I119" s="303">
        <f t="shared" si="24"/>
        <v>0</v>
      </c>
      <c r="J119" s="303">
        <f t="shared" si="24"/>
        <v>0</v>
      </c>
      <c r="K119" s="303">
        <f t="shared" si="24"/>
        <v>0</v>
      </c>
      <c r="L119" s="303">
        <f t="shared" si="24"/>
        <v>0</v>
      </c>
      <c r="M119" s="303">
        <f t="shared" si="24"/>
        <v>0</v>
      </c>
      <c r="N119" s="303">
        <f t="shared" si="24"/>
        <v>0</v>
      </c>
      <c r="O119" s="303">
        <f t="shared" si="24"/>
        <v>0</v>
      </c>
      <c r="P119" s="303">
        <f t="shared" si="24"/>
        <v>0</v>
      </c>
      <c r="Q119" s="303">
        <f t="shared" si="24"/>
        <v>0</v>
      </c>
      <c r="R119" s="303">
        <f t="shared" si="24"/>
        <v>0</v>
      </c>
      <c r="S119" s="303">
        <f t="shared" si="24"/>
        <v>0</v>
      </c>
      <c r="T119" s="303">
        <f t="shared" si="24"/>
        <v>0</v>
      </c>
      <c r="U119" s="303">
        <f t="shared" si="24"/>
        <v>0</v>
      </c>
      <c r="V119" s="303">
        <f t="shared" si="24"/>
        <v>0</v>
      </c>
      <c r="W119" s="303">
        <f t="shared" si="24"/>
        <v>0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</v>
      </c>
      <c r="C120" s="304">
        <f t="shared" si="25"/>
        <v>0</v>
      </c>
      <c r="D120" s="304">
        <f t="shared" si="25"/>
        <v>0</v>
      </c>
      <c r="E120" s="304">
        <f t="shared" si="25"/>
        <v>0</v>
      </c>
      <c r="F120" s="304">
        <f t="shared" si="25"/>
        <v>0</v>
      </c>
      <c r="G120" s="304">
        <f t="shared" si="25"/>
        <v>0</v>
      </c>
      <c r="H120" s="304">
        <f t="shared" si="25"/>
        <v>0</v>
      </c>
      <c r="I120" s="304">
        <f t="shared" si="25"/>
        <v>0</v>
      </c>
      <c r="J120" s="304">
        <f t="shared" si="25"/>
        <v>0</v>
      </c>
      <c r="K120" s="304">
        <f t="shared" si="25"/>
        <v>0</v>
      </c>
      <c r="L120" s="304">
        <f t="shared" si="25"/>
        <v>0</v>
      </c>
      <c r="M120" s="304">
        <f t="shared" si="25"/>
        <v>0</v>
      </c>
      <c r="N120" s="304">
        <f t="shared" si="25"/>
        <v>0</v>
      </c>
      <c r="O120" s="304">
        <f t="shared" si="25"/>
        <v>0</v>
      </c>
      <c r="P120" s="304">
        <f t="shared" si="25"/>
        <v>0</v>
      </c>
      <c r="Q120" s="304">
        <f t="shared" si="25"/>
        <v>0</v>
      </c>
      <c r="R120" s="304">
        <f t="shared" si="25"/>
        <v>0</v>
      </c>
      <c r="S120" s="304">
        <f t="shared" si="25"/>
        <v>0</v>
      </c>
      <c r="T120" s="304">
        <f t="shared" si="25"/>
        <v>0</v>
      </c>
      <c r="U120" s="304">
        <f t="shared" si="25"/>
        <v>0</v>
      </c>
      <c r="V120" s="304">
        <f t="shared" si="25"/>
        <v>0</v>
      </c>
      <c r="W120" s="304">
        <f t="shared" si="25"/>
        <v>0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</v>
      </c>
      <c r="C122" s="303">
        <f t="shared" si="27"/>
        <v>0</v>
      </c>
      <c r="D122" s="303">
        <f t="shared" si="27"/>
        <v>0</v>
      </c>
      <c r="E122" s="303">
        <f t="shared" si="27"/>
        <v>0</v>
      </c>
      <c r="F122" s="303">
        <f t="shared" si="27"/>
        <v>0</v>
      </c>
      <c r="G122" s="303">
        <f t="shared" si="27"/>
        <v>0</v>
      </c>
      <c r="H122" s="303">
        <f t="shared" si="27"/>
        <v>0</v>
      </c>
      <c r="I122" s="303">
        <f t="shared" si="27"/>
        <v>0</v>
      </c>
      <c r="J122" s="303">
        <f t="shared" si="27"/>
        <v>0</v>
      </c>
      <c r="K122" s="303">
        <f t="shared" si="27"/>
        <v>0</v>
      </c>
      <c r="L122" s="303">
        <f t="shared" si="27"/>
        <v>0</v>
      </c>
      <c r="M122" s="303">
        <f t="shared" si="27"/>
        <v>0</v>
      </c>
      <c r="N122" s="303">
        <f t="shared" si="27"/>
        <v>0</v>
      </c>
      <c r="O122" s="303">
        <f t="shared" si="27"/>
        <v>0</v>
      </c>
      <c r="P122" s="303">
        <f t="shared" si="27"/>
        <v>0</v>
      </c>
      <c r="Q122" s="303">
        <f t="shared" si="27"/>
        <v>0</v>
      </c>
      <c r="R122" s="303">
        <f t="shared" si="27"/>
        <v>0</v>
      </c>
      <c r="S122" s="303">
        <f t="shared" si="27"/>
        <v>0</v>
      </c>
      <c r="T122" s="303">
        <f t="shared" si="27"/>
        <v>0</v>
      </c>
      <c r="U122" s="303">
        <f t="shared" si="27"/>
        <v>0</v>
      </c>
      <c r="V122" s="303">
        <f t="shared" si="27"/>
        <v>0</v>
      </c>
      <c r="W122" s="303">
        <f t="shared" si="27"/>
        <v>0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0</v>
      </c>
      <c r="C123" s="304">
        <f t="shared" si="28"/>
        <v>0</v>
      </c>
      <c r="D123" s="304">
        <f t="shared" si="28"/>
        <v>0</v>
      </c>
      <c r="E123" s="304">
        <f t="shared" si="28"/>
        <v>0</v>
      </c>
      <c r="F123" s="304">
        <f t="shared" si="28"/>
        <v>0</v>
      </c>
      <c r="G123" s="304">
        <f t="shared" si="28"/>
        <v>0</v>
      </c>
      <c r="H123" s="304">
        <f t="shared" si="28"/>
        <v>0</v>
      </c>
      <c r="I123" s="304">
        <f t="shared" si="28"/>
        <v>0</v>
      </c>
      <c r="J123" s="304">
        <f t="shared" si="28"/>
        <v>0</v>
      </c>
      <c r="K123" s="304">
        <f t="shared" si="28"/>
        <v>0</v>
      </c>
      <c r="L123" s="304">
        <f t="shared" si="28"/>
        <v>0</v>
      </c>
      <c r="M123" s="304">
        <f t="shared" si="28"/>
        <v>0</v>
      </c>
      <c r="N123" s="304">
        <f t="shared" si="28"/>
        <v>0</v>
      </c>
      <c r="O123" s="304">
        <f t="shared" si="28"/>
        <v>0</v>
      </c>
      <c r="P123" s="304">
        <f t="shared" si="28"/>
        <v>0</v>
      </c>
      <c r="Q123" s="304">
        <f t="shared" si="28"/>
        <v>0</v>
      </c>
      <c r="R123" s="304">
        <f t="shared" si="28"/>
        <v>0</v>
      </c>
      <c r="S123" s="304">
        <f t="shared" si="28"/>
        <v>0</v>
      </c>
      <c r="T123" s="304">
        <f t="shared" si="28"/>
        <v>0</v>
      </c>
      <c r="U123" s="304">
        <f t="shared" si="28"/>
        <v>0</v>
      </c>
      <c r="V123" s="304">
        <f t="shared" si="28"/>
        <v>0</v>
      </c>
      <c r="W123" s="304">
        <f t="shared" si="28"/>
        <v>0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0.99999999999999978</v>
      </c>
      <c r="C126" s="234">
        <f t="shared" si="30"/>
        <v>0.99999999999999978</v>
      </c>
      <c r="D126" s="234">
        <f t="shared" si="30"/>
        <v>1</v>
      </c>
      <c r="E126" s="234">
        <f t="shared" si="30"/>
        <v>1</v>
      </c>
      <c r="F126" s="234">
        <f t="shared" si="30"/>
        <v>0.99999999999999956</v>
      </c>
      <c r="G126" s="234">
        <f t="shared" si="30"/>
        <v>0.99999999999999989</v>
      </c>
      <c r="H126" s="234">
        <f t="shared" si="30"/>
        <v>1</v>
      </c>
      <c r="I126" s="234">
        <f t="shared" si="30"/>
        <v>0.99999999999999956</v>
      </c>
      <c r="J126" s="234">
        <f t="shared" si="30"/>
        <v>0.99999999999999989</v>
      </c>
      <c r="K126" s="234">
        <f t="shared" si="30"/>
        <v>0.99999999999999978</v>
      </c>
      <c r="L126" s="234">
        <f t="shared" si="30"/>
        <v>1</v>
      </c>
      <c r="M126" s="234">
        <f t="shared" si="30"/>
        <v>1</v>
      </c>
      <c r="N126" s="234">
        <f t="shared" si="30"/>
        <v>1</v>
      </c>
      <c r="O126" s="234">
        <f t="shared" si="30"/>
        <v>0.99999999999999989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0.99999999999999989</v>
      </c>
      <c r="T126" s="234">
        <f t="shared" si="30"/>
        <v>0.99999999999999978</v>
      </c>
      <c r="U126" s="234">
        <f t="shared" si="30"/>
        <v>1.0000000000000002</v>
      </c>
      <c r="V126" s="234">
        <f t="shared" si="30"/>
        <v>0.99999999999999978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3.7027758007042069E-2</v>
      </c>
      <c r="C127" s="301">
        <f t="shared" si="31"/>
        <v>3.702775800691363E-2</v>
      </c>
      <c r="D127" s="301">
        <f t="shared" si="31"/>
        <v>3.7027758007132539E-2</v>
      </c>
      <c r="E127" s="301">
        <f t="shared" si="31"/>
        <v>3.702775800732043E-2</v>
      </c>
      <c r="F127" s="301">
        <f t="shared" si="31"/>
        <v>3.7027758007073572E-2</v>
      </c>
      <c r="G127" s="301">
        <f t="shared" si="31"/>
        <v>3.7027758007036955E-2</v>
      </c>
      <c r="H127" s="301">
        <f t="shared" si="31"/>
        <v>3.7027758006968808E-2</v>
      </c>
      <c r="I127" s="301">
        <f t="shared" si="31"/>
        <v>3.7027758006293959E-2</v>
      </c>
      <c r="J127" s="301">
        <f t="shared" si="31"/>
        <v>3.7027758006979175E-2</v>
      </c>
      <c r="K127" s="301">
        <f t="shared" si="31"/>
        <v>3.7027758006641369E-2</v>
      </c>
      <c r="L127" s="301">
        <f t="shared" si="31"/>
        <v>3.7027758006026042E-2</v>
      </c>
      <c r="M127" s="301">
        <f t="shared" si="31"/>
        <v>3.7027758005370379E-2</v>
      </c>
      <c r="N127" s="301">
        <f t="shared" si="31"/>
        <v>3.7027758005727433E-2</v>
      </c>
      <c r="O127" s="301">
        <f t="shared" si="31"/>
        <v>3.7027758005822885E-2</v>
      </c>
      <c r="P127" s="301">
        <f t="shared" si="31"/>
        <v>3.7027758005672352E-2</v>
      </c>
      <c r="Q127" s="301">
        <f t="shared" si="31"/>
        <v>3.7027758005095925E-2</v>
      </c>
      <c r="R127" s="301">
        <f t="shared" si="31"/>
        <v>3.7027758005461452E-2</v>
      </c>
      <c r="S127" s="301">
        <f t="shared" si="31"/>
        <v>3.7027758005507401E-2</v>
      </c>
      <c r="T127" s="301">
        <f t="shared" si="31"/>
        <v>3.7027758001268236E-2</v>
      </c>
      <c r="U127" s="301">
        <f t="shared" si="31"/>
        <v>3.7027758005042176E-2</v>
      </c>
      <c r="V127" s="301">
        <f t="shared" si="31"/>
        <v>3.7027757994497701E-2</v>
      </c>
      <c r="W127" s="301">
        <f t="shared" si="31"/>
        <v>3.7027758005866336E-2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1.6326910813853047E-2</v>
      </c>
      <c r="C128" s="235">
        <f t="shared" si="32"/>
        <v>1.6326910813796409E-2</v>
      </c>
      <c r="D128" s="235">
        <f t="shared" si="32"/>
        <v>1.6326910813892936E-2</v>
      </c>
      <c r="E128" s="235">
        <f t="shared" si="32"/>
        <v>1.6326910813975793E-2</v>
      </c>
      <c r="F128" s="235">
        <f t="shared" si="32"/>
        <v>1.6326910813866939E-2</v>
      </c>
      <c r="G128" s="235">
        <f t="shared" si="32"/>
        <v>1.6326910813850785E-2</v>
      </c>
      <c r="H128" s="235">
        <f t="shared" si="32"/>
        <v>1.632691081382075E-2</v>
      </c>
      <c r="I128" s="235">
        <f t="shared" si="32"/>
        <v>1.6326910813523172E-2</v>
      </c>
      <c r="J128" s="235">
        <f t="shared" si="32"/>
        <v>1.6326910813825316E-2</v>
      </c>
      <c r="K128" s="235">
        <f t="shared" si="32"/>
        <v>1.6326910813676362E-2</v>
      </c>
      <c r="L128" s="235">
        <f t="shared" si="32"/>
        <v>1.6326910813405045E-2</v>
      </c>
      <c r="M128" s="235">
        <f t="shared" si="32"/>
        <v>1.6326910813115932E-2</v>
      </c>
      <c r="N128" s="235">
        <f t="shared" si="32"/>
        <v>1.6326910813273369E-2</v>
      </c>
      <c r="O128" s="235">
        <f t="shared" si="32"/>
        <v>1.6326910813315474E-2</v>
      </c>
      <c r="P128" s="235">
        <f t="shared" si="32"/>
        <v>1.632691081324909E-2</v>
      </c>
      <c r="Q128" s="235">
        <f t="shared" si="32"/>
        <v>1.6326910812994928E-2</v>
      </c>
      <c r="R128" s="235">
        <f t="shared" si="32"/>
        <v>1.6326910813156095E-2</v>
      </c>
      <c r="S128" s="235">
        <f t="shared" si="32"/>
        <v>1.632691081317636E-2</v>
      </c>
      <c r="T128" s="235">
        <f t="shared" si="32"/>
        <v>1.6326910811307153E-2</v>
      </c>
      <c r="U128" s="235">
        <f t="shared" si="32"/>
        <v>1.6326910812971222E-2</v>
      </c>
      <c r="V128" s="235">
        <f t="shared" si="32"/>
        <v>1.6326910808321767E-2</v>
      </c>
      <c r="W128" s="235">
        <f t="shared" si="32"/>
        <v>1.6326910813334618E-2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0.12664196861755789</v>
      </c>
      <c r="C129" s="235">
        <f t="shared" si="33"/>
        <v>0.12664196861711863</v>
      </c>
      <c r="D129" s="235">
        <f t="shared" si="33"/>
        <v>0.12664196861786728</v>
      </c>
      <c r="E129" s="235">
        <f t="shared" si="33"/>
        <v>0.12664196861851001</v>
      </c>
      <c r="F129" s="235">
        <f t="shared" si="33"/>
        <v>0.12664196861766563</v>
      </c>
      <c r="G129" s="235">
        <f t="shared" si="33"/>
        <v>0.12664196861754037</v>
      </c>
      <c r="H129" s="235">
        <f t="shared" si="33"/>
        <v>0.12664196861730734</v>
      </c>
      <c r="I129" s="235">
        <f t="shared" si="33"/>
        <v>0.12664196861499921</v>
      </c>
      <c r="J129" s="235">
        <f t="shared" si="33"/>
        <v>0.12664196861734278</v>
      </c>
      <c r="K129" s="235">
        <f t="shared" si="33"/>
        <v>0.12664196861618748</v>
      </c>
      <c r="L129" s="235">
        <f t="shared" si="33"/>
        <v>0.12664196861408294</v>
      </c>
      <c r="M129" s="235">
        <f t="shared" si="33"/>
        <v>0.12664196861184041</v>
      </c>
      <c r="N129" s="235">
        <f t="shared" si="33"/>
        <v>0.1266419686130616</v>
      </c>
      <c r="O129" s="235">
        <f t="shared" si="33"/>
        <v>0.12664196861338819</v>
      </c>
      <c r="P129" s="235">
        <f t="shared" si="33"/>
        <v>0.12664196861287322</v>
      </c>
      <c r="Q129" s="235">
        <f t="shared" si="33"/>
        <v>0.12664196861090177</v>
      </c>
      <c r="R129" s="235">
        <f t="shared" si="33"/>
        <v>0.12664196861215196</v>
      </c>
      <c r="S129" s="235">
        <f t="shared" si="33"/>
        <v>0.12664196861230909</v>
      </c>
      <c r="T129" s="235">
        <f t="shared" si="33"/>
        <v>0.12664196859781032</v>
      </c>
      <c r="U129" s="235">
        <f t="shared" si="33"/>
        <v>0.12664196861071789</v>
      </c>
      <c r="V129" s="235">
        <f t="shared" si="33"/>
        <v>0.12664196857465373</v>
      </c>
      <c r="W129" s="235">
        <f t="shared" si="33"/>
        <v>0.12664196861353666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5.5919517677226485E-2</v>
      </c>
      <c r="C130" s="235">
        <f t="shared" si="34"/>
        <v>5.5919517677032529E-2</v>
      </c>
      <c r="D130" s="235">
        <f t="shared" si="34"/>
        <v>5.5919517677363084E-2</v>
      </c>
      <c r="E130" s="235">
        <f t="shared" si="34"/>
        <v>5.5919517677646885E-2</v>
      </c>
      <c r="F130" s="235">
        <f t="shared" si="34"/>
        <v>5.5919517677274065E-2</v>
      </c>
      <c r="G130" s="235">
        <f t="shared" si="34"/>
        <v>5.5919517677218783E-2</v>
      </c>
      <c r="H130" s="235">
        <f t="shared" si="34"/>
        <v>5.5919517677115858E-2</v>
      </c>
      <c r="I130" s="235">
        <f t="shared" si="34"/>
        <v>5.5919517676096687E-2</v>
      </c>
      <c r="J130" s="235">
        <f t="shared" si="34"/>
        <v>5.5919517677131506E-2</v>
      </c>
      <c r="K130" s="235">
        <f t="shared" si="34"/>
        <v>5.5919517676621365E-2</v>
      </c>
      <c r="L130" s="235">
        <f t="shared" si="34"/>
        <v>5.5919517675692101E-2</v>
      </c>
      <c r="M130" s="235">
        <f t="shared" si="34"/>
        <v>5.5919517674701887E-2</v>
      </c>
      <c r="N130" s="235">
        <f t="shared" si="34"/>
        <v>5.5919517675241101E-2</v>
      </c>
      <c r="O130" s="235">
        <f t="shared" si="34"/>
        <v>5.5919517675385298E-2</v>
      </c>
      <c r="P130" s="235">
        <f t="shared" si="34"/>
        <v>5.5919517675157938E-2</v>
      </c>
      <c r="Q130" s="235">
        <f t="shared" si="34"/>
        <v>5.5919517674287433E-2</v>
      </c>
      <c r="R130" s="235">
        <f t="shared" si="34"/>
        <v>5.5919517674839422E-2</v>
      </c>
      <c r="S130" s="235">
        <f t="shared" si="34"/>
        <v>5.5919517674908839E-2</v>
      </c>
      <c r="T130" s="235">
        <f t="shared" si="34"/>
        <v>5.5919517668506821E-2</v>
      </c>
      <c r="U130" s="235">
        <f t="shared" si="34"/>
        <v>5.5919517674206241E-2</v>
      </c>
      <c r="V130" s="235">
        <f t="shared" si="34"/>
        <v>5.5919517658281924E-2</v>
      </c>
      <c r="W130" s="235">
        <f t="shared" si="34"/>
        <v>5.5919517675450905E-2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0.40315188934172702</v>
      </c>
      <c r="C131" s="302">
        <f t="shared" si="35"/>
        <v>0.40570387688910353</v>
      </c>
      <c r="D131" s="302">
        <f t="shared" si="35"/>
        <v>0.40106654208130571</v>
      </c>
      <c r="E131" s="302">
        <f t="shared" si="35"/>
        <v>0.39553948537028144</v>
      </c>
      <c r="F131" s="302">
        <f t="shared" si="35"/>
        <v>0.39437598775709559</v>
      </c>
      <c r="G131" s="302">
        <f t="shared" si="35"/>
        <v>0.40326207494709015</v>
      </c>
      <c r="H131" s="302">
        <f t="shared" si="35"/>
        <v>0.36395708081571609</v>
      </c>
      <c r="I131" s="302">
        <f t="shared" si="35"/>
        <v>0.33131797545557351</v>
      </c>
      <c r="J131" s="302">
        <f t="shared" si="35"/>
        <v>0.36377840449473531</v>
      </c>
      <c r="K131" s="302">
        <f t="shared" si="35"/>
        <v>0.34417808850585796</v>
      </c>
      <c r="L131" s="302">
        <f t="shared" si="35"/>
        <v>0.32521167819631391</v>
      </c>
      <c r="M131" s="302">
        <f t="shared" si="35"/>
        <v>0.4915201340374093</v>
      </c>
      <c r="N131" s="302">
        <f t="shared" si="35"/>
        <v>0.54265777518184366</v>
      </c>
      <c r="O131" s="302">
        <f t="shared" si="35"/>
        <v>0.61264307374794924</v>
      </c>
      <c r="P131" s="302">
        <f t="shared" si="35"/>
        <v>0.44450176382095485</v>
      </c>
      <c r="Q131" s="302">
        <f t="shared" si="35"/>
        <v>0.42385656840710095</v>
      </c>
      <c r="R131" s="302">
        <f t="shared" si="35"/>
        <v>0.42146798314282558</v>
      </c>
      <c r="S131" s="302">
        <f t="shared" si="35"/>
        <v>0.42947070423707057</v>
      </c>
      <c r="T131" s="302">
        <f t="shared" si="35"/>
        <v>0.30680967878345783</v>
      </c>
      <c r="U131" s="302">
        <f t="shared" si="35"/>
        <v>0.31405814879388377</v>
      </c>
      <c r="V131" s="302">
        <f t="shared" si="35"/>
        <v>0.22123218886588022</v>
      </c>
      <c r="W131" s="302">
        <f t="shared" si="35"/>
        <v>0.63910379837852582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0.36093195554259327</v>
      </c>
      <c r="C132" s="237">
        <f t="shared" si="36"/>
        <v>0.35837996799603511</v>
      </c>
      <c r="D132" s="237">
        <f t="shared" si="36"/>
        <v>0.36301730280243832</v>
      </c>
      <c r="E132" s="237">
        <f t="shared" si="36"/>
        <v>0.36854435951226561</v>
      </c>
      <c r="F132" s="237">
        <f t="shared" si="36"/>
        <v>0.36970785712702386</v>
      </c>
      <c r="G132" s="237">
        <f t="shared" si="36"/>
        <v>0.36082176993726278</v>
      </c>
      <c r="H132" s="237">
        <f t="shared" si="36"/>
        <v>0.40012676406907116</v>
      </c>
      <c r="I132" s="237">
        <f t="shared" si="36"/>
        <v>0.43276586943351303</v>
      </c>
      <c r="J132" s="237">
        <f t="shared" si="36"/>
        <v>0.40030544038998583</v>
      </c>
      <c r="K132" s="237">
        <f t="shared" si="36"/>
        <v>0.41990575638101529</v>
      </c>
      <c r="L132" s="237">
        <f t="shared" si="36"/>
        <v>0.43887216669448004</v>
      </c>
      <c r="M132" s="237">
        <f t="shared" si="36"/>
        <v>0.27256371085756204</v>
      </c>
      <c r="N132" s="237">
        <f t="shared" si="36"/>
        <v>0.22142606971085282</v>
      </c>
      <c r="O132" s="237">
        <f t="shared" si="36"/>
        <v>0.15144077114413879</v>
      </c>
      <c r="P132" s="237">
        <f t="shared" si="36"/>
        <v>0.31958208107209257</v>
      </c>
      <c r="Q132" s="237">
        <f t="shared" si="36"/>
        <v>0.34022727648961909</v>
      </c>
      <c r="R132" s="237">
        <f t="shared" si="36"/>
        <v>0.3426158617515655</v>
      </c>
      <c r="S132" s="237">
        <f t="shared" si="36"/>
        <v>0.33461314065702763</v>
      </c>
      <c r="T132" s="237">
        <f t="shared" si="36"/>
        <v>0.45727416613764943</v>
      </c>
      <c r="U132" s="237">
        <f t="shared" si="36"/>
        <v>0.45002569610317883</v>
      </c>
      <c r="V132" s="237">
        <f t="shared" si="36"/>
        <v>0.54285165609836439</v>
      </c>
      <c r="W132" s="237">
        <f t="shared" si="36"/>
        <v>0.12498004651328566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254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 t="shared" ref="B136:W136" si="37">SUM(B$137:B$144)</f>
        <v>0</v>
      </c>
      <c r="C136" s="322">
        <f t="shared" si="37"/>
        <v>0</v>
      </c>
      <c r="D136" s="322">
        <f t="shared" si="37"/>
        <v>0</v>
      </c>
      <c r="E136" s="322">
        <f t="shared" si="37"/>
        <v>0</v>
      </c>
      <c r="F136" s="322">
        <f t="shared" si="37"/>
        <v>0</v>
      </c>
      <c r="G136" s="322">
        <f t="shared" si="37"/>
        <v>0</v>
      </c>
      <c r="H136" s="322">
        <f t="shared" si="37"/>
        <v>0</v>
      </c>
      <c r="I136" s="322">
        <f t="shared" si="37"/>
        <v>0</v>
      </c>
      <c r="J136" s="322">
        <f t="shared" si="37"/>
        <v>0</v>
      </c>
      <c r="K136" s="322">
        <f t="shared" si="37"/>
        <v>0</v>
      </c>
      <c r="L136" s="322">
        <f t="shared" si="37"/>
        <v>0</v>
      </c>
      <c r="M136" s="322">
        <f t="shared" si="37"/>
        <v>0</v>
      </c>
      <c r="N136" s="322">
        <f t="shared" si="37"/>
        <v>0</v>
      </c>
      <c r="O136" s="322">
        <f t="shared" si="37"/>
        <v>0</v>
      </c>
      <c r="P136" s="322">
        <f t="shared" si="37"/>
        <v>0</v>
      </c>
      <c r="Q136" s="322">
        <f t="shared" si="37"/>
        <v>0</v>
      </c>
      <c r="R136" s="322">
        <f t="shared" si="37"/>
        <v>0</v>
      </c>
      <c r="S136" s="322">
        <f t="shared" si="37"/>
        <v>0</v>
      </c>
      <c r="T136" s="322">
        <f t="shared" si="37"/>
        <v>0</v>
      </c>
      <c r="U136" s="322">
        <f t="shared" si="37"/>
        <v>0</v>
      </c>
      <c r="V136" s="322">
        <f t="shared" si="37"/>
        <v>0</v>
      </c>
      <c r="W136" s="322">
        <f t="shared" si="37"/>
        <v>0</v>
      </c>
      <c r="DA136" s="95"/>
    </row>
    <row r="137" spans="1:105" ht="12" customHeight="1" x14ac:dyDescent="0.25">
      <c r="A137" s="55" t="s">
        <v>92</v>
      </c>
      <c r="B137" s="275">
        <f>IF(B$6=0,0,B$6/PPA!B$10*1000)</f>
        <v>0</v>
      </c>
      <c r="C137" s="275">
        <f>IF(C$6=0,0,C$6/PPA!C$10*1000)</f>
        <v>0</v>
      </c>
      <c r="D137" s="275">
        <f>IF(D$6=0,0,D$6/PPA!D$10*1000)</f>
        <v>0</v>
      </c>
      <c r="E137" s="275">
        <f>IF(E$6=0,0,E$6/PPA!E$10*1000)</f>
        <v>0</v>
      </c>
      <c r="F137" s="275">
        <f>IF(F$6=0,0,F$6/PPA!F$10*1000)</f>
        <v>0</v>
      </c>
      <c r="G137" s="275">
        <f>IF(G$6=0,0,G$6/PPA!G$10*1000)</f>
        <v>0</v>
      </c>
      <c r="H137" s="275">
        <f>IF(H$6=0,0,H$6/PPA!H$10*1000)</f>
        <v>0</v>
      </c>
      <c r="I137" s="275">
        <f>IF(I$6=0,0,I$6/PPA!I$10*1000)</f>
        <v>0</v>
      </c>
      <c r="J137" s="275">
        <f>IF(J$6=0,0,J$6/PPA!J$10*1000)</f>
        <v>0</v>
      </c>
      <c r="K137" s="275">
        <f>IF(K$6=0,0,K$6/PPA!K$10*1000)</f>
        <v>0</v>
      </c>
      <c r="L137" s="275">
        <f>IF(L$6=0,0,L$6/PPA!L$10*1000)</f>
        <v>0</v>
      </c>
      <c r="M137" s="275">
        <f>IF(M$6=0,0,M$6/PPA!M$10*1000)</f>
        <v>0</v>
      </c>
      <c r="N137" s="275">
        <f>IF(N$6=0,0,N$6/PPA!N$10*1000)</f>
        <v>0</v>
      </c>
      <c r="O137" s="275">
        <f>IF(O$6=0,0,O$6/PPA!O$10*1000)</f>
        <v>0</v>
      </c>
      <c r="P137" s="275">
        <f>IF(P$6=0,0,P$6/PPA!P$10*1000)</f>
        <v>0</v>
      </c>
      <c r="Q137" s="275">
        <f>IF(Q$6=0,0,Q$6/PPA!Q$10*1000)</f>
        <v>0</v>
      </c>
      <c r="R137" s="275">
        <f>IF(R$6=0,0,R$6/PPA!R$10*1000)</f>
        <v>0</v>
      </c>
      <c r="S137" s="275">
        <f>IF(S$6=0,0,S$6/PPA!S$10*1000)</f>
        <v>0</v>
      </c>
      <c r="T137" s="275">
        <f>IF(T$6=0,0,T$6/PPA!T$10*1000)</f>
        <v>0</v>
      </c>
      <c r="U137" s="275">
        <f>IF(U$6=0,0,U$6/PPA!U$10*1000)</f>
        <v>0</v>
      </c>
      <c r="V137" s="275">
        <f>IF(V$6=0,0,V$6/PPA!V$10*1000)</f>
        <v>0</v>
      </c>
      <c r="W137" s="275">
        <f>IF(W$6=0,0,W$6/PPA!W$10*1000)</f>
        <v>0</v>
      </c>
      <c r="DA137" s="76"/>
    </row>
    <row r="138" spans="1:105" ht="12" customHeight="1" x14ac:dyDescent="0.25">
      <c r="A138" s="202" t="s">
        <v>93</v>
      </c>
      <c r="B138" s="276">
        <f>IF(B$7=0,0,B$7/PPA!B$10*1000)</f>
        <v>0</v>
      </c>
      <c r="C138" s="276">
        <f>IF(C$7=0,0,C$7/PPA!C$10*1000)</f>
        <v>0</v>
      </c>
      <c r="D138" s="276">
        <f>IF(D$7=0,0,D$7/PPA!D$10*1000)</f>
        <v>0</v>
      </c>
      <c r="E138" s="276">
        <f>IF(E$7=0,0,E$7/PPA!E$10*1000)</f>
        <v>0</v>
      </c>
      <c r="F138" s="276">
        <f>IF(F$7=0,0,F$7/PPA!F$10*1000)</f>
        <v>0</v>
      </c>
      <c r="G138" s="276">
        <f>IF(G$7=0,0,G$7/PPA!G$10*1000)</f>
        <v>0</v>
      </c>
      <c r="H138" s="276">
        <f>IF(H$7=0,0,H$7/PPA!H$10*1000)</f>
        <v>0</v>
      </c>
      <c r="I138" s="276">
        <f>IF(I$7=0,0,I$7/PPA!I$10*1000)</f>
        <v>0</v>
      </c>
      <c r="J138" s="276">
        <f>IF(J$7=0,0,J$7/PPA!J$10*1000)</f>
        <v>0</v>
      </c>
      <c r="K138" s="276">
        <f>IF(K$7=0,0,K$7/PPA!K$10*1000)</f>
        <v>0</v>
      </c>
      <c r="L138" s="276">
        <f>IF(L$7=0,0,L$7/PPA!L$10*1000)</f>
        <v>0</v>
      </c>
      <c r="M138" s="276">
        <f>IF(M$7=0,0,M$7/PPA!M$10*1000)</f>
        <v>0</v>
      </c>
      <c r="N138" s="276">
        <f>IF(N$7=0,0,N$7/PPA!N$10*1000)</f>
        <v>0</v>
      </c>
      <c r="O138" s="276">
        <f>IF(O$7=0,0,O$7/PPA!O$10*1000)</f>
        <v>0</v>
      </c>
      <c r="P138" s="276">
        <f>IF(P$7=0,0,P$7/PPA!P$10*1000)</f>
        <v>0</v>
      </c>
      <c r="Q138" s="276">
        <f>IF(Q$7=0,0,Q$7/PPA!Q$10*1000)</f>
        <v>0</v>
      </c>
      <c r="R138" s="276">
        <f>IF(R$7=0,0,R$7/PPA!R$10*1000)</f>
        <v>0</v>
      </c>
      <c r="S138" s="276">
        <f>IF(S$7=0,0,S$7/PPA!S$10*1000)</f>
        <v>0</v>
      </c>
      <c r="T138" s="276">
        <f>IF(T$7=0,0,T$7/PPA!T$10*1000)</f>
        <v>0</v>
      </c>
      <c r="U138" s="276">
        <f>IF(U$7=0,0,U$7/PPA!U$10*1000)</f>
        <v>0</v>
      </c>
      <c r="V138" s="276">
        <f>IF(V$7=0,0,V$7/PPA!V$10*1000)</f>
        <v>0</v>
      </c>
      <c r="W138" s="276">
        <f>IF(W$7=0,0,W$7/PPA!W$10*1000)</f>
        <v>0</v>
      </c>
      <c r="DA138" s="77"/>
    </row>
    <row r="139" spans="1:105" ht="12" customHeight="1" x14ac:dyDescent="0.25">
      <c r="A139" s="202" t="s">
        <v>94</v>
      </c>
      <c r="B139" s="276">
        <f>IF(B$8=0,0,B$8/PPA!B$10*1000)</f>
        <v>0</v>
      </c>
      <c r="C139" s="276">
        <f>IF(C$8=0,0,C$8/PPA!C$10*1000)</f>
        <v>0</v>
      </c>
      <c r="D139" s="276">
        <f>IF(D$8=0,0,D$8/PPA!D$10*1000)</f>
        <v>0</v>
      </c>
      <c r="E139" s="276">
        <f>IF(E$8=0,0,E$8/PPA!E$10*1000)</f>
        <v>0</v>
      </c>
      <c r="F139" s="276">
        <f>IF(F$8=0,0,F$8/PPA!F$10*1000)</f>
        <v>0</v>
      </c>
      <c r="G139" s="276">
        <f>IF(G$8=0,0,G$8/PPA!G$10*1000)</f>
        <v>0</v>
      </c>
      <c r="H139" s="276">
        <f>IF(H$8=0,0,H$8/PPA!H$10*1000)</f>
        <v>0</v>
      </c>
      <c r="I139" s="276">
        <f>IF(I$8=0,0,I$8/PPA!I$10*1000)</f>
        <v>0</v>
      </c>
      <c r="J139" s="276">
        <f>IF(J$8=0,0,J$8/PPA!J$10*1000)</f>
        <v>0</v>
      </c>
      <c r="K139" s="276">
        <f>IF(K$8=0,0,K$8/PPA!K$10*1000)</f>
        <v>0</v>
      </c>
      <c r="L139" s="276">
        <f>IF(L$8=0,0,L$8/PPA!L$10*1000)</f>
        <v>0</v>
      </c>
      <c r="M139" s="276">
        <f>IF(M$8=0,0,M$8/PPA!M$10*1000)</f>
        <v>0</v>
      </c>
      <c r="N139" s="276">
        <f>IF(N$8=0,0,N$8/PPA!N$10*1000)</f>
        <v>0</v>
      </c>
      <c r="O139" s="276">
        <f>IF(O$8=0,0,O$8/PPA!O$10*1000)</f>
        <v>0</v>
      </c>
      <c r="P139" s="276">
        <f>IF(P$8=0,0,P$8/PPA!P$10*1000)</f>
        <v>0</v>
      </c>
      <c r="Q139" s="276">
        <f>IF(Q$8=0,0,Q$8/PPA!Q$10*1000)</f>
        <v>0</v>
      </c>
      <c r="R139" s="276">
        <f>IF(R$8=0,0,R$8/PPA!R$10*1000)</f>
        <v>0</v>
      </c>
      <c r="S139" s="276">
        <f>IF(S$8=0,0,S$8/PPA!S$10*1000)</f>
        <v>0</v>
      </c>
      <c r="T139" s="276">
        <f>IF(T$8=0,0,T$8/PPA!T$10*1000)</f>
        <v>0</v>
      </c>
      <c r="U139" s="276">
        <f>IF(U$8=0,0,U$8/PPA!U$10*1000)</f>
        <v>0</v>
      </c>
      <c r="V139" s="276">
        <f>IF(V$8=0,0,V$8/PPA!V$10*1000)</f>
        <v>0</v>
      </c>
      <c r="W139" s="276">
        <f>IF(W$8=0,0,W$8/PPA!W$10*1000)</f>
        <v>0</v>
      </c>
      <c r="DA139" s="77"/>
    </row>
    <row r="140" spans="1:105" ht="12" customHeight="1" x14ac:dyDescent="0.25">
      <c r="A140" s="202" t="s">
        <v>95</v>
      </c>
      <c r="B140" s="276">
        <f>IF(B$9=0,0,B$9/PPA!B$10*1000)</f>
        <v>0</v>
      </c>
      <c r="C140" s="276">
        <f>IF(C$9=0,0,C$9/PPA!C$10*1000)</f>
        <v>0</v>
      </c>
      <c r="D140" s="276">
        <f>IF(D$9=0,0,D$9/PPA!D$10*1000)</f>
        <v>0</v>
      </c>
      <c r="E140" s="276">
        <f>IF(E$9=0,0,E$9/PPA!E$10*1000)</f>
        <v>0</v>
      </c>
      <c r="F140" s="276">
        <f>IF(F$9=0,0,F$9/PPA!F$10*1000)</f>
        <v>0</v>
      </c>
      <c r="G140" s="276">
        <f>IF(G$9=0,0,G$9/PPA!G$10*1000)</f>
        <v>0</v>
      </c>
      <c r="H140" s="276">
        <f>IF(H$9=0,0,H$9/PPA!H$10*1000)</f>
        <v>0</v>
      </c>
      <c r="I140" s="276">
        <f>IF(I$9=0,0,I$9/PPA!I$10*1000)</f>
        <v>0</v>
      </c>
      <c r="J140" s="276">
        <f>IF(J$9=0,0,J$9/PPA!J$10*1000)</f>
        <v>0</v>
      </c>
      <c r="K140" s="276">
        <f>IF(K$9=0,0,K$9/PPA!K$10*1000)</f>
        <v>0</v>
      </c>
      <c r="L140" s="276">
        <f>IF(L$9=0,0,L$9/PPA!L$10*1000)</f>
        <v>0</v>
      </c>
      <c r="M140" s="276">
        <f>IF(M$9=0,0,M$9/PPA!M$10*1000)</f>
        <v>0</v>
      </c>
      <c r="N140" s="276">
        <f>IF(N$9=0,0,N$9/PPA!N$10*1000)</f>
        <v>0</v>
      </c>
      <c r="O140" s="276">
        <f>IF(O$9=0,0,O$9/PPA!O$10*1000)</f>
        <v>0</v>
      </c>
      <c r="P140" s="276">
        <f>IF(P$9=0,0,P$9/PPA!P$10*1000)</f>
        <v>0</v>
      </c>
      <c r="Q140" s="276">
        <f>IF(Q$9=0,0,Q$9/PPA!Q$10*1000)</f>
        <v>0</v>
      </c>
      <c r="R140" s="276">
        <f>IF(R$9=0,0,R$9/PPA!R$10*1000)</f>
        <v>0</v>
      </c>
      <c r="S140" s="276">
        <f>IF(S$9=0,0,S$9/PPA!S$10*1000)</f>
        <v>0</v>
      </c>
      <c r="T140" s="276">
        <f>IF(T$9=0,0,T$9/PPA!T$10*1000)</f>
        <v>0</v>
      </c>
      <c r="U140" s="276">
        <f>IF(U$9=0,0,U$9/PPA!U$10*1000)</f>
        <v>0</v>
      </c>
      <c r="V140" s="276">
        <f>IF(V$9=0,0,V$9/PPA!V$10*1000)</f>
        <v>0</v>
      </c>
      <c r="W140" s="276">
        <f>IF(W$9=0,0,W$9/PPA!W$10*1000)</f>
        <v>0</v>
      </c>
      <c r="DA140" s="77"/>
    </row>
    <row r="141" spans="1:105" ht="12" customHeight="1" x14ac:dyDescent="0.25">
      <c r="A141" s="56" t="s">
        <v>96</v>
      </c>
      <c r="B141" s="277">
        <f>IF(B$10=0,0,B$10/PPA!B$10*1000)</f>
        <v>0</v>
      </c>
      <c r="C141" s="277">
        <f>IF(C$10=0,0,C$10/PPA!C$10*1000)</f>
        <v>0</v>
      </c>
      <c r="D141" s="277">
        <f>IF(D$10=0,0,D$10/PPA!D$10*1000)</f>
        <v>0</v>
      </c>
      <c r="E141" s="277">
        <f>IF(E$10=0,0,E$10/PPA!E$10*1000)</f>
        <v>0</v>
      </c>
      <c r="F141" s="277">
        <f>IF(F$10=0,0,F$10/PPA!F$10*1000)</f>
        <v>0</v>
      </c>
      <c r="G141" s="277">
        <f>IF(G$10=0,0,G$10/PPA!G$10*1000)</f>
        <v>0</v>
      </c>
      <c r="H141" s="277">
        <f>IF(H$10=0,0,H$10/PPA!H$10*1000)</f>
        <v>0</v>
      </c>
      <c r="I141" s="277">
        <f>IF(I$10=0,0,I$10/PPA!I$10*1000)</f>
        <v>0</v>
      </c>
      <c r="J141" s="277">
        <f>IF(J$10=0,0,J$10/PPA!J$10*1000)</f>
        <v>0</v>
      </c>
      <c r="K141" s="277">
        <f>IF(K$10=0,0,K$10/PPA!K$10*1000)</f>
        <v>0</v>
      </c>
      <c r="L141" s="277">
        <f>IF(L$10=0,0,L$10/PPA!L$10*1000)</f>
        <v>0</v>
      </c>
      <c r="M141" s="277">
        <f>IF(M$10=0,0,M$10/PPA!M$10*1000)</f>
        <v>0</v>
      </c>
      <c r="N141" s="277">
        <f>IF(N$10=0,0,N$10/PPA!N$10*1000)</f>
        <v>0</v>
      </c>
      <c r="O141" s="277">
        <f>IF(O$10=0,0,O$10/PPA!O$10*1000)</f>
        <v>0</v>
      </c>
      <c r="P141" s="277">
        <f>IF(P$10=0,0,P$10/PPA!P$10*1000)</f>
        <v>0</v>
      </c>
      <c r="Q141" s="277">
        <f>IF(Q$10=0,0,Q$10/PPA!Q$10*1000)</f>
        <v>0</v>
      </c>
      <c r="R141" s="277">
        <f>IF(R$10=0,0,R$10/PPA!R$10*1000)</f>
        <v>0</v>
      </c>
      <c r="S141" s="277">
        <f>IF(S$10=0,0,S$10/PPA!S$10*1000)</f>
        <v>0</v>
      </c>
      <c r="T141" s="277">
        <f>IF(T$10=0,0,T$10/PPA!T$10*1000)</f>
        <v>0</v>
      </c>
      <c r="U141" s="277">
        <f>IF(U$10=0,0,U$10/PPA!U$10*1000)</f>
        <v>0</v>
      </c>
      <c r="V141" s="277">
        <f>IF(V$10=0,0,V$10/PPA!V$10*1000)</f>
        <v>0</v>
      </c>
      <c r="W141" s="277">
        <f>IF(W$10=0,0,W$10/PPA!W$10*1000)</f>
        <v>0</v>
      </c>
      <c r="DA141" s="78"/>
    </row>
    <row r="142" spans="1:105" ht="12" customHeight="1" x14ac:dyDescent="0.25">
      <c r="A142" s="203" t="s">
        <v>1855</v>
      </c>
      <c r="B142" s="278">
        <f>IF(B$16=0,0,B$16/PPA!B$10*1000)</f>
        <v>0</v>
      </c>
      <c r="C142" s="278">
        <f>IF(C$16=0,0,C$16/PPA!C$10*1000)</f>
        <v>0</v>
      </c>
      <c r="D142" s="278">
        <f>IF(D$16=0,0,D$16/PPA!D$10*1000)</f>
        <v>0</v>
      </c>
      <c r="E142" s="278">
        <f>IF(E$16=0,0,E$16/PPA!E$10*1000)</f>
        <v>0</v>
      </c>
      <c r="F142" s="278">
        <f>IF(F$16=0,0,F$16/PPA!F$10*1000)</f>
        <v>0</v>
      </c>
      <c r="G142" s="278">
        <f>IF(G$16=0,0,G$16/PPA!G$10*1000)</f>
        <v>0</v>
      </c>
      <c r="H142" s="278">
        <f>IF(H$16=0,0,H$16/PPA!H$10*1000)</f>
        <v>0</v>
      </c>
      <c r="I142" s="278">
        <f>IF(I$16=0,0,I$16/PPA!I$10*1000)</f>
        <v>0</v>
      </c>
      <c r="J142" s="278">
        <f>IF(J$16=0,0,J$16/PPA!J$10*1000)</f>
        <v>0</v>
      </c>
      <c r="K142" s="278">
        <f>IF(K$16=0,0,K$16/PPA!K$10*1000)</f>
        <v>0</v>
      </c>
      <c r="L142" s="278">
        <f>IF(L$16=0,0,L$16/PPA!L$10*1000)</f>
        <v>0</v>
      </c>
      <c r="M142" s="278">
        <f>IF(M$16=0,0,M$16/PPA!M$10*1000)</f>
        <v>0</v>
      </c>
      <c r="N142" s="278">
        <f>IF(N$16=0,0,N$16/PPA!N$10*1000)</f>
        <v>0</v>
      </c>
      <c r="O142" s="278">
        <f>IF(O$16=0,0,O$16/PPA!O$10*1000)</f>
        <v>0</v>
      </c>
      <c r="P142" s="278">
        <f>IF(P$16=0,0,P$16/PPA!P$10*1000)</f>
        <v>0</v>
      </c>
      <c r="Q142" s="278">
        <f>IF(Q$16=0,0,Q$16/PPA!Q$10*1000)</f>
        <v>0</v>
      </c>
      <c r="R142" s="278">
        <f>IF(R$16=0,0,R$16/PPA!R$10*1000)</f>
        <v>0</v>
      </c>
      <c r="S142" s="278">
        <f>IF(S$16=0,0,S$16/PPA!S$10*1000)</f>
        <v>0</v>
      </c>
      <c r="T142" s="278">
        <f>IF(T$16=0,0,T$16/PPA!T$10*1000)</f>
        <v>0</v>
      </c>
      <c r="U142" s="278">
        <f>IF(U$16=0,0,U$16/PPA!U$10*1000)</f>
        <v>0</v>
      </c>
      <c r="V142" s="278">
        <f>IF(V$16=0,0,V$16/PPA!V$10*1000)</f>
        <v>0</v>
      </c>
      <c r="W142" s="278">
        <f>IF(W$16=0,0,W$16/PPA!W$10*1000)</f>
        <v>0</v>
      </c>
      <c r="DA142" s="79"/>
    </row>
    <row r="143" spans="1:105" ht="12" customHeight="1" x14ac:dyDescent="0.25">
      <c r="A143" s="203" t="s">
        <v>1857</v>
      </c>
      <c r="B143" s="278">
        <f>IF(B$17=0,0,B$17/PPA!B$10*1000)</f>
        <v>0</v>
      </c>
      <c r="C143" s="278">
        <f>IF(C$17=0,0,C$17/PPA!C$10*1000)</f>
        <v>0</v>
      </c>
      <c r="D143" s="278">
        <f>IF(D$17=0,0,D$17/PPA!D$10*1000)</f>
        <v>0</v>
      </c>
      <c r="E143" s="278">
        <f>IF(E$17=0,0,E$17/PPA!E$10*1000)</f>
        <v>0</v>
      </c>
      <c r="F143" s="278">
        <f>IF(F$17=0,0,F$17/PPA!F$10*1000)</f>
        <v>0</v>
      </c>
      <c r="G143" s="278">
        <f>IF(G$17=0,0,G$17/PPA!G$10*1000)</f>
        <v>0</v>
      </c>
      <c r="H143" s="278">
        <f>IF(H$17=0,0,H$17/PPA!H$10*1000)</f>
        <v>0</v>
      </c>
      <c r="I143" s="278">
        <f>IF(I$17=0,0,I$17/PPA!I$10*1000)</f>
        <v>0</v>
      </c>
      <c r="J143" s="278">
        <f>IF(J$17=0,0,J$17/PPA!J$10*1000)</f>
        <v>0</v>
      </c>
      <c r="K143" s="278">
        <f>IF(K$17=0,0,K$17/PPA!K$10*1000)</f>
        <v>0</v>
      </c>
      <c r="L143" s="278">
        <f>IF(L$17=0,0,L$17/PPA!L$10*1000)</f>
        <v>0</v>
      </c>
      <c r="M143" s="278">
        <f>IF(M$17=0,0,M$17/PPA!M$10*1000)</f>
        <v>0</v>
      </c>
      <c r="N143" s="278">
        <f>IF(N$17=0,0,N$17/PPA!N$10*1000)</f>
        <v>0</v>
      </c>
      <c r="O143" s="278">
        <f>IF(O$17=0,0,O$17/PPA!O$10*1000)</f>
        <v>0</v>
      </c>
      <c r="P143" s="278">
        <f>IF(P$17=0,0,P$17/PPA!P$10*1000)</f>
        <v>0</v>
      </c>
      <c r="Q143" s="278">
        <f>IF(Q$17=0,0,Q$17/PPA!Q$10*1000)</f>
        <v>0</v>
      </c>
      <c r="R143" s="278">
        <f>IF(R$17=0,0,R$17/PPA!R$10*1000)</f>
        <v>0</v>
      </c>
      <c r="S143" s="278">
        <f>IF(S$17=0,0,S$17/PPA!S$10*1000)</f>
        <v>0</v>
      </c>
      <c r="T143" s="278">
        <f>IF(T$17=0,0,T$17/PPA!T$10*1000)</f>
        <v>0</v>
      </c>
      <c r="U143" s="278">
        <f>IF(U$17=0,0,U$17/PPA!U$10*1000)</f>
        <v>0</v>
      </c>
      <c r="V143" s="278">
        <f>IF(V$17=0,0,V$17/PPA!V$10*1000)</f>
        <v>0</v>
      </c>
      <c r="W143" s="278">
        <f>IF(W$17=0,0,W$17/PPA!W$10*1000)</f>
        <v>0</v>
      </c>
      <c r="DA143" s="79"/>
    </row>
    <row r="144" spans="1:105" ht="12" customHeight="1" x14ac:dyDescent="0.25">
      <c r="A144" s="41" t="s">
        <v>1872</v>
      </c>
      <c r="B144" s="279">
        <f>IF(B$30=0,0,B$30/PPA!B$10*1000)</f>
        <v>0</v>
      </c>
      <c r="C144" s="279">
        <f>IF(C$30=0,0,C$30/PPA!C$10*1000)</f>
        <v>0</v>
      </c>
      <c r="D144" s="279">
        <f>IF(D$30=0,0,D$30/PPA!D$10*1000)</f>
        <v>0</v>
      </c>
      <c r="E144" s="279">
        <f>IF(E$30=0,0,E$30/PPA!E$10*1000)</f>
        <v>0</v>
      </c>
      <c r="F144" s="279">
        <f>IF(F$30=0,0,F$30/PPA!F$10*1000)</f>
        <v>0</v>
      </c>
      <c r="G144" s="279">
        <f>IF(G$30=0,0,G$30/PPA!G$10*1000)</f>
        <v>0</v>
      </c>
      <c r="H144" s="279">
        <f>IF(H$30=0,0,H$30/PPA!H$10*1000)</f>
        <v>0</v>
      </c>
      <c r="I144" s="279">
        <f>IF(I$30=0,0,I$30/PPA!I$10*1000)</f>
        <v>0</v>
      </c>
      <c r="J144" s="279">
        <f>IF(J$30=0,0,J$30/PPA!J$10*1000)</f>
        <v>0</v>
      </c>
      <c r="K144" s="279">
        <f>IF(K$30=0,0,K$30/PPA!K$10*1000)</f>
        <v>0</v>
      </c>
      <c r="L144" s="279">
        <f>IF(L$30=0,0,L$30/PPA!L$10*1000)</f>
        <v>0</v>
      </c>
      <c r="M144" s="279">
        <f>IF(M$30=0,0,M$30/PPA!M$10*1000)</f>
        <v>0</v>
      </c>
      <c r="N144" s="279">
        <f>IF(N$30=0,0,N$30/PPA!N$10*1000)</f>
        <v>0</v>
      </c>
      <c r="O144" s="279">
        <f>IF(O$30=0,0,O$30/PPA!O$10*1000)</f>
        <v>0</v>
      </c>
      <c r="P144" s="279">
        <f>IF(P$30=0,0,P$30/PPA!P$10*1000)</f>
        <v>0</v>
      </c>
      <c r="Q144" s="279">
        <f>IF(Q$30=0,0,Q$30/PPA!Q$10*1000)</f>
        <v>0</v>
      </c>
      <c r="R144" s="279">
        <f>IF(R$30=0,0,R$30/PPA!R$10*1000)</f>
        <v>0</v>
      </c>
      <c r="S144" s="279">
        <f>IF(S$30=0,0,S$30/PPA!S$10*1000)</f>
        <v>0</v>
      </c>
      <c r="T144" s="279">
        <f>IF(T$30=0,0,T$30/PPA!T$10*1000)</f>
        <v>0</v>
      </c>
      <c r="U144" s="279">
        <f>IF(U$30=0,0,U$30/PPA!U$10*1000)</f>
        <v>0</v>
      </c>
      <c r="V144" s="279">
        <f>IF(V$30=0,0,V$30/PPA!V$10*1000)</f>
        <v>0</v>
      </c>
      <c r="W144" s="279">
        <f>IF(W$30=0,0,W$30/PPA!W$10*1000)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 t="shared" ref="B146:W146" si="38">SUM(B$147:B$154)</f>
        <v>0</v>
      </c>
      <c r="C146" s="322">
        <f t="shared" si="38"/>
        <v>0</v>
      </c>
      <c r="D146" s="322">
        <f t="shared" si="38"/>
        <v>0</v>
      </c>
      <c r="E146" s="322">
        <f t="shared" si="38"/>
        <v>0</v>
      </c>
      <c r="F146" s="322">
        <f t="shared" si="38"/>
        <v>0</v>
      </c>
      <c r="G146" s="322">
        <f t="shared" si="38"/>
        <v>0</v>
      </c>
      <c r="H146" s="322">
        <f t="shared" si="38"/>
        <v>0</v>
      </c>
      <c r="I146" s="322">
        <f t="shared" si="38"/>
        <v>0</v>
      </c>
      <c r="J146" s="322">
        <f t="shared" si="38"/>
        <v>0</v>
      </c>
      <c r="K146" s="322">
        <f t="shared" si="38"/>
        <v>0</v>
      </c>
      <c r="L146" s="322">
        <f t="shared" si="38"/>
        <v>0</v>
      </c>
      <c r="M146" s="322">
        <f t="shared" si="38"/>
        <v>0</v>
      </c>
      <c r="N146" s="322">
        <f t="shared" si="38"/>
        <v>0</v>
      </c>
      <c r="O146" s="322">
        <f t="shared" si="38"/>
        <v>0</v>
      </c>
      <c r="P146" s="322">
        <f t="shared" si="38"/>
        <v>0</v>
      </c>
      <c r="Q146" s="322">
        <f t="shared" si="38"/>
        <v>0</v>
      </c>
      <c r="R146" s="322">
        <f t="shared" si="38"/>
        <v>0</v>
      </c>
      <c r="S146" s="322">
        <f t="shared" si="38"/>
        <v>0</v>
      </c>
      <c r="T146" s="322">
        <f t="shared" si="38"/>
        <v>0</v>
      </c>
      <c r="U146" s="322">
        <f t="shared" si="38"/>
        <v>0</v>
      </c>
      <c r="V146" s="322">
        <f t="shared" si="38"/>
        <v>0</v>
      </c>
      <c r="W146" s="322">
        <f t="shared" si="38"/>
        <v>0</v>
      </c>
      <c r="DA146" s="95"/>
    </row>
    <row r="147" spans="1:105" ht="12" customHeight="1" x14ac:dyDescent="0.25">
      <c r="A147" s="55" t="s">
        <v>92</v>
      </c>
      <c r="B147" s="275">
        <f>IF(B$33=0,0,B$33/PPA!B$11*1000)</f>
        <v>0</v>
      </c>
      <c r="C147" s="275">
        <f>IF(C$33=0,0,C$33/PPA!C$11*1000)</f>
        <v>0</v>
      </c>
      <c r="D147" s="275">
        <f>IF(D$33=0,0,D$33/PPA!D$11*1000)</f>
        <v>0</v>
      </c>
      <c r="E147" s="275">
        <f>IF(E$33=0,0,E$33/PPA!E$11*1000)</f>
        <v>0</v>
      </c>
      <c r="F147" s="275">
        <f>IF(F$33=0,0,F$33/PPA!F$11*1000)</f>
        <v>0</v>
      </c>
      <c r="G147" s="275">
        <f>IF(G$33=0,0,G$33/PPA!G$11*1000)</f>
        <v>0</v>
      </c>
      <c r="H147" s="275">
        <f>IF(H$33=0,0,H$33/PPA!H$11*1000)</f>
        <v>0</v>
      </c>
      <c r="I147" s="275">
        <f>IF(I$33=0,0,I$33/PPA!I$11*1000)</f>
        <v>0</v>
      </c>
      <c r="J147" s="275">
        <f>IF(J$33=0,0,J$33/PPA!J$11*1000)</f>
        <v>0</v>
      </c>
      <c r="K147" s="275">
        <f>IF(K$33=0,0,K$33/PPA!K$11*1000)</f>
        <v>0</v>
      </c>
      <c r="L147" s="275">
        <f>IF(L$33=0,0,L$33/PPA!L$11*1000)</f>
        <v>0</v>
      </c>
      <c r="M147" s="275">
        <f>IF(M$33=0,0,M$33/PPA!M$11*1000)</f>
        <v>0</v>
      </c>
      <c r="N147" s="275">
        <f>IF(N$33=0,0,N$33/PPA!N$11*1000)</f>
        <v>0</v>
      </c>
      <c r="O147" s="275">
        <f>IF(O$33=0,0,O$33/PPA!O$11*1000)</f>
        <v>0</v>
      </c>
      <c r="P147" s="275">
        <f>IF(P$33=0,0,P$33/PPA!P$11*1000)</f>
        <v>0</v>
      </c>
      <c r="Q147" s="275">
        <f>IF(Q$33=0,0,Q$33/PPA!Q$11*1000)</f>
        <v>0</v>
      </c>
      <c r="R147" s="275">
        <f>IF(R$33=0,0,R$33/PPA!R$11*1000)</f>
        <v>0</v>
      </c>
      <c r="S147" s="275">
        <f>IF(S$33=0,0,S$33/PPA!S$11*1000)</f>
        <v>0</v>
      </c>
      <c r="T147" s="275">
        <f>IF(T$33=0,0,T$33/PPA!T$11*1000)</f>
        <v>0</v>
      </c>
      <c r="U147" s="275">
        <f>IF(U$33=0,0,U$33/PPA!U$11*1000)</f>
        <v>0</v>
      </c>
      <c r="V147" s="275">
        <f>IF(V$33=0,0,V$33/PPA!V$11*1000)</f>
        <v>0</v>
      </c>
      <c r="W147" s="275">
        <f>IF(W$33=0,0,W$33/PPA!W$11*1000)</f>
        <v>0</v>
      </c>
      <c r="DA147" s="76"/>
    </row>
    <row r="148" spans="1:105" ht="12" customHeight="1" x14ac:dyDescent="0.25">
      <c r="A148" s="202" t="s">
        <v>93</v>
      </c>
      <c r="B148" s="276">
        <f>IF(B$34=0,0,B$34/PPA!B$11*1000)</f>
        <v>0</v>
      </c>
      <c r="C148" s="276">
        <f>IF(C$34=0,0,C$34/PPA!C$11*1000)</f>
        <v>0</v>
      </c>
      <c r="D148" s="276">
        <f>IF(D$34=0,0,D$34/PPA!D$11*1000)</f>
        <v>0</v>
      </c>
      <c r="E148" s="276">
        <f>IF(E$34=0,0,E$34/PPA!E$11*1000)</f>
        <v>0</v>
      </c>
      <c r="F148" s="276">
        <f>IF(F$34=0,0,F$34/PPA!F$11*1000)</f>
        <v>0</v>
      </c>
      <c r="G148" s="276">
        <f>IF(G$34=0,0,G$34/PPA!G$11*1000)</f>
        <v>0</v>
      </c>
      <c r="H148" s="276">
        <f>IF(H$34=0,0,H$34/PPA!H$11*1000)</f>
        <v>0</v>
      </c>
      <c r="I148" s="276">
        <f>IF(I$34=0,0,I$34/PPA!I$11*1000)</f>
        <v>0</v>
      </c>
      <c r="J148" s="276">
        <f>IF(J$34=0,0,J$34/PPA!J$11*1000)</f>
        <v>0</v>
      </c>
      <c r="K148" s="276">
        <f>IF(K$34=0,0,K$34/PPA!K$11*1000)</f>
        <v>0</v>
      </c>
      <c r="L148" s="276">
        <f>IF(L$34=0,0,L$34/PPA!L$11*1000)</f>
        <v>0</v>
      </c>
      <c r="M148" s="276">
        <f>IF(M$34=0,0,M$34/PPA!M$11*1000)</f>
        <v>0</v>
      </c>
      <c r="N148" s="276">
        <f>IF(N$34=0,0,N$34/PPA!N$11*1000)</f>
        <v>0</v>
      </c>
      <c r="O148" s="276">
        <f>IF(O$34=0,0,O$34/PPA!O$11*1000)</f>
        <v>0</v>
      </c>
      <c r="P148" s="276">
        <f>IF(P$34=0,0,P$34/PPA!P$11*1000)</f>
        <v>0</v>
      </c>
      <c r="Q148" s="276">
        <f>IF(Q$34=0,0,Q$34/PPA!Q$11*1000)</f>
        <v>0</v>
      </c>
      <c r="R148" s="276">
        <f>IF(R$34=0,0,R$34/PPA!R$11*1000)</f>
        <v>0</v>
      </c>
      <c r="S148" s="276">
        <f>IF(S$34=0,0,S$34/PPA!S$11*1000)</f>
        <v>0</v>
      </c>
      <c r="T148" s="276">
        <f>IF(T$34=0,0,T$34/PPA!T$11*1000)</f>
        <v>0</v>
      </c>
      <c r="U148" s="276">
        <f>IF(U$34=0,0,U$34/PPA!U$11*1000)</f>
        <v>0</v>
      </c>
      <c r="V148" s="276">
        <f>IF(V$34=0,0,V$34/PPA!V$11*1000)</f>
        <v>0</v>
      </c>
      <c r="W148" s="276">
        <f>IF(W$34=0,0,W$34/PPA!W$11*1000)</f>
        <v>0</v>
      </c>
      <c r="DA148" s="77"/>
    </row>
    <row r="149" spans="1:105" ht="12" customHeight="1" x14ac:dyDescent="0.25">
      <c r="A149" s="202" t="s">
        <v>94</v>
      </c>
      <c r="B149" s="276">
        <f>IF(B$35=0,0,B$35/PPA!B$11*1000)</f>
        <v>0</v>
      </c>
      <c r="C149" s="276">
        <f>IF(C$35=0,0,C$35/PPA!C$11*1000)</f>
        <v>0</v>
      </c>
      <c r="D149" s="276">
        <f>IF(D$35=0,0,D$35/PPA!D$11*1000)</f>
        <v>0</v>
      </c>
      <c r="E149" s="276">
        <f>IF(E$35=0,0,E$35/PPA!E$11*1000)</f>
        <v>0</v>
      </c>
      <c r="F149" s="276">
        <f>IF(F$35=0,0,F$35/PPA!F$11*1000)</f>
        <v>0</v>
      </c>
      <c r="G149" s="276">
        <f>IF(G$35=0,0,G$35/PPA!G$11*1000)</f>
        <v>0</v>
      </c>
      <c r="H149" s="276">
        <f>IF(H$35=0,0,H$35/PPA!H$11*1000)</f>
        <v>0</v>
      </c>
      <c r="I149" s="276">
        <f>IF(I$35=0,0,I$35/PPA!I$11*1000)</f>
        <v>0</v>
      </c>
      <c r="J149" s="276">
        <f>IF(J$35=0,0,J$35/PPA!J$11*1000)</f>
        <v>0</v>
      </c>
      <c r="K149" s="276">
        <f>IF(K$35=0,0,K$35/PPA!K$11*1000)</f>
        <v>0</v>
      </c>
      <c r="L149" s="276">
        <f>IF(L$35=0,0,L$35/PPA!L$11*1000)</f>
        <v>0</v>
      </c>
      <c r="M149" s="276">
        <f>IF(M$35=0,0,M$35/PPA!M$11*1000)</f>
        <v>0</v>
      </c>
      <c r="N149" s="276">
        <f>IF(N$35=0,0,N$35/PPA!N$11*1000)</f>
        <v>0</v>
      </c>
      <c r="O149" s="276">
        <f>IF(O$35=0,0,O$35/PPA!O$11*1000)</f>
        <v>0</v>
      </c>
      <c r="P149" s="276">
        <f>IF(P$35=0,0,P$35/PPA!P$11*1000)</f>
        <v>0</v>
      </c>
      <c r="Q149" s="276">
        <f>IF(Q$35=0,0,Q$35/PPA!Q$11*1000)</f>
        <v>0</v>
      </c>
      <c r="R149" s="276">
        <f>IF(R$35=0,0,R$35/PPA!R$11*1000)</f>
        <v>0</v>
      </c>
      <c r="S149" s="276">
        <f>IF(S$35=0,0,S$35/PPA!S$11*1000)</f>
        <v>0</v>
      </c>
      <c r="T149" s="276">
        <f>IF(T$35=0,0,T$35/PPA!T$11*1000)</f>
        <v>0</v>
      </c>
      <c r="U149" s="276">
        <f>IF(U$35=0,0,U$35/PPA!U$11*1000)</f>
        <v>0</v>
      </c>
      <c r="V149" s="276">
        <f>IF(V$35=0,0,V$35/PPA!V$11*1000)</f>
        <v>0</v>
      </c>
      <c r="W149" s="276">
        <f>IF(W$35=0,0,W$35/PPA!W$11*1000)</f>
        <v>0</v>
      </c>
      <c r="DA149" s="77"/>
    </row>
    <row r="150" spans="1:105" ht="12" customHeight="1" x14ac:dyDescent="0.25">
      <c r="A150" s="202" t="s">
        <v>95</v>
      </c>
      <c r="B150" s="276">
        <f>IF(B$36=0,0,B$36/PPA!B$11*1000)</f>
        <v>0</v>
      </c>
      <c r="C150" s="276">
        <f>IF(C$36=0,0,C$36/PPA!C$11*1000)</f>
        <v>0</v>
      </c>
      <c r="D150" s="276">
        <f>IF(D$36=0,0,D$36/PPA!D$11*1000)</f>
        <v>0</v>
      </c>
      <c r="E150" s="276">
        <f>IF(E$36=0,0,E$36/PPA!E$11*1000)</f>
        <v>0</v>
      </c>
      <c r="F150" s="276">
        <f>IF(F$36=0,0,F$36/PPA!F$11*1000)</f>
        <v>0</v>
      </c>
      <c r="G150" s="276">
        <f>IF(G$36=0,0,G$36/PPA!G$11*1000)</f>
        <v>0</v>
      </c>
      <c r="H150" s="276">
        <f>IF(H$36=0,0,H$36/PPA!H$11*1000)</f>
        <v>0</v>
      </c>
      <c r="I150" s="276">
        <f>IF(I$36=0,0,I$36/PPA!I$11*1000)</f>
        <v>0</v>
      </c>
      <c r="J150" s="276">
        <f>IF(J$36=0,0,J$36/PPA!J$11*1000)</f>
        <v>0</v>
      </c>
      <c r="K150" s="276">
        <f>IF(K$36=0,0,K$36/PPA!K$11*1000)</f>
        <v>0</v>
      </c>
      <c r="L150" s="276">
        <f>IF(L$36=0,0,L$36/PPA!L$11*1000)</f>
        <v>0</v>
      </c>
      <c r="M150" s="276">
        <f>IF(M$36=0,0,M$36/PPA!M$11*1000)</f>
        <v>0</v>
      </c>
      <c r="N150" s="276">
        <f>IF(N$36=0,0,N$36/PPA!N$11*1000)</f>
        <v>0</v>
      </c>
      <c r="O150" s="276">
        <f>IF(O$36=0,0,O$36/PPA!O$11*1000)</f>
        <v>0</v>
      </c>
      <c r="P150" s="276">
        <f>IF(P$36=0,0,P$36/PPA!P$11*1000)</f>
        <v>0</v>
      </c>
      <c r="Q150" s="276">
        <f>IF(Q$36=0,0,Q$36/PPA!Q$11*1000)</f>
        <v>0</v>
      </c>
      <c r="R150" s="276">
        <f>IF(R$36=0,0,R$36/PPA!R$11*1000)</f>
        <v>0</v>
      </c>
      <c r="S150" s="276">
        <f>IF(S$36=0,0,S$36/PPA!S$11*1000)</f>
        <v>0</v>
      </c>
      <c r="T150" s="276">
        <f>IF(T$36=0,0,T$36/PPA!T$11*1000)</f>
        <v>0</v>
      </c>
      <c r="U150" s="276">
        <f>IF(U$36=0,0,U$36/PPA!U$11*1000)</f>
        <v>0</v>
      </c>
      <c r="V150" s="276">
        <f>IF(V$36=0,0,V$36/PPA!V$11*1000)</f>
        <v>0</v>
      </c>
      <c r="W150" s="276">
        <f>IF(W$36=0,0,W$36/PPA!W$11*1000)</f>
        <v>0</v>
      </c>
      <c r="DA150" s="77"/>
    </row>
    <row r="151" spans="1:105" ht="12" customHeight="1" x14ac:dyDescent="0.25">
      <c r="A151" s="56" t="s">
        <v>96</v>
      </c>
      <c r="B151" s="277">
        <f>IF(B$37=0,0,B$37/PPA!B$11*1000)</f>
        <v>0</v>
      </c>
      <c r="C151" s="277">
        <f>IF(C$37=0,0,C$37/PPA!C$11*1000)</f>
        <v>0</v>
      </c>
      <c r="D151" s="277">
        <f>IF(D$37=0,0,D$37/PPA!D$11*1000)</f>
        <v>0</v>
      </c>
      <c r="E151" s="277">
        <f>IF(E$37=0,0,E$37/PPA!E$11*1000)</f>
        <v>0</v>
      </c>
      <c r="F151" s="277">
        <f>IF(F$37=0,0,F$37/PPA!F$11*1000)</f>
        <v>0</v>
      </c>
      <c r="G151" s="277">
        <f>IF(G$37=0,0,G$37/PPA!G$11*1000)</f>
        <v>0</v>
      </c>
      <c r="H151" s="277">
        <f>IF(H$37=0,0,H$37/PPA!H$11*1000)</f>
        <v>0</v>
      </c>
      <c r="I151" s="277">
        <f>IF(I$37=0,0,I$37/PPA!I$11*1000)</f>
        <v>0</v>
      </c>
      <c r="J151" s="277">
        <f>IF(J$37=0,0,J$37/PPA!J$11*1000)</f>
        <v>0</v>
      </c>
      <c r="K151" s="277">
        <f>IF(K$37=0,0,K$37/PPA!K$11*1000)</f>
        <v>0</v>
      </c>
      <c r="L151" s="277">
        <f>IF(L$37=0,0,L$37/PPA!L$11*1000)</f>
        <v>0</v>
      </c>
      <c r="M151" s="277">
        <f>IF(M$37=0,0,M$37/PPA!M$11*1000)</f>
        <v>0</v>
      </c>
      <c r="N151" s="277">
        <f>IF(N$37=0,0,N$37/PPA!N$11*1000)</f>
        <v>0</v>
      </c>
      <c r="O151" s="277">
        <f>IF(O$37=0,0,O$37/PPA!O$11*1000)</f>
        <v>0</v>
      </c>
      <c r="P151" s="277">
        <f>IF(P$37=0,0,P$37/PPA!P$11*1000)</f>
        <v>0</v>
      </c>
      <c r="Q151" s="277">
        <f>IF(Q$37=0,0,Q$37/PPA!Q$11*1000)</f>
        <v>0</v>
      </c>
      <c r="R151" s="277">
        <f>IF(R$37=0,0,R$37/PPA!R$11*1000)</f>
        <v>0</v>
      </c>
      <c r="S151" s="277">
        <f>IF(S$37=0,0,S$37/PPA!S$11*1000)</f>
        <v>0</v>
      </c>
      <c r="T151" s="277">
        <f>IF(T$37=0,0,T$37/PPA!T$11*1000)</f>
        <v>0</v>
      </c>
      <c r="U151" s="277">
        <f>IF(U$37=0,0,U$37/PPA!U$11*1000)</f>
        <v>0</v>
      </c>
      <c r="V151" s="277">
        <f>IF(V$37=0,0,V$37/PPA!V$11*1000)</f>
        <v>0</v>
      </c>
      <c r="W151" s="277">
        <f>IF(W$37=0,0,W$37/PPA!W$11*1000)</f>
        <v>0</v>
      </c>
      <c r="DA151" s="78"/>
    </row>
    <row r="152" spans="1:105" ht="12" customHeight="1" x14ac:dyDescent="0.25">
      <c r="A152" s="203" t="s">
        <v>1885</v>
      </c>
      <c r="B152" s="278">
        <f>IF(B$43=0,0,B$43/PPA!B$11*1000)</f>
        <v>0</v>
      </c>
      <c r="C152" s="278">
        <f>IF(C$43=0,0,C$43/PPA!C$11*1000)</f>
        <v>0</v>
      </c>
      <c r="D152" s="278">
        <f>IF(D$43=0,0,D$43/PPA!D$11*1000)</f>
        <v>0</v>
      </c>
      <c r="E152" s="278">
        <f>IF(E$43=0,0,E$43/PPA!E$11*1000)</f>
        <v>0</v>
      </c>
      <c r="F152" s="278">
        <f>IF(F$43=0,0,F$43/PPA!F$11*1000)</f>
        <v>0</v>
      </c>
      <c r="G152" s="278">
        <f>IF(G$43=0,0,G$43/PPA!G$11*1000)</f>
        <v>0</v>
      </c>
      <c r="H152" s="278">
        <f>IF(H$43=0,0,H$43/PPA!H$11*1000)</f>
        <v>0</v>
      </c>
      <c r="I152" s="278">
        <f>IF(I$43=0,0,I$43/PPA!I$11*1000)</f>
        <v>0</v>
      </c>
      <c r="J152" s="278">
        <f>IF(J$43=0,0,J$43/PPA!J$11*1000)</f>
        <v>0</v>
      </c>
      <c r="K152" s="278">
        <f>IF(K$43=0,0,K$43/PPA!K$11*1000)</f>
        <v>0</v>
      </c>
      <c r="L152" s="278">
        <f>IF(L$43=0,0,L$43/PPA!L$11*1000)</f>
        <v>0</v>
      </c>
      <c r="M152" s="278">
        <f>IF(M$43=0,0,M$43/PPA!M$11*1000)</f>
        <v>0</v>
      </c>
      <c r="N152" s="278">
        <f>IF(N$43=0,0,N$43/PPA!N$11*1000)</f>
        <v>0</v>
      </c>
      <c r="O152" s="278">
        <f>IF(O$43=0,0,O$43/PPA!O$11*1000)</f>
        <v>0</v>
      </c>
      <c r="P152" s="278">
        <f>IF(P$43=0,0,P$43/PPA!P$11*1000)</f>
        <v>0</v>
      </c>
      <c r="Q152" s="278">
        <f>IF(Q$43=0,0,Q$43/PPA!Q$11*1000)</f>
        <v>0</v>
      </c>
      <c r="R152" s="278">
        <f>IF(R$43=0,0,R$43/PPA!R$11*1000)</f>
        <v>0</v>
      </c>
      <c r="S152" s="278">
        <f>IF(S$43=0,0,S$43/PPA!S$11*1000)</f>
        <v>0</v>
      </c>
      <c r="T152" s="278">
        <f>IF(T$43=0,0,T$43/PPA!T$11*1000)</f>
        <v>0</v>
      </c>
      <c r="U152" s="278">
        <f>IF(U$43=0,0,U$43/PPA!U$11*1000)</f>
        <v>0</v>
      </c>
      <c r="V152" s="278">
        <f>IF(V$43=0,0,V$43/PPA!V$11*1000)</f>
        <v>0</v>
      </c>
      <c r="W152" s="278">
        <f>IF(W$43=0,0,W$43/PPA!W$11*1000)</f>
        <v>0</v>
      </c>
      <c r="DA152" s="79"/>
    </row>
    <row r="153" spans="1:105" ht="12" customHeight="1" x14ac:dyDescent="0.25">
      <c r="A153" s="203" t="s">
        <v>1900</v>
      </c>
      <c r="B153" s="278">
        <f>IF(B$56=0,0,B$56/PPA!B$11*1000)</f>
        <v>0</v>
      </c>
      <c r="C153" s="278">
        <f>IF(C$56=0,0,C$56/PPA!C$11*1000)</f>
        <v>0</v>
      </c>
      <c r="D153" s="278">
        <f>IF(D$56=0,0,D$56/PPA!D$11*1000)</f>
        <v>0</v>
      </c>
      <c r="E153" s="278">
        <f>IF(E$56=0,0,E$56/PPA!E$11*1000)</f>
        <v>0</v>
      </c>
      <c r="F153" s="278">
        <f>IF(F$56=0,0,F$56/PPA!F$11*1000)</f>
        <v>0</v>
      </c>
      <c r="G153" s="278">
        <f>IF(G$56=0,0,G$56/PPA!G$11*1000)</f>
        <v>0</v>
      </c>
      <c r="H153" s="278">
        <f>IF(H$56=0,0,H$56/PPA!H$11*1000)</f>
        <v>0</v>
      </c>
      <c r="I153" s="278">
        <f>IF(I$56=0,0,I$56/PPA!I$11*1000)</f>
        <v>0</v>
      </c>
      <c r="J153" s="278">
        <f>IF(J$56=0,0,J$56/PPA!J$11*1000)</f>
        <v>0</v>
      </c>
      <c r="K153" s="278">
        <f>IF(K$56=0,0,K$56/PPA!K$11*1000)</f>
        <v>0</v>
      </c>
      <c r="L153" s="278">
        <f>IF(L$56=0,0,L$56/PPA!L$11*1000)</f>
        <v>0</v>
      </c>
      <c r="M153" s="278">
        <f>IF(M$56=0,0,M$56/PPA!M$11*1000)</f>
        <v>0</v>
      </c>
      <c r="N153" s="278">
        <f>IF(N$56=0,0,N$56/PPA!N$11*1000)</f>
        <v>0</v>
      </c>
      <c r="O153" s="278">
        <f>IF(O$56=0,0,O$56/PPA!O$11*1000)</f>
        <v>0</v>
      </c>
      <c r="P153" s="278">
        <f>IF(P$56=0,0,P$56/PPA!P$11*1000)</f>
        <v>0</v>
      </c>
      <c r="Q153" s="278">
        <f>IF(Q$56=0,0,Q$56/PPA!Q$11*1000)</f>
        <v>0</v>
      </c>
      <c r="R153" s="278">
        <f>IF(R$56=0,0,R$56/PPA!R$11*1000)</f>
        <v>0</v>
      </c>
      <c r="S153" s="278">
        <f>IF(S$56=0,0,S$56/PPA!S$11*1000)</f>
        <v>0</v>
      </c>
      <c r="T153" s="278">
        <f>IF(T$56=0,0,T$56/PPA!T$11*1000)</f>
        <v>0</v>
      </c>
      <c r="U153" s="278">
        <f>IF(U$56=0,0,U$56/PPA!U$11*1000)</f>
        <v>0</v>
      </c>
      <c r="V153" s="278">
        <f>IF(V$56=0,0,V$56/PPA!V$11*1000)</f>
        <v>0</v>
      </c>
      <c r="W153" s="278">
        <f>IF(W$56=0,0,W$56/PPA!W$11*1000)</f>
        <v>0</v>
      </c>
      <c r="DA153" s="79"/>
    </row>
    <row r="154" spans="1:105" ht="12" customHeight="1" x14ac:dyDescent="0.25">
      <c r="A154" s="41" t="s">
        <v>1915</v>
      </c>
      <c r="B154" s="279">
        <f>IF(B$69=0,0,B$69/PPA!B$11*1000)</f>
        <v>0</v>
      </c>
      <c r="C154" s="279">
        <f>IF(C$69=0,0,C$69/PPA!C$11*1000)</f>
        <v>0</v>
      </c>
      <c r="D154" s="279">
        <f>IF(D$69=0,0,D$69/PPA!D$11*1000)</f>
        <v>0</v>
      </c>
      <c r="E154" s="279">
        <f>IF(E$69=0,0,E$69/PPA!E$11*1000)</f>
        <v>0</v>
      </c>
      <c r="F154" s="279">
        <f>IF(F$69=0,0,F$69/PPA!F$11*1000)</f>
        <v>0</v>
      </c>
      <c r="G154" s="279">
        <f>IF(G$69=0,0,G$69/PPA!G$11*1000)</f>
        <v>0</v>
      </c>
      <c r="H154" s="279">
        <f>IF(H$69=0,0,H$69/PPA!H$11*1000)</f>
        <v>0</v>
      </c>
      <c r="I154" s="279">
        <f>IF(I$69=0,0,I$69/PPA!I$11*1000)</f>
        <v>0</v>
      </c>
      <c r="J154" s="279">
        <f>IF(J$69=0,0,J$69/PPA!J$11*1000)</f>
        <v>0</v>
      </c>
      <c r="K154" s="279">
        <f>IF(K$69=0,0,K$69/PPA!K$11*1000)</f>
        <v>0</v>
      </c>
      <c r="L154" s="279">
        <f>IF(L$69=0,0,L$69/PPA!L$11*1000)</f>
        <v>0</v>
      </c>
      <c r="M154" s="279">
        <f>IF(M$69=0,0,M$69/PPA!M$11*1000)</f>
        <v>0</v>
      </c>
      <c r="N154" s="279">
        <f>IF(N$69=0,0,N$69/PPA!N$11*1000)</f>
        <v>0</v>
      </c>
      <c r="O154" s="279">
        <f>IF(O$69=0,0,O$69/PPA!O$11*1000)</f>
        <v>0</v>
      </c>
      <c r="P154" s="279">
        <f>IF(P$69=0,0,P$69/PPA!P$11*1000)</f>
        <v>0</v>
      </c>
      <c r="Q154" s="279">
        <f>IF(Q$69=0,0,Q$69/PPA!Q$11*1000)</f>
        <v>0</v>
      </c>
      <c r="R154" s="279">
        <f>IF(R$69=0,0,R$69/PPA!R$11*1000)</f>
        <v>0</v>
      </c>
      <c r="S154" s="279">
        <f>IF(S$69=0,0,S$69/PPA!S$11*1000)</f>
        <v>0</v>
      </c>
      <c r="T154" s="279">
        <f>IF(T$69=0,0,T$69/PPA!T$11*1000)</f>
        <v>0</v>
      </c>
      <c r="U154" s="279">
        <f>IF(U$69=0,0,U$69/PPA!U$11*1000)</f>
        <v>0</v>
      </c>
      <c r="V154" s="279">
        <f>IF(V$69=0,0,V$69/PPA!V$11*1000)</f>
        <v>0</v>
      </c>
      <c r="W154" s="279">
        <f>IF(W$69=0,0,W$69/PPA!W$11*1000)</f>
        <v>0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 t="shared" ref="B156:W156" si="39">SUM(B$157:B$162)</f>
        <v>186.76301001116127</v>
      </c>
      <c r="C156" s="322">
        <f t="shared" si="39"/>
        <v>197.56850718019888</v>
      </c>
      <c r="D156" s="322">
        <f t="shared" si="39"/>
        <v>209.07514950644969</v>
      </c>
      <c r="E156" s="322">
        <f t="shared" si="39"/>
        <v>224.81752588655331</v>
      </c>
      <c r="F156" s="322">
        <f t="shared" si="39"/>
        <v>226.10667577796934</v>
      </c>
      <c r="G156" s="322">
        <f t="shared" si="39"/>
        <v>216.1677865308049</v>
      </c>
      <c r="H156" s="322">
        <f t="shared" si="39"/>
        <v>185.86619477832497</v>
      </c>
      <c r="I156" s="322">
        <f t="shared" si="39"/>
        <v>157.98999030388376</v>
      </c>
      <c r="J156" s="322">
        <f t="shared" si="39"/>
        <v>193.74760468029314</v>
      </c>
      <c r="K156" s="322">
        <f t="shared" si="39"/>
        <v>161.52446720299611</v>
      </c>
      <c r="L156" s="322">
        <f t="shared" si="39"/>
        <v>154.89690235315214</v>
      </c>
      <c r="M156" s="322">
        <f t="shared" si="39"/>
        <v>154.1179695905206</v>
      </c>
      <c r="N156" s="322">
        <f t="shared" si="39"/>
        <v>158.04778049416751</v>
      </c>
      <c r="O156" s="322">
        <f t="shared" si="39"/>
        <v>169.46541003342028</v>
      </c>
      <c r="P156" s="322">
        <f t="shared" si="39"/>
        <v>149.78457845442202</v>
      </c>
      <c r="Q156" s="322">
        <f t="shared" si="39"/>
        <v>144.61631212832927</v>
      </c>
      <c r="R156" s="322">
        <f t="shared" si="39"/>
        <v>135.25227345473655</v>
      </c>
      <c r="S156" s="322">
        <f t="shared" si="39"/>
        <v>134.40851246800753</v>
      </c>
      <c r="T156" s="322">
        <f t="shared" si="39"/>
        <v>134.88933214050829</v>
      </c>
      <c r="U156" s="322">
        <f t="shared" si="39"/>
        <v>139.21026926886202</v>
      </c>
      <c r="V156" s="322">
        <f t="shared" si="39"/>
        <v>143.9646331759655</v>
      </c>
      <c r="W156" s="322">
        <f t="shared" si="39"/>
        <v>139.21026926886205</v>
      </c>
      <c r="DA156" s="95"/>
    </row>
    <row r="157" spans="1:105" ht="12" customHeight="1" x14ac:dyDescent="0.25">
      <c r="A157" s="55" t="s">
        <v>92</v>
      </c>
      <c r="B157" s="332">
        <f>IF(B$84=0,0,B$84/PPA!B$12*1000)</f>
        <v>6.9154155393600556</v>
      </c>
      <c r="C157" s="332">
        <f>IF(C$84=0,0,C$84/PPA!C$12*1000)</f>
        <v>7.3155188736555834</v>
      </c>
      <c r="D157" s="332">
        <f>IF(D$84=0,0,D$84/PPA!D$12*1000)</f>
        <v>7.7415840412298769</v>
      </c>
      <c r="E157" s="332">
        <f>IF(E$84=0,0,E$84/PPA!E$12*1000)</f>
        <v>8.324488944331792</v>
      </c>
      <c r="F157" s="332">
        <f>IF(F$84=0,0,F$84/PPA!F$12*1000)</f>
        <v>8.3722232744904943</v>
      </c>
      <c r="G157" s="332">
        <f>IF(G$84=0,0,G$84/PPA!G$12*1000)</f>
        <v>8.0042084885794669</v>
      </c>
      <c r="H157" s="332">
        <f>IF(H$84=0,0,H$84/PPA!H$12*1000)</f>
        <v>6.8822084819279459</v>
      </c>
      <c r="I157" s="332">
        <f>IF(I$84=0,0,I$84/PPA!I$12*1000)</f>
        <v>5.8500151283889386</v>
      </c>
      <c r="J157" s="332">
        <f>IF(J$84=0,0,J$84/PPA!J$12*1000)</f>
        <v>7.1740394205337603</v>
      </c>
      <c r="K157" s="332">
        <f>IF(K$84=0,0,K$84/PPA!K$12*1000)</f>
        <v>5.9808888837442202</v>
      </c>
      <c r="L157" s="332">
        <f>IF(L$84=0,0,L$84/PPA!L$12*1000)</f>
        <v>5.7354850162155628</v>
      </c>
      <c r="M157" s="332">
        <f>IF(M$84=0,0,M$84/PPA!M$12*1000)</f>
        <v>5.706642882276828</v>
      </c>
      <c r="N157" s="332">
        <f>IF(N$84=0,0,N$84/PPA!N$12*1000)</f>
        <v>5.8521549694803623</v>
      </c>
      <c r="O157" s="332">
        <f>IF(O$84=0,0,O$84/PPA!O$12*1000)</f>
        <v>6.2749241930750363</v>
      </c>
      <c r="P157" s="332">
        <f>IF(P$84=0,0,P$84/PPA!P$12*1000)</f>
        <v>5.5461871239919835</v>
      </c>
      <c r="Q157" s="332">
        <f>IF(Q$84=0,0,Q$84/PPA!Q$12*1000)</f>
        <v>5.3548178090771934</v>
      </c>
      <c r="R157" s="332">
        <f>IF(R$84=0,0,R$84/PPA!R$12*1000)</f>
        <v>5.0080884511704822</v>
      </c>
      <c r="S157" s="332">
        <f>IF(S$84=0,0,S$84/PPA!S$12*1000)</f>
        <v>4.9768458735456083</v>
      </c>
      <c r="T157" s="332">
        <f>IF(T$84=0,0,T$84/PPA!T$12*1000)</f>
        <v>4.9946495474514361</v>
      </c>
      <c r="U157" s="332">
        <f>IF(U$84=0,0,U$84/PPA!U$12*1000)</f>
        <v>5.1546441623041828</v>
      </c>
      <c r="V157" s="332">
        <f>IF(V$84=0,0,V$84/PPA!V$12*1000)</f>
        <v>5.3306875970062872</v>
      </c>
      <c r="W157" s="332">
        <f>IF(W$84=0,0,W$84/PPA!W$12*1000)</f>
        <v>5.1546441624189141</v>
      </c>
      <c r="DA157" s="67"/>
    </row>
    <row r="158" spans="1:105" ht="12" customHeight="1" x14ac:dyDescent="0.25">
      <c r="A158" s="202" t="s">
        <v>93</v>
      </c>
      <c r="B158" s="333">
        <f>IF(B$85=0,0,B$85/PPA!B$12*1000)</f>
        <v>3.0492630077789746</v>
      </c>
      <c r="C158" s="333">
        <f>IF(C$85=0,0,C$85/PPA!C$12*1000)</f>
        <v>3.2256833963460032</v>
      </c>
      <c r="D158" s="333">
        <f>IF(D$85=0,0,D$85/PPA!D$12*1000)</f>
        <v>3.4135513193931368</v>
      </c>
      <c r="E158" s="333">
        <f>IF(E$85=0,0,E$85/PPA!E$12*1000)</f>
        <v>3.6705756945684489</v>
      </c>
      <c r="F158" s="333">
        <f>IF(F$85=0,0,F$85/PPA!F$12*1000)</f>
        <v>3.6916235298468343</v>
      </c>
      <c r="G158" s="333">
        <f>IF(G$85=0,0,G$85/PPA!G$12*1000)</f>
        <v>3.5293521715159879</v>
      </c>
      <c r="H158" s="333">
        <f>IF(H$85=0,0,H$85/PPA!H$12*1000)</f>
        <v>3.0346207854499476</v>
      </c>
      <c r="I158" s="333">
        <f>IF(I$85=0,0,I$85/PPA!I$12*1000)</f>
        <v>2.5794884811209013</v>
      </c>
      <c r="J158" s="333">
        <f>IF(J$85=0,0,J$85/PPA!J$12*1000)</f>
        <v>3.1632998620074306</v>
      </c>
      <c r="K158" s="333">
        <f>IF(K$85=0,0,K$85/PPA!K$12*1000)</f>
        <v>2.6371955702499101</v>
      </c>
      <c r="L158" s="333">
        <f>IF(L$85=0,0,L$85/PPA!L$12*1000)</f>
        <v>2.5289879099926251</v>
      </c>
      <c r="M158" s="333">
        <f>IF(M$85=0,0,M$85/PPA!M$12*1000)</f>
        <v>2.5162703442029435</v>
      </c>
      <c r="N158" s="333">
        <f>IF(N$85=0,0,N$85/PPA!N$12*1000)</f>
        <v>2.580432016364079</v>
      </c>
      <c r="O158" s="333">
        <f>IF(O$85=0,0,O$85/PPA!O$12*1000)</f>
        <v>2.7668466355575903</v>
      </c>
      <c r="P158" s="333">
        <f>IF(P$85=0,0,P$85/PPA!P$12*1000)</f>
        <v>2.4455194536254594</v>
      </c>
      <c r="Q158" s="333">
        <f>IF(Q$85=0,0,Q$85/PPA!Q$12*1000)</f>
        <v>2.3611376302234688</v>
      </c>
      <c r="R158" s="333">
        <f>IF(R$85=0,0,R$85/PPA!R$12*1000)</f>
        <v>2.208251805972083</v>
      </c>
      <c r="S158" s="333">
        <f>IF(S$85=0,0,S$85/PPA!S$12*1000)</f>
        <v>2.1944757955968619</v>
      </c>
      <c r="T158" s="333">
        <f>IF(T$85=0,0,T$85/PPA!T$12*1000)</f>
        <v>2.2023260952548669</v>
      </c>
      <c r="U158" s="333">
        <f>IF(U$85=0,0,U$85/PPA!U$12*1000)</f>
        <v>2.2728736506024187</v>
      </c>
      <c r="V158" s="333">
        <f>IF(V$85=0,0,V$85/PPA!V$12*1000)</f>
        <v>2.3504977254167505</v>
      </c>
      <c r="W158" s="333">
        <f>IF(W$85=0,0,W$85/PPA!W$12*1000)</f>
        <v>2.2728736506530076</v>
      </c>
      <c r="DA158" s="174"/>
    </row>
    <row r="159" spans="1:105" ht="12" customHeight="1" x14ac:dyDescent="0.25">
      <c r="A159" s="202" t="s">
        <v>94</v>
      </c>
      <c r="B159" s="333">
        <f>IF(B$86=0,0,B$86/PPA!B$12*1000)</f>
        <v>23.652035252754139</v>
      </c>
      <c r="C159" s="333">
        <f>IF(C$86=0,0,C$86/PPA!C$12*1000)</f>
        <v>25.020464686045731</v>
      </c>
      <c r="D159" s="333">
        <f>IF(D$86=0,0,D$86/PPA!D$12*1000)</f>
        <v>26.477688522571718</v>
      </c>
      <c r="E159" s="333">
        <f>IF(E$86=0,0,E$86/PPA!E$12*1000)</f>
        <v>28.471334058215941</v>
      </c>
      <c r="F159" s="333">
        <f>IF(F$86=0,0,F$86/PPA!F$12*1000)</f>
        <v>28.6345945381183</v>
      </c>
      <c r="G159" s="333">
        <f>IF(G$86=0,0,G$86/PPA!G$12*1000)</f>
        <v>27.375914037957365</v>
      </c>
      <c r="H159" s="333">
        <f>IF(H$86=0,0,H$86/PPA!H$12*1000)</f>
        <v>23.53846080613496</v>
      </c>
      <c r="I159" s="333">
        <f>IF(I$86=0,0,I$86/PPA!I$12*1000)</f>
        <v>20.008163393548482</v>
      </c>
      <c r="J159" s="333">
        <f>IF(J$86=0,0,J$86/PPA!J$12*1000)</f>
        <v>24.536578071607025</v>
      </c>
      <c r="K159" s="333">
        <f>IF(K$86=0,0,K$86/PPA!K$12*1000)</f>
        <v>20.455776506268236</v>
      </c>
      <c r="L159" s="333">
        <f>IF(L$86=0,0,L$86/PPA!L$12*1000)</f>
        <v>19.616448646226559</v>
      </c>
      <c r="M159" s="333">
        <f>IF(M$86=0,0,M$86/PPA!M$12*1000)</f>
        <v>19.517803067403285</v>
      </c>
      <c r="N159" s="333">
        <f>IF(N$86=0,0,N$86/PPA!N$12*1000)</f>
        <v>20.015482056706407</v>
      </c>
      <c r="O159" s="333">
        <f>IF(O$86=0,0,O$86/PPA!O$12*1000)</f>
        <v>21.461433138507374</v>
      </c>
      <c r="P159" s="333">
        <f>IF(P$86=0,0,P$86/PPA!P$12*1000)</f>
        <v>18.969013883317359</v>
      </c>
      <c r="Q159" s="333">
        <f>IF(Q$86=0,0,Q$86/PPA!Q$12*1000)</f>
        <v>18.314494461180242</v>
      </c>
      <c r="R159" s="333">
        <f>IF(R$86=0,0,R$86/PPA!R$12*1000)</f>
        <v>17.128614169576935</v>
      </c>
      <c r="S159" s="333">
        <f>IF(S$86=0,0,S$86/PPA!S$12*1000)</f>
        <v>17.021758617200568</v>
      </c>
      <c r="T159" s="333">
        <f>IF(T$86=0,0,T$86/PPA!T$12*1000)</f>
        <v>17.082650565117863</v>
      </c>
      <c r="U159" s="333">
        <f>IF(U$86=0,0,U$86/PPA!U$12*1000)</f>
        <v>17.629862551036808</v>
      </c>
      <c r="V159" s="333">
        <f>IF(V$86=0,0,V$86/PPA!V$12*1000)</f>
        <v>18.231964550532183</v>
      </c>
      <c r="W159" s="333">
        <f>IF(W$86=0,0,W$86/PPA!W$12*1000)</f>
        <v>17.629862551429213</v>
      </c>
      <c r="DA159" s="174"/>
    </row>
    <row r="160" spans="1:105" ht="12" customHeight="1" x14ac:dyDescent="0.25">
      <c r="A160" s="202" t="s">
        <v>95</v>
      </c>
      <c r="B160" s="333">
        <f>IF(B$87=0,0,B$87/PPA!B$12*1000)</f>
        <v>10.443697439771162</v>
      </c>
      <c r="C160" s="333">
        <f>IF(C$87=0,0,C$87/PPA!C$12*1000)</f>
        <v>11.047935629688062</v>
      </c>
      <c r="D160" s="333">
        <f>IF(D$87=0,0,D$87/PPA!D$12*1000)</f>
        <v>11.691381518723247</v>
      </c>
      <c r="E160" s="333">
        <f>IF(E$87=0,0,E$87/PPA!E$12*1000)</f>
        <v>12.571687613057952</v>
      </c>
      <c r="F160" s="333">
        <f>IF(F$87=0,0,F$87/PPA!F$12*1000)</f>
        <v>12.643776253115835</v>
      </c>
      <c r="G160" s="333">
        <f>IF(G$87=0,0,G$87/PPA!G$12*1000)</f>
        <v>12.087998360154604</v>
      </c>
      <c r="H160" s="333">
        <f>IF(H$87=0,0,H$87/PPA!H$12*1000)</f>
        <v>10.393547964484803</v>
      </c>
      <c r="I160" s="333">
        <f>IF(I$87=0,0,I$87/PPA!I$12*1000)</f>
        <v>8.834724055444374</v>
      </c>
      <c r="J160" s="333">
        <f>IF(J$87=0,0,J$87/PPA!J$12*1000)</f>
        <v>10.834272604821541</v>
      </c>
      <c r="K160" s="333">
        <f>IF(K$87=0,0,K$87/PPA!K$12*1000)</f>
        <v>9.0323702989647892</v>
      </c>
      <c r="L160" s="333">
        <f>IF(L$87=0,0,L$87/PPA!L$12*1000)</f>
        <v>8.6617600690470429</v>
      </c>
      <c r="M160" s="333">
        <f>IF(M$87=0,0,M$87/PPA!M$12*1000)</f>
        <v>8.6182025245062857</v>
      </c>
      <c r="N160" s="333">
        <f>IF(N$87=0,0,N$87/PPA!N$12*1000)</f>
        <v>8.8379556548762253</v>
      </c>
      <c r="O160" s="333">
        <f>IF(O$87=0,0,O$87/PPA!O$12*1000)</f>
        <v>9.4764239917302628</v>
      </c>
      <c r="P160" s="333">
        <f>IF(P$87=0,0,P$87/PPA!P$12*1000)</f>
        <v>8.3758813823481315</v>
      </c>
      <c r="Q160" s="333">
        <f>IF(Q$87=0,0,Q$87/PPA!Q$12*1000)</f>
        <v>8.0868744220503768</v>
      </c>
      <c r="R160" s="333">
        <f>IF(R$87=0,0,R$87/PPA!R$12*1000)</f>
        <v>7.5632418960143539</v>
      </c>
      <c r="S160" s="333">
        <f>IF(S$87=0,0,S$87/PPA!S$12*1000)</f>
        <v>7.516059188612954</v>
      </c>
      <c r="T160" s="333">
        <f>IF(T$87=0,0,T$87/PPA!T$12*1000)</f>
        <v>7.5429463919242412</v>
      </c>
      <c r="U160" s="333">
        <f>IF(U$87=0,0,U$87/PPA!U$12*1000)</f>
        <v>7.7845711128111397</v>
      </c>
      <c r="V160" s="333">
        <f>IF(V$87=0,0,V$87/PPA!V$12*1000)</f>
        <v>8.0504328470514839</v>
      </c>
      <c r="W160" s="333">
        <f>IF(W$87=0,0,W$87/PPA!W$12*1000)</f>
        <v>7.78457111298441</v>
      </c>
      <c r="DA160" s="174"/>
    </row>
    <row r="161" spans="1:105" ht="12" customHeight="1" x14ac:dyDescent="0.25">
      <c r="A161" s="56" t="s">
        <v>96</v>
      </c>
      <c r="B161" s="334">
        <f>IF(B$88=0,0,B$88/PPA!B$12*1000)</f>
        <v>75.29386034514755</v>
      </c>
      <c r="C161" s="334">
        <f>IF(C$88=0,0,C$88/PPA!C$12*1000)</f>
        <v>80.154309314199381</v>
      </c>
      <c r="D161" s="334">
        <f>IF(D$88=0,0,D$88/PPA!D$12*1000)</f>
        <v>83.853047247683804</v>
      </c>
      <c r="E161" s="334">
        <f>IF(E$88=0,0,E$88/PPA!E$12*1000)</f>
        <v>88.924208491387205</v>
      </c>
      <c r="F161" s="334">
        <f>IF(F$88=0,0,F$88/PPA!F$12*1000)</f>
        <v>89.171043598410037</v>
      </c>
      <c r="G161" s="334">
        <f>IF(G$88=0,0,G$88/PPA!G$12*1000)</f>
        <v>87.172270133132059</v>
      </c>
      <c r="H161" s="334">
        <f>IF(H$88=0,0,H$88/PPA!H$12*1000)</f>
        <v>67.647317673844441</v>
      </c>
      <c r="I161" s="334">
        <f>IF(I$88=0,0,I$88/PPA!I$12*1000)</f>
        <v>52.344923729728464</v>
      </c>
      <c r="J161" s="334">
        <f>IF(J$88=0,0,J$88/PPA!J$12*1000)</f>
        <v>70.481194505273763</v>
      </c>
      <c r="K161" s="334">
        <f>IF(K$88=0,0,K$88/PPA!K$12*1000)</f>
        <v>55.59318236885435</v>
      </c>
      <c r="L161" s="334">
        <f>IF(L$88=0,0,L$88/PPA!L$12*1000)</f>
        <v>50.374281561679169</v>
      </c>
      <c r="M161" s="334">
        <f>IF(M$88=0,0,M$88/PPA!M$12*1000)</f>
        <v>75.752085070706059</v>
      </c>
      <c r="N161" s="334">
        <f>IF(N$88=0,0,N$88/PPA!N$12*1000)</f>
        <v>85.765856935393316</v>
      </c>
      <c r="O161" s="334">
        <f>IF(O$88=0,0,O$88/PPA!O$12*1000)</f>
        <v>103.82180969683118</v>
      </c>
      <c r="P161" s="334">
        <f>IF(P$88=0,0,P$88/PPA!P$12*1000)</f>
        <v>66.579509316168782</v>
      </c>
      <c r="Q161" s="334">
        <f>IF(Q$88=0,0,Q$88/PPA!Q$12*1000)</f>
        <v>61.296573794403855</v>
      </c>
      <c r="R161" s="334">
        <f>IF(R$88=0,0,R$88/PPA!R$12*1000)</f>
        <v>57.004502908449737</v>
      </c>
      <c r="S161" s="334">
        <f>IF(S$88=0,0,S$88/PPA!S$12*1000)</f>
        <v>57.724518505092291</v>
      </c>
      <c r="T161" s="334">
        <f>IF(T$88=0,0,T$88/PPA!T$12*1000)</f>
        <v>41.385352665344513</v>
      </c>
      <c r="U161" s="334">
        <f>IF(U$88=0,0,U$88/PPA!U$12*1000)</f>
        <v>43.720119459676887</v>
      </c>
      <c r="V161" s="334">
        <f>IF(V$88=0,0,V$88/PPA!V$12*1000)</f>
        <v>31.849610916792379</v>
      </c>
      <c r="W161" s="334">
        <f>IF(W$88=0,0,W$88/PPA!W$12*1000)</f>
        <v>88.96981186302709</v>
      </c>
      <c r="DA161" s="68"/>
    </row>
    <row r="162" spans="1:105" ht="12" customHeight="1" x14ac:dyDescent="0.25">
      <c r="A162" s="41" t="s">
        <v>1941</v>
      </c>
      <c r="B162" s="335">
        <f>IF(B$94=0,0,B$94/PPA!B$12*1000)</f>
        <v>67.408738426349373</v>
      </c>
      <c r="C162" s="335">
        <f>IF(C$94=0,0,C$94/PPA!C$12*1000)</f>
        <v>70.80459528026411</v>
      </c>
      <c r="D162" s="335">
        <f>IF(D$94=0,0,D$94/PPA!D$12*1000)</f>
        <v>75.897896856847936</v>
      </c>
      <c r="E162" s="335">
        <f>IF(E$94=0,0,E$94/PPA!E$12*1000)</f>
        <v>82.855231084991956</v>
      </c>
      <c r="F162" s="335">
        <f>IF(F$94=0,0,F$94/PPA!F$12*1000)</f>
        <v>83.593414583987823</v>
      </c>
      <c r="G162" s="335">
        <f>IF(G$94=0,0,G$94/PPA!G$12*1000)</f>
        <v>77.99804333946544</v>
      </c>
      <c r="H162" s="335">
        <f>IF(H$94=0,0,H$94/PPA!H$12*1000)</f>
        <v>74.37003906648286</v>
      </c>
      <c r="I162" s="335">
        <f>IF(I$94=0,0,I$94/PPA!I$12*1000)</f>
        <v>68.372675515652574</v>
      </c>
      <c r="J162" s="335">
        <f>IF(J$94=0,0,J$94/PPA!J$12*1000)</f>
        <v>77.558220216049634</v>
      </c>
      <c r="K162" s="335">
        <f>IF(K$94=0,0,K$94/PPA!K$12*1000)</f>
        <v>67.825053574914577</v>
      </c>
      <c r="L162" s="335">
        <f>IF(L$94=0,0,L$94/PPA!L$12*1000)</f>
        <v>67.979939149991182</v>
      </c>
      <c r="M162" s="335">
        <f>IF(M$94=0,0,M$94/PPA!M$12*1000)</f>
        <v>42.006965701425194</v>
      </c>
      <c r="N162" s="335">
        <f>IF(N$94=0,0,N$94/PPA!N$12*1000)</f>
        <v>34.995898861347101</v>
      </c>
      <c r="O162" s="335">
        <f>IF(O$94=0,0,O$94/PPA!O$12*1000)</f>
        <v>25.663972377718842</v>
      </c>
      <c r="P162" s="335">
        <f>IF(P$94=0,0,P$94/PPA!P$12*1000)</f>
        <v>47.868467294970301</v>
      </c>
      <c r="Q162" s="335">
        <f>IF(Q$94=0,0,Q$94/PPA!Q$12*1000)</f>
        <v>49.202414011394133</v>
      </c>
      <c r="R162" s="335">
        <f>IF(R$94=0,0,R$94/PPA!R$12*1000)</f>
        <v>46.339574223552944</v>
      </c>
      <c r="S162" s="335">
        <f>IF(S$94=0,0,S$94/PPA!S$12*1000)</f>
        <v>44.974854487959263</v>
      </c>
      <c r="T162" s="335">
        <f>IF(T$94=0,0,T$94/PPA!T$12*1000)</f>
        <v>61.681406875415384</v>
      </c>
      <c r="U162" s="335">
        <f>IF(U$94=0,0,U$94/PPA!U$12*1000)</f>
        <v>62.648198332430596</v>
      </c>
      <c r="V162" s="335">
        <f>IF(V$94=0,0,V$94/PPA!V$12*1000)</f>
        <v>78.151439539166432</v>
      </c>
      <c r="W162" s="335">
        <f>IF(W$94=0,0,W$94/PPA!W$12*1000)</f>
        <v>17.398505928349397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useful energy demand"</f>
        <v>LU: Pulp, paper and printing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1943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1944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1945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1946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1947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1948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1949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1950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1951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1952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1953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1954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1955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1956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1957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1958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1959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1960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1961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1962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1963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1964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1965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1966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1967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0</v>
      </c>
      <c r="C32" s="225">
        <v>0</v>
      </c>
      <c r="D32" s="225">
        <v>0</v>
      </c>
      <c r="E32" s="225">
        <v>0</v>
      </c>
      <c r="F32" s="225">
        <v>0</v>
      </c>
      <c r="G32" s="225">
        <v>0</v>
      </c>
      <c r="H32" s="225">
        <v>0</v>
      </c>
      <c r="I32" s="225">
        <v>0</v>
      </c>
      <c r="J32" s="225">
        <v>0</v>
      </c>
      <c r="K32" s="225">
        <v>0</v>
      </c>
      <c r="L32" s="225">
        <v>0</v>
      </c>
      <c r="M32" s="225">
        <v>0</v>
      </c>
      <c r="N32" s="225">
        <v>0</v>
      </c>
      <c r="O32" s="225">
        <v>0</v>
      </c>
      <c r="P32" s="225">
        <v>0</v>
      </c>
      <c r="Q32" s="225">
        <v>0</v>
      </c>
      <c r="R32" s="225">
        <v>0</v>
      </c>
      <c r="S32" s="225">
        <v>0</v>
      </c>
      <c r="T32" s="225">
        <v>0</v>
      </c>
      <c r="U32" s="225">
        <v>0</v>
      </c>
      <c r="V32" s="225">
        <v>0</v>
      </c>
      <c r="W32" s="225">
        <v>0</v>
      </c>
      <c r="DA32" s="89" t="s">
        <v>1968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1969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1970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1971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1972</v>
      </c>
    </row>
    <row r="37" spans="1:105" ht="12" customHeight="1" x14ac:dyDescent="0.25">
      <c r="A37" s="56" t="s">
        <v>96</v>
      </c>
      <c r="B37" s="262">
        <v>0</v>
      </c>
      <c r="C37" s="262">
        <v>0</v>
      </c>
      <c r="D37" s="262">
        <v>0</v>
      </c>
      <c r="E37" s="262">
        <v>0</v>
      </c>
      <c r="F37" s="262">
        <v>0</v>
      </c>
      <c r="G37" s="262">
        <v>0</v>
      </c>
      <c r="H37" s="262">
        <v>0</v>
      </c>
      <c r="I37" s="262">
        <v>0</v>
      </c>
      <c r="J37" s="262">
        <v>0</v>
      </c>
      <c r="K37" s="262">
        <v>0</v>
      </c>
      <c r="L37" s="262">
        <v>0</v>
      </c>
      <c r="M37" s="262">
        <v>0</v>
      </c>
      <c r="N37" s="262">
        <v>0</v>
      </c>
      <c r="O37" s="262">
        <v>0</v>
      </c>
      <c r="P37" s="262">
        <v>0</v>
      </c>
      <c r="Q37" s="262">
        <v>0</v>
      </c>
      <c r="R37" s="262">
        <v>0</v>
      </c>
      <c r="S37" s="262">
        <v>0</v>
      </c>
      <c r="T37" s="262">
        <v>0</v>
      </c>
      <c r="U37" s="262">
        <v>0</v>
      </c>
      <c r="V37" s="262">
        <v>0</v>
      </c>
      <c r="W37" s="262">
        <v>0</v>
      </c>
      <c r="DA37" s="68" t="s">
        <v>1973</v>
      </c>
    </row>
    <row r="38" spans="1:105" ht="12" customHeight="1" x14ac:dyDescent="0.25">
      <c r="A38" s="37" t="s">
        <v>160</v>
      </c>
      <c r="B38" s="228">
        <v>0</v>
      </c>
      <c r="C38" s="228">
        <v>0</v>
      </c>
      <c r="D38" s="228">
        <v>0</v>
      </c>
      <c r="E38" s="228">
        <v>0</v>
      </c>
      <c r="F38" s="228">
        <v>0</v>
      </c>
      <c r="G38" s="228">
        <v>0</v>
      </c>
      <c r="H38" s="228">
        <v>0</v>
      </c>
      <c r="I38" s="228">
        <v>0</v>
      </c>
      <c r="J38" s="228">
        <v>0</v>
      </c>
      <c r="K38" s="228">
        <v>0</v>
      </c>
      <c r="L38" s="228">
        <v>0</v>
      </c>
      <c r="M38" s="228">
        <v>0</v>
      </c>
      <c r="N38" s="228">
        <v>0</v>
      </c>
      <c r="O38" s="228">
        <v>0</v>
      </c>
      <c r="P38" s="228">
        <v>0</v>
      </c>
      <c r="Q38" s="228">
        <v>0</v>
      </c>
      <c r="R38" s="228">
        <v>0</v>
      </c>
      <c r="S38" s="228">
        <v>0</v>
      </c>
      <c r="T38" s="228">
        <v>0</v>
      </c>
      <c r="U38" s="228">
        <v>0</v>
      </c>
      <c r="V38" s="228">
        <v>0</v>
      </c>
      <c r="W38" s="228">
        <v>0</v>
      </c>
      <c r="DA38" s="69" t="s">
        <v>1974</v>
      </c>
    </row>
    <row r="39" spans="1:105" ht="12" customHeight="1" x14ac:dyDescent="0.25">
      <c r="A39" s="37" t="s">
        <v>162</v>
      </c>
      <c r="B39" s="228">
        <v>0</v>
      </c>
      <c r="C39" s="228">
        <v>0</v>
      </c>
      <c r="D39" s="228">
        <v>0</v>
      </c>
      <c r="E39" s="228">
        <v>0</v>
      </c>
      <c r="F39" s="228">
        <v>0</v>
      </c>
      <c r="G39" s="228">
        <v>0</v>
      </c>
      <c r="H39" s="228">
        <v>0</v>
      </c>
      <c r="I39" s="228">
        <v>0</v>
      </c>
      <c r="J39" s="228">
        <v>0</v>
      </c>
      <c r="K39" s="228">
        <v>0</v>
      </c>
      <c r="L39" s="228">
        <v>0</v>
      </c>
      <c r="M39" s="228">
        <v>0</v>
      </c>
      <c r="N39" s="228">
        <v>0</v>
      </c>
      <c r="O39" s="228">
        <v>0</v>
      </c>
      <c r="P39" s="228">
        <v>0</v>
      </c>
      <c r="Q39" s="228">
        <v>0</v>
      </c>
      <c r="R39" s="228">
        <v>0</v>
      </c>
      <c r="S39" s="228">
        <v>0</v>
      </c>
      <c r="T39" s="228">
        <v>0</v>
      </c>
      <c r="U39" s="228">
        <v>0</v>
      </c>
      <c r="V39" s="228">
        <v>0</v>
      </c>
      <c r="W39" s="228">
        <v>0</v>
      </c>
      <c r="DA39" s="69" t="s">
        <v>1975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1976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1977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1978</v>
      </c>
    </row>
    <row r="43" spans="1:105" ht="12" customHeight="1" x14ac:dyDescent="0.25">
      <c r="A43" s="57" t="s">
        <v>1885</v>
      </c>
      <c r="B43" s="263">
        <f t="shared" ref="B43:W43" si="1">B44+B55</f>
        <v>0</v>
      </c>
      <c r="C43" s="263">
        <f t="shared" si="1"/>
        <v>0</v>
      </c>
      <c r="D43" s="263">
        <f t="shared" si="1"/>
        <v>0</v>
      </c>
      <c r="E43" s="263">
        <f t="shared" si="1"/>
        <v>0</v>
      </c>
      <c r="F43" s="263">
        <f t="shared" si="1"/>
        <v>0</v>
      </c>
      <c r="G43" s="263">
        <f t="shared" si="1"/>
        <v>0</v>
      </c>
      <c r="H43" s="263">
        <f t="shared" si="1"/>
        <v>0</v>
      </c>
      <c r="I43" s="263">
        <f t="shared" si="1"/>
        <v>0</v>
      </c>
      <c r="J43" s="263">
        <f t="shared" si="1"/>
        <v>0</v>
      </c>
      <c r="K43" s="263">
        <f t="shared" si="1"/>
        <v>0</v>
      </c>
      <c r="L43" s="263">
        <f t="shared" si="1"/>
        <v>0</v>
      </c>
      <c r="M43" s="263">
        <f t="shared" si="1"/>
        <v>0</v>
      </c>
      <c r="N43" s="263">
        <f t="shared" si="1"/>
        <v>0</v>
      </c>
      <c r="O43" s="263">
        <f t="shared" si="1"/>
        <v>0</v>
      </c>
      <c r="P43" s="263">
        <f t="shared" si="1"/>
        <v>0</v>
      </c>
      <c r="Q43" s="263">
        <f t="shared" si="1"/>
        <v>0</v>
      </c>
      <c r="R43" s="263">
        <f t="shared" si="1"/>
        <v>0</v>
      </c>
      <c r="S43" s="263">
        <f t="shared" si="1"/>
        <v>0</v>
      </c>
      <c r="T43" s="263">
        <f t="shared" si="1"/>
        <v>0</v>
      </c>
      <c r="U43" s="263">
        <f t="shared" si="1"/>
        <v>0</v>
      </c>
      <c r="V43" s="263">
        <f t="shared" si="1"/>
        <v>0</v>
      </c>
      <c r="W43" s="263">
        <f t="shared" si="1"/>
        <v>0</v>
      </c>
      <c r="DA43" s="70"/>
    </row>
    <row r="44" spans="1:105" ht="12" customHeight="1" x14ac:dyDescent="0.25">
      <c r="A44" s="60" t="s">
        <v>1886</v>
      </c>
      <c r="B44" s="264">
        <v>0</v>
      </c>
      <c r="C44" s="264">
        <v>0</v>
      </c>
      <c r="D44" s="264">
        <v>0</v>
      </c>
      <c r="E44" s="264">
        <v>0</v>
      </c>
      <c r="F44" s="264">
        <v>0</v>
      </c>
      <c r="G44" s="264">
        <v>0</v>
      </c>
      <c r="H44" s="264">
        <v>0</v>
      </c>
      <c r="I44" s="264">
        <v>0</v>
      </c>
      <c r="J44" s="264">
        <v>0</v>
      </c>
      <c r="K44" s="264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4">
        <v>0</v>
      </c>
      <c r="R44" s="264">
        <v>0</v>
      </c>
      <c r="S44" s="264">
        <v>0</v>
      </c>
      <c r="T44" s="264">
        <v>0</v>
      </c>
      <c r="U44" s="264">
        <v>0</v>
      </c>
      <c r="V44" s="264">
        <v>0</v>
      </c>
      <c r="W44" s="264">
        <v>0</v>
      </c>
      <c r="DA44" s="72" t="s">
        <v>1979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1980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1981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1982</v>
      </c>
    </row>
    <row r="48" spans="1:105" ht="12" customHeight="1" x14ac:dyDescent="0.25">
      <c r="A48" s="64" t="s">
        <v>160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1983</v>
      </c>
    </row>
    <row r="49" spans="1:105" ht="12" customHeight="1" x14ac:dyDescent="0.25">
      <c r="A49" s="64" t="s">
        <v>70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1984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1985</v>
      </c>
    </row>
    <row r="51" spans="1:105" ht="12" customHeight="1" x14ac:dyDescent="0.25">
      <c r="A51" s="64" t="s">
        <v>162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1986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1987</v>
      </c>
    </row>
    <row r="53" spans="1:105" ht="12" customHeight="1" x14ac:dyDescent="0.25">
      <c r="A53" s="64" t="s">
        <v>73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1988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1989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1990</v>
      </c>
    </row>
    <row r="56" spans="1:105" ht="12" customHeight="1" x14ac:dyDescent="0.25">
      <c r="A56" s="57" t="s">
        <v>1900</v>
      </c>
      <c r="B56" s="263">
        <f t="shared" ref="B56:W56" si="2">B57+B68</f>
        <v>0</v>
      </c>
      <c r="C56" s="263">
        <f t="shared" si="2"/>
        <v>0</v>
      </c>
      <c r="D56" s="263">
        <f t="shared" si="2"/>
        <v>0</v>
      </c>
      <c r="E56" s="263">
        <f t="shared" si="2"/>
        <v>0</v>
      </c>
      <c r="F56" s="263">
        <f t="shared" si="2"/>
        <v>0</v>
      </c>
      <c r="G56" s="263">
        <f t="shared" si="2"/>
        <v>0</v>
      </c>
      <c r="H56" s="263">
        <f t="shared" si="2"/>
        <v>0</v>
      </c>
      <c r="I56" s="263">
        <f t="shared" si="2"/>
        <v>0</v>
      </c>
      <c r="J56" s="263">
        <f t="shared" si="2"/>
        <v>0</v>
      </c>
      <c r="K56" s="263">
        <f t="shared" si="2"/>
        <v>0</v>
      </c>
      <c r="L56" s="263">
        <f t="shared" si="2"/>
        <v>0</v>
      </c>
      <c r="M56" s="263">
        <f t="shared" si="2"/>
        <v>0</v>
      </c>
      <c r="N56" s="263">
        <f t="shared" si="2"/>
        <v>0</v>
      </c>
      <c r="O56" s="263">
        <f t="shared" si="2"/>
        <v>0</v>
      </c>
      <c r="P56" s="263">
        <f t="shared" si="2"/>
        <v>0</v>
      </c>
      <c r="Q56" s="263">
        <f t="shared" si="2"/>
        <v>0</v>
      </c>
      <c r="R56" s="263">
        <f t="shared" si="2"/>
        <v>0</v>
      </c>
      <c r="S56" s="263">
        <f t="shared" si="2"/>
        <v>0</v>
      </c>
      <c r="T56" s="263">
        <f t="shared" si="2"/>
        <v>0</v>
      </c>
      <c r="U56" s="263">
        <f t="shared" si="2"/>
        <v>0</v>
      </c>
      <c r="V56" s="263">
        <f t="shared" si="2"/>
        <v>0</v>
      </c>
      <c r="W56" s="263">
        <f t="shared" si="2"/>
        <v>0</v>
      </c>
      <c r="DA56" s="70"/>
    </row>
    <row r="57" spans="1:105" ht="12" customHeight="1" x14ac:dyDescent="0.25">
      <c r="A57" s="60" t="s">
        <v>1901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1991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1992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1993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1994</v>
      </c>
    </row>
    <row r="61" spans="1:105" ht="12" customHeight="1" x14ac:dyDescent="0.25">
      <c r="A61" s="64" t="s">
        <v>160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1995</v>
      </c>
    </row>
    <row r="62" spans="1:105" ht="12" customHeight="1" x14ac:dyDescent="0.25">
      <c r="A62" s="64" t="s">
        <v>70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1996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1997</v>
      </c>
    </row>
    <row r="64" spans="1:105" ht="12" customHeight="1" x14ac:dyDescent="0.25">
      <c r="A64" s="64" t="s">
        <v>162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1998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1999</v>
      </c>
    </row>
    <row r="66" spans="1:105" ht="12" customHeight="1" x14ac:dyDescent="0.25">
      <c r="A66" s="64" t="s">
        <v>73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2000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2001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2002</v>
      </c>
    </row>
    <row r="69" spans="1:105" ht="12" customHeight="1" x14ac:dyDescent="0.25">
      <c r="A69" s="57" t="s">
        <v>1915</v>
      </c>
      <c r="B69" s="263">
        <f t="shared" ref="B69:W69" si="3">B70+B81</f>
        <v>0</v>
      </c>
      <c r="C69" s="263">
        <f t="shared" si="3"/>
        <v>0</v>
      </c>
      <c r="D69" s="263">
        <f t="shared" si="3"/>
        <v>0</v>
      </c>
      <c r="E69" s="263">
        <f t="shared" si="3"/>
        <v>0</v>
      </c>
      <c r="F69" s="263">
        <f t="shared" si="3"/>
        <v>0</v>
      </c>
      <c r="G69" s="263">
        <f t="shared" si="3"/>
        <v>0</v>
      </c>
      <c r="H69" s="263">
        <f t="shared" si="3"/>
        <v>0</v>
      </c>
      <c r="I69" s="263">
        <f t="shared" si="3"/>
        <v>0</v>
      </c>
      <c r="J69" s="263">
        <f t="shared" si="3"/>
        <v>0</v>
      </c>
      <c r="K69" s="263">
        <f t="shared" si="3"/>
        <v>0</v>
      </c>
      <c r="L69" s="263">
        <f t="shared" si="3"/>
        <v>0</v>
      </c>
      <c r="M69" s="263">
        <f t="shared" si="3"/>
        <v>0</v>
      </c>
      <c r="N69" s="263">
        <f t="shared" si="3"/>
        <v>0</v>
      </c>
      <c r="O69" s="263">
        <f t="shared" si="3"/>
        <v>0</v>
      </c>
      <c r="P69" s="263">
        <f t="shared" si="3"/>
        <v>0</v>
      </c>
      <c r="Q69" s="263">
        <f t="shared" si="3"/>
        <v>0</v>
      </c>
      <c r="R69" s="263">
        <f t="shared" si="3"/>
        <v>0</v>
      </c>
      <c r="S69" s="263">
        <f t="shared" si="3"/>
        <v>0</v>
      </c>
      <c r="T69" s="263">
        <f t="shared" si="3"/>
        <v>0</v>
      </c>
      <c r="U69" s="263">
        <f t="shared" si="3"/>
        <v>0</v>
      </c>
      <c r="V69" s="263">
        <f t="shared" si="3"/>
        <v>0</v>
      </c>
      <c r="W69" s="263">
        <f t="shared" si="3"/>
        <v>0</v>
      </c>
      <c r="DA69" s="70"/>
    </row>
    <row r="70" spans="1:105" ht="12" customHeight="1" x14ac:dyDescent="0.25">
      <c r="A70" s="60" t="s">
        <v>1916</v>
      </c>
      <c r="B70" s="264">
        <v>0</v>
      </c>
      <c r="C70" s="264">
        <v>0</v>
      </c>
      <c r="D70" s="264">
        <v>0</v>
      </c>
      <c r="E70" s="264">
        <v>0</v>
      </c>
      <c r="F70" s="264">
        <v>0</v>
      </c>
      <c r="G70" s="264">
        <v>0</v>
      </c>
      <c r="H70" s="264">
        <v>0</v>
      </c>
      <c r="I70" s="264">
        <v>0</v>
      </c>
      <c r="J70" s="264">
        <v>0</v>
      </c>
      <c r="K70" s="264">
        <v>0</v>
      </c>
      <c r="L70" s="264">
        <v>0</v>
      </c>
      <c r="M70" s="264">
        <v>0</v>
      </c>
      <c r="N70" s="264">
        <v>0</v>
      </c>
      <c r="O70" s="264">
        <v>0</v>
      </c>
      <c r="P70" s="264">
        <v>0</v>
      </c>
      <c r="Q70" s="264">
        <v>0</v>
      </c>
      <c r="R70" s="264">
        <v>0</v>
      </c>
      <c r="S70" s="264">
        <v>0</v>
      </c>
      <c r="T70" s="264">
        <v>0</v>
      </c>
      <c r="U70" s="264">
        <v>0</v>
      </c>
      <c r="V70" s="264">
        <v>0</v>
      </c>
      <c r="W70" s="264">
        <v>0</v>
      </c>
      <c r="DA70" s="72" t="s">
        <v>2003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2004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2005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2006</v>
      </c>
    </row>
    <row r="74" spans="1:105" ht="12" customHeight="1" x14ac:dyDescent="0.25">
      <c r="A74" s="64" t="s">
        <v>160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2007</v>
      </c>
    </row>
    <row r="75" spans="1:105" ht="12" customHeight="1" x14ac:dyDescent="0.25">
      <c r="A75" s="64" t="s">
        <v>70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2008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2009</v>
      </c>
    </row>
    <row r="77" spans="1:105" ht="12" customHeight="1" x14ac:dyDescent="0.25">
      <c r="A77" s="64" t="s">
        <v>162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2010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2011</v>
      </c>
    </row>
    <row r="79" spans="1:105" ht="12" customHeight="1" x14ac:dyDescent="0.25">
      <c r="A79" s="64" t="s">
        <v>73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2012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2013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2014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10.32305032452407</v>
      </c>
      <c r="C83" s="225">
        <v>12.271176229436101</v>
      </c>
      <c r="D83" s="225">
        <v>15.54545601491108</v>
      </c>
      <c r="E83" s="225">
        <v>18.146959407554011</v>
      </c>
      <c r="F83" s="225">
        <v>15.852844139697959</v>
      </c>
      <c r="G83" s="225">
        <v>15.079862191666059</v>
      </c>
      <c r="H83" s="225">
        <v>10.728972920825861</v>
      </c>
      <c r="I83" s="225">
        <v>8.0111471408214268</v>
      </c>
      <c r="J83" s="225">
        <v>9.5032486952480326</v>
      </c>
      <c r="K83" s="225">
        <v>8.1050312608641413</v>
      </c>
      <c r="L83" s="225">
        <v>5.8908667323935582</v>
      </c>
      <c r="M83" s="225">
        <v>4.7768271598583976</v>
      </c>
      <c r="N83" s="225">
        <v>5.606173591458063</v>
      </c>
      <c r="O83" s="225">
        <v>6.3364904357474083</v>
      </c>
      <c r="P83" s="225">
        <v>4.2836005864332369</v>
      </c>
      <c r="Q83" s="225">
        <v>4.2456512860437732</v>
      </c>
      <c r="R83" s="225">
        <v>4.185545369321046</v>
      </c>
      <c r="S83" s="225">
        <v>3.8768344305132509</v>
      </c>
      <c r="T83" s="225">
        <v>1.775168498348257</v>
      </c>
      <c r="U83" s="225">
        <v>2.434816607701352</v>
      </c>
      <c r="V83" s="225">
        <v>2.235446938227144</v>
      </c>
      <c r="W83" s="225">
        <v>7.6189401059694291</v>
      </c>
      <c r="DA83" s="89" t="s">
        <v>2015</v>
      </c>
    </row>
    <row r="84" spans="1:105" ht="12" customHeight="1" x14ac:dyDescent="0.25">
      <c r="A84" s="55" t="s">
        <v>92</v>
      </c>
      <c r="B84" s="261">
        <v>0.28237701601506771</v>
      </c>
      <c r="C84" s="261">
        <v>0.33573681705846059</v>
      </c>
      <c r="D84" s="261">
        <v>0.42353085228806481</v>
      </c>
      <c r="E84" s="261">
        <v>0.49260388389629989</v>
      </c>
      <c r="F84" s="261">
        <v>0.43061082069109929</v>
      </c>
      <c r="G84" s="261">
        <v>0.40912821333056743</v>
      </c>
      <c r="H84" s="261">
        <v>0.29152515344503432</v>
      </c>
      <c r="I84" s="261">
        <v>0.21783904741785351</v>
      </c>
      <c r="J84" s="261">
        <v>0.2580859980732278</v>
      </c>
      <c r="K84" s="261">
        <v>0.22023486434786291</v>
      </c>
      <c r="L84" s="261">
        <v>0.16022849159223321</v>
      </c>
      <c r="M84" s="261">
        <v>0.12846918180732461</v>
      </c>
      <c r="N84" s="261">
        <v>0.14987377776287661</v>
      </c>
      <c r="O84" s="261">
        <v>0.16802616492113051</v>
      </c>
      <c r="P84" s="261">
        <v>0.1156562419283939</v>
      </c>
      <c r="Q84" s="261">
        <v>0.11484145614070571</v>
      </c>
      <c r="R84" s="261">
        <v>0.1132552242395103</v>
      </c>
      <c r="S84" s="261">
        <v>0.1049080039011553</v>
      </c>
      <c r="T84" s="261">
        <v>4.8318530684925122E-2</v>
      </c>
      <c r="U84" s="261">
        <v>6.6294091995929491E-2</v>
      </c>
      <c r="V84" s="261">
        <v>6.0197067278865923E-2</v>
      </c>
      <c r="W84" s="261">
        <v>0.18739032923740229</v>
      </c>
      <c r="DA84" s="67" t="s">
        <v>2016</v>
      </c>
    </row>
    <row r="85" spans="1:105" ht="12" customHeight="1" x14ac:dyDescent="0.25">
      <c r="A85" s="202" t="s">
        <v>93</v>
      </c>
      <c r="B85" s="226">
        <v>3.2588761236413889E-2</v>
      </c>
      <c r="C85" s="226">
        <v>3.8792625506981739E-2</v>
      </c>
      <c r="D85" s="226">
        <v>4.9299243431687262E-2</v>
      </c>
      <c r="E85" s="226">
        <v>5.7593372094510757E-2</v>
      </c>
      <c r="F85" s="226">
        <v>5.0345378984478217E-2</v>
      </c>
      <c r="G85" s="226">
        <v>4.7833714258067227E-2</v>
      </c>
      <c r="H85" s="226">
        <v>3.4084011893019753E-2</v>
      </c>
      <c r="I85" s="226">
        <v>2.546891270002925E-2</v>
      </c>
      <c r="J85" s="226">
        <v>3.0174433059370041E-2</v>
      </c>
      <c r="K85" s="226">
        <v>2.5749022501090839E-2</v>
      </c>
      <c r="L85" s="226">
        <v>1.8733305680464999E-2</v>
      </c>
      <c r="M85" s="226">
        <v>1.5020128002206709E-2</v>
      </c>
      <c r="N85" s="226">
        <v>1.7522671931925859E-2</v>
      </c>
      <c r="O85" s="226">
        <v>1.9644979981427599E-2</v>
      </c>
      <c r="P85" s="226">
        <v>1.3522087815769201E-2</v>
      </c>
      <c r="Q85" s="226">
        <v>1.3426826161158451E-2</v>
      </c>
      <c r="R85" s="226">
        <v>1.3241369961765269E-2</v>
      </c>
      <c r="S85" s="226">
        <v>1.2265444715095971E-2</v>
      </c>
      <c r="T85" s="226">
        <v>5.6492187897218297E-3</v>
      </c>
      <c r="U85" s="226">
        <v>7.7508530338608909E-3</v>
      </c>
      <c r="V85" s="226">
        <v>7.0380120988243469E-3</v>
      </c>
      <c r="W85" s="226">
        <v>2.2263716367420881E-2</v>
      </c>
      <c r="DA85" s="174" t="s">
        <v>2017</v>
      </c>
    </row>
    <row r="86" spans="1:105" ht="12" customHeight="1" x14ac:dyDescent="0.25">
      <c r="A86" s="202" t="s">
        <v>94</v>
      </c>
      <c r="B86" s="226">
        <v>1.3453533871655441</v>
      </c>
      <c r="C86" s="226">
        <v>1.5995801301394741</v>
      </c>
      <c r="D86" s="226">
        <v>2.0178648911866559</v>
      </c>
      <c r="E86" s="226">
        <v>2.3469555457566922</v>
      </c>
      <c r="F86" s="226">
        <v>2.0515966006808148</v>
      </c>
      <c r="G86" s="226">
        <v>1.949245145220655</v>
      </c>
      <c r="H86" s="226">
        <v>1.388938654307132</v>
      </c>
      <c r="I86" s="226">
        <v>1.0378695278970089</v>
      </c>
      <c r="J86" s="226">
        <v>1.229621576811653</v>
      </c>
      <c r="K86" s="226">
        <v>1.049284126957879</v>
      </c>
      <c r="L86" s="226">
        <v>0.76339054405382001</v>
      </c>
      <c r="M86" s="226">
        <v>0.61207690105220014</v>
      </c>
      <c r="N86" s="226">
        <v>0.71405667998780287</v>
      </c>
      <c r="O86" s="226">
        <v>0.80054167757412986</v>
      </c>
      <c r="P86" s="226">
        <v>0.55103109672672335</v>
      </c>
      <c r="Q86" s="226">
        <v>0.54714914190352271</v>
      </c>
      <c r="R86" s="226">
        <v>0.53959171923782945</v>
      </c>
      <c r="S86" s="226">
        <v>0.49982233108400093</v>
      </c>
      <c r="T86" s="226">
        <v>0.2302081799616352</v>
      </c>
      <c r="U86" s="226">
        <v>0.31585071077820559</v>
      </c>
      <c r="V86" s="226">
        <v>0.28680212541353911</v>
      </c>
      <c r="W86" s="226">
        <v>0.89280005051173561</v>
      </c>
      <c r="DA86" s="174" t="s">
        <v>2018</v>
      </c>
    </row>
    <row r="87" spans="1:105" ht="12" customHeight="1" x14ac:dyDescent="0.25">
      <c r="A87" s="202" t="s">
        <v>95</v>
      </c>
      <c r="B87" s="226">
        <v>0.44447343820431429</v>
      </c>
      <c r="C87" s="226">
        <v>0.52908705277187529</v>
      </c>
      <c r="D87" s="226">
        <v>0.672385307007906</v>
      </c>
      <c r="E87" s="226">
        <v>0.78550773768056625</v>
      </c>
      <c r="F87" s="226">
        <v>0.68665339969800854</v>
      </c>
      <c r="G87" s="226">
        <v>0.65239716490387978</v>
      </c>
      <c r="H87" s="226">
        <v>0.46486694734992301</v>
      </c>
      <c r="I87" s="226">
        <v>0.34736684567373333</v>
      </c>
      <c r="J87" s="226">
        <v>0.41154476263977108</v>
      </c>
      <c r="K87" s="226">
        <v>0.35118722305627281</v>
      </c>
      <c r="L87" s="226">
        <v>0.25550086805462591</v>
      </c>
      <c r="M87" s="226">
        <v>0.20485737052042541</v>
      </c>
      <c r="N87" s="226">
        <v>0.23898920807725571</v>
      </c>
      <c r="O87" s="226">
        <v>0.26793506302545478</v>
      </c>
      <c r="P87" s="226">
        <v>0.18442581537772429</v>
      </c>
      <c r="Q87" s="226">
        <v>0.18312655533998581</v>
      </c>
      <c r="R87" s="226">
        <v>0.18059714484835629</v>
      </c>
      <c r="S87" s="226">
        <v>0.16728664044867381</v>
      </c>
      <c r="T87" s="226">
        <v>7.7048884442727048E-2</v>
      </c>
      <c r="U87" s="226">
        <v>0.10571277232615631</v>
      </c>
      <c r="V87" s="226">
        <v>9.599043710175259E-2</v>
      </c>
      <c r="W87" s="226">
        <v>0.30279404687865502</v>
      </c>
      <c r="DA87" s="174" t="s">
        <v>2019</v>
      </c>
    </row>
    <row r="88" spans="1:105" ht="12" customHeight="1" x14ac:dyDescent="0.25">
      <c r="A88" s="56" t="s">
        <v>96</v>
      </c>
      <c r="B88" s="262">
        <v>4.5812048596526296</v>
      </c>
      <c r="C88" s="262">
        <v>5.4742209537201711</v>
      </c>
      <c r="D88" s="262">
        <v>6.895725024363438</v>
      </c>
      <c r="E88" s="262">
        <v>7.9856784610087148</v>
      </c>
      <c r="F88" s="262">
        <v>6.9524578874328391</v>
      </c>
      <c r="G88" s="262">
        <v>6.7532418241225907</v>
      </c>
      <c r="H88" s="262">
        <v>4.3869208807211253</v>
      </c>
      <c r="I88" s="262">
        <v>3.0183884045644431</v>
      </c>
      <c r="J88" s="262">
        <v>3.887010962870642</v>
      </c>
      <c r="K88" s="262">
        <v>3.158432455545241</v>
      </c>
      <c r="L88" s="262">
        <v>2.183597208533389</v>
      </c>
      <c r="M88" s="262">
        <v>2.5668297351302471</v>
      </c>
      <c r="N88" s="262">
        <v>3.3014650380661759</v>
      </c>
      <c r="O88" s="262">
        <v>4.1722823072731527</v>
      </c>
      <c r="P88" s="262">
        <v>2.0999603770405191</v>
      </c>
      <c r="Q88" s="262">
        <v>1.992786354549549</v>
      </c>
      <c r="R88" s="262">
        <v>1.954144123634447</v>
      </c>
      <c r="S88" s="262">
        <v>1.839853531229573</v>
      </c>
      <c r="T88" s="262">
        <v>0.62547341883234286</v>
      </c>
      <c r="U88" s="262">
        <v>0.8745576531031265</v>
      </c>
      <c r="V88" s="262">
        <v>0.61927730257149016</v>
      </c>
      <c r="W88" s="262">
        <v>5.3779296369237306</v>
      </c>
      <c r="DA88" s="68" t="s">
        <v>2020</v>
      </c>
    </row>
    <row r="89" spans="1:105" ht="12" customHeight="1" x14ac:dyDescent="0.25">
      <c r="A89" s="37" t="s">
        <v>160</v>
      </c>
      <c r="B89" s="228">
        <v>0.34681021315446597</v>
      </c>
      <c r="C89" s="228">
        <v>0.51785531045491373</v>
      </c>
      <c r="D89" s="228">
        <v>0.53360934663021353</v>
      </c>
      <c r="E89" s="228">
        <v>0.31618732545467282</v>
      </c>
      <c r="F89" s="228">
        <v>0.36027113523814758</v>
      </c>
      <c r="G89" s="228">
        <v>0.26013248108619019</v>
      </c>
      <c r="H89" s="228">
        <v>0.1158466783281233</v>
      </c>
      <c r="I89" s="228">
        <v>7.7019989516081661E-2</v>
      </c>
      <c r="J89" s="228">
        <v>5.6814910038558673E-2</v>
      </c>
      <c r="K89" s="228">
        <v>4.1106885855281737E-2</v>
      </c>
      <c r="L89" s="228">
        <v>6.9546010265898697E-2</v>
      </c>
      <c r="M89" s="228">
        <v>3.889002760076319E-2</v>
      </c>
      <c r="N89" s="228">
        <v>2.166187205298727E-2</v>
      </c>
      <c r="O89" s="228">
        <v>2.8375785614615449E-2</v>
      </c>
      <c r="P89" s="228">
        <v>1.1971034554644129E-2</v>
      </c>
      <c r="Q89" s="228">
        <v>1.570802417578725E-2</v>
      </c>
      <c r="R89" s="228">
        <v>2.166187205006825E-2</v>
      </c>
      <c r="S89" s="228">
        <v>4.4843875472770398E-2</v>
      </c>
      <c r="T89" s="228">
        <v>3.5849764815426767E-2</v>
      </c>
      <c r="U89" s="228">
        <v>5.3077920391084582E-2</v>
      </c>
      <c r="V89" s="228">
        <v>4.9340930661000093E-2</v>
      </c>
      <c r="W89" s="228">
        <v>5.1216422715104973E-2</v>
      </c>
      <c r="DA89" s="69" t="s">
        <v>2021</v>
      </c>
    </row>
    <row r="90" spans="1:105" ht="12" customHeight="1" x14ac:dyDescent="0.25">
      <c r="A90" s="37" t="s">
        <v>162</v>
      </c>
      <c r="B90" s="228">
        <v>3.9090995687565928</v>
      </c>
      <c r="C90" s="228">
        <v>4.5789211008296808</v>
      </c>
      <c r="D90" s="228">
        <v>5.859652465153915</v>
      </c>
      <c r="E90" s="228">
        <v>7.049266001369408</v>
      </c>
      <c r="F90" s="228">
        <v>6.0437136926544133</v>
      </c>
      <c r="G90" s="228">
        <v>6.0161681646894962</v>
      </c>
      <c r="H90" s="228">
        <v>3.7705049450109982</v>
      </c>
      <c r="I90" s="228">
        <v>2.4282226109689811</v>
      </c>
      <c r="J90" s="228">
        <v>3.38627293787366</v>
      </c>
      <c r="K90" s="228">
        <v>2.659197484500806</v>
      </c>
      <c r="L90" s="228">
        <v>1.713655076107532</v>
      </c>
      <c r="M90" s="228">
        <v>2.4694003644532758</v>
      </c>
      <c r="N90" s="228">
        <v>3.2433453767828211</v>
      </c>
      <c r="O90" s="228">
        <v>4.1296508461995884</v>
      </c>
      <c r="P90" s="228">
        <v>1.9996507361936211</v>
      </c>
      <c r="Q90" s="228">
        <v>1.868387863048768</v>
      </c>
      <c r="R90" s="228">
        <v>1.8226426113973591</v>
      </c>
      <c r="S90" s="228">
        <v>1.701287696246033</v>
      </c>
      <c r="T90" s="228">
        <v>0.44529594478150181</v>
      </c>
      <c r="U90" s="228">
        <v>0.63692006422536873</v>
      </c>
      <c r="V90" s="228">
        <v>0.14011679228578461</v>
      </c>
      <c r="W90" s="228">
        <v>5.3157980928030808</v>
      </c>
      <c r="DA90" s="69" t="s">
        <v>2022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2023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2024</v>
      </c>
    </row>
    <row r="93" spans="1:105" ht="12" customHeight="1" x14ac:dyDescent="0.25">
      <c r="A93" s="37" t="s">
        <v>38</v>
      </c>
      <c r="B93" s="228">
        <v>0.32529507774157113</v>
      </c>
      <c r="C93" s="228">
        <v>0.37744454243557662</v>
      </c>
      <c r="D93" s="228">
        <v>0.50246321257930948</v>
      </c>
      <c r="E93" s="228">
        <v>0.62022513418463388</v>
      </c>
      <c r="F93" s="228">
        <v>0.54847305954027759</v>
      </c>
      <c r="G93" s="228">
        <v>0.47694117834690442</v>
      </c>
      <c r="H93" s="228">
        <v>0.50056925738200408</v>
      </c>
      <c r="I93" s="228">
        <v>0.51314580407938082</v>
      </c>
      <c r="J93" s="228">
        <v>0.44392311495842302</v>
      </c>
      <c r="K93" s="228">
        <v>0.45812808518915338</v>
      </c>
      <c r="L93" s="228">
        <v>0.40039612215995829</v>
      </c>
      <c r="M93" s="228">
        <v>5.8539343076208013E-2</v>
      </c>
      <c r="N93" s="228">
        <v>3.6457789230367757E-2</v>
      </c>
      <c r="O93" s="228">
        <v>1.425567545894834E-2</v>
      </c>
      <c r="P93" s="228">
        <v>8.8338606292254027E-2</v>
      </c>
      <c r="Q93" s="228">
        <v>0.1086904673249937</v>
      </c>
      <c r="R93" s="228">
        <v>0.1098396401870189</v>
      </c>
      <c r="S93" s="228">
        <v>9.3721959510769448E-2</v>
      </c>
      <c r="T93" s="228">
        <v>0.14432770923541441</v>
      </c>
      <c r="U93" s="228">
        <v>0.1845596684866731</v>
      </c>
      <c r="V93" s="228">
        <v>0.42981957962470552</v>
      </c>
      <c r="W93" s="228">
        <v>1.0915121405546169E-2</v>
      </c>
      <c r="DA93" s="69" t="s">
        <v>2025</v>
      </c>
    </row>
    <row r="94" spans="1:105" ht="12" customHeight="1" x14ac:dyDescent="0.25">
      <c r="A94" s="132" t="s">
        <v>1941</v>
      </c>
      <c r="B94" s="318">
        <v>3.6370528622500968</v>
      </c>
      <c r="C94" s="318">
        <v>4.2937586502391332</v>
      </c>
      <c r="D94" s="318">
        <v>5.4866506966333297</v>
      </c>
      <c r="E94" s="318">
        <v>6.47862040711723</v>
      </c>
      <c r="F94" s="318">
        <v>5.6811800522107214</v>
      </c>
      <c r="G94" s="318">
        <v>5.2680161298302988</v>
      </c>
      <c r="H94" s="318">
        <v>4.1626372731096257</v>
      </c>
      <c r="I94" s="318">
        <v>3.3642144025683569</v>
      </c>
      <c r="J94" s="318">
        <v>3.686810961793368</v>
      </c>
      <c r="K94" s="318">
        <v>3.300143568455796</v>
      </c>
      <c r="L94" s="318">
        <v>2.5094163144790249</v>
      </c>
      <c r="M94" s="318">
        <v>1.249573843345994</v>
      </c>
      <c r="N94" s="318">
        <v>1.1842662156320261</v>
      </c>
      <c r="O94" s="318">
        <v>0.90806024297211241</v>
      </c>
      <c r="P94" s="318">
        <v>1.3190049675441069</v>
      </c>
      <c r="Q94" s="318">
        <v>1.3943209519488511</v>
      </c>
      <c r="R94" s="318">
        <v>1.384715787399138</v>
      </c>
      <c r="S94" s="318">
        <v>1.2526984791347531</v>
      </c>
      <c r="T94" s="318">
        <v>0.78847026563690437</v>
      </c>
      <c r="U94" s="318">
        <v>1.0646505264640731</v>
      </c>
      <c r="V94" s="318">
        <v>1.166141993762672</v>
      </c>
      <c r="W94" s="318">
        <v>0.83576232605048351</v>
      </c>
      <c r="DA94" s="139" t="s">
        <v>2026</v>
      </c>
    </row>
    <row r="95" spans="1:105" ht="12" customHeight="1" x14ac:dyDescent="0.25">
      <c r="J95" s="131"/>
    </row>
    <row r="96" spans="1:105" ht="15" customHeight="1" x14ac:dyDescent="0.25">
      <c r="A96" s="32" t="s">
        <v>342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</v>
      </c>
      <c r="C110" s="234">
        <f t="shared" si="15"/>
        <v>0</v>
      </c>
      <c r="D110" s="234">
        <f t="shared" si="15"/>
        <v>0</v>
      </c>
      <c r="E110" s="234">
        <f t="shared" si="15"/>
        <v>0</v>
      </c>
      <c r="F110" s="234">
        <f t="shared" si="15"/>
        <v>0</v>
      </c>
      <c r="G110" s="234">
        <f t="shared" si="15"/>
        <v>0</v>
      </c>
      <c r="H110" s="234">
        <f t="shared" si="15"/>
        <v>0</v>
      </c>
      <c r="I110" s="234">
        <f t="shared" si="15"/>
        <v>0</v>
      </c>
      <c r="J110" s="234">
        <f t="shared" si="15"/>
        <v>0</v>
      </c>
      <c r="K110" s="234">
        <f t="shared" si="15"/>
        <v>0</v>
      </c>
      <c r="L110" s="234">
        <f t="shared" si="15"/>
        <v>0</v>
      </c>
      <c r="M110" s="234">
        <f t="shared" si="15"/>
        <v>0</v>
      </c>
      <c r="N110" s="234">
        <f t="shared" si="15"/>
        <v>0</v>
      </c>
      <c r="O110" s="234">
        <f t="shared" si="15"/>
        <v>0</v>
      </c>
      <c r="P110" s="234">
        <f t="shared" si="15"/>
        <v>0</v>
      </c>
      <c r="Q110" s="234">
        <f t="shared" si="15"/>
        <v>0</v>
      </c>
      <c r="R110" s="234">
        <f t="shared" si="15"/>
        <v>0</v>
      </c>
      <c r="S110" s="234">
        <f t="shared" si="15"/>
        <v>0</v>
      </c>
      <c r="T110" s="234">
        <f t="shared" si="15"/>
        <v>0</v>
      </c>
      <c r="U110" s="234">
        <f t="shared" si="15"/>
        <v>0</v>
      </c>
      <c r="V110" s="234">
        <f t="shared" si="15"/>
        <v>0</v>
      </c>
      <c r="W110" s="234">
        <f t="shared" si="15"/>
        <v>0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0</v>
      </c>
      <c r="C115" s="302">
        <f t="shared" si="20"/>
        <v>0</v>
      </c>
      <c r="D115" s="302">
        <f t="shared" si="20"/>
        <v>0</v>
      </c>
      <c r="E115" s="302">
        <f t="shared" si="20"/>
        <v>0</v>
      </c>
      <c r="F115" s="302">
        <f t="shared" si="20"/>
        <v>0</v>
      </c>
      <c r="G115" s="302">
        <f t="shared" si="20"/>
        <v>0</v>
      </c>
      <c r="H115" s="302">
        <f t="shared" si="20"/>
        <v>0</v>
      </c>
      <c r="I115" s="302">
        <f t="shared" si="20"/>
        <v>0</v>
      </c>
      <c r="J115" s="302">
        <f t="shared" si="20"/>
        <v>0</v>
      </c>
      <c r="K115" s="302">
        <f t="shared" si="20"/>
        <v>0</v>
      </c>
      <c r="L115" s="302">
        <f t="shared" si="20"/>
        <v>0</v>
      </c>
      <c r="M115" s="302">
        <f t="shared" si="20"/>
        <v>0</v>
      </c>
      <c r="N115" s="302">
        <f t="shared" si="20"/>
        <v>0</v>
      </c>
      <c r="O115" s="302">
        <f t="shared" si="20"/>
        <v>0</v>
      </c>
      <c r="P115" s="302">
        <f t="shared" si="20"/>
        <v>0</v>
      </c>
      <c r="Q115" s="302">
        <f t="shared" si="20"/>
        <v>0</v>
      </c>
      <c r="R115" s="302">
        <f t="shared" si="20"/>
        <v>0</v>
      </c>
      <c r="S115" s="302">
        <f t="shared" si="20"/>
        <v>0</v>
      </c>
      <c r="T115" s="302">
        <f t="shared" si="20"/>
        <v>0</v>
      </c>
      <c r="U115" s="302">
        <f t="shared" si="20"/>
        <v>0</v>
      </c>
      <c r="V115" s="302">
        <f t="shared" si="20"/>
        <v>0</v>
      </c>
      <c r="W115" s="302">
        <f t="shared" si="20"/>
        <v>0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0</v>
      </c>
      <c r="C116" s="303">
        <f t="shared" si="21"/>
        <v>0</v>
      </c>
      <c r="D116" s="303">
        <f t="shared" si="21"/>
        <v>0</v>
      </c>
      <c r="E116" s="303">
        <f t="shared" si="21"/>
        <v>0</v>
      </c>
      <c r="F116" s="303">
        <f t="shared" si="21"/>
        <v>0</v>
      </c>
      <c r="G116" s="303">
        <f t="shared" si="21"/>
        <v>0</v>
      </c>
      <c r="H116" s="303">
        <f t="shared" si="21"/>
        <v>0</v>
      </c>
      <c r="I116" s="303">
        <f t="shared" si="21"/>
        <v>0</v>
      </c>
      <c r="J116" s="303">
        <f t="shared" si="21"/>
        <v>0</v>
      </c>
      <c r="K116" s="303">
        <f t="shared" si="21"/>
        <v>0</v>
      </c>
      <c r="L116" s="303">
        <f t="shared" si="21"/>
        <v>0</v>
      </c>
      <c r="M116" s="303">
        <f t="shared" si="21"/>
        <v>0</v>
      </c>
      <c r="N116" s="303">
        <f t="shared" si="21"/>
        <v>0</v>
      </c>
      <c r="O116" s="303">
        <f t="shared" si="21"/>
        <v>0</v>
      </c>
      <c r="P116" s="303">
        <f t="shared" si="21"/>
        <v>0</v>
      </c>
      <c r="Q116" s="303">
        <f t="shared" si="21"/>
        <v>0</v>
      </c>
      <c r="R116" s="303">
        <f t="shared" si="21"/>
        <v>0</v>
      </c>
      <c r="S116" s="303">
        <f t="shared" si="21"/>
        <v>0</v>
      </c>
      <c r="T116" s="303">
        <f t="shared" si="21"/>
        <v>0</v>
      </c>
      <c r="U116" s="303">
        <f t="shared" si="21"/>
        <v>0</v>
      </c>
      <c r="V116" s="303">
        <f t="shared" si="21"/>
        <v>0</v>
      </c>
      <c r="W116" s="303">
        <f t="shared" si="21"/>
        <v>0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0</v>
      </c>
      <c r="C117" s="304">
        <f t="shared" si="22"/>
        <v>0</v>
      </c>
      <c r="D117" s="304">
        <f t="shared" si="22"/>
        <v>0</v>
      </c>
      <c r="E117" s="304">
        <f t="shared" si="22"/>
        <v>0</v>
      </c>
      <c r="F117" s="304">
        <f t="shared" si="22"/>
        <v>0</v>
      </c>
      <c r="G117" s="304">
        <f t="shared" si="22"/>
        <v>0</v>
      </c>
      <c r="H117" s="304">
        <f t="shared" si="22"/>
        <v>0</v>
      </c>
      <c r="I117" s="304">
        <f t="shared" si="22"/>
        <v>0</v>
      </c>
      <c r="J117" s="304">
        <f t="shared" si="22"/>
        <v>0</v>
      </c>
      <c r="K117" s="304">
        <f t="shared" si="22"/>
        <v>0</v>
      </c>
      <c r="L117" s="304">
        <f t="shared" si="22"/>
        <v>0</v>
      </c>
      <c r="M117" s="304">
        <f t="shared" si="22"/>
        <v>0</v>
      </c>
      <c r="N117" s="304">
        <f t="shared" si="22"/>
        <v>0</v>
      </c>
      <c r="O117" s="304">
        <f t="shared" si="22"/>
        <v>0</v>
      </c>
      <c r="P117" s="304">
        <f t="shared" si="22"/>
        <v>0</v>
      </c>
      <c r="Q117" s="304">
        <f t="shared" si="22"/>
        <v>0</v>
      </c>
      <c r="R117" s="304">
        <f t="shared" si="22"/>
        <v>0</v>
      </c>
      <c r="S117" s="304">
        <f t="shared" si="22"/>
        <v>0</v>
      </c>
      <c r="T117" s="304">
        <f t="shared" si="22"/>
        <v>0</v>
      </c>
      <c r="U117" s="304">
        <f t="shared" si="22"/>
        <v>0</v>
      </c>
      <c r="V117" s="304">
        <f t="shared" si="22"/>
        <v>0</v>
      </c>
      <c r="W117" s="304">
        <f t="shared" si="22"/>
        <v>0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</v>
      </c>
      <c r="C119" s="303">
        <f t="shared" si="24"/>
        <v>0</v>
      </c>
      <c r="D119" s="303">
        <f t="shared" si="24"/>
        <v>0</v>
      </c>
      <c r="E119" s="303">
        <f t="shared" si="24"/>
        <v>0</v>
      </c>
      <c r="F119" s="303">
        <f t="shared" si="24"/>
        <v>0</v>
      </c>
      <c r="G119" s="303">
        <f t="shared" si="24"/>
        <v>0</v>
      </c>
      <c r="H119" s="303">
        <f t="shared" si="24"/>
        <v>0</v>
      </c>
      <c r="I119" s="303">
        <f t="shared" si="24"/>
        <v>0</v>
      </c>
      <c r="J119" s="303">
        <f t="shared" si="24"/>
        <v>0</v>
      </c>
      <c r="K119" s="303">
        <f t="shared" si="24"/>
        <v>0</v>
      </c>
      <c r="L119" s="303">
        <f t="shared" si="24"/>
        <v>0</v>
      </c>
      <c r="M119" s="303">
        <f t="shared" si="24"/>
        <v>0</v>
      </c>
      <c r="N119" s="303">
        <f t="shared" si="24"/>
        <v>0</v>
      </c>
      <c r="O119" s="303">
        <f t="shared" si="24"/>
        <v>0</v>
      </c>
      <c r="P119" s="303">
        <f t="shared" si="24"/>
        <v>0</v>
      </c>
      <c r="Q119" s="303">
        <f t="shared" si="24"/>
        <v>0</v>
      </c>
      <c r="R119" s="303">
        <f t="shared" si="24"/>
        <v>0</v>
      </c>
      <c r="S119" s="303">
        <f t="shared" si="24"/>
        <v>0</v>
      </c>
      <c r="T119" s="303">
        <f t="shared" si="24"/>
        <v>0</v>
      </c>
      <c r="U119" s="303">
        <f t="shared" si="24"/>
        <v>0</v>
      </c>
      <c r="V119" s="303">
        <f t="shared" si="24"/>
        <v>0</v>
      </c>
      <c r="W119" s="303">
        <f t="shared" si="24"/>
        <v>0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</v>
      </c>
      <c r="C120" s="304">
        <f t="shared" si="25"/>
        <v>0</v>
      </c>
      <c r="D120" s="304">
        <f t="shared" si="25"/>
        <v>0</v>
      </c>
      <c r="E120" s="304">
        <f t="shared" si="25"/>
        <v>0</v>
      </c>
      <c r="F120" s="304">
        <f t="shared" si="25"/>
        <v>0</v>
      </c>
      <c r="G120" s="304">
        <f t="shared" si="25"/>
        <v>0</v>
      </c>
      <c r="H120" s="304">
        <f t="shared" si="25"/>
        <v>0</v>
      </c>
      <c r="I120" s="304">
        <f t="shared" si="25"/>
        <v>0</v>
      </c>
      <c r="J120" s="304">
        <f t="shared" si="25"/>
        <v>0</v>
      </c>
      <c r="K120" s="304">
        <f t="shared" si="25"/>
        <v>0</v>
      </c>
      <c r="L120" s="304">
        <f t="shared" si="25"/>
        <v>0</v>
      </c>
      <c r="M120" s="304">
        <f t="shared" si="25"/>
        <v>0</v>
      </c>
      <c r="N120" s="304">
        <f t="shared" si="25"/>
        <v>0</v>
      </c>
      <c r="O120" s="304">
        <f t="shared" si="25"/>
        <v>0</v>
      </c>
      <c r="P120" s="304">
        <f t="shared" si="25"/>
        <v>0</v>
      </c>
      <c r="Q120" s="304">
        <f t="shared" si="25"/>
        <v>0</v>
      </c>
      <c r="R120" s="304">
        <f t="shared" si="25"/>
        <v>0</v>
      </c>
      <c r="S120" s="304">
        <f t="shared" si="25"/>
        <v>0</v>
      </c>
      <c r="T120" s="304">
        <f t="shared" si="25"/>
        <v>0</v>
      </c>
      <c r="U120" s="304">
        <f t="shared" si="25"/>
        <v>0</v>
      </c>
      <c r="V120" s="304">
        <f t="shared" si="25"/>
        <v>0</v>
      </c>
      <c r="W120" s="304">
        <f t="shared" si="25"/>
        <v>0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</v>
      </c>
      <c r="C122" s="303">
        <f t="shared" si="27"/>
        <v>0</v>
      </c>
      <c r="D122" s="303">
        <f t="shared" si="27"/>
        <v>0</v>
      </c>
      <c r="E122" s="303">
        <f t="shared" si="27"/>
        <v>0</v>
      </c>
      <c r="F122" s="303">
        <f t="shared" si="27"/>
        <v>0</v>
      </c>
      <c r="G122" s="303">
        <f t="shared" si="27"/>
        <v>0</v>
      </c>
      <c r="H122" s="303">
        <f t="shared" si="27"/>
        <v>0</v>
      </c>
      <c r="I122" s="303">
        <f t="shared" si="27"/>
        <v>0</v>
      </c>
      <c r="J122" s="303">
        <f t="shared" si="27"/>
        <v>0</v>
      </c>
      <c r="K122" s="303">
        <f t="shared" si="27"/>
        <v>0</v>
      </c>
      <c r="L122" s="303">
        <f t="shared" si="27"/>
        <v>0</v>
      </c>
      <c r="M122" s="303">
        <f t="shared" si="27"/>
        <v>0</v>
      </c>
      <c r="N122" s="303">
        <f t="shared" si="27"/>
        <v>0</v>
      </c>
      <c r="O122" s="303">
        <f t="shared" si="27"/>
        <v>0</v>
      </c>
      <c r="P122" s="303">
        <f t="shared" si="27"/>
        <v>0</v>
      </c>
      <c r="Q122" s="303">
        <f t="shared" si="27"/>
        <v>0</v>
      </c>
      <c r="R122" s="303">
        <f t="shared" si="27"/>
        <v>0</v>
      </c>
      <c r="S122" s="303">
        <f t="shared" si="27"/>
        <v>0</v>
      </c>
      <c r="T122" s="303">
        <f t="shared" si="27"/>
        <v>0</v>
      </c>
      <c r="U122" s="303">
        <f t="shared" si="27"/>
        <v>0</v>
      </c>
      <c r="V122" s="303">
        <f t="shared" si="27"/>
        <v>0</v>
      </c>
      <c r="W122" s="303">
        <f t="shared" si="27"/>
        <v>0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0</v>
      </c>
      <c r="C123" s="304">
        <f t="shared" si="28"/>
        <v>0</v>
      </c>
      <c r="D123" s="304">
        <f t="shared" si="28"/>
        <v>0</v>
      </c>
      <c r="E123" s="304">
        <f t="shared" si="28"/>
        <v>0</v>
      </c>
      <c r="F123" s="304">
        <f t="shared" si="28"/>
        <v>0</v>
      </c>
      <c r="G123" s="304">
        <f t="shared" si="28"/>
        <v>0</v>
      </c>
      <c r="H123" s="304">
        <f t="shared" si="28"/>
        <v>0</v>
      </c>
      <c r="I123" s="304">
        <f t="shared" si="28"/>
        <v>0</v>
      </c>
      <c r="J123" s="304">
        <f t="shared" si="28"/>
        <v>0</v>
      </c>
      <c r="K123" s="304">
        <f t="shared" si="28"/>
        <v>0</v>
      </c>
      <c r="L123" s="304">
        <f t="shared" si="28"/>
        <v>0</v>
      </c>
      <c r="M123" s="304">
        <f t="shared" si="28"/>
        <v>0</v>
      </c>
      <c r="N123" s="304">
        <f t="shared" si="28"/>
        <v>0</v>
      </c>
      <c r="O123" s="304">
        <f t="shared" si="28"/>
        <v>0</v>
      </c>
      <c r="P123" s="304">
        <f t="shared" si="28"/>
        <v>0</v>
      </c>
      <c r="Q123" s="304">
        <f t="shared" si="28"/>
        <v>0</v>
      </c>
      <c r="R123" s="304">
        <f t="shared" si="28"/>
        <v>0</v>
      </c>
      <c r="S123" s="304">
        <f t="shared" si="28"/>
        <v>0</v>
      </c>
      <c r="T123" s="304">
        <f t="shared" si="28"/>
        <v>0</v>
      </c>
      <c r="U123" s="304">
        <f t="shared" si="28"/>
        <v>0</v>
      </c>
      <c r="V123" s="304">
        <f t="shared" si="28"/>
        <v>0</v>
      </c>
      <c r="W123" s="304">
        <f t="shared" si="28"/>
        <v>0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0.99999999999999967</v>
      </c>
      <c r="C126" s="234">
        <f t="shared" si="30"/>
        <v>0.99999999999999956</v>
      </c>
      <c r="D126" s="234">
        <f t="shared" si="30"/>
        <v>1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0.99999999999999978</v>
      </c>
      <c r="J126" s="234">
        <f t="shared" si="30"/>
        <v>1</v>
      </c>
      <c r="K126" s="234">
        <f t="shared" si="30"/>
        <v>1.0000000000000002</v>
      </c>
      <c r="L126" s="234">
        <f t="shared" si="30"/>
        <v>1</v>
      </c>
      <c r="M126" s="234">
        <f t="shared" si="30"/>
        <v>1</v>
      </c>
      <c r="N126" s="234">
        <f t="shared" si="30"/>
        <v>0.99999999999999989</v>
      </c>
      <c r="O126" s="234">
        <f t="shared" si="30"/>
        <v>0.99999999999999989</v>
      </c>
      <c r="P126" s="234">
        <f t="shared" si="30"/>
        <v>0.99999999999999989</v>
      </c>
      <c r="Q126" s="234">
        <f t="shared" si="30"/>
        <v>0.99999999999999989</v>
      </c>
      <c r="R126" s="234">
        <f t="shared" si="30"/>
        <v>1</v>
      </c>
      <c r="S126" s="234">
        <f t="shared" si="30"/>
        <v>1.0000000000000004</v>
      </c>
      <c r="T126" s="234">
        <f t="shared" si="30"/>
        <v>0.99999999999999978</v>
      </c>
      <c r="U126" s="234">
        <f t="shared" si="30"/>
        <v>1</v>
      </c>
      <c r="V126" s="234">
        <f t="shared" si="30"/>
        <v>1</v>
      </c>
      <c r="W126" s="234">
        <f t="shared" si="30"/>
        <v>0.99999999999999989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2.7354028812998768E-2</v>
      </c>
      <c r="C127" s="301">
        <f t="shared" si="31"/>
        <v>2.7359791007898249E-2</v>
      </c>
      <c r="D127" s="301">
        <f t="shared" si="31"/>
        <v>2.7244672133246998E-2</v>
      </c>
      <c r="E127" s="301">
        <f t="shared" si="31"/>
        <v>2.7145257386272895E-2</v>
      </c>
      <c r="F127" s="301">
        <f t="shared" si="31"/>
        <v>2.7163000966670934E-2</v>
      </c>
      <c r="G127" s="301">
        <f t="shared" si="31"/>
        <v>2.7130766059432137E-2</v>
      </c>
      <c r="H127" s="301">
        <f t="shared" si="31"/>
        <v>2.7171767101691429E-2</v>
      </c>
      <c r="I127" s="301">
        <f t="shared" si="31"/>
        <v>2.7191991806995729E-2</v>
      </c>
      <c r="J127" s="301">
        <f t="shared" si="31"/>
        <v>2.7157660117037671E-2</v>
      </c>
      <c r="K127" s="301">
        <f t="shared" si="31"/>
        <v>2.717261133973491E-2</v>
      </c>
      <c r="L127" s="301">
        <f t="shared" si="31"/>
        <v>2.719947655769318E-2</v>
      </c>
      <c r="M127" s="301">
        <f t="shared" si="31"/>
        <v>2.6894249573629729E-2</v>
      </c>
      <c r="N127" s="301">
        <f t="shared" si="31"/>
        <v>2.6733702643677359E-2</v>
      </c>
      <c r="O127" s="301">
        <f t="shared" si="31"/>
        <v>2.6517228523412317E-2</v>
      </c>
      <c r="P127" s="301">
        <f t="shared" si="31"/>
        <v>2.6999772643297653E-2</v>
      </c>
      <c r="Q127" s="301">
        <f t="shared" si="31"/>
        <v>2.7049196555122279E-2</v>
      </c>
      <c r="R127" s="301">
        <f t="shared" si="31"/>
        <v>2.7058654069226321E-2</v>
      </c>
      <c r="S127" s="301">
        <f t="shared" si="31"/>
        <v>2.7060222916784872E-2</v>
      </c>
      <c r="T127" s="301">
        <f t="shared" si="31"/>
        <v>2.721912355355794E-2</v>
      </c>
      <c r="U127" s="301">
        <f t="shared" si="31"/>
        <v>2.7227550439010699E-2</v>
      </c>
      <c r="V127" s="301">
        <f t="shared" si="31"/>
        <v>2.6928425922113877E-2</v>
      </c>
      <c r="W127" s="301">
        <f t="shared" si="31"/>
        <v>2.4595327779330121E-2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3.1568926055696961E-3</v>
      </c>
      <c r="C128" s="235">
        <f t="shared" si="32"/>
        <v>3.1612801235733194E-3</v>
      </c>
      <c r="D128" s="235">
        <f t="shared" si="32"/>
        <v>3.1712960613313507E-3</v>
      </c>
      <c r="E128" s="235">
        <f t="shared" si="32"/>
        <v>3.1737202250276949E-3</v>
      </c>
      <c r="F128" s="235">
        <f t="shared" si="32"/>
        <v>3.1757947369460125E-3</v>
      </c>
      <c r="G128" s="235">
        <f t="shared" si="32"/>
        <v>3.1720259542227583E-3</v>
      </c>
      <c r="H128" s="235">
        <f t="shared" si="32"/>
        <v>3.1768196401036441E-3</v>
      </c>
      <c r="I128" s="235">
        <f t="shared" si="32"/>
        <v>3.1791842357070704E-3</v>
      </c>
      <c r="J128" s="235">
        <f t="shared" si="32"/>
        <v>3.1751703051250617E-3</v>
      </c>
      <c r="K128" s="235">
        <f t="shared" si="32"/>
        <v>3.1769183452039556E-3</v>
      </c>
      <c r="L128" s="235">
        <f t="shared" si="32"/>
        <v>3.1800593242844151E-3</v>
      </c>
      <c r="M128" s="235">
        <f t="shared" si="32"/>
        <v>3.1443733464812992E-3</v>
      </c>
      <c r="N128" s="235">
        <f t="shared" si="32"/>
        <v>3.1256028101991993E-3</v>
      </c>
      <c r="O128" s="235">
        <f t="shared" si="32"/>
        <v>3.1002934795892915E-3</v>
      </c>
      <c r="P128" s="235">
        <f t="shared" si="32"/>
        <v>3.1567107023459532E-3</v>
      </c>
      <c r="Q128" s="235">
        <f t="shared" si="32"/>
        <v>3.1624891580933332E-3</v>
      </c>
      <c r="R128" s="235">
        <f t="shared" si="32"/>
        <v>3.1635948946632025E-3</v>
      </c>
      <c r="S128" s="235">
        <f t="shared" si="32"/>
        <v>3.1637783183513873E-3</v>
      </c>
      <c r="T128" s="235">
        <f t="shared" si="32"/>
        <v>3.1823563762979484E-3</v>
      </c>
      <c r="U128" s="235">
        <f t="shared" si="32"/>
        <v>3.1833416156867244E-3</v>
      </c>
      <c r="V128" s="235">
        <f t="shared" si="32"/>
        <v>3.1483691151291435E-3</v>
      </c>
      <c r="W128" s="235">
        <f t="shared" si="32"/>
        <v>2.9221540080066112E-3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0.13032517956145581</v>
      </c>
      <c r="C129" s="235">
        <f t="shared" si="33"/>
        <v>0.13035263288798679</v>
      </c>
      <c r="D129" s="235">
        <f t="shared" si="33"/>
        <v>0.12980416201693509</v>
      </c>
      <c r="E129" s="235">
        <f t="shared" si="33"/>
        <v>0.12933051168779977</v>
      </c>
      <c r="F129" s="235">
        <f t="shared" si="33"/>
        <v>0.12941504897176789</v>
      </c>
      <c r="G129" s="235">
        <f t="shared" si="33"/>
        <v>0.12926146939843472</v>
      </c>
      <c r="H129" s="235">
        <f t="shared" si="33"/>
        <v>0.12945681423159178</v>
      </c>
      <c r="I129" s="235">
        <f t="shared" si="33"/>
        <v>0.1295531725548347</v>
      </c>
      <c r="J129" s="235">
        <f t="shared" si="33"/>
        <v>0.12938960309715014</v>
      </c>
      <c r="K129" s="235">
        <f t="shared" si="33"/>
        <v>0.12946083650835993</v>
      </c>
      <c r="L129" s="235">
        <f t="shared" si="33"/>
        <v>0.12958883280383454</v>
      </c>
      <c r="M129" s="235">
        <f t="shared" si="33"/>
        <v>0.12813461332570891</v>
      </c>
      <c r="N129" s="235">
        <f t="shared" si="33"/>
        <v>0.12736970561806843</v>
      </c>
      <c r="O129" s="235">
        <f t="shared" si="33"/>
        <v>0.12633833913136863</v>
      </c>
      <c r="P129" s="235">
        <f t="shared" si="33"/>
        <v>0.12863736606814277</v>
      </c>
      <c r="Q129" s="235">
        <f t="shared" si="33"/>
        <v>0.12887284071164801</v>
      </c>
      <c r="R129" s="235">
        <f t="shared" si="33"/>
        <v>0.12891789996899705</v>
      </c>
      <c r="S129" s="235">
        <f t="shared" si="33"/>
        <v>0.12892537456592643</v>
      </c>
      <c r="T129" s="235">
        <f t="shared" si="33"/>
        <v>0.1296824386957279</v>
      </c>
      <c r="U129" s="235">
        <f t="shared" si="33"/>
        <v>0.12972258763931799</v>
      </c>
      <c r="V129" s="235">
        <f t="shared" si="33"/>
        <v>0.12829744267649315</v>
      </c>
      <c r="W129" s="235">
        <f t="shared" si="33"/>
        <v>0.11718166019079583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4.3056405251497808E-2</v>
      </c>
      <c r="C130" s="235">
        <f t="shared" si="34"/>
        <v>4.3116245979965731E-2</v>
      </c>
      <c r="D130" s="235">
        <f t="shared" si="34"/>
        <v>4.3252851917818254E-2</v>
      </c>
      <c r="E130" s="235">
        <f t="shared" si="34"/>
        <v>4.3285914738619188E-2</v>
      </c>
      <c r="F130" s="235">
        <f t="shared" si="34"/>
        <v>4.3314208708992656E-2</v>
      </c>
      <c r="G130" s="235">
        <f t="shared" si="34"/>
        <v>4.3262806822228751E-2</v>
      </c>
      <c r="H130" s="235">
        <f t="shared" si="34"/>
        <v>4.3328187216091878E-2</v>
      </c>
      <c r="I130" s="235">
        <f t="shared" si="34"/>
        <v>4.3360437596221192E-2</v>
      </c>
      <c r="J130" s="235">
        <f t="shared" si="34"/>
        <v>4.3305692172989046E-2</v>
      </c>
      <c r="K130" s="235">
        <f t="shared" si="34"/>
        <v>4.3329533440791441E-2</v>
      </c>
      <c r="L130" s="235">
        <f t="shared" si="34"/>
        <v>4.3372372803757456E-2</v>
      </c>
      <c r="M130" s="235">
        <f t="shared" si="34"/>
        <v>4.2885656873232592E-2</v>
      </c>
      <c r="N130" s="235">
        <f t="shared" si="34"/>
        <v>4.2629648222344642E-2</v>
      </c>
      <c r="O130" s="235">
        <f t="shared" si="34"/>
        <v>4.2284457893898959E-2</v>
      </c>
      <c r="P130" s="235">
        <f t="shared" si="34"/>
        <v>4.3053924299531261E-2</v>
      </c>
      <c r="Q130" s="235">
        <f t="shared" si="34"/>
        <v>4.3132735828294723E-2</v>
      </c>
      <c r="R130" s="235">
        <f t="shared" si="34"/>
        <v>4.3147816810704329E-2</v>
      </c>
      <c r="S130" s="235">
        <f t="shared" si="34"/>
        <v>4.31503185000673E-2</v>
      </c>
      <c r="T130" s="235">
        <f t="shared" si="34"/>
        <v>4.340370196655631E-2</v>
      </c>
      <c r="U130" s="235">
        <f t="shared" si="34"/>
        <v>4.341713950520365E-2</v>
      </c>
      <c r="V130" s="235">
        <f t="shared" si="34"/>
        <v>4.2940154588450803E-2</v>
      </c>
      <c r="W130" s="235">
        <f t="shared" si="34"/>
        <v>3.9742279459765842E-2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0.44378402852199983</v>
      </c>
      <c r="C131" s="302">
        <f t="shared" si="35"/>
        <v>0.44610401247344234</v>
      </c>
      <c r="D131" s="302">
        <f t="shared" si="35"/>
        <v>0.44358460875957018</v>
      </c>
      <c r="E131" s="302">
        <f t="shared" si="35"/>
        <v>0.44005600506741238</v>
      </c>
      <c r="F131" s="302">
        <f t="shared" si="35"/>
        <v>0.43856218014676718</v>
      </c>
      <c r="G131" s="302">
        <f t="shared" si="35"/>
        <v>0.44783179967352715</v>
      </c>
      <c r="H131" s="302">
        <f t="shared" si="35"/>
        <v>0.40888544626725026</v>
      </c>
      <c r="I131" s="302">
        <f t="shared" si="35"/>
        <v>0.37677355708323079</v>
      </c>
      <c r="J131" s="302">
        <f t="shared" si="35"/>
        <v>0.40901917728558318</v>
      </c>
      <c r="K131" s="302">
        <f t="shared" si="35"/>
        <v>0.38968788076068389</v>
      </c>
      <c r="L131" s="302">
        <f t="shared" si="35"/>
        <v>0.37067503098073934</v>
      </c>
      <c r="M131" s="302">
        <f t="shared" si="35"/>
        <v>0.53735034767436241</v>
      </c>
      <c r="N131" s="302">
        <f t="shared" si="35"/>
        <v>0.5888981110211261</v>
      </c>
      <c r="O131" s="302">
        <f t="shared" si="35"/>
        <v>0.65845318470539427</v>
      </c>
      <c r="P131" s="302">
        <f t="shared" si="35"/>
        <v>0.49023253561300456</v>
      </c>
      <c r="Q131" s="302">
        <f t="shared" si="35"/>
        <v>0.46937118012970108</v>
      </c>
      <c r="R131" s="302">
        <f t="shared" si="35"/>
        <v>0.46687921195594079</v>
      </c>
      <c r="S131" s="302">
        <f t="shared" si="35"/>
        <v>0.47457624621487804</v>
      </c>
      <c r="T131" s="302">
        <f t="shared" si="35"/>
        <v>0.35234594316783324</v>
      </c>
      <c r="U131" s="302">
        <f t="shared" si="35"/>
        <v>0.35918830614876329</v>
      </c>
      <c r="V131" s="302">
        <f t="shared" si="35"/>
        <v>0.27702616956885484</v>
      </c>
      <c r="W131" s="302">
        <f t="shared" si="35"/>
        <v>0.70586322534680779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0.35232346524647773</v>
      </c>
      <c r="C132" s="237">
        <f t="shared" si="36"/>
        <v>0.34990603752713317</v>
      </c>
      <c r="D132" s="237">
        <f t="shared" si="36"/>
        <v>0.35294240911109825</v>
      </c>
      <c r="E132" s="237">
        <f t="shared" si="36"/>
        <v>0.35700859089486819</v>
      </c>
      <c r="F132" s="237">
        <f t="shared" si="36"/>
        <v>0.35836976646885543</v>
      </c>
      <c r="G132" s="237">
        <f t="shared" si="36"/>
        <v>0.34934113209215445</v>
      </c>
      <c r="H132" s="237">
        <f t="shared" si="36"/>
        <v>0.38798096554327099</v>
      </c>
      <c r="I132" s="237">
        <f t="shared" si="36"/>
        <v>0.41994165672301026</v>
      </c>
      <c r="J132" s="237">
        <f t="shared" si="36"/>
        <v>0.38795269702211482</v>
      </c>
      <c r="K132" s="237">
        <f t="shared" si="36"/>
        <v>0.40717221960522604</v>
      </c>
      <c r="L132" s="237">
        <f t="shared" si="36"/>
        <v>0.42598422752969101</v>
      </c>
      <c r="M132" s="237">
        <f t="shared" si="36"/>
        <v>0.26159075920658514</v>
      </c>
      <c r="N132" s="237">
        <f t="shared" si="36"/>
        <v>0.21124322968458423</v>
      </c>
      <c r="O132" s="237">
        <f t="shared" si="36"/>
        <v>0.14330649626633643</v>
      </c>
      <c r="P132" s="237">
        <f t="shared" si="36"/>
        <v>0.30791969067367775</v>
      </c>
      <c r="Q132" s="237">
        <f t="shared" si="36"/>
        <v>0.32841155761714047</v>
      </c>
      <c r="R132" s="237">
        <f t="shared" si="36"/>
        <v>0.3308328223004684</v>
      </c>
      <c r="S132" s="237">
        <f t="shared" si="36"/>
        <v>0.32312405948399231</v>
      </c>
      <c r="T132" s="237">
        <f t="shared" si="36"/>
        <v>0.44416643624002633</v>
      </c>
      <c r="U132" s="237">
        <f t="shared" si="36"/>
        <v>0.43726107465201758</v>
      </c>
      <c r="V132" s="237">
        <f t="shared" si="36"/>
        <v>0.52165943812895832</v>
      </c>
      <c r="W132" s="237">
        <f t="shared" si="36"/>
        <v>0.10969535321529367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343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4">
        <f>IF(B$5=0,0,B$5/PPA_fec!B$5)</f>
        <v>0</v>
      </c>
      <c r="C136" s="324">
        <f>IF(C$5=0,0,C$5/PPA_fec!C$5)</f>
        <v>0</v>
      </c>
      <c r="D136" s="324">
        <f>IF(D$5=0,0,D$5/PPA_fec!D$5)</f>
        <v>0</v>
      </c>
      <c r="E136" s="324">
        <f>IF(E$5=0,0,E$5/PPA_fec!E$5)</f>
        <v>0</v>
      </c>
      <c r="F136" s="324">
        <f>IF(F$5=0,0,F$5/PPA_fec!F$5)</f>
        <v>0</v>
      </c>
      <c r="G136" s="324">
        <f>IF(G$5=0,0,G$5/PPA_fec!G$5)</f>
        <v>0</v>
      </c>
      <c r="H136" s="324">
        <f>IF(H$5=0,0,H$5/PPA_fec!H$5)</f>
        <v>0</v>
      </c>
      <c r="I136" s="324">
        <f>IF(I$5=0,0,I$5/PPA_fec!I$5)</f>
        <v>0</v>
      </c>
      <c r="J136" s="324">
        <f>IF(J$5=0,0,J$5/PPA_fec!J$5)</f>
        <v>0</v>
      </c>
      <c r="K136" s="324">
        <f>IF(K$5=0,0,K$5/PPA_fec!K$5)</f>
        <v>0</v>
      </c>
      <c r="L136" s="324">
        <f>IF(L$5=0,0,L$5/PPA_fec!L$5)</f>
        <v>0</v>
      </c>
      <c r="M136" s="324">
        <f>IF(M$5=0,0,M$5/PPA_fec!M$5)</f>
        <v>0</v>
      </c>
      <c r="N136" s="324">
        <f>IF(N$5=0,0,N$5/PPA_fec!N$5)</f>
        <v>0</v>
      </c>
      <c r="O136" s="324">
        <f>IF(O$5=0,0,O$5/PPA_fec!O$5)</f>
        <v>0</v>
      </c>
      <c r="P136" s="324">
        <f>IF(P$5=0,0,P$5/PPA_fec!P$5)</f>
        <v>0</v>
      </c>
      <c r="Q136" s="324">
        <f>IF(Q$5=0,0,Q$5/PPA_fec!Q$5)</f>
        <v>0</v>
      </c>
      <c r="R136" s="324">
        <f>IF(R$5=0,0,R$5/PPA_fec!R$5)</f>
        <v>0</v>
      </c>
      <c r="S136" s="324">
        <f>IF(S$5=0,0,S$5/PPA_fec!S$5)</f>
        <v>0</v>
      </c>
      <c r="T136" s="324">
        <f>IF(T$5=0,0,T$5/PPA_fec!T$5)</f>
        <v>0</v>
      </c>
      <c r="U136" s="324">
        <f>IF(U$5=0,0,U$5/PPA_fec!U$5)</f>
        <v>0</v>
      </c>
      <c r="V136" s="324">
        <f>IF(V$5=0,0,V$5/PPA_fec!V$5)</f>
        <v>0</v>
      </c>
      <c r="W136" s="324">
        <f>IF(W$5=0,0,W$5/PPA_fec!W$5)</f>
        <v>0</v>
      </c>
      <c r="DA136" s="95"/>
    </row>
    <row r="137" spans="1:105" ht="12" customHeight="1" x14ac:dyDescent="0.25">
      <c r="A137" s="55" t="s">
        <v>92</v>
      </c>
      <c r="B137" s="307">
        <f>IF(B$6=0,0,B$6/PPA_fec!B$6)</f>
        <v>0</v>
      </c>
      <c r="C137" s="307">
        <f>IF(C$6=0,0,C$6/PPA_fec!C$6)</f>
        <v>0</v>
      </c>
      <c r="D137" s="307">
        <f>IF(D$6=0,0,D$6/PPA_fec!D$6)</f>
        <v>0</v>
      </c>
      <c r="E137" s="307">
        <f>IF(E$6=0,0,E$6/PPA_fec!E$6)</f>
        <v>0</v>
      </c>
      <c r="F137" s="307">
        <f>IF(F$6=0,0,F$6/PPA_fec!F$6)</f>
        <v>0</v>
      </c>
      <c r="G137" s="307">
        <f>IF(G$6=0,0,G$6/PPA_fec!G$6)</f>
        <v>0</v>
      </c>
      <c r="H137" s="307">
        <f>IF(H$6=0,0,H$6/PPA_fec!H$6)</f>
        <v>0</v>
      </c>
      <c r="I137" s="307">
        <f>IF(I$6=0,0,I$6/PPA_fec!I$6)</f>
        <v>0</v>
      </c>
      <c r="J137" s="307">
        <f>IF(J$6=0,0,J$6/PPA_fec!J$6)</f>
        <v>0</v>
      </c>
      <c r="K137" s="307">
        <f>IF(K$6=0,0,K$6/PPA_fec!K$6)</f>
        <v>0</v>
      </c>
      <c r="L137" s="307">
        <f>IF(L$6=0,0,L$6/PPA_fec!L$6)</f>
        <v>0</v>
      </c>
      <c r="M137" s="307">
        <f>IF(M$6=0,0,M$6/PPA_fec!M$6)</f>
        <v>0</v>
      </c>
      <c r="N137" s="307">
        <f>IF(N$6=0,0,N$6/PPA_fec!N$6)</f>
        <v>0</v>
      </c>
      <c r="O137" s="307">
        <f>IF(O$6=0,0,O$6/PPA_fec!O$6)</f>
        <v>0</v>
      </c>
      <c r="P137" s="307">
        <f>IF(P$6=0,0,P$6/PPA_fec!P$6)</f>
        <v>0</v>
      </c>
      <c r="Q137" s="307">
        <f>IF(Q$6=0,0,Q$6/PPA_fec!Q$6)</f>
        <v>0</v>
      </c>
      <c r="R137" s="307">
        <f>IF(R$6=0,0,R$6/PPA_fec!R$6)</f>
        <v>0</v>
      </c>
      <c r="S137" s="307">
        <f>IF(S$6=0,0,S$6/PPA_fec!S$6)</f>
        <v>0</v>
      </c>
      <c r="T137" s="307">
        <f>IF(T$6=0,0,T$6/PPA_fec!T$6)</f>
        <v>0</v>
      </c>
      <c r="U137" s="307">
        <f>IF(U$6=0,0,U$6/PPA_fec!U$6)</f>
        <v>0</v>
      </c>
      <c r="V137" s="307">
        <f>IF(V$6=0,0,V$6/PPA_fec!V$6)</f>
        <v>0</v>
      </c>
      <c r="W137" s="307">
        <f>IF(W$6=0,0,W$6/PPA_fec!W$6)</f>
        <v>0</v>
      </c>
      <c r="DA137" s="76"/>
    </row>
    <row r="138" spans="1:105" ht="12" customHeight="1" x14ac:dyDescent="0.25">
      <c r="A138" s="202" t="s">
        <v>93</v>
      </c>
      <c r="B138" s="308">
        <f>IF(B$7=0,0,B$7/PPA_fec!B$7)</f>
        <v>0</v>
      </c>
      <c r="C138" s="308">
        <f>IF(C$7=0,0,C$7/PPA_fec!C$7)</f>
        <v>0</v>
      </c>
      <c r="D138" s="308">
        <f>IF(D$7=0,0,D$7/PPA_fec!D$7)</f>
        <v>0</v>
      </c>
      <c r="E138" s="308">
        <f>IF(E$7=0,0,E$7/PPA_fec!E$7)</f>
        <v>0</v>
      </c>
      <c r="F138" s="308">
        <f>IF(F$7=0,0,F$7/PPA_fec!F$7)</f>
        <v>0</v>
      </c>
      <c r="G138" s="308">
        <f>IF(G$7=0,0,G$7/PPA_fec!G$7)</f>
        <v>0</v>
      </c>
      <c r="H138" s="308">
        <f>IF(H$7=0,0,H$7/PPA_fec!H$7)</f>
        <v>0</v>
      </c>
      <c r="I138" s="308">
        <f>IF(I$7=0,0,I$7/PPA_fec!I$7)</f>
        <v>0</v>
      </c>
      <c r="J138" s="308">
        <f>IF(J$7=0,0,J$7/PPA_fec!J$7)</f>
        <v>0</v>
      </c>
      <c r="K138" s="308">
        <f>IF(K$7=0,0,K$7/PPA_fec!K$7)</f>
        <v>0</v>
      </c>
      <c r="L138" s="308">
        <f>IF(L$7=0,0,L$7/PPA_fec!L$7)</f>
        <v>0</v>
      </c>
      <c r="M138" s="308">
        <f>IF(M$7=0,0,M$7/PPA_fec!M$7)</f>
        <v>0</v>
      </c>
      <c r="N138" s="308">
        <f>IF(N$7=0,0,N$7/PPA_fec!N$7)</f>
        <v>0</v>
      </c>
      <c r="O138" s="308">
        <f>IF(O$7=0,0,O$7/PPA_fec!O$7)</f>
        <v>0</v>
      </c>
      <c r="P138" s="308">
        <f>IF(P$7=0,0,P$7/PPA_fec!P$7)</f>
        <v>0</v>
      </c>
      <c r="Q138" s="308">
        <f>IF(Q$7=0,0,Q$7/PPA_fec!Q$7)</f>
        <v>0</v>
      </c>
      <c r="R138" s="308">
        <f>IF(R$7=0,0,R$7/PPA_fec!R$7)</f>
        <v>0</v>
      </c>
      <c r="S138" s="308">
        <f>IF(S$7=0,0,S$7/PPA_fec!S$7)</f>
        <v>0</v>
      </c>
      <c r="T138" s="308">
        <f>IF(T$7=0,0,T$7/PPA_fec!T$7)</f>
        <v>0</v>
      </c>
      <c r="U138" s="308">
        <f>IF(U$7=0,0,U$7/PPA_fec!U$7)</f>
        <v>0</v>
      </c>
      <c r="V138" s="308">
        <f>IF(V$7=0,0,V$7/PPA_fec!V$7)</f>
        <v>0</v>
      </c>
      <c r="W138" s="308">
        <f>IF(W$7=0,0,W$7/PPA_fec!W$7)</f>
        <v>0</v>
      </c>
      <c r="DA138" s="77"/>
    </row>
    <row r="139" spans="1:105" ht="12" customHeight="1" x14ac:dyDescent="0.25">
      <c r="A139" s="202" t="s">
        <v>94</v>
      </c>
      <c r="B139" s="308">
        <f>IF(B$8=0,0,B$8/PPA_fec!B$8)</f>
        <v>0</v>
      </c>
      <c r="C139" s="308">
        <f>IF(C$8=0,0,C$8/PPA_fec!C$8)</f>
        <v>0</v>
      </c>
      <c r="D139" s="308">
        <f>IF(D$8=0,0,D$8/PPA_fec!D$8)</f>
        <v>0</v>
      </c>
      <c r="E139" s="308">
        <f>IF(E$8=0,0,E$8/PPA_fec!E$8)</f>
        <v>0</v>
      </c>
      <c r="F139" s="308">
        <f>IF(F$8=0,0,F$8/PPA_fec!F$8)</f>
        <v>0</v>
      </c>
      <c r="G139" s="308">
        <f>IF(G$8=0,0,G$8/PPA_fec!G$8)</f>
        <v>0</v>
      </c>
      <c r="H139" s="308">
        <f>IF(H$8=0,0,H$8/PPA_fec!H$8)</f>
        <v>0</v>
      </c>
      <c r="I139" s="308">
        <f>IF(I$8=0,0,I$8/PPA_fec!I$8)</f>
        <v>0</v>
      </c>
      <c r="J139" s="308">
        <f>IF(J$8=0,0,J$8/PPA_fec!J$8)</f>
        <v>0</v>
      </c>
      <c r="K139" s="308">
        <f>IF(K$8=0,0,K$8/PPA_fec!K$8)</f>
        <v>0</v>
      </c>
      <c r="L139" s="308">
        <f>IF(L$8=0,0,L$8/PPA_fec!L$8)</f>
        <v>0</v>
      </c>
      <c r="M139" s="308">
        <f>IF(M$8=0,0,M$8/PPA_fec!M$8)</f>
        <v>0</v>
      </c>
      <c r="N139" s="308">
        <f>IF(N$8=0,0,N$8/PPA_fec!N$8)</f>
        <v>0</v>
      </c>
      <c r="O139" s="308">
        <f>IF(O$8=0,0,O$8/PPA_fec!O$8)</f>
        <v>0</v>
      </c>
      <c r="P139" s="308">
        <f>IF(P$8=0,0,P$8/PPA_fec!P$8)</f>
        <v>0</v>
      </c>
      <c r="Q139" s="308">
        <f>IF(Q$8=0,0,Q$8/PPA_fec!Q$8)</f>
        <v>0</v>
      </c>
      <c r="R139" s="308">
        <f>IF(R$8=0,0,R$8/PPA_fec!R$8)</f>
        <v>0</v>
      </c>
      <c r="S139" s="308">
        <f>IF(S$8=0,0,S$8/PPA_fec!S$8)</f>
        <v>0</v>
      </c>
      <c r="T139" s="308">
        <f>IF(T$8=0,0,T$8/PPA_fec!T$8)</f>
        <v>0</v>
      </c>
      <c r="U139" s="308">
        <f>IF(U$8=0,0,U$8/PPA_fec!U$8)</f>
        <v>0</v>
      </c>
      <c r="V139" s="308">
        <f>IF(V$8=0,0,V$8/PPA_fec!V$8)</f>
        <v>0</v>
      </c>
      <c r="W139" s="308">
        <f>IF(W$8=0,0,W$8/PPA_fec!W$8)</f>
        <v>0</v>
      </c>
      <c r="DA139" s="77"/>
    </row>
    <row r="140" spans="1:105" ht="12" customHeight="1" x14ac:dyDescent="0.25">
      <c r="A140" s="202" t="s">
        <v>95</v>
      </c>
      <c r="B140" s="308">
        <f>IF(B$9=0,0,B$9/PPA_fec!B$9)</f>
        <v>0</v>
      </c>
      <c r="C140" s="308">
        <f>IF(C$9=0,0,C$9/PPA_fec!C$9)</f>
        <v>0</v>
      </c>
      <c r="D140" s="308">
        <f>IF(D$9=0,0,D$9/PPA_fec!D$9)</f>
        <v>0</v>
      </c>
      <c r="E140" s="308">
        <f>IF(E$9=0,0,E$9/PPA_fec!E$9)</f>
        <v>0</v>
      </c>
      <c r="F140" s="308">
        <f>IF(F$9=0,0,F$9/PPA_fec!F$9)</f>
        <v>0</v>
      </c>
      <c r="G140" s="308">
        <f>IF(G$9=0,0,G$9/PPA_fec!G$9)</f>
        <v>0</v>
      </c>
      <c r="H140" s="308">
        <f>IF(H$9=0,0,H$9/PPA_fec!H$9)</f>
        <v>0</v>
      </c>
      <c r="I140" s="308">
        <f>IF(I$9=0,0,I$9/PPA_fec!I$9)</f>
        <v>0</v>
      </c>
      <c r="J140" s="308">
        <f>IF(J$9=0,0,J$9/PPA_fec!J$9)</f>
        <v>0</v>
      </c>
      <c r="K140" s="308">
        <f>IF(K$9=0,0,K$9/PPA_fec!K$9)</f>
        <v>0</v>
      </c>
      <c r="L140" s="308">
        <f>IF(L$9=0,0,L$9/PPA_fec!L$9)</f>
        <v>0</v>
      </c>
      <c r="M140" s="308">
        <f>IF(M$9=0,0,M$9/PPA_fec!M$9)</f>
        <v>0</v>
      </c>
      <c r="N140" s="308">
        <f>IF(N$9=0,0,N$9/PPA_fec!N$9)</f>
        <v>0</v>
      </c>
      <c r="O140" s="308">
        <f>IF(O$9=0,0,O$9/PPA_fec!O$9)</f>
        <v>0</v>
      </c>
      <c r="P140" s="308">
        <f>IF(P$9=0,0,P$9/PPA_fec!P$9)</f>
        <v>0</v>
      </c>
      <c r="Q140" s="308">
        <f>IF(Q$9=0,0,Q$9/PPA_fec!Q$9)</f>
        <v>0</v>
      </c>
      <c r="R140" s="308">
        <f>IF(R$9=0,0,R$9/PPA_fec!R$9)</f>
        <v>0</v>
      </c>
      <c r="S140" s="308">
        <f>IF(S$9=0,0,S$9/PPA_fec!S$9)</f>
        <v>0</v>
      </c>
      <c r="T140" s="308">
        <f>IF(T$9=0,0,T$9/PPA_fec!T$9)</f>
        <v>0</v>
      </c>
      <c r="U140" s="308">
        <f>IF(U$9=0,0,U$9/PPA_fec!U$9)</f>
        <v>0</v>
      </c>
      <c r="V140" s="308">
        <f>IF(V$9=0,0,V$9/PPA_fec!V$9)</f>
        <v>0</v>
      </c>
      <c r="W140" s="308">
        <f>IF(W$9=0,0,W$9/PPA_fec!W$9)</f>
        <v>0</v>
      </c>
      <c r="DA140" s="77"/>
    </row>
    <row r="141" spans="1:105" ht="12" customHeight="1" x14ac:dyDescent="0.25">
      <c r="A141" s="56" t="s">
        <v>96</v>
      </c>
      <c r="B141" s="309">
        <f>IF(B$10=0,0,B$10/PPA_fec!B$10)</f>
        <v>0</v>
      </c>
      <c r="C141" s="309">
        <f>IF(C$10=0,0,C$10/PPA_fec!C$10)</f>
        <v>0</v>
      </c>
      <c r="D141" s="309">
        <f>IF(D$10=0,0,D$10/PPA_fec!D$10)</f>
        <v>0</v>
      </c>
      <c r="E141" s="309">
        <f>IF(E$10=0,0,E$10/PPA_fec!E$10)</f>
        <v>0</v>
      </c>
      <c r="F141" s="309">
        <f>IF(F$10=0,0,F$10/PPA_fec!F$10)</f>
        <v>0</v>
      </c>
      <c r="G141" s="309">
        <f>IF(G$10=0,0,G$10/PPA_fec!G$10)</f>
        <v>0</v>
      </c>
      <c r="H141" s="309">
        <f>IF(H$10=0,0,H$10/PPA_fec!H$10)</f>
        <v>0</v>
      </c>
      <c r="I141" s="309">
        <f>IF(I$10=0,0,I$10/PPA_fec!I$10)</f>
        <v>0</v>
      </c>
      <c r="J141" s="309">
        <f>IF(J$10=0,0,J$10/PPA_fec!J$10)</f>
        <v>0</v>
      </c>
      <c r="K141" s="309">
        <f>IF(K$10=0,0,K$10/PPA_fec!K$10)</f>
        <v>0</v>
      </c>
      <c r="L141" s="309">
        <f>IF(L$10=0,0,L$10/PPA_fec!L$10)</f>
        <v>0</v>
      </c>
      <c r="M141" s="309">
        <f>IF(M$10=0,0,M$10/PPA_fec!M$10)</f>
        <v>0</v>
      </c>
      <c r="N141" s="309">
        <f>IF(N$10=0,0,N$10/PPA_fec!N$10)</f>
        <v>0</v>
      </c>
      <c r="O141" s="309">
        <f>IF(O$10=0,0,O$10/PPA_fec!O$10)</f>
        <v>0</v>
      </c>
      <c r="P141" s="309">
        <f>IF(P$10=0,0,P$10/PPA_fec!P$10)</f>
        <v>0</v>
      </c>
      <c r="Q141" s="309">
        <f>IF(Q$10=0,0,Q$10/PPA_fec!Q$10)</f>
        <v>0</v>
      </c>
      <c r="R141" s="309">
        <f>IF(R$10=0,0,R$10/PPA_fec!R$10)</f>
        <v>0</v>
      </c>
      <c r="S141" s="309">
        <f>IF(S$10=0,0,S$10/PPA_fec!S$10)</f>
        <v>0</v>
      </c>
      <c r="T141" s="309">
        <f>IF(T$10=0,0,T$10/PPA_fec!T$10)</f>
        <v>0</v>
      </c>
      <c r="U141" s="309">
        <f>IF(U$10=0,0,U$10/PPA_fec!U$10)</f>
        <v>0</v>
      </c>
      <c r="V141" s="309">
        <f>IF(V$10=0,0,V$10/PPA_fec!V$10)</f>
        <v>0</v>
      </c>
      <c r="W141" s="309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310">
        <f>IF(B$16=0,0,B$16/PPA_fec!B$16)</f>
        <v>0</v>
      </c>
      <c r="C142" s="310">
        <f>IF(C$16=0,0,C$16/PPA_fec!C$16)</f>
        <v>0</v>
      </c>
      <c r="D142" s="310">
        <f>IF(D$16=0,0,D$16/PPA_fec!D$16)</f>
        <v>0</v>
      </c>
      <c r="E142" s="310">
        <f>IF(E$16=0,0,E$16/PPA_fec!E$16)</f>
        <v>0</v>
      </c>
      <c r="F142" s="310">
        <f>IF(F$16=0,0,F$16/PPA_fec!F$16)</f>
        <v>0</v>
      </c>
      <c r="G142" s="310">
        <f>IF(G$16=0,0,G$16/PPA_fec!G$16)</f>
        <v>0</v>
      </c>
      <c r="H142" s="310">
        <f>IF(H$16=0,0,H$16/PPA_fec!H$16)</f>
        <v>0</v>
      </c>
      <c r="I142" s="310">
        <f>IF(I$16=0,0,I$16/PPA_fec!I$16)</f>
        <v>0</v>
      </c>
      <c r="J142" s="310">
        <f>IF(J$16=0,0,J$16/PPA_fec!J$16)</f>
        <v>0</v>
      </c>
      <c r="K142" s="310">
        <f>IF(K$16=0,0,K$16/PPA_fec!K$16)</f>
        <v>0</v>
      </c>
      <c r="L142" s="310">
        <f>IF(L$16=0,0,L$16/PPA_fec!L$16)</f>
        <v>0</v>
      </c>
      <c r="M142" s="310">
        <f>IF(M$16=0,0,M$16/PPA_fec!M$16)</f>
        <v>0</v>
      </c>
      <c r="N142" s="310">
        <f>IF(N$16=0,0,N$16/PPA_fec!N$16)</f>
        <v>0</v>
      </c>
      <c r="O142" s="310">
        <f>IF(O$16=0,0,O$16/PPA_fec!O$16)</f>
        <v>0</v>
      </c>
      <c r="P142" s="310">
        <f>IF(P$16=0,0,P$16/PPA_fec!P$16)</f>
        <v>0</v>
      </c>
      <c r="Q142" s="310">
        <f>IF(Q$16=0,0,Q$16/PPA_fec!Q$16)</f>
        <v>0</v>
      </c>
      <c r="R142" s="310">
        <f>IF(R$16=0,0,R$16/PPA_fec!R$16)</f>
        <v>0</v>
      </c>
      <c r="S142" s="310">
        <f>IF(S$16=0,0,S$16/PPA_fec!S$16)</f>
        <v>0</v>
      </c>
      <c r="T142" s="310">
        <f>IF(T$16=0,0,T$16/PPA_fec!T$16)</f>
        <v>0</v>
      </c>
      <c r="U142" s="310">
        <f>IF(U$16=0,0,U$16/PPA_fec!U$16)</f>
        <v>0</v>
      </c>
      <c r="V142" s="310">
        <f>IF(V$16=0,0,V$16/PPA_fec!V$16)</f>
        <v>0</v>
      </c>
      <c r="W142" s="310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310">
        <f>IF(B$17=0,0,B$17/PPA_fec!B$17)</f>
        <v>0</v>
      </c>
      <c r="C143" s="310">
        <f>IF(C$17=0,0,C$17/PPA_fec!C$17)</f>
        <v>0</v>
      </c>
      <c r="D143" s="310">
        <f>IF(D$17=0,0,D$17/PPA_fec!D$17)</f>
        <v>0</v>
      </c>
      <c r="E143" s="310">
        <f>IF(E$17=0,0,E$17/PPA_fec!E$17)</f>
        <v>0</v>
      </c>
      <c r="F143" s="310">
        <f>IF(F$17=0,0,F$17/PPA_fec!F$17)</f>
        <v>0</v>
      </c>
      <c r="G143" s="310">
        <f>IF(G$17=0,0,G$17/PPA_fec!G$17)</f>
        <v>0</v>
      </c>
      <c r="H143" s="310">
        <f>IF(H$17=0,0,H$17/PPA_fec!H$17)</f>
        <v>0</v>
      </c>
      <c r="I143" s="310">
        <f>IF(I$17=0,0,I$17/PPA_fec!I$17)</f>
        <v>0</v>
      </c>
      <c r="J143" s="310">
        <f>IF(J$17=0,0,J$17/PPA_fec!J$17)</f>
        <v>0</v>
      </c>
      <c r="K143" s="310">
        <f>IF(K$17=0,0,K$17/PPA_fec!K$17)</f>
        <v>0</v>
      </c>
      <c r="L143" s="310">
        <f>IF(L$17=0,0,L$17/PPA_fec!L$17)</f>
        <v>0</v>
      </c>
      <c r="M143" s="310">
        <f>IF(M$17=0,0,M$17/PPA_fec!M$17)</f>
        <v>0</v>
      </c>
      <c r="N143" s="310">
        <f>IF(N$17=0,0,N$17/PPA_fec!N$17)</f>
        <v>0</v>
      </c>
      <c r="O143" s="310">
        <f>IF(O$17=0,0,O$17/PPA_fec!O$17)</f>
        <v>0</v>
      </c>
      <c r="P143" s="310">
        <f>IF(P$17=0,0,P$17/PPA_fec!P$17)</f>
        <v>0</v>
      </c>
      <c r="Q143" s="310">
        <f>IF(Q$17=0,0,Q$17/PPA_fec!Q$17)</f>
        <v>0</v>
      </c>
      <c r="R143" s="310">
        <f>IF(R$17=0,0,R$17/PPA_fec!R$17)</f>
        <v>0</v>
      </c>
      <c r="S143" s="310">
        <f>IF(S$17=0,0,S$17/PPA_fec!S$17)</f>
        <v>0</v>
      </c>
      <c r="T143" s="310">
        <f>IF(T$17=0,0,T$17/PPA_fec!T$17)</f>
        <v>0</v>
      </c>
      <c r="U143" s="310">
        <f>IF(U$17=0,0,U$17/PPA_fec!U$17)</f>
        <v>0</v>
      </c>
      <c r="V143" s="310">
        <f>IF(V$17=0,0,V$17/PPA_fec!V$17)</f>
        <v>0</v>
      </c>
      <c r="W143" s="310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311">
        <f>IF(B$30=0,0,B$30/PPA_fec!B$30)</f>
        <v>0</v>
      </c>
      <c r="C144" s="311">
        <f>IF(C$30=0,0,C$30/PPA_fec!C$30)</f>
        <v>0</v>
      </c>
      <c r="D144" s="311">
        <f>IF(D$30=0,0,D$30/PPA_fec!D$30)</f>
        <v>0</v>
      </c>
      <c r="E144" s="311">
        <f>IF(E$30=0,0,E$30/PPA_fec!E$30)</f>
        <v>0</v>
      </c>
      <c r="F144" s="311">
        <f>IF(F$30=0,0,F$30/PPA_fec!F$30)</f>
        <v>0</v>
      </c>
      <c r="G144" s="311">
        <f>IF(G$30=0,0,G$30/PPA_fec!G$30)</f>
        <v>0</v>
      </c>
      <c r="H144" s="311">
        <f>IF(H$30=0,0,H$30/PPA_fec!H$30)</f>
        <v>0</v>
      </c>
      <c r="I144" s="311">
        <f>IF(I$30=0,0,I$30/PPA_fec!I$30)</f>
        <v>0</v>
      </c>
      <c r="J144" s="311">
        <f>IF(J$30=0,0,J$30/PPA_fec!J$30)</f>
        <v>0</v>
      </c>
      <c r="K144" s="311">
        <f>IF(K$30=0,0,K$30/PPA_fec!K$30)</f>
        <v>0</v>
      </c>
      <c r="L144" s="311">
        <f>IF(L$30=0,0,L$30/PPA_fec!L$30)</f>
        <v>0</v>
      </c>
      <c r="M144" s="311">
        <f>IF(M$30=0,0,M$30/PPA_fec!M$30)</f>
        <v>0</v>
      </c>
      <c r="N144" s="311">
        <f>IF(N$30=0,0,N$30/PPA_fec!N$30)</f>
        <v>0</v>
      </c>
      <c r="O144" s="311">
        <f>IF(O$30=0,0,O$30/PPA_fec!O$30)</f>
        <v>0</v>
      </c>
      <c r="P144" s="311">
        <f>IF(P$30=0,0,P$30/PPA_fec!P$30)</f>
        <v>0</v>
      </c>
      <c r="Q144" s="311">
        <f>IF(Q$30=0,0,Q$30/PPA_fec!Q$30)</f>
        <v>0</v>
      </c>
      <c r="R144" s="311">
        <f>IF(R$30=0,0,R$30/PPA_fec!R$30)</f>
        <v>0</v>
      </c>
      <c r="S144" s="311">
        <f>IF(S$30=0,0,S$30/PPA_fec!S$30)</f>
        <v>0</v>
      </c>
      <c r="T144" s="311">
        <f>IF(T$30=0,0,T$30/PPA_fec!T$30)</f>
        <v>0</v>
      </c>
      <c r="U144" s="311">
        <f>IF(U$30=0,0,U$30/PPA_fec!U$30)</f>
        <v>0</v>
      </c>
      <c r="V144" s="311">
        <f>IF(V$30=0,0,V$30/PPA_fec!V$30)</f>
        <v>0</v>
      </c>
      <c r="W144" s="311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4">
        <f>IF(B$32=0,0,B$32/PPA_fec!B$32)</f>
        <v>0</v>
      </c>
      <c r="C146" s="324">
        <f>IF(C$32=0,0,C$32/PPA_fec!C$32)</f>
        <v>0</v>
      </c>
      <c r="D146" s="324">
        <f>IF(D$32=0,0,D$32/PPA_fec!D$32)</f>
        <v>0</v>
      </c>
      <c r="E146" s="324">
        <f>IF(E$32=0,0,E$32/PPA_fec!E$32)</f>
        <v>0</v>
      </c>
      <c r="F146" s="324">
        <f>IF(F$32=0,0,F$32/PPA_fec!F$32)</f>
        <v>0</v>
      </c>
      <c r="G146" s="324">
        <f>IF(G$32=0,0,G$32/PPA_fec!G$32)</f>
        <v>0</v>
      </c>
      <c r="H146" s="324">
        <f>IF(H$32=0,0,H$32/PPA_fec!H$32)</f>
        <v>0</v>
      </c>
      <c r="I146" s="324">
        <f>IF(I$32=0,0,I$32/PPA_fec!I$32)</f>
        <v>0</v>
      </c>
      <c r="J146" s="324">
        <f>IF(J$32=0,0,J$32/PPA_fec!J$32)</f>
        <v>0</v>
      </c>
      <c r="K146" s="324">
        <f>IF(K$32=0,0,K$32/PPA_fec!K$32)</f>
        <v>0</v>
      </c>
      <c r="L146" s="324">
        <f>IF(L$32=0,0,L$32/PPA_fec!L$32)</f>
        <v>0</v>
      </c>
      <c r="M146" s="324">
        <f>IF(M$32=0,0,M$32/PPA_fec!M$32)</f>
        <v>0</v>
      </c>
      <c r="N146" s="324">
        <f>IF(N$32=0,0,N$32/PPA_fec!N$32)</f>
        <v>0</v>
      </c>
      <c r="O146" s="324">
        <f>IF(O$32=0,0,O$32/PPA_fec!O$32)</f>
        <v>0</v>
      </c>
      <c r="P146" s="324">
        <f>IF(P$32=0,0,P$32/PPA_fec!P$32)</f>
        <v>0</v>
      </c>
      <c r="Q146" s="324">
        <f>IF(Q$32=0,0,Q$32/PPA_fec!Q$32)</f>
        <v>0</v>
      </c>
      <c r="R146" s="324">
        <f>IF(R$32=0,0,R$32/PPA_fec!R$32)</f>
        <v>0</v>
      </c>
      <c r="S146" s="324">
        <f>IF(S$32=0,0,S$32/PPA_fec!S$32)</f>
        <v>0</v>
      </c>
      <c r="T146" s="324">
        <f>IF(T$32=0,0,T$32/PPA_fec!T$32)</f>
        <v>0</v>
      </c>
      <c r="U146" s="324">
        <f>IF(U$32=0,0,U$32/PPA_fec!U$32)</f>
        <v>0</v>
      </c>
      <c r="V146" s="324">
        <f>IF(V$32=0,0,V$32/PPA_fec!V$32)</f>
        <v>0</v>
      </c>
      <c r="W146" s="324">
        <f>IF(W$32=0,0,W$32/PPA_fec!W$32)</f>
        <v>0</v>
      </c>
      <c r="DA146" s="95"/>
    </row>
    <row r="147" spans="1:105" ht="12" customHeight="1" x14ac:dyDescent="0.25">
      <c r="A147" s="55" t="s">
        <v>92</v>
      </c>
      <c r="B147" s="307">
        <f>IF(B$33=0,0,B$33/PPA_fec!B$33)</f>
        <v>0</v>
      </c>
      <c r="C147" s="307">
        <f>IF(C$33=0,0,C$33/PPA_fec!C$33)</f>
        <v>0</v>
      </c>
      <c r="D147" s="307">
        <f>IF(D$33=0,0,D$33/PPA_fec!D$33)</f>
        <v>0</v>
      </c>
      <c r="E147" s="307">
        <f>IF(E$33=0,0,E$33/PPA_fec!E$33)</f>
        <v>0</v>
      </c>
      <c r="F147" s="307">
        <f>IF(F$33=0,0,F$33/PPA_fec!F$33)</f>
        <v>0</v>
      </c>
      <c r="G147" s="307">
        <f>IF(G$33=0,0,G$33/PPA_fec!G$33)</f>
        <v>0</v>
      </c>
      <c r="H147" s="307">
        <f>IF(H$33=0,0,H$33/PPA_fec!H$33)</f>
        <v>0</v>
      </c>
      <c r="I147" s="307">
        <f>IF(I$33=0,0,I$33/PPA_fec!I$33)</f>
        <v>0</v>
      </c>
      <c r="J147" s="307">
        <f>IF(J$33=0,0,J$33/PPA_fec!J$33)</f>
        <v>0</v>
      </c>
      <c r="K147" s="307">
        <f>IF(K$33=0,0,K$33/PPA_fec!K$33)</f>
        <v>0</v>
      </c>
      <c r="L147" s="307">
        <f>IF(L$33=0,0,L$33/PPA_fec!L$33)</f>
        <v>0</v>
      </c>
      <c r="M147" s="307">
        <f>IF(M$33=0,0,M$33/PPA_fec!M$33)</f>
        <v>0</v>
      </c>
      <c r="N147" s="307">
        <f>IF(N$33=0,0,N$33/PPA_fec!N$33)</f>
        <v>0</v>
      </c>
      <c r="O147" s="307">
        <f>IF(O$33=0,0,O$33/PPA_fec!O$33)</f>
        <v>0</v>
      </c>
      <c r="P147" s="307">
        <f>IF(P$33=0,0,P$33/PPA_fec!P$33)</f>
        <v>0</v>
      </c>
      <c r="Q147" s="307">
        <f>IF(Q$33=0,0,Q$33/PPA_fec!Q$33)</f>
        <v>0</v>
      </c>
      <c r="R147" s="307">
        <f>IF(R$33=0,0,R$33/PPA_fec!R$33)</f>
        <v>0</v>
      </c>
      <c r="S147" s="307">
        <f>IF(S$33=0,0,S$33/PPA_fec!S$33)</f>
        <v>0</v>
      </c>
      <c r="T147" s="307">
        <f>IF(T$33=0,0,T$33/PPA_fec!T$33)</f>
        <v>0</v>
      </c>
      <c r="U147" s="307">
        <f>IF(U$33=0,0,U$33/PPA_fec!U$33)</f>
        <v>0</v>
      </c>
      <c r="V147" s="307">
        <f>IF(V$33=0,0,V$33/PPA_fec!V$33)</f>
        <v>0</v>
      </c>
      <c r="W147" s="307">
        <f>IF(W$33=0,0,W$33/PPA_fec!W$33)</f>
        <v>0</v>
      </c>
      <c r="DA147" s="76"/>
    </row>
    <row r="148" spans="1:105" ht="12" customHeight="1" x14ac:dyDescent="0.25">
      <c r="A148" s="202" t="s">
        <v>93</v>
      </c>
      <c r="B148" s="308">
        <f>IF(B$34=0,0,B$34/PPA_fec!B$34)</f>
        <v>0</v>
      </c>
      <c r="C148" s="308">
        <f>IF(C$34=0,0,C$34/PPA_fec!C$34)</f>
        <v>0</v>
      </c>
      <c r="D148" s="308">
        <f>IF(D$34=0,0,D$34/PPA_fec!D$34)</f>
        <v>0</v>
      </c>
      <c r="E148" s="308">
        <f>IF(E$34=0,0,E$34/PPA_fec!E$34)</f>
        <v>0</v>
      </c>
      <c r="F148" s="308">
        <f>IF(F$34=0,0,F$34/PPA_fec!F$34)</f>
        <v>0</v>
      </c>
      <c r="G148" s="308">
        <f>IF(G$34=0,0,G$34/PPA_fec!G$34)</f>
        <v>0</v>
      </c>
      <c r="H148" s="308">
        <f>IF(H$34=0,0,H$34/PPA_fec!H$34)</f>
        <v>0</v>
      </c>
      <c r="I148" s="308">
        <f>IF(I$34=0,0,I$34/PPA_fec!I$34)</f>
        <v>0</v>
      </c>
      <c r="J148" s="308">
        <f>IF(J$34=0,0,J$34/PPA_fec!J$34)</f>
        <v>0</v>
      </c>
      <c r="K148" s="308">
        <f>IF(K$34=0,0,K$34/PPA_fec!K$34)</f>
        <v>0</v>
      </c>
      <c r="L148" s="308">
        <f>IF(L$34=0,0,L$34/PPA_fec!L$34)</f>
        <v>0</v>
      </c>
      <c r="M148" s="308">
        <f>IF(M$34=0,0,M$34/PPA_fec!M$34)</f>
        <v>0</v>
      </c>
      <c r="N148" s="308">
        <f>IF(N$34=0,0,N$34/PPA_fec!N$34)</f>
        <v>0</v>
      </c>
      <c r="O148" s="308">
        <f>IF(O$34=0,0,O$34/PPA_fec!O$34)</f>
        <v>0</v>
      </c>
      <c r="P148" s="308">
        <f>IF(P$34=0,0,P$34/PPA_fec!P$34)</f>
        <v>0</v>
      </c>
      <c r="Q148" s="308">
        <f>IF(Q$34=0,0,Q$34/PPA_fec!Q$34)</f>
        <v>0</v>
      </c>
      <c r="R148" s="308">
        <f>IF(R$34=0,0,R$34/PPA_fec!R$34)</f>
        <v>0</v>
      </c>
      <c r="S148" s="308">
        <f>IF(S$34=0,0,S$34/PPA_fec!S$34)</f>
        <v>0</v>
      </c>
      <c r="T148" s="308">
        <f>IF(T$34=0,0,T$34/PPA_fec!T$34)</f>
        <v>0</v>
      </c>
      <c r="U148" s="308">
        <f>IF(U$34=0,0,U$34/PPA_fec!U$34)</f>
        <v>0</v>
      </c>
      <c r="V148" s="308">
        <f>IF(V$34=0,0,V$34/PPA_fec!V$34)</f>
        <v>0</v>
      </c>
      <c r="W148" s="308">
        <f>IF(W$34=0,0,W$34/PPA_fec!W$34)</f>
        <v>0</v>
      </c>
      <c r="DA148" s="77"/>
    </row>
    <row r="149" spans="1:105" ht="12" customHeight="1" x14ac:dyDescent="0.25">
      <c r="A149" s="202" t="s">
        <v>94</v>
      </c>
      <c r="B149" s="308">
        <f>IF(B$35=0,0,B$35/PPA_fec!B$35)</f>
        <v>0</v>
      </c>
      <c r="C149" s="308">
        <f>IF(C$35=0,0,C$35/PPA_fec!C$35)</f>
        <v>0</v>
      </c>
      <c r="D149" s="308">
        <f>IF(D$35=0,0,D$35/PPA_fec!D$35)</f>
        <v>0</v>
      </c>
      <c r="E149" s="308">
        <f>IF(E$35=0,0,E$35/PPA_fec!E$35)</f>
        <v>0</v>
      </c>
      <c r="F149" s="308">
        <f>IF(F$35=0,0,F$35/PPA_fec!F$35)</f>
        <v>0</v>
      </c>
      <c r="G149" s="308">
        <f>IF(G$35=0,0,G$35/PPA_fec!G$35)</f>
        <v>0</v>
      </c>
      <c r="H149" s="308">
        <f>IF(H$35=0,0,H$35/PPA_fec!H$35)</f>
        <v>0</v>
      </c>
      <c r="I149" s="308">
        <f>IF(I$35=0,0,I$35/PPA_fec!I$35)</f>
        <v>0</v>
      </c>
      <c r="J149" s="308">
        <f>IF(J$35=0,0,J$35/PPA_fec!J$35)</f>
        <v>0</v>
      </c>
      <c r="K149" s="308">
        <f>IF(K$35=0,0,K$35/PPA_fec!K$35)</f>
        <v>0</v>
      </c>
      <c r="L149" s="308">
        <f>IF(L$35=0,0,L$35/PPA_fec!L$35)</f>
        <v>0</v>
      </c>
      <c r="M149" s="308">
        <f>IF(M$35=0,0,M$35/PPA_fec!M$35)</f>
        <v>0</v>
      </c>
      <c r="N149" s="308">
        <f>IF(N$35=0,0,N$35/PPA_fec!N$35)</f>
        <v>0</v>
      </c>
      <c r="O149" s="308">
        <f>IF(O$35=0,0,O$35/PPA_fec!O$35)</f>
        <v>0</v>
      </c>
      <c r="P149" s="308">
        <f>IF(P$35=0,0,P$35/PPA_fec!P$35)</f>
        <v>0</v>
      </c>
      <c r="Q149" s="308">
        <f>IF(Q$35=0,0,Q$35/PPA_fec!Q$35)</f>
        <v>0</v>
      </c>
      <c r="R149" s="308">
        <f>IF(R$35=0,0,R$35/PPA_fec!R$35)</f>
        <v>0</v>
      </c>
      <c r="S149" s="308">
        <f>IF(S$35=0,0,S$35/PPA_fec!S$35)</f>
        <v>0</v>
      </c>
      <c r="T149" s="308">
        <f>IF(T$35=0,0,T$35/PPA_fec!T$35)</f>
        <v>0</v>
      </c>
      <c r="U149" s="308">
        <f>IF(U$35=0,0,U$35/PPA_fec!U$35)</f>
        <v>0</v>
      </c>
      <c r="V149" s="308">
        <f>IF(V$35=0,0,V$35/PPA_fec!V$35)</f>
        <v>0</v>
      </c>
      <c r="W149" s="308">
        <f>IF(W$35=0,0,W$35/PPA_fec!W$35)</f>
        <v>0</v>
      </c>
      <c r="DA149" s="77"/>
    </row>
    <row r="150" spans="1:105" ht="12" customHeight="1" x14ac:dyDescent="0.25">
      <c r="A150" s="202" t="s">
        <v>95</v>
      </c>
      <c r="B150" s="308">
        <f>IF(B$36=0,0,B$36/PPA_fec!B$36)</f>
        <v>0</v>
      </c>
      <c r="C150" s="308">
        <f>IF(C$36=0,0,C$36/PPA_fec!C$36)</f>
        <v>0</v>
      </c>
      <c r="D150" s="308">
        <f>IF(D$36=0,0,D$36/PPA_fec!D$36)</f>
        <v>0</v>
      </c>
      <c r="E150" s="308">
        <f>IF(E$36=0,0,E$36/PPA_fec!E$36)</f>
        <v>0</v>
      </c>
      <c r="F150" s="308">
        <f>IF(F$36=0,0,F$36/PPA_fec!F$36)</f>
        <v>0</v>
      </c>
      <c r="G150" s="308">
        <f>IF(G$36=0,0,G$36/PPA_fec!G$36)</f>
        <v>0</v>
      </c>
      <c r="H150" s="308">
        <f>IF(H$36=0,0,H$36/PPA_fec!H$36)</f>
        <v>0</v>
      </c>
      <c r="I150" s="308">
        <f>IF(I$36=0,0,I$36/PPA_fec!I$36)</f>
        <v>0</v>
      </c>
      <c r="J150" s="308">
        <f>IF(J$36=0,0,J$36/PPA_fec!J$36)</f>
        <v>0</v>
      </c>
      <c r="K150" s="308">
        <f>IF(K$36=0,0,K$36/PPA_fec!K$36)</f>
        <v>0</v>
      </c>
      <c r="L150" s="308">
        <f>IF(L$36=0,0,L$36/PPA_fec!L$36)</f>
        <v>0</v>
      </c>
      <c r="M150" s="308">
        <f>IF(M$36=0,0,M$36/PPA_fec!M$36)</f>
        <v>0</v>
      </c>
      <c r="N150" s="308">
        <f>IF(N$36=0,0,N$36/PPA_fec!N$36)</f>
        <v>0</v>
      </c>
      <c r="O150" s="308">
        <f>IF(O$36=0,0,O$36/PPA_fec!O$36)</f>
        <v>0</v>
      </c>
      <c r="P150" s="308">
        <f>IF(P$36=0,0,P$36/PPA_fec!P$36)</f>
        <v>0</v>
      </c>
      <c r="Q150" s="308">
        <f>IF(Q$36=0,0,Q$36/PPA_fec!Q$36)</f>
        <v>0</v>
      </c>
      <c r="R150" s="308">
        <f>IF(R$36=0,0,R$36/PPA_fec!R$36)</f>
        <v>0</v>
      </c>
      <c r="S150" s="308">
        <f>IF(S$36=0,0,S$36/PPA_fec!S$36)</f>
        <v>0</v>
      </c>
      <c r="T150" s="308">
        <f>IF(T$36=0,0,T$36/PPA_fec!T$36)</f>
        <v>0</v>
      </c>
      <c r="U150" s="308">
        <f>IF(U$36=0,0,U$36/PPA_fec!U$36)</f>
        <v>0</v>
      </c>
      <c r="V150" s="308">
        <f>IF(V$36=0,0,V$36/PPA_fec!V$36)</f>
        <v>0</v>
      </c>
      <c r="W150" s="308">
        <f>IF(W$36=0,0,W$36/PPA_fec!W$36)</f>
        <v>0</v>
      </c>
      <c r="DA150" s="77"/>
    </row>
    <row r="151" spans="1:105" ht="12" customHeight="1" x14ac:dyDescent="0.25">
      <c r="A151" s="56" t="s">
        <v>96</v>
      </c>
      <c r="B151" s="309">
        <f>IF(B$37=0,0,B$37/PPA_fec!B$37)</f>
        <v>0</v>
      </c>
      <c r="C151" s="309">
        <f>IF(C$37=0,0,C$37/PPA_fec!C$37)</f>
        <v>0</v>
      </c>
      <c r="D151" s="309">
        <f>IF(D$37=0,0,D$37/PPA_fec!D$37)</f>
        <v>0</v>
      </c>
      <c r="E151" s="309">
        <f>IF(E$37=0,0,E$37/PPA_fec!E$37)</f>
        <v>0</v>
      </c>
      <c r="F151" s="309">
        <f>IF(F$37=0,0,F$37/PPA_fec!F$37)</f>
        <v>0</v>
      </c>
      <c r="G151" s="309">
        <f>IF(G$37=0,0,G$37/PPA_fec!G$37)</f>
        <v>0</v>
      </c>
      <c r="H151" s="309">
        <f>IF(H$37=0,0,H$37/PPA_fec!H$37)</f>
        <v>0</v>
      </c>
      <c r="I151" s="309">
        <f>IF(I$37=0,0,I$37/PPA_fec!I$37)</f>
        <v>0</v>
      </c>
      <c r="J151" s="309">
        <f>IF(J$37=0,0,J$37/PPA_fec!J$37)</f>
        <v>0</v>
      </c>
      <c r="K151" s="309">
        <f>IF(K$37=0,0,K$37/PPA_fec!K$37)</f>
        <v>0</v>
      </c>
      <c r="L151" s="309">
        <f>IF(L$37=0,0,L$37/PPA_fec!L$37)</f>
        <v>0</v>
      </c>
      <c r="M151" s="309">
        <f>IF(M$37=0,0,M$37/PPA_fec!M$37)</f>
        <v>0</v>
      </c>
      <c r="N151" s="309">
        <f>IF(N$37=0,0,N$37/PPA_fec!N$37)</f>
        <v>0</v>
      </c>
      <c r="O151" s="309">
        <f>IF(O$37=0,0,O$37/PPA_fec!O$37)</f>
        <v>0</v>
      </c>
      <c r="P151" s="309">
        <f>IF(P$37=0,0,P$37/PPA_fec!P$37)</f>
        <v>0</v>
      </c>
      <c r="Q151" s="309">
        <f>IF(Q$37=0,0,Q$37/PPA_fec!Q$37)</f>
        <v>0</v>
      </c>
      <c r="R151" s="309">
        <f>IF(R$37=0,0,R$37/PPA_fec!R$37)</f>
        <v>0</v>
      </c>
      <c r="S151" s="309">
        <f>IF(S$37=0,0,S$37/PPA_fec!S$37)</f>
        <v>0</v>
      </c>
      <c r="T151" s="309">
        <f>IF(T$37=0,0,T$37/PPA_fec!T$37)</f>
        <v>0</v>
      </c>
      <c r="U151" s="309">
        <f>IF(U$37=0,0,U$37/PPA_fec!U$37)</f>
        <v>0</v>
      </c>
      <c r="V151" s="309">
        <f>IF(V$37=0,0,V$37/PPA_fec!V$37)</f>
        <v>0</v>
      </c>
      <c r="W151" s="309">
        <f>IF(W$37=0,0,W$37/PPA_fec!W$37)</f>
        <v>0</v>
      </c>
      <c r="DA151" s="78"/>
    </row>
    <row r="152" spans="1:105" ht="12" customHeight="1" x14ac:dyDescent="0.25">
      <c r="A152" s="203" t="s">
        <v>1885</v>
      </c>
      <c r="B152" s="310">
        <f>IF(B$43=0,0,B$43/PPA_fec!B$43)</f>
        <v>0</v>
      </c>
      <c r="C152" s="310">
        <f>IF(C$43=0,0,C$43/PPA_fec!C$43)</f>
        <v>0</v>
      </c>
      <c r="D152" s="310">
        <f>IF(D$43=0,0,D$43/PPA_fec!D$43)</f>
        <v>0</v>
      </c>
      <c r="E152" s="310">
        <f>IF(E$43=0,0,E$43/PPA_fec!E$43)</f>
        <v>0</v>
      </c>
      <c r="F152" s="310">
        <f>IF(F$43=0,0,F$43/PPA_fec!F$43)</f>
        <v>0</v>
      </c>
      <c r="G152" s="310">
        <f>IF(G$43=0,0,G$43/PPA_fec!G$43)</f>
        <v>0</v>
      </c>
      <c r="H152" s="310">
        <f>IF(H$43=0,0,H$43/PPA_fec!H$43)</f>
        <v>0</v>
      </c>
      <c r="I152" s="310">
        <f>IF(I$43=0,0,I$43/PPA_fec!I$43)</f>
        <v>0</v>
      </c>
      <c r="J152" s="310">
        <f>IF(J$43=0,0,J$43/PPA_fec!J$43)</f>
        <v>0</v>
      </c>
      <c r="K152" s="310">
        <f>IF(K$43=0,0,K$43/PPA_fec!K$43)</f>
        <v>0</v>
      </c>
      <c r="L152" s="310">
        <f>IF(L$43=0,0,L$43/PPA_fec!L$43)</f>
        <v>0</v>
      </c>
      <c r="M152" s="310">
        <f>IF(M$43=0,0,M$43/PPA_fec!M$43)</f>
        <v>0</v>
      </c>
      <c r="N152" s="310">
        <f>IF(N$43=0,0,N$43/PPA_fec!N$43)</f>
        <v>0</v>
      </c>
      <c r="O152" s="310">
        <f>IF(O$43=0,0,O$43/PPA_fec!O$43)</f>
        <v>0</v>
      </c>
      <c r="P152" s="310">
        <f>IF(P$43=0,0,P$43/PPA_fec!P$43)</f>
        <v>0</v>
      </c>
      <c r="Q152" s="310">
        <f>IF(Q$43=0,0,Q$43/PPA_fec!Q$43)</f>
        <v>0</v>
      </c>
      <c r="R152" s="310">
        <f>IF(R$43=0,0,R$43/PPA_fec!R$43)</f>
        <v>0</v>
      </c>
      <c r="S152" s="310">
        <f>IF(S$43=0,0,S$43/PPA_fec!S$43)</f>
        <v>0</v>
      </c>
      <c r="T152" s="310">
        <f>IF(T$43=0,0,T$43/PPA_fec!T$43)</f>
        <v>0</v>
      </c>
      <c r="U152" s="310">
        <f>IF(U$43=0,0,U$43/PPA_fec!U$43)</f>
        <v>0</v>
      </c>
      <c r="V152" s="310">
        <f>IF(V$43=0,0,V$43/PPA_fec!V$43)</f>
        <v>0</v>
      </c>
      <c r="W152" s="310">
        <f>IF(W$43=0,0,W$43/PPA_fec!W$43)</f>
        <v>0</v>
      </c>
      <c r="DA152" s="79"/>
    </row>
    <row r="153" spans="1:105" ht="12" customHeight="1" x14ac:dyDescent="0.25">
      <c r="A153" s="203" t="s">
        <v>1900</v>
      </c>
      <c r="B153" s="310">
        <f>IF(B$56=0,0,B$56/PPA_fec!B$56)</f>
        <v>0</v>
      </c>
      <c r="C153" s="310">
        <f>IF(C$56=0,0,C$56/PPA_fec!C$56)</f>
        <v>0</v>
      </c>
      <c r="D153" s="310">
        <f>IF(D$56=0,0,D$56/PPA_fec!D$56)</f>
        <v>0</v>
      </c>
      <c r="E153" s="310">
        <f>IF(E$56=0,0,E$56/PPA_fec!E$56)</f>
        <v>0</v>
      </c>
      <c r="F153" s="310">
        <f>IF(F$56=0,0,F$56/PPA_fec!F$56)</f>
        <v>0</v>
      </c>
      <c r="G153" s="310">
        <f>IF(G$56=0,0,G$56/PPA_fec!G$56)</f>
        <v>0</v>
      </c>
      <c r="H153" s="310">
        <f>IF(H$56=0,0,H$56/PPA_fec!H$56)</f>
        <v>0</v>
      </c>
      <c r="I153" s="310">
        <f>IF(I$56=0,0,I$56/PPA_fec!I$56)</f>
        <v>0</v>
      </c>
      <c r="J153" s="310">
        <f>IF(J$56=0,0,J$56/PPA_fec!J$56)</f>
        <v>0</v>
      </c>
      <c r="K153" s="310">
        <f>IF(K$56=0,0,K$56/PPA_fec!K$56)</f>
        <v>0</v>
      </c>
      <c r="L153" s="310">
        <f>IF(L$56=0,0,L$56/PPA_fec!L$56)</f>
        <v>0</v>
      </c>
      <c r="M153" s="310">
        <f>IF(M$56=0,0,M$56/PPA_fec!M$56)</f>
        <v>0</v>
      </c>
      <c r="N153" s="310">
        <f>IF(N$56=0,0,N$56/PPA_fec!N$56)</f>
        <v>0</v>
      </c>
      <c r="O153" s="310">
        <f>IF(O$56=0,0,O$56/PPA_fec!O$56)</f>
        <v>0</v>
      </c>
      <c r="P153" s="310">
        <f>IF(P$56=0,0,P$56/PPA_fec!P$56)</f>
        <v>0</v>
      </c>
      <c r="Q153" s="310">
        <f>IF(Q$56=0,0,Q$56/PPA_fec!Q$56)</f>
        <v>0</v>
      </c>
      <c r="R153" s="310">
        <f>IF(R$56=0,0,R$56/PPA_fec!R$56)</f>
        <v>0</v>
      </c>
      <c r="S153" s="310">
        <f>IF(S$56=0,0,S$56/PPA_fec!S$56)</f>
        <v>0</v>
      </c>
      <c r="T153" s="310">
        <f>IF(T$56=0,0,T$56/PPA_fec!T$56)</f>
        <v>0</v>
      </c>
      <c r="U153" s="310">
        <f>IF(U$56=0,0,U$56/PPA_fec!U$56)</f>
        <v>0</v>
      </c>
      <c r="V153" s="310">
        <f>IF(V$56=0,0,V$56/PPA_fec!V$56)</f>
        <v>0</v>
      </c>
      <c r="W153" s="310">
        <f>IF(W$56=0,0,W$56/PPA_fec!W$56)</f>
        <v>0</v>
      </c>
      <c r="DA153" s="79"/>
    </row>
    <row r="154" spans="1:105" ht="12" customHeight="1" x14ac:dyDescent="0.25">
      <c r="A154" s="41" t="s">
        <v>1915</v>
      </c>
      <c r="B154" s="311">
        <f>IF(B$69=0,0,B$69/PPA_fec!B$69)</f>
        <v>0</v>
      </c>
      <c r="C154" s="311">
        <f>IF(C$69=0,0,C$69/PPA_fec!C$69)</f>
        <v>0</v>
      </c>
      <c r="D154" s="311">
        <f>IF(D$69=0,0,D$69/PPA_fec!D$69)</f>
        <v>0</v>
      </c>
      <c r="E154" s="311">
        <f>IF(E$69=0,0,E$69/PPA_fec!E$69)</f>
        <v>0</v>
      </c>
      <c r="F154" s="311">
        <f>IF(F$69=0,0,F$69/PPA_fec!F$69)</f>
        <v>0</v>
      </c>
      <c r="G154" s="311">
        <f>IF(G$69=0,0,G$69/PPA_fec!G$69)</f>
        <v>0</v>
      </c>
      <c r="H154" s="311">
        <f>IF(H$69=0,0,H$69/PPA_fec!H$69)</f>
        <v>0</v>
      </c>
      <c r="I154" s="311">
        <f>IF(I$69=0,0,I$69/PPA_fec!I$69)</f>
        <v>0</v>
      </c>
      <c r="J154" s="311">
        <f>IF(J$69=0,0,J$69/PPA_fec!J$69)</f>
        <v>0</v>
      </c>
      <c r="K154" s="311">
        <f>IF(K$69=0,0,K$69/PPA_fec!K$69)</f>
        <v>0</v>
      </c>
      <c r="L154" s="311">
        <f>IF(L$69=0,0,L$69/PPA_fec!L$69)</f>
        <v>0</v>
      </c>
      <c r="M154" s="311">
        <f>IF(M$69=0,0,M$69/PPA_fec!M$69)</f>
        <v>0</v>
      </c>
      <c r="N154" s="311">
        <f>IF(N$69=0,0,N$69/PPA_fec!N$69)</f>
        <v>0</v>
      </c>
      <c r="O154" s="311">
        <f>IF(O$69=0,0,O$69/PPA_fec!O$69)</f>
        <v>0</v>
      </c>
      <c r="P154" s="311">
        <f>IF(P$69=0,0,P$69/PPA_fec!P$69)</f>
        <v>0</v>
      </c>
      <c r="Q154" s="311">
        <f>IF(Q$69=0,0,Q$69/PPA_fec!Q$69)</f>
        <v>0</v>
      </c>
      <c r="R154" s="311">
        <f>IF(R$69=0,0,R$69/PPA_fec!R$69)</f>
        <v>0</v>
      </c>
      <c r="S154" s="311">
        <f>IF(S$69=0,0,S$69/PPA_fec!S$69)</f>
        <v>0</v>
      </c>
      <c r="T154" s="311">
        <f>IF(T$69=0,0,T$69/PPA_fec!T$69)</f>
        <v>0</v>
      </c>
      <c r="U154" s="311">
        <f>IF(U$69=0,0,U$69/PPA_fec!U$69)</f>
        <v>0</v>
      </c>
      <c r="V154" s="311">
        <f>IF(V$69=0,0,V$69/PPA_fec!V$69)</f>
        <v>0</v>
      </c>
      <c r="W154" s="311">
        <f>IF(W$69=0,0,W$69/PPA_fec!W$69)</f>
        <v>0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4">
        <f>IF(B$83=0,0,B$83/PPA_fec!B$83)</f>
        <v>0.73706196526536916</v>
      </c>
      <c r="C156" s="324">
        <f>IF(C$83=0,0,C$83/PPA_fec!C$83)</f>
        <v>0.7369067340077341</v>
      </c>
      <c r="D156" s="324">
        <f>IF(D$83=0,0,D$83/PPA_fec!D$83)</f>
        <v>0.74002043908908766</v>
      </c>
      <c r="E156" s="324">
        <f>IF(E$83=0,0,E$83/PPA_fec!E$83)</f>
        <v>0.74273063423526486</v>
      </c>
      <c r="F156" s="324">
        <f>IF(F$83=0,0,F$83/PPA_fec!F$83)</f>
        <v>0.74224546321630325</v>
      </c>
      <c r="G156" s="324">
        <f>IF(G$83=0,0,G$83/PPA_fec!G$83)</f>
        <v>0.74312734814291548</v>
      </c>
      <c r="H156" s="324">
        <f>IF(H$83=0,0,H$83/PPA_fec!H$83)</f>
        <v>0.74200600054235955</v>
      </c>
      <c r="I156" s="324">
        <f>IF(I$83=0,0,I$83/PPA_fec!I$83)</f>
        <v>0.74145411551793905</v>
      </c>
      <c r="J156" s="324">
        <f>IF(J$83=0,0,J$83/PPA_fec!J$83)</f>
        <v>0.74239143386847006</v>
      </c>
      <c r="K156" s="324">
        <f>IF(K$83=0,0,K$83/PPA_fec!K$83)</f>
        <v>0.74198294681871824</v>
      </c>
      <c r="L156" s="324">
        <f>IF(L$83=0,0,L$83/PPA_fec!L$83)</f>
        <v>0.74125008220346089</v>
      </c>
      <c r="M156" s="324">
        <f>IF(M$83=0,0,M$83/PPA_fec!M$83)</f>
        <v>0.74966264363416124</v>
      </c>
      <c r="N156" s="324">
        <f>IF(N$83=0,0,N$83/PPA_fec!N$83)</f>
        <v>0.75416467755494043</v>
      </c>
      <c r="O156" s="324">
        <f>IF(O$83=0,0,O$83/PPA_fec!O$83)</f>
        <v>0.760321321527613</v>
      </c>
      <c r="P156" s="324">
        <f>IF(P$83=0,0,P$83/PPA_fec!P$83)</f>
        <v>0.74673274106600529</v>
      </c>
      <c r="Q156" s="324">
        <f>IF(Q$83=0,0,Q$83/PPA_fec!Q$83)</f>
        <v>0.7453683214837209</v>
      </c>
      <c r="R156" s="324">
        <f>IF(R$83=0,0,R$83/PPA_fec!R$83)</f>
        <v>0.74510780108990937</v>
      </c>
      <c r="S156" s="324">
        <f>IF(S$83=0,0,S$83/PPA_fec!S$83)</f>
        <v>0.74506460260875984</v>
      </c>
      <c r="T156" s="324">
        <f>IF(T$83=0,0,T$83/PPA_fec!T$83)</f>
        <v>0.74071504146778955</v>
      </c>
      <c r="U156" s="324">
        <f>IF(U$83=0,0,U$83/PPA_fec!U$83)</f>
        <v>0.74048579136441861</v>
      </c>
      <c r="V156" s="324">
        <f>IF(V$83=0,0,V$83/PPA_fec!V$83)</f>
        <v>0.74871120526384294</v>
      </c>
      <c r="W156" s="324">
        <f>IF(W$83=0,0,W$83/PPA_fec!W$83)</f>
        <v>0.81973350447226012</v>
      </c>
      <c r="DA156" s="95"/>
    </row>
    <row r="157" spans="1:105" ht="12" customHeight="1" x14ac:dyDescent="0.25">
      <c r="A157" s="55" t="s">
        <v>92</v>
      </c>
      <c r="B157" s="336">
        <f>IF(B$84=0,0,B$84/PPA_fec!B$84)</f>
        <v>0.54449999999999998</v>
      </c>
      <c r="C157" s="336">
        <f>IF(C$84=0,0,C$84/PPA_fec!C$84)</f>
        <v>0.54449999999999998</v>
      </c>
      <c r="D157" s="336">
        <f>IF(D$84=0,0,D$84/PPA_fec!D$84)</f>
        <v>0.5445000000000001</v>
      </c>
      <c r="E157" s="336">
        <f>IF(E$84=0,0,E$84/PPA_fec!E$84)</f>
        <v>0.54449999999999998</v>
      </c>
      <c r="F157" s="336">
        <f>IF(F$84=0,0,F$84/PPA_fec!F$84)</f>
        <v>0.54449999999999998</v>
      </c>
      <c r="G157" s="336">
        <f>IF(G$84=0,0,G$84/PPA_fec!G$84)</f>
        <v>0.54449999999999998</v>
      </c>
      <c r="H157" s="336">
        <f>IF(H$84=0,0,H$84/PPA_fec!H$84)</f>
        <v>0.54449999999999998</v>
      </c>
      <c r="I157" s="336">
        <f>IF(I$84=0,0,I$84/PPA_fec!I$84)</f>
        <v>0.5445000000000001</v>
      </c>
      <c r="J157" s="336">
        <f>IF(J$84=0,0,J$84/PPA_fec!J$84)</f>
        <v>0.54449999999999998</v>
      </c>
      <c r="K157" s="336">
        <f>IF(K$84=0,0,K$84/PPA_fec!K$84)</f>
        <v>0.54449999999999998</v>
      </c>
      <c r="L157" s="336">
        <f>IF(L$84=0,0,L$84/PPA_fec!L$84)</f>
        <v>0.54449999999999998</v>
      </c>
      <c r="M157" s="336">
        <f>IF(M$84=0,0,M$84/PPA_fec!M$84)</f>
        <v>0.5445000000000001</v>
      </c>
      <c r="N157" s="336">
        <f>IF(N$84=0,0,N$84/PPA_fec!N$84)</f>
        <v>0.54450000000000021</v>
      </c>
      <c r="O157" s="336">
        <f>IF(O$84=0,0,O$84/PPA_fec!O$84)</f>
        <v>0.5445000000000001</v>
      </c>
      <c r="P157" s="336">
        <f>IF(P$84=0,0,P$84/PPA_fec!P$84)</f>
        <v>0.5445000000000001</v>
      </c>
      <c r="Q157" s="336">
        <f>IF(Q$84=0,0,Q$84/PPA_fec!Q$84)</f>
        <v>0.54450000000000032</v>
      </c>
      <c r="R157" s="336">
        <f>IF(R$84=0,0,R$84/PPA_fec!R$84)</f>
        <v>0.54449999999999976</v>
      </c>
      <c r="S157" s="336">
        <f>IF(S$84=0,0,S$84/PPA_fec!S$84)</f>
        <v>0.54449999999999987</v>
      </c>
      <c r="T157" s="336">
        <f>IF(T$84=0,0,T$84/PPA_fec!T$84)</f>
        <v>0.54449999999999998</v>
      </c>
      <c r="U157" s="336">
        <f>IF(U$84=0,0,U$84/PPA_fec!U$84)</f>
        <v>0.54449999999999987</v>
      </c>
      <c r="V157" s="336">
        <f>IF(V$84=0,0,V$84/PPA_fec!V$84)</f>
        <v>0.54449999999999987</v>
      </c>
      <c r="W157" s="336">
        <f>IF(W$84=0,0,W$84/PPA_fec!W$84)</f>
        <v>0.54449999999999987</v>
      </c>
      <c r="DA157" s="67"/>
    </row>
    <row r="158" spans="1:105" ht="12" customHeight="1" x14ac:dyDescent="0.25">
      <c r="A158" s="202" t="s">
        <v>93</v>
      </c>
      <c r="B158" s="337">
        <f>IF(B$85=0,0,B$85/PPA_fec!B$85)</f>
        <v>0.14251474112412305</v>
      </c>
      <c r="C158" s="337">
        <f>IF(C$85=0,0,C$85/PPA_fec!C$85)</f>
        <v>0.1426827547301521</v>
      </c>
      <c r="D158" s="337">
        <f>IF(D$85=0,0,D$85/PPA_fec!D$85)</f>
        <v>0.14373961679210956</v>
      </c>
      <c r="E158" s="337">
        <f>IF(E$85=0,0,E$85/PPA_fec!E$85)</f>
        <v>0.14437631603905951</v>
      </c>
      <c r="F158" s="337">
        <f>IF(F$85=0,0,F$85/PPA_fec!F$85)</f>
        <v>0.14437631603905948</v>
      </c>
      <c r="G158" s="337">
        <f>IF(G$85=0,0,G$85/PPA_fec!G$85)</f>
        <v>0.14437631603905951</v>
      </c>
      <c r="H158" s="337">
        <f>IF(H$85=0,0,H$85/PPA_fec!H$85)</f>
        <v>0.14437631603905948</v>
      </c>
      <c r="I158" s="337">
        <f>IF(I$85=0,0,I$85/PPA_fec!I$85)</f>
        <v>0.14437631603905957</v>
      </c>
      <c r="J158" s="337">
        <f>IF(J$85=0,0,J$85/PPA_fec!J$85)</f>
        <v>0.14437631603905951</v>
      </c>
      <c r="K158" s="337">
        <f>IF(K$85=0,0,K$85/PPA_fec!K$85)</f>
        <v>0.14437631603905951</v>
      </c>
      <c r="L158" s="337">
        <f>IF(L$85=0,0,L$85/PPA_fec!L$85)</f>
        <v>0.14437631603905951</v>
      </c>
      <c r="M158" s="337">
        <f>IF(M$85=0,0,M$85/PPA_fec!M$85)</f>
        <v>0.14437631603905959</v>
      </c>
      <c r="N158" s="337">
        <f>IF(N$85=0,0,N$85/PPA_fec!N$85)</f>
        <v>0.14437631603905957</v>
      </c>
      <c r="O158" s="337">
        <f>IF(O$85=0,0,O$85/PPA_fec!O$85)</f>
        <v>0.14437631603905945</v>
      </c>
      <c r="P158" s="337">
        <f>IF(P$85=0,0,P$85/PPA_fec!P$85)</f>
        <v>0.14437631603905948</v>
      </c>
      <c r="Q158" s="337">
        <f>IF(Q$85=0,0,Q$85/PPA_fec!Q$85)</f>
        <v>0.14437631603905951</v>
      </c>
      <c r="R158" s="337">
        <f>IF(R$85=0,0,R$85/PPA_fec!R$85)</f>
        <v>0.14437631603905951</v>
      </c>
      <c r="S158" s="337">
        <f>IF(S$85=0,0,S$85/PPA_fec!S$85)</f>
        <v>0.14437631603905943</v>
      </c>
      <c r="T158" s="337">
        <f>IF(T$85=0,0,T$85/PPA_fec!T$85)</f>
        <v>0.14437631603905951</v>
      </c>
      <c r="U158" s="337">
        <f>IF(U$85=0,0,U$85/PPA_fec!U$85)</f>
        <v>0.14437631603905951</v>
      </c>
      <c r="V158" s="337">
        <f>IF(V$85=0,0,V$85/PPA_fec!V$85)</f>
        <v>0.14437631603905948</v>
      </c>
      <c r="W158" s="337">
        <f>IF(W$85=0,0,W$85/PPA_fec!W$85)</f>
        <v>0.146714070590411</v>
      </c>
      <c r="DA158" s="174"/>
    </row>
    <row r="159" spans="1:105" ht="12" customHeight="1" x14ac:dyDescent="0.25">
      <c r="A159" s="202" t="s">
        <v>94</v>
      </c>
      <c r="B159" s="337">
        <f>IF(B$86=0,0,B$86/PPA_fec!B$86)</f>
        <v>0.75849841896575754</v>
      </c>
      <c r="C159" s="337">
        <f>IF(C$86=0,0,C$86/PPA_fec!C$86)</f>
        <v>0.75849841896575698</v>
      </c>
      <c r="D159" s="337">
        <f>IF(D$86=0,0,D$86/PPA_fec!D$86)</f>
        <v>0.7584984189657572</v>
      </c>
      <c r="E159" s="337">
        <f>IF(E$86=0,0,E$86/PPA_fec!E$86)</f>
        <v>0.75849841896575698</v>
      </c>
      <c r="F159" s="337">
        <f>IF(F$86=0,0,F$86/PPA_fec!F$86)</f>
        <v>0.75849841896575709</v>
      </c>
      <c r="G159" s="337">
        <f>IF(G$86=0,0,G$86/PPA_fec!G$86)</f>
        <v>0.7584984189657572</v>
      </c>
      <c r="H159" s="337">
        <f>IF(H$86=0,0,H$86/PPA_fec!H$86)</f>
        <v>0.75849841896575698</v>
      </c>
      <c r="I159" s="337">
        <f>IF(I$86=0,0,I$86/PPA_fec!I$86)</f>
        <v>0.75849841896575687</v>
      </c>
      <c r="J159" s="337">
        <f>IF(J$86=0,0,J$86/PPA_fec!J$86)</f>
        <v>0.75849841896575709</v>
      </c>
      <c r="K159" s="337">
        <f>IF(K$86=0,0,K$86/PPA_fec!K$86)</f>
        <v>0.75849841896575687</v>
      </c>
      <c r="L159" s="337">
        <f>IF(L$86=0,0,L$86/PPA_fec!L$86)</f>
        <v>0.75849841896575698</v>
      </c>
      <c r="M159" s="337">
        <f>IF(M$86=0,0,M$86/PPA_fec!M$86)</f>
        <v>0.75849841896575709</v>
      </c>
      <c r="N159" s="337">
        <f>IF(N$86=0,0,N$86/PPA_fec!N$86)</f>
        <v>0.75849841896575709</v>
      </c>
      <c r="O159" s="337">
        <f>IF(O$86=0,0,O$86/PPA_fec!O$86)</f>
        <v>0.75849841896575676</v>
      </c>
      <c r="P159" s="337">
        <f>IF(P$86=0,0,P$86/PPA_fec!P$86)</f>
        <v>0.7584984189657572</v>
      </c>
      <c r="Q159" s="337">
        <f>IF(Q$86=0,0,Q$86/PPA_fec!Q$86)</f>
        <v>0.75849841896575709</v>
      </c>
      <c r="R159" s="337">
        <f>IF(R$86=0,0,R$86/PPA_fec!R$86)</f>
        <v>0.75849841896575709</v>
      </c>
      <c r="S159" s="337">
        <f>IF(S$86=0,0,S$86/PPA_fec!S$86)</f>
        <v>0.75849841896575709</v>
      </c>
      <c r="T159" s="337">
        <f>IF(T$86=0,0,T$86/PPA_fec!T$86)</f>
        <v>0.75849841896575687</v>
      </c>
      <c r="U159" s="337">
        <f>IF(U$86=0,0,U$86/PPA_fec!U$86)</f>
        <v>0.75849841896575698</v>
      </c>
      <c r="V159" s="337">
        <f>IF(V$86=0,0,V$86/PPA_fec!V$86)</f>
        <v>0.7584984189657572</v>
      </c>
      <c r="W159" s="337">
        <f>IF(W$86=0,0,W$86/PPA_fec!W$86)</f>
        <v>0.7584984189657572</v>
      </c>
      <c r="DA159" s="174"/>
    </row>
    <row r="160" spans="1:105" ht="12" customHeight="1" x14ac:dyDescent="0.25">
      <c r="A160" s="202" t="s">
        <v>95</v>
      </c>
      <c r="B160" s="337">
        <f>IF(B$87=0,0,B$87/PPA_fec!B$87)</f>
        <v>0.5675163161297343</v>
      </c>
      <c r="C160" s="337">
        <f>IF(C$87=0,0,C$87/PPA_fec!C$87)</f>
        <v>0.56818537297256444</v>
      </c>
      <c r="D160" s="337">
        <f>IF(D$87=0,0,D$87/PPA_fec!D$87)</f>
        <v>0.57239396542642895</v>
      </c>
      <c r="E160" s="337">
        <f>IF(E$87=0,0,E$87/PPA_fec!E$87)</f>
        <v>0.5749294028714359</v>
      </c>
      <c r="F160" s="337">
        <f>IF(F$87=0,0,F$87/PPA_fec!F$87)</f>
        <v>0.57492940287143612</v>
      </c>
      <c r="G160" s="337">
        <f>IF(G$87=0,0,G$87/PPA_fec!G$87)</f>
        <v>0.57492940287143568</v>
      </c>
      <c r="H160" s="337">
        <f>IF(H$87=0,0,H$87/PPA_fec!H$87)</f>
        <v>0.5749294028714359</v>
      </c>
      <c r="I160" s="337">
        <f>IF(I$87=0,0,I$87/PPA_fec!I$87)</f>
        <v>0.57492940287143601</v>
      </c>
      <c r="J160" s="337">
        <f>IF(J$87=0,0,J$87/PPA_fec!J$87)</f>
        <v>0.57492940287143579</v>
      </c>
      <c r="K160" s="337">
        <f>IF(K$87=0,0,K$87/PPA_fec!K$87)</f>
        <v>0.5749294028714359</v>
      </c>
      <c r="L160" s="337">
        <f>IF(L$87=0,0,L$87/PPA_fec!L$87)</f>
        <v>0.57492940287143601</v>
      </c>
      <c r="M160" s="337">
        <f>IF(M$87=0,0,M$87/PPA_fec!M$87)</f>
        <v>0.57492940287143623</v>
      </c>
      <c r="N160" s="337">
        <f>IF(N$87=0,0,N$87/PPA_fec!N$87)</f>
        <v>0.57492940287143612</v>
      </c>
      <c r="O160" s="337">
        <f>IF(O$87=0,0,O$87/PPA_fec!O$87)</f>
        <v>0.57492940287143579</v>
      </c>
      <c r="P160" s="337">
        <f>IF(P$87=0,0,P$87/PPA_fec!P$87)</f>
        <v>0.57492940287143601</v>
      </c>
      <c r="Q160" s="337">
        <f>IF(Q$87=0,0,Q$87/PPA_fec!Q$87)</f>
        <v>0.57492940287143601</v>
      </c>
      <c r="R160" s="337">
        <f>IF(R$87=0,0,R$87/PPA_fec!R$87)</f>
        <v>0.57492940287143579</v>
      </c>
      <c r="S160" s="337">
        <f>IF(S$87=0,0,S$87/PPA_fec!S$87)</f>
        <v>0.57492940287143623</v>
      </c>
      <c r="T160" s="337">
        <f>IF(T$87=0,0,T$87/PPA_fec!T$87)</f>
        <v>0.57492940287143579</v>
      </c>
      <c r="U160" s="337">
        <f>IF(U$87=0,0,U$87/PPA_fec!U$87)</f>
        <v>0.57492940287143568</v>
      </c>
      <c r="V160" s="337">
        <f>IF(V$87=0,0,V$87/PPA_fec!V$87)</f>
        <v>0.57492940287143579</v>
      </c>
      <c r="W160" s="337">
        <f>IF(W$87=0,0,W$87/PPA_fec!W$87)</f>
        <v>0.58258868050952095</v>
      </c>
      <c r="DA160" s="174"/>
    </row>
    <row r="161" spans="1:105" ht="12" customHeight="1" x14ac:dyDescent="0.25">
      <c r="A161" s="56" t="s">
        <v>96</v>
      </c>
      <c r="B161" s="338">
        <f>IF(B$88=0,0,B$88/PPA_fec!B$88)</f>
        <v>0.81134762570478358</v>
      </c>
      <c r="C161" s="338">
        <f>IF(C$88=0,0,C$88/PPA_fec!C$88)</f>
        <v>0.81028816727183495</v>
      </c>
      <c r="D161" s="338">
        <f>IF(D$88=0,0,D$88/PPA_fec!D$88)</f>
        <v>0.81847185567743475</v>
      </c>
      <c r="E161" s="338">
        <f>IF(E$88=0,0,E$88/PPA_fec!E$88)</f>
        <v>0.82632224551939315</v>
      </c>
      <c r="F161" s="338">
        <f>IF(F$88=0,0,F$88/PPA_fec!F$88)</f>
        <v>0.82540722218788865</v>
      </c>
      <c r="G161" s="338">
        <f>IF(G$88=0,0,G$88/PPA_fec!G$88)</f>
        <v>0.82525999438236775</v>
      </c>
      <c r="H161" s="338">
        <f>IF(H$88=0,0,H$88/PPA_fec!H$88)</f>
        <v>0.83360228624967925</v>
      </c>
      <c r="I161" s="338">
        <f>IF(I$88=0,0,I$88/PPA_fec!I$88)</f>
        <v>0.84317883487475942</v>
      </c>
      <c r="J161" s="338">
        <f>IF(J$88=0,0,J$88/PPA_fec!J$88)</f>
        <v>0.83471786602203479</v>
      </c>
      <c r="K161" s="338">
        <f>IF(K$88=0,0,K$88/PPA_fec!K$88)</f>
        <v>0.84009346254891615</v>
      </c>
      <c r="L161" s="338">
        <f>IF(L$88=0,0,L$88/PPA_fec!L$88)</f>
        <v>0.84487401777553317</v>
      </c>
      <c r="M161" s="338">
        <f>IF(M$88=0,0,M$88/PPA_fec!M$88)</f>
        <v>0.819562525112428</v>
      </c>
      <c r="N161" s="338">
        <f>IF(N$88=0,0,N$88/PPA_fec!N$88)</f>
        <v>0.81842769849217634</v>
      </c>
      <c r="O161" s="338">
        <f>IF(O$88=0,0,O$88/PPA_fec!O$88)</f>
        <v>0.81717400720217748</v>
      </c>
      <c r="P161" s="338">
        <f>IF(P$88=0,0,P$88/PPA_fec!P$88)</f>
        <v>0.82355732839226914</v>
      </c>
      <c r="Q161" s="338">
        <f>IF(Q$88=0,0,Q$88/PPA_fec!Q$88)</f>
        <v>0.82540754293580831</v>
      </c>
      <c r="R161" s="338">
        <f>IF(R$88=0,0,R$88/PPA_fec!R$88)</f>
        <v>0.82538972569404867</v>
      </c>
      <c r="S161" s="338">
        <f>IF(S$88=0,0,S$88/PPA_fec!S$88)</f>
        <v>0.82331567393351501</v>
      </c>
      <c r="T161" s="338">
        <f>IF(T$88=0,0,T$88/PPA_fec!T$88)</f>
        <v>0.85065093428415206</v>
      </c>
      <c r="U161" s="338">
        <f>IF(U$88=0,0,U$88/PPA_fec!U$88)</f>
        <v>0.84689360282121062</v>
      </c>
      <c r="V161" s="338">
        <f>IF(V$88=0,0,V$88/PPA_fec!V$88)</f>
        <v>0.93753354053403515</v>
      </c>
      <c r="W161" s="338">
        <f>IF(W$88=0,0,W$88/PPA_fec!W$88)</f>
        <v>0.90536112734684271</v>
      </c>
      <c r="DA161" s="68"/>
    </row>
    <row r="162" spans="1:105" ht="12" customHeight="1" x14ac:dyDescent="0.25">
      <c r="A162" s="41" t="s">
        <v>1941</v>
      </c>
      <c r="B162" s="339">
        <f>IF(B$94=0,0,B$94/PPA_fec!B$94)</f>
        <v>0.71948250000000002</v>
      </c>
      <c r="C162" s="339">
        <f>IF(C$94=0,0,C$94/PPA_fec!C$94)</f>
        <v>0.71948250000000014</v>
      </c>
      <c r="D162" s="339">
        <f>IF(D$94=0,0,D$94/PPA_fec!D$94)</f>
        <v>0.71948249999999991</v>
      </c>
      <c r="E162" s="339">
        <f>IF(E$94=0,0,E$94/PPA_fec!E$94)</f>
        <v>0.71948250000000002</v>
      </c>
      <c r="F162" s="339">
        <f>IF(F$94=0,0,F$94/PPA_fec!F$94)</f>
        <v>0.71948250000000025</v>
      </c>
      <c r="G162" s="339">
        <f>IF(G$94=0,0,G$94/PPA_fec!G$94)</f>
        <v>0.71948250000000002</v>
      </c>
      <c r="H162" s="339">
        <f>IF(H$94=0,0,H$94/PPA_fec!H$94)</f>
        <v>0.71948250000000002</v>
      </c>
      <c r="I162" s="339">
        <f>IF(I$94=0,0,I$94/PPA_fec!I$94)</f>
        <v>0.71948250000000002</v>
      </c>
      <c r="J162" s="339">
        <f>IF(J$94=0,0,J$94/PPA_fec!J$94)</f>
        <v>0.71948249999999991</v>
      </c>
      <c r="K162" s="339">
        <f>IF(K$94=0,0,K$94/PPA_fec!K$94)</f>
        <v>0.71948250000000014</v>
      </c>
      <c r="L162" s="339">
        <f>IF(L$94=0,0,L$94/PPA_fec!L$94)</f>
        <v>0.71948250000000014</v>
      </c>
      <c r="M162" s="339">
        <f>IF(M$94=0,0,M$94/PPA_fec!M$94)</f>
        <v>0.71948250000000014</v>
      </c>
      <c r="N162" s="339">
        <f>IF(N$94=0,0,N$94/PPA_fec!N$94)</f>
        <v>0.71948250000000002</v>
      </c>
      <c r="O162" s="339">
        <f>IF(O$94=0,0,O$94/PPA_fec!O$94)</f>
        <v>0.71948250000000014</v>
      </c>
      <c r="P162" s="339">
        <f>IF(P$94=0,0,P$94/PPA_fec!P$94)</f>
        <v>0.71948250000000002</v>
      </c>
      <c r="Q162" s="339">
        <f>IF(Q$94=0,0,Q$94/PPA_fec!Q$94)</f>
        <v>0.71948249999999969</v>
      </c>
      <c r="R162" s="339">
        <f>IF(R$94=0,0,R$94/PPA_fec!R$94)</f>
        <v>0.71948250000000002</v>
      </c>
      <c r="S162" s="339">
        <f>IF(S$94=0,0,S$94/PPA_fec!S$94)</f>
        <v>0.71948250000000036</v>
      </c>
      <c r="T162" s="339">
        <f>IF(T$94=0,0,T$94/PPA_fec!T$94)</f>
        <v>0.71948250000000002</v>
      </c>
      <c r="U162" s="339">
        <f>IF(U$94=0,0,U$94/PPA_fec!U$94)</f>
        <v>0.71948250000000002</v>
      </c>
      <c r="V162" s="339">
        <f>IF(V$94=0,0,V$94/PPA_fec!V$94)</f>
        <v>0.71948249999999991</v>
      </c>
      <c r="W162" s="339">
        <f>IF(W$94=0,0,W$94/PPA_fec!W$94)</f>
        <v>0.71948250000000036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CO2 emissions"</f>
        <v>LU: Pulp, paper and printing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2027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2028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2029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2030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2031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2032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2033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2034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2035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2036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2037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2038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2039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2040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2041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2042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2043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2044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2045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2046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2047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2048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2049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2050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2051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0</v>
      </c>
      <c r="C32" s="225">
        <v>0</v>
      </c>
      <c r="D32" s="225">
        <v>0</v>
      </c>
      <c r="E32" s="225">
        <v>0</v>
      </c>
      <c r="F32" s="225">
        <v>0</v>
      </c>
      <c r="G32" s="225">
        <v>0</v>
      </c>
      <c r="H32" s="225">
        <v>0</v>
      </c>
      <c r="I32" s="225">
        <v>0</v>
      </c>
      <c r="J32" s="225">
        <v>0</v>
      </c>
      <c r="K32" s="225">
        <v>0</v>
      </c>
      <c r="L32" s="225">
        <v>0</v>
      </c>
      <c r="M32" s="225">
        <v>0</v>
      </c>
      <c r="N32" s="225">
        <v>0</v>
      </c>
      <c r="O32" s="225">
        <v>0</v>
      </c>
      <c r="P32" s="225">
        <v>0</v>
      </c>
      <c r="Q32" s="225">
        <v>0</v>
      </c>
      <c r="R32" s="225">
        <v>0</v>
      </c>
      <c r="S32" s="225">
        <v>0</v>
      </c>
      <c r="T32" s="225">
        <v>0</v>
      </c>
      <c r="U32" s="225">
        <v>0</v>
      </c>
      <c r="V32" s="225">
        <v>0</v>
      </c>
      <c r="W32" s="225">
        <v>0</v>
      </c>
      <c r="DA32" s="89" t="s">
        <v>2052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2053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2054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2055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2056</v>
      </c>
    </row>
    <row r="37" spans="1:105" ht="12" customHeight="1" x14ac:dyDescent="0.25">
      <c r="A37" s="56" t="s">
        <v>96</v>
      </c>
      <c r="B37" s="262">
        <v>0</v>
      </c>
      <c r="C37" s="262">
        <v>0</v>
      </c>
      <c r="D37" s="262">
        <v>0</v>
      </c>
      <c r="E37" s="262">
        <v>0</v>
      </c>
      <c r="F37" s="262">
        <v>0</v>
      </c>
      <c r="G37" s="262">
        <v>0</v>
      </c>
      <c r="H37" s="262">
        <v>0</v>
      </c>
      <c r="I37" s="262">
        <v>0</v>
      </c>
      <c r="J37" s="262">
        <v>0</v>
      </c>
      <c r="K37" s="262">
        <v>0</v>
      </c>
      <c r="L37" s="262">
        <v>0</v>
      </c>
      <c r="M37" s="262">
        <v>0</v>
      </c>
      <c r="N37" s="262">
        <v>0</v>
      </c>
      <c r="O37" s="262">
        <v>0</v>
      </c>
      <c r="P37" s="262">
        <v>0</v>
      </c>
      <c r="Q37" s="262">
        <v>0</v>
      </c>
      <c r="R37" s="262">
        <v>0</v>
      </c>
      <c r="S37" s="262">
        <v>0</v>
      </c>
      <c r="T37" s="262">
        <v>0</v>
      </c>
      <c r="U37" s="262">
        <v>0</v>
      </c>
      <c r="V37" s="262">
        <v>0</v>
      </c>
      <c r="W37" s="262">
        <v>0</v>
      </c>
      <c r="DA37" s="68" t="s">
        <v>2057</v>
      </c>
    </row>
    <row r="38" spans="1:105" ht="12" customHeight="1" x14ac:dyDescent="0.25">
      <c r="A38" s="37" t="s">
        <v>160</v>
      </c>
      <c r="B38" s="228">
        <v>0</v>
      </c>
      <c r="C38" s="228">
        <v>0</v>
      </c>
      <c r="D38" s="228">
        <v>0</v>
      </c>
      <c r="E38" s="228">
        <v>0</v>
      </c>
      <c r="F38" s="228">
        <v>0</v>
      </c>
      <c r="G38" s="228">
        <v>0</v>
      </c>
      <c r="H38" s="228">
        <v>0</v>
      </c>
      <c r="I38" s="228">
        <v>0</v>
      </c>
      <c r="J38" s="228">
        <v>0</v>
      </c>
      <c r="K38" s="228">
        <v>0</v>
      </c>
      <c r="L38" s="228">
        <v>0</v>
      </c>
      <c r="M38" s="228">
        <v>0</v>
      </c>
      <c r="N38" s="228">
        <v>0</v>
      </c>
      <c r="O38" s="228">
        <v>0</v>
      </c>
      <c r="P38" s="228">
        <v>0</v>
      </c>
      <c r="Q38" s="228">
        <v>0</v>
      </c>
      <c r="R38" s="228">
        <v>0</v>
      </c>
      <c r="S38" s="228">
        <v>0</v>
      </c>
      <c r="T38" s="228">
        <v>0</v>
      </c>
      <c r="U38" s="228">
        <v>0</v>
      </c>
      <c r="V38" s="228">
        <v>0</v>
      </c>
      <c r="W38" s="228">
        <v>0</v>
      </c>
      <c r="DA38" s="69" t="s">
        <v>2058</v>
      </c>
    </row>
    <row r="39" spans="1:105" ht="12" customHeight="1" x14ac:dyDescent="0.25">
      <c r="A39" s="37" t="s">
        <v>162</v>
      </c>
      <c r="B39" s="228">
        <v>0</v>
      </c>
      <c r="C39" s="228">
        <v>0</v>
      </c>
      <c r="D39" s="228">
        <v>0</v>
      </c>
      <c r="E39" s="228">
        <v>0</v>
      </c>
      <c r="F39" s="228">
        <v>0</v>
      </c>
      <c r="G39" s="228">
        <v>0</v>
      </c>
      <c r="H39" s="228">
        <v>0</v>
      </c>
      <c r="I39" s="228">
        <v>0</v>
      </c>
      <c r="J39" s="228">
        <v>0</v>
      </c>
      <c r="K39" s="228">
        <v>0</v>
      </c>
      <c r="L39" s="228">
        <v>0</v>
      </c>
      <c r="M39" s="228">
        <v>0</v>
      </c>
      <c r="N39" s="228">
        <v>0</v>
      </c>
      <c r="O39" s="228">
        <v>0</v>
      </c>
      <c r="P39" s="228">
        <v>0</v>
      </c>
      <c r="Q39" s="228">
        <v>0</v>
      </c>
      <c r="R39" s="228">
        <v>0</v>
      </c>
      <c r="S39" s="228">
        <v>0</v>
      </c>
      <c r="T39" s="228">
        <v>0</v>
      </c>
      <c r="U39" s="228">
        <v>0</v>
      </c>
      <c r="V39" s="228">
        <v>0</v>
      </c>
      <c r="W39" s="228">
        <v>0</v>
      </c>
      <c r="DA39" s="69" t="s">
        <v>2059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2060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2061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2062</v>
      </c>
    </row>
    <row r="43" spans="1:105" ht="12" customHeight="1" x14ac:dyDescent="0.25">
      <c r="A43" s="57" t="s">
        <v>1885</v>
      </c>
      <c r="B43" s="263">
        <f t="shared" ref="B43:W43" si="1">B44+B55</f>
        <v>0</v>
      </c>
      <c r="C43" s="263">
        <f t="shared" si="1"/>
        <v>0</v>
      </c>
      <c r="D43" s="263">
        <f t="shared" si="1"/>
        <v>0</v>
      </c>
      <c r="E43" s="263">
        <f t="shared" si="1"/>
        <v>0</v>
      </c>
      <c r="F43" s="263">
        <f t="shared" si="1"/>
        <v>0</v>
      </c>
      <c r="G43" s="263">
        <f t="shared" si="1"/>
        <v>0</v>
      </c>
      <c r="H43" s="263">
        <f t="shared" si="1"/>
        <v>0</v>
      </c>
      <c r="I43" s="263">
        <f t="shared" si="1"/>
        <v>0</v>
      </c>
      <c r="J43" s="263">
        <f t="shared" si="1"/>
        <v>0</v>
      </c>
      <c r="K43" s="263">
        <f t="shared" si="1"/>
        <v>0</v>
      </c>
      <c r="L43" s="263">
        <f t="shared" si="1"/>
        <v>0</v>
      </c>
      <c r="M43" s="263">
        <f t="shared" si="1"/>
        <v>0</v>
      </c>
      <c r="N43" s="263">
        <f t="shared" si="1"/>
        <v>0</v>
      </c>
      <c r="O43" s="263">
        <f t="shared" si="1"/>
        <v>0</v>
      </c>
      <c r="P43" s="263">
        <f t="shared" si="1"/>
        <v>0</v>
      </c>
      <c r="Q43" s="263">
        <f t="shared" si="1"/>
        <v>0</v>
      </c>
      <c r="R43" s="263">
        <f t="shared" si="1"/>
        <v>0</v>
      </c>
      <c r="S43" s="263">
        <f t="shared" si="1"/>
        <v>0</v>
      </c>
      <c r="T43" s="263">
        <f t="shared" si="1"/>
        <v>0</v>
      </c>
      <c r="U43" s="263">
        <f t="shared" si="1"/>
        <v>0</v>
      </c>
      <c r="V43" s="263">
        <f t="shared" si="1"/>
        <v>0</v>
      </c>
      <c r="W43" s="263">
        <f t="shared" si="1"/>
        <v>0</v>
      </c>
      <c r="DA43" s="70"/>
    </row>
    <row r="44" spans="1:105" ht="12" customHeight="1" x14ac:dyDescent="0.25">
      <c r="A44" s="60" t="s">
        <v>1886</v>
      </c>
      <c r="B44" s="264">
        <v>0</v>
      </c>
      <c r="C44" s="264">
        <v>0</v>
      </c>
      <c r="D44" s="264">
        <v>0</v>
      </c>
      <c r="E44" s="264">
        <v>0</v>
      </c>
      <c r="F44" s="264">
        <v>0</v>
      </c>
      <c r="G44" s="264">
        <v>0</v>
      </c>
      <c r="H44" s="264">
        <v>0</v>
      </c>
      <c r="I44" s="264">
        <v>0</v>
      </c>
      <c r="J44" s="264">
        <v>0</v>
      </c>
      <c r="K44" s="264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4">
        <v>0</v>
      </c>
      <c r="R44" s="264">
        <v>0</v>
      </c>
      <c r="S44" s="264">
        <v>0</v>
      </c>
      <c r="T44" s="264">
        <v>0</v>
      </c>
      <c r="U44" s="264">
        <v>0</v>
      </c>
      <c r="V44" s="264">
        <v>0</v>
      </c>
      <c r="W44" s="264">
        <v>0</v>
      </c>
      <c r="DA44" s="72" t="s">
        <v>2063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2064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2065</v>
      </c>
    </row>
    <row r="47" spans="1:105" ht="12" customHeight="1" x14ac:dyDescent="0.25">
      <c r="A47" s="64" t="s">
        <v>33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2066</v>
      </c>
    </row>
    <row r="48" spans="1:105" ht="12" customHeight="1" x14ac:dyDescent="0.25">
      <c r="A48" s="64" t="s">
        <v>160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2067</v>
      </c>
    </row>
    <row r="49" spans="1:105" ht="12" customHeight="1" x14ac:dyDescent="0.25">
      <c r="A49" s="64" t="s">
        <v>70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2068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2069</v>
      </c>
    </row>
    <row r="51" spans="1:105" ht="12" customHeight="1" x14ac:dyDescent="0.25">
      <c r="A51" s="64" t="s">
        <v>162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2070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2071</v>
      </c>
    </row>
    <row r="53" spans="1:105" ht="12" customHeight="1" x14ac:dyDescent="0.25">
      <c r="A53" s="64" t="s">
        <v>73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2072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2073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2074</v>
      </c>
    </row>
    <row r="56" spans="1:105" ht="12" customHeight="1" x14ac:dyDescent="0.25">
      <c r="A56" s="57" t="s">
        <v>1900</v>
      </c>
      <c r="B56" s="263">
        <f t="shared" ref="B56:W56" si="2">B57+B68</f>
        <v>0</v>
      </c>
      <c r="C56" s="263">
        <f t="shared" si="2"/>
        <v>0</v>
      </c>
      <c r="D56" s="263">
        <f t="shared" si="2"/>
        <v>0</v>
      </c>
      <c r="E56" s="263">
        <f t="shared" si="2"/>
        <v>0</v>
      </c>
      <c r="F56" s="263">
        <f t="shared" si="2"/>
        <v>0</v>
      </c>
      <c r="G56" s="263">
        <f t="shared" si="2"/>
        <v>0</v>
      </c>
      <c r="H56" s="263">
        <f t="shared" si="2"/>
        <v>0</v>
      </c>
      <c r="I56" s="263">
        <f t="shared" si="2"/>
        <v>0</v>
      </c>
      <c r="J56" s="263">
        <f t="shared" si="2"/>
        <v>0</v>
      </c>
      <c r="K56" s="263">
        <f t="shared" si="2"/>
        <v>0</v>
      </c>
      <c r="L56" s="263">
        <f t="shared" si="2"/>
        <v>0</v>
      </c>
      <c r="M56" s="263">
        <f t="shared" si="2"/>
        <v>0</v>
      </c>
      <c r="N56" s="263">
        <f t="shared" si="2"/>
        <v>0</v>
      </c>
      <c r="O56" s="263">
        <f t="shared" si="2"/>
        <v>0</v>
      </c>
      <c r="P56" s="263">
        <f t="shared" si="2"/>
        <v>0</v>
      </c>
      <c r="Q56" s="263">
        <f t="shared" si="2"/>
        <v>0</v>
      </c>
      <c r="R56" s="263">
        <f t="shared" si="2"/>
        <v>0</v>
      </c>
      <c r="S56" s="263">
        <f t="shared" si="2"/>
        <v>0</v>
      </c>
      <c r="T56" s="263">
        <f t="shared" si="2"/>
        <v>0</v>
      </c>
      <c r="U56" s="263">
        <f t="shared" si="2"/>
        <v>0</v>
      </c>
      <c r="V56" s="263">
        <f t="shared" si="2"/>
        <v>0</v>
      </c>
      <c r="W56" s="263">
        <f t="shared" si="2"/>
        <v>0</v>
      </c>
      <c r="DA56" s="70"/>
    </row>
    <row r="57" spans="1:105" ht="12" customHeight="1" x14ac:dyDescent="0.25">
      <c r="A57" s="60" t="s">
        <v>1901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2075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2076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2077</v>
      </c>
    </row>
    <row r="60" spans="1:105" ht="12" customHeight="1" x14ac:dyDescent="0.25">
      <c r="A60" s="64" t="s">
        <v>33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2078</v>
      </c>
    </row>
    <row r="61" spans="1:105" ht="12" customHeight="1" x14ac:dyDescent="0.25">
      <c r="A61" s="64" t="s">
        <v>160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2079</v>
      </c>
    </row>
    <row r="62" spans="1:105" ht="12" customHeight="1" x14ac:dyDescent="0.25">
      <c r="A62" s="64" t="s">
        <v>70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2080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2081</v>
      </c>
    </row>
    <row r="64" spans="1:105" ht="12" customHeight="1" x14ac:dyDescent="0.25">
      <c r="A64" s="64" t="s">
        <v>162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2082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2083</v>
      </c>
    </row>
    <row r="66" spans="1:105" ht="12" customHeight="1" x14ac:dyDescent="0.25">
      <c r="A66" s="64" t="s">
        <v>73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2084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2085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2086</v>
      </c>
    </row>
    <row r="69" spans="1:105" ht="12" customHeight="1" x14ac:dyDescent="0.25">
      <c r="A69" s="57" t="s">
        <v>1915</v>
      </c>
      <c r="B69" s="263">
        <f t="shared" ref="B69:W69" si="3">B70+B81</f>
        <v>0</v>
      </c>
      <c r="C69" s="263">
        <f t="shared" si="3"/>
        <v>0</v>
      </c>
      <c r="D69" s="263">
        <f t="shared" si="3"/>
        <v>0</v>
      </c>
      <c r="E69" s="263">
        <f t="shared" si="3"/>
        <v>0</v>
      </c>
      <c r="F69" s="263">
        <f t="shared" si="3"/>
        <v>0</v>
      </c>
      <c r="G69" s="263">
        <f t="shared" si="3"/>
        <v>0</v>
      </c>
      <c r="H69" s="263">
        <f t="shared" si="3"/>
        <v>0</v>
      </c>
      <c r="I69" s="263">
        <f t="shared" si="3"/>
        <v>0</v>
      </c>
      <c r="J69" s="263">
        <f t="shared" si="3"/>
        <v>0</v>
      </c>
      <c r="K69" s="263">
        <f t="shared" si="3"/>
        <v>0</v>
      </c>
      <c r="L69" s="263">
        <f t="shared" si="3"/>
        <v>0</v>
      </c>
      <c r="M69" s="263">
        <f t="shared" si="3"/>
        <v>0</v>
      </c>
      <c r="N69" s="263">
        <f t="shared" si="3"/>
        <v>0</v>
      </c>
      <c r="O69" s="263">
        <f t="shared" si="3"/>
        <v>0</v>
      </c>
      <c r="P69" s="263">
        <f t="shared" si="3"/>
        <v>0</v>
      </c>
      <c r="Q69" s="263">
        <f t="shared" si="3"/>
        <v>0</v>
      </c>
      <c r="R69" s="263">
        <f t="shared" si="3"/>
        <v>0</v>
      </c>
      <c r="S69" s="263">
        <f t="shared" si="3"/>
        <v>0</v>
      </c>
      <c r="T69" s="263">
        <f t="shared" si="3"/>
        <v>0</v>
      </c>
      <c r="U69" s="263">
        <f t="shared" si="3"/>
        <v>0</v>
      </c>
      <c r="V69" s="263">
        <f t="shared" si="3"/>
        <v>0</v>
      </c>
      <c r="W69" s="263">
        <f t="shared" si="3"/>
        <v>0</v>
      </c>
      <c r="DA69" s="70"/>
    </row>
    <row r="70" spans="1:105" ht="12" customHeight="1" x14ac:dyDescent="0.25">
      <c r="A70" s="60" t="s">
        <v>1916</v>
      </c>
      <c r="B70" s="264">
        <v>0</v>
      </c>
      <c r="C70" s="264">
        <v>0</v>
      </c>
      <c r="D70" s="264">
        <v>0</v>
      </c>
      <c r="E70" s="264">
        <v>0</v>
      </c>
      <c r="F70" s="264">
        <v>0</v>
      </c>
      <c r="G70" s="264">
        <v>0</v>
      </c>
      <c r="H70" s="264">
        <v>0</v>
      </c>
      <c r="I70" s="264">
        <v>0</v>
      </c>
      <c r="J70" s="264">
        <v>0</v>
      </c>
      <c r="K70" s="264">
        <v>0</v>
      </c>
      <c r="L70" s="264">
        <v>0</v>
      </c>
      <c r="M70" s="264">
        <v>0</v>
      </c>
      <c r="N70" s="264">
        <v>0</v>
      </c>
      <c r="O70" s="264">
        <v>0</v>
      </c>
      <c r="P70" s="264">
        <v>0</v>
      </c>
      <c r="Q70" s="264">
        <v>0</v>
      </c>
      <c r="R70" s="264">
        <v>0</v>
      </c>
      <c r="S70" s="264">
        <v>0</v>
      </c>
      <c r="T70" s="264">
        <v>0</v>
      </c>
      <c r="U70" s="264">
        <v>0</v>
      </c>
      <c r="V70" s="264">
        <v>0</v>
      </c>
      <c r="W70" s="264">
        <v>0</v>
      </c>
      <c r="DA70" s="72" t="s">
        <v>2087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2088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2089</v>
      </c>
    </row>
    <row r="73" spans="1:105" ht="12" customHeight="1" x14ac:dyDescent="0.25">
      <c r="A73" s="64" t="s">
        <v>33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2090</v>
      </c>
    </row>
    <row r="74" spans="1:105" ht="12" customHeight="1" x14ac:dyDescent="0.25">
      <c r="A74" s="64" t="s">
        <v>160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2091</v>
      </c>
    </row>
    <row r="75" spans="1:105" ht="12" customHeight="1" x14ac:dyDescent="0.25">
      <c r="A75" s="64" t="s">
        <v>70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2092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2093</v>
      </c>
    </row>
    <row r="77" spans="1:105" ht="12" customHeight="1" x14ac:dyDescent="0.25">
      <c r="A77" s="64" t="s">
        <v>162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2094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2095</v>
      </c>
    </row>
    <row r="79" spans="1:105" ht="12" customHeight="1" x14ac:dyDescent="0.25">
      <c r="A79" s="64" t="s">
        <v>73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2096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2097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2098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12.86157743855631</v>
      </c>
      <c r="C83" s="225">
        <v>15.52334003793708</v>
      </c>
      <c r="D83" s="225">
        <v>19.173088798128639</v>
      </c>
      <c r="E83" s="225">
        <v>21.591889198557439</v>
      </c>
      <c r="F83" s="225">
        <v>18.887506557925828</v>
      </c>
      <c r="G83" s="225">
        <v>18.386590677920928</v>
      </c>
      <c r="H83" s="225">
        <v>11.32467371840908</v>
      </c>
      <c r="I83" s="225">
        <v>7.303309917829055</v>
      </c>
      <c r="J83" s="225">
        <v>9.9717361186180753</v>
      </c>
      <c r="K83" s="225">
        <v>7.8158995183155149</v>
      </c>
      <c r="L83" s="225">
        <v>5.2181009981203319</v>
      </c>
      <c r="M83" s="225">
        <v>7.2610689577884706</v>
      </c>
      <c r="N83" s="225">
        <v>9.4128976778925768</v>
      </c>
      <c r="O83" s="225">
        <v>11.98849571788443</v>
      </c>
      <c r="P83" s="225">
        <v>5.7975933582399284</v>
      </c>
      <c r="Q83" s="225">
        <v>5.4360709177491753</v>
      </c>
      <c r="R83" s="225">
        <v>5.3296703980885631</v>
      </c>
      <c r="S83" s="225">
        <v>5.0785196382578306</v>
      </c>
      <c r="T83" s="225">
        <v>1.4308066779157691</v>
      </c>
      <c r="U83" s="225">
        <v>2.054110318787342</v>
      </c>
      <c r="V83" s="225">
        <v>0.61051427829981586</v>
      </c>
      <c r="W83" s="225">
        <v>13.976443077754251</v>
      </c>
      <c r="DA83" s="89" t="s">
        <v>2099</v>
      </c>
    </row>
    <row r="84" spans="1:105" ht="12" customHeight="1" x14ac:dyDescent="0.25">
      <c r="A84" s="55" t="s">
        <v>92</v>
      </c>
      <c r="B84" s="261">
        <v>0</v>
      </c>
      <c r="C84" s="261">
        <v>0</v>
      </c>
      <c r="D84" s="261">
        <v>0</v>
      </c>
      <c r="E84" s="261">
        <v>0</v>
      </c>
      <c r="F84" s="261">
        <v>0</v>
      </c>
      <c r="G84" s="261">
        <v>0</v>
      </c>
      <c r="H84" s="261">
        <v>0</v>
      </c>
      <c r="I84" s="261">
        <v>0</v>
      </c>
      <c r="J84" s="261">
        <v>0</v>
      </c>
      <c r="K84" s="261">
        <v>0</v>
      </c>
      <c r="L84" s="261">
        <v>0</v>
      </c>
      <c r="M84" s="261">
        <v>0</v>
      </c>
      <c r="N84" s="261">
        <v>0</v>
      </c>
      <c r="O84" s="261">
        <v>0</v>
      </c>
      <c r="P84" s="261">
        <v>0</v>
      </c>
      <c r="Q84" s="261">
        <v>0</v>
      </c>
      <c r="R84" s="261">
        <v>0</v>
      </c>
      <c r="S84" s="261">
        <v>0</v>
      </c>
      <c r="T84" s="261">
        <v>0</v>
      </c>
      <c r="U84" s="261">
        <v>0</v>
      </c>
      <c r="V84" s="261">
        <v>0</v>
      </c>
      <c r="W84" s="261">
        <v>0</v>
      </c>
      <c r="DA84" s="67" t="s">
        <v>2100</v>
      </c>
    </row>
    <row r="85" spans="1:105" ht="12" customHeight="1" x14ac:dyDescent="0.25">
      <c r="A85" s="202" t="s">
        <v>93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DA85" s="174" t="s">
        <v>2101</v>
      </c>
    </row>
    <row r="86" spans="1:105" ht="12" customHeight="1" x14ac:dyDescent="0.25">
      <c r="A86" s="202" t="s">
        <v>94</v>
      </c>
      <c r="B86" s="226">
        <v>0</v>
      </c>
      <c r="C86" s="226">
        <v>0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0</v>
      </c>
      <c r="P86" s="226">
        <v>0</v>
      </c>
      <c r="Q86" s="226">
        <v>0</v>
      </c>
      <c r="R86" s="226">
        <v>0</v>
      </c>
      <c r="S86" s="226">
        <v>0</v>
      </c>
      <c r="T86" s="226">
        <v>0</v>
      </c>
      <c r="U86" s="226">
        <v>0</v>
      </c>
      <c r="V86" s="226">
        <v>0</v>
      </c>
      <c r="W86" s="226">
        <v>0</v>
      </c>
      <c r="DA86" s="174" t="s">
        <v>2102</v>
      </c>
    </row>
    <row r="87" spans="1:105" ht="12" customHeight="1" x14ac:dyDescent="0.25">
      <c r="A87" s="202" t="s">
        <v>95</v>
      </c>
      <c r="B87" s="226">
        <v>0</v>
      </c>
      <c r="C87" s="226">
        <v>0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0</v>
      </c>
      <c r="O87" s="226">
        <v>0</v>
      </c>
      <c r="P87" s="226">
        <v>0</v>
      </c>
      <c r="Q87" s="226">
        <v>0</v>
      </c>
      <c r="R87" s="226">
        <v>0</v>
      </c>
      <c r="S87" s="226">
        <v>0</v>
      </c>
      <c r="T87" s="226">
        <v>0</v>
      </c>
      <c r="U87" s="226">
        <v>0</v>
      </c>
      <c r="V87" s="226">
        <v>0</v>
      </c>
      <c r="W87" s="226">
        <v>0</v>
      </c>
      <c r="DA87" s="174" t="s">
        <v>2103</v>
      </c>
    </row>
    <row r="88" spans="1:105" ht="12" customHeight="1" x14ac:dyDescent="0.25">
      <c r="A88" s="56" t="s">
        <v>96</v>
      </c>
      <c r="B88" s="262">
        <v>12.86157743855631</v>
      </c>
      <c r="C88" s="262">
        <v>15.52334003793708</v>
      </c>
      <c r="D88" s="262">
        <v>19.173088798128639</v>
      </c>
      <c r="E88" s="262">
        <v>21.591889198557439</v>
      </c>
      <c r="F88" s="262">
        <v>18.887506557925828</v>
      </c>
      <c r="G88" s="262">
        <v>18.386590677920928</v>
      </c>
      <c r="H88" s="262">
        <v>11.32467371840908</v>
      </c>
      <c r="I88" s="262">
        <v>7.303309917829055</v>
      </c>
      <c r="J88" s="262">
        <v>9.9717361186180753</v>
      </c>
      <c r="K88" s="262">
        <v>7.8158995183155149</v>
      </c>
      <c r="L88" s="262">
        <v>5.2181009981203319</v>
      </c>
      <c r="M88" s="262">
        <v>7.2610689577884706</v>
      </c>
      <c r="N88" s="262">
        <v>9.4128976778925768</v>
      </c>
      <c r="O88" s="262">
        <v>11.98849571788443</v>
      </c>
      <c r="P88" s="262">
        <v>5.7975933582399284</v>
      </c>
      <c r="Q88" s="262">
        <v>5.4360709177491753</v>
      </c>
      <c r="R88" s="262">
        <v>5.3296703980885631</v>
      </c>
      <c r="S88" s="262">
        <v>5.0785196382578306</v>
      </c>
      <c r="T88" s="262">
        <v>1.4308066779157691</v>
      </c>
      <c r="U88" s="262">
        <v>2.054110318787342</v>
      </c>
      <c r="V88" s="262">
        <v>0.61051427829981586</v>
      </c>
      <c r="W88" s="262">
        <v>13.976443077754251</v>
      </c>
      <c r="DA88" s="68" t="s">
        <v>2104</v>
      </c>
    </row>
    <row r="89" spans="1:105" ht="12" customHeight="1" x14ac:dyDescent="0.25">
      <c r="A89" s="37" t="s">
        <v>160</v>
      </c>
      <c r="B89" s="228">
        <v>1.479717719833904</v>
      </c>
      <c r="C89" s="228">
        <v>2.2069054797067209</v>
      </c>
      <c r="D89" s="228">
        <v>2.2573231197796781</v>
      </c>
      <c r="E89" s="228">
        <v>1.331665919911031</v>
      </c>
      <c r="F89" s="228">
        <v>1.517330879833372</v>
      </c>
      <c r="G89" s="228">
        <v>1.095583319876116</v>
      </c>
      <c r="H89" s="228">
        <v>0.48790403993145798</v>
      </c>
      <c r="I89" s="228">
        <v>0.32438015990357633</v>
      </c>
      <c r="J89" s="228">
        <v>0.239283719966839</v>
      </c>
      <c r="K89" s="228">
        <v>0.1731272399626875</v>
      </c>
      <c r="L89" s="228">
        <v>0.29290247989449042</v>
      </c>
      <c r="M89" s="228">
        <v>0.16379063995011359</v>
      </c>
      <c r="N89" s="228">
        <v>9.1231919979574375E-2</v>
      </c>
      <c r="O89" s="228">
        <v>0.1195084799789107</v>
      </c>
      <c r="P89" s="228">
        <v>5.0417639984693827E-2</v>
      </c>
      <c r="Q89" s="228">
        <v>6.6156479972607665E-2</v>
      </c>
      <c r="R89" s="228">
        <v>9.1231919967280528E-2</v>
      </c>
      <c r="S89" s="228">
        <v>0.1888660799352101</v>
      </c>
      <c r="T89" s="228">
        <v>0.15098615978006111</v>
      </c>
      <c r="U89" s="228">
        <v>0.22354487986802871</v>
      </c>
      <c r="V89" s="228">
        <v>0.2078060394212935</v>
      </c>
      <c r="W89" s="228">
        <v>0.19206719996913829</v>
      </c>
      <c r="DA89" s="69" t="s">
        <v>2105</v>
      </c>
    </row>
    <row r="90" spans="1:105" ht="12" customHeight="1" x14ac:dyDescent="0.25">
      <c r="A90" s="37" t="s">
        <v>162</v>
      </c>
      <c r="B90" s="228">
        <v>11.381859718722399</v>
      </c>
      <c r="C90" s="228">
        <v>13.316434558230361</v>
      </c>
      <c r="D90" s="228">
        <v>16.915765678348961</v>
      </c>
      <c r="E90" s="228">
        <v>20.260223278646411</v>
      </c>
      <c r="F90" s="228">
        <v>17.370175678092458</v>
      </c>
      <c r="G90" s="228">
        <v>17.291007358044819</v>
      </c>
      <c r="H90" s="228">
        <v>10.83676967847763</v>
      </c>
      <c r="I90" s="228">
        <v>6.9789297579254788</v>
      </c>
      <c r="J90" s="228">
        <v>9.7324523986512368</v>
      </c>
      <c r="K90" s="228">
        <v>7.6427722783528278</v>
      </c>
      <c r="L90" s="228">
        <v>4.9251985182258418</v>
      </c>
      <c r="M90" s="228">
        <v>7.0972783178383567</v>
      </c>
      <c r="N90" s="228">
        <v>9.3216657579130029</v>
      </c>
      <c r="O90" s="228">
        <v>11.86898723790552</v>
      </c>
      <c r="P90" s="228">
        <v>5.7471757182552343</v>
      </c>
      <c r="Q90" s="228">
        <v>5.3699144377765684</v>
      </c>
      <c r="R90" s="228">
        <v>5.2384384781212816</v>
      </c>
      <c r="S90" s="228">
        <v>4.8896535583226202</v>
      </c>
      <c r="T90" s="228">
        <v>1.2798205181357081</v>
      </c>
      <c r="U90" s="228">
        <v>1.8305654389193129</v>
      </c>
      <c r="V90" s="228">
        <v>0.40270823887852231</v>
      </c>
      <c r="W90" s="228">
        <v>13.784375877785109</v>
      </c>
      <c r="DA90" s="69" t="s">
        <v>2106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2107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2108</v>
      </c>
    </row>
    <row r="93" spans="1:105" ht="12" customHeight="1" x14ac:dyDescent="0.25">
      <c r="A93" s="37" t="s">
        <v>38</v>
      </c>
      <c r="B93" s="228">
        <v>0</v>
      </c>
      <c r="C93" s="228">
        <v>0</v>
      </c>
      <c r="D93" s="228">
        <v>0</v>
      </c>
      <c r="E93" s="228">
        <v>0</v>
      </c>
      <c r="F93" s="228">
        <v>0</v>
      </c>
      <c r="G93" s="228">
        <v>0</v>
      </c>
      <c r="H93" s="228">
        <v>0</v>
      </c>
      <c r="I93" s="228">
        <v>0</v>
      </c>
      <c r="J93" s="228">
        <v>0</v>
      </c>
      <c r="K93" s="228">
        <v>0</v>
      </c>
      <c r="L93" s="228">
        <v>0</v>
      </c>
      <c r="M93" s="228">
        <v>0</v>
      </c>
      <c r="N93" s="228">
        <v>0</v>
      </c>
      <c r="O93" s="228">
        <v>0</v>
      </c>
      <c r="P93" s="228">
        <v>0</v>
      </c>
      <c r="Q93" s="228">
        <v>0</v>
      </c>
      <c r="R93" s="228">
        <v>0</v>
      </c>
      <c r="S93" s="228">
        <v>0</v>
      </c>
      <c r="T93" s="228">
        <v>0</v>
      </c>
      <c r="U93" s="228">
        <v>0</v>
      </c>
      <c r="V93" s="228">
        <v>0</v>
      </c>
      <c r="W93" s="228">
        <v>0</v>
      </c>
      <c r="DA93" s="69" t="s">
        <v>2109</v>
      </c>
    </row>
    <row r="94" spans="1:105" ht="12" customHeight="1" x14ac:dyDescent="0.25">
      <c r="A94" s="132" t="s">
        <v>1941</v>
      </c>
      <c r="B94" s="318">
        <v>0</v>
      </c>
      <c r="C94" s="318">
        <v>0</v>
      </c>
      <c r="D94" s="318">
        <v>0</v>
      </c>
      <c r="E94" s="318">
        <v>0</v>
      </c>
      <c r="F94" s="318">
        <v>0</v>
      </c>
      <c r="G94" s="318">
        <v>0</v>
      </c>
      <c r="H94" s="318">
        <v>0</v>
      </c>
      <c r="I94" s="318">
        <v>0</v>
      </c>
      <c r="J94" s="318">
        <v>0</v>
      </c>
      <c r="K94" s="318">
        <v>0</v>
      </c>
      <c r="L94" s="318">
        <v>0</v>
      </c>
      <c r="M94" s="318">
        <v>0</v>
      </c>
      <c r="N94" s="318">
        <v>0</v>
      </c>
      <c r="O94" s="318">
        <v>0</v>
      </c>
      <c r="P94" s="318">
        <v>0</v>
      </c>
      <c r="Q94" s="318">
        <v>0</v>
      </c>
      <c r="R94" s="318">
        <v>0</v>
      </c>
      <c r="S94" s="318">
        <v>0</v>
      </c>
      <c r="T94" s="318">
        <v>0</v>
      </c>
      <c r="U94" s="318">
        <v>0</v>
      </c>
      <c r="V94" s="318">
        <v>0</v>
      </c>
      <c r="W94" s="318">
        <v>0</v>
      </c>
      <c r="DA94" s="139" t="s">
        <v>2110</v>
      </c>
    </row>
    <row r="95" spans="1:105" ht="12" customHeight="1" x14ac:dyDescent="0.25">
      <c r="J95" s="131"/>
    </row>
    <row r="96" spans="1:105" ht="15" customHeight="1" x14ac:dyDescent="0.25">
      <c r="A96" s="32" t="s">
        <v>431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</v>
      </c>
      <c r="C110" s="234">
        <f t="shared" si="15"/>
        <v>0</v>
      </c>
      <c r="D110" s="234">
        <f t="shared" si="15"/>
        <v>0</v>
      </c>
      <c r="E110" s="234">
        <f t="shared" si="15"/>
        <v>0</v>
      </c>
      <c r="F110" s="234">
        <f t="shared" si="15"/>
        <v>0</v>
      </c>
      <c r="G110" s="234">
        <f t="shared" si="15"/>
        <v>0</v>
      </c>
      <c r="H110" s="234">
        <f t="shared" si="15"/>
        <v>0</v>
      </c>
      <c r="I110" s="234">
        <f t="shared" si="15"/>
        <v>0</v>
      </c>
      <c r="J110" s="234">
        <f t="shared" si="15"/>
        <v>0</v>
      </c>
      <c r="K110" s="234">
        <f t="shared" si="15"/>
        <v>0</v>
      </c>
      <c r="L110" s="234">
        <f t="shared" si="15"/>
        <v>0</v>
      </c>
      <c r="M110" s="234">
        <f t="shared" si="15"/>
        <v>0</v>
      </c>
      <c r="N110" s="234">
        <f t="shared" si="15"/>
        <v>0</v>
      </c>
      <c r="O110" s="234">
        <f t="shared" si="15"/>
        <v>0</v>
      </c>
      <c r="P110" s="234">
        <f t="shared" si="15"/>
        <v>0</v>
      </c>
      <c r="Q110" s="234">
        <f t="shared" si="15"/>
        <v>0</v>
      </c>
      <c r="R110" s="234">
        <f t="shared" si="15"/>
        <v>0</v>
      </c>
      <c r="S110" s="234">
        <f t="shared" si="15"/>
        <v>0</v>
      </c>
      <c r="T110" s="234">
        <f t="shared" si="15"/>
        <v>0</v>
      </c>
      <c r="U110" s="234">
        <f t="shared" si="15"/>
        <v>0</v>
      </c>
      <c r="V110" s="234">
        <f t="shared" si="15"/>
        <v>0</v>
      </c>
      <c r="W110" s="234">
        <f t="shared" si="15"/>
        <v>0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0</v>
      </c>
      <c r="C115" s="302">
        <f t="shared" si="20"/>
        <v>0</v>
      </c>
      <c r="D115" s="302">
        <f t="shared" si="20"/>
        <v>0</v>
      </c>
      <c r="E115" s="302">
        <f t="shared" si="20"/>
        <v>0</v>
      </c>
      <c r="F115" s="302">
        <f t="shared" si="20"/>
        <v>0</v>
      </c>
      <c r="G115" s="302">
        <f t="shared" si="20"/>
        <v>0</v>
      </c>
      <c r="H115" s="302">
        <f t="shared" si="20"/>
        <v>0</v>
      </c>
      <c r="I115" s="302">
        <f t="shared" si="20"/>
        <v>0</v>
      </c>
      <c r="J115" s="302">
        <f t="shared" si="20"/>
        <v>0</v>
      </c>
      <c r="K115" s="302">
        <f t="shared" si="20"/>
        <v>0</v>
      </c>
      <c r="L115" s="302">
        <f t="shared" si="20"/>
        <v>0</v>
      </c>
      <c r="M115" s="302">
        <f t="shared" si="20"/>
        <v>0</v>
      </c>
      <c r="N115" s="302">
        <f t="shared" si="20"/>
        <v>0</v>
      </c>
      <c r="O115" s="302">
        <f t="shared" si="20"/>
        <v>0</v>
      </c>
      <c r="P115" s="302">
        <f t="shared" si="20"/>
        <v>0</v>
      </c>
      <c r="Q115" s="302">
        <f t="shared" si="20"/>
        <v>0</v>
      </c>
      <c r="R115" s="302">
        <f t="shared" si="20"/>
        <v>0</v>
      </c>
      <c r="S115" s="302">
        <f t="shared" si="20"/>
        <v>0</v>
      </c>
      <c r="T115" s="302">
        <f t="shared" si="20"/>
        <v>0</v>
      </c>
      <c r="U115" s="302">
        <f t="shared" si="20"/>
        <v>0</v>
      </c>
      <c r="V115" s="302">
        <f t="shared" si="20"/>
        <v>0</v>
      </c>
      <c r="W115" s="302">
        <f t="shared" si="20"/>
        <v>0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0</v>
      </c>
      <c r="C116" s="303">
        <f t="shared" si="21"/>
        <v>0</v>
      </c>
      <c r="D116" s="303">
        <f t="shared" si="21"/>
        <v>0</v>
      </c>
      <c r="E116" s="303">
        <f t="shared" si="21"/>
        <v>0</v>
      </c>
      <c r="F116" s="303">
        <f t="shared" si="21"/>
        <v>0</v>
      </c>
      <c r="G116" s="303">
        <f t="shared" si="21"/>
        <v>0</v>
      </c>
      <c r="H116" s="303">
        <f t="shared" si="21"/>
        <v>0</v>
      </c>
      <c r="I116" s="303">
        <f t="shared" si="21"/>
        <v>0</v>
      </c>
      <c r="J116" s="303">
        <f t="shared" si="21"/>
        <v>0</v>
      </c>
      <c r="K116" s="303">
        <f t="shared" si="21"/>
        <v>0</v>
      </c>
      <c r="L116" s="303">
        <f t="shared" si="21"/>
        <v>0</v>
      </c>
      <c r="M116" s="303">
        <f t="shared" si="21"/>
        <v>0</v>
      </c>
      <c r="N116" s="303">
        <f t="shared" si="21"/>
        <v>0</v>
      </c>
      <c r="O116" s="303">
        <f t="shared" si="21"/>
        <v>0</v>
      </c>
      <c r="P116" s="303">
        <f t="shared" si="21"/>
        <v>0</v>
      </c>
      <c r="Q116" s="303">
        <f t="shared" si="21"/>
        <v>0</v>
      </c>
      <c r="R116" s="303">
        <f t="shared" si="21"/>
        <v>0</v>
      </c>
      <c r="S116" s="303">
        <f t="shared" si="21"/>
        <v>0</v>
      </c>
      <c r="T116" s="303">
        <f t="shared" si="21"/>
        <v>0</v>
      </c>
      <c r="U116" s="303">
        <f t="shared" si="21"/>
        <v>0</v>
      </c>
      <c r="V116" s="303">
        <f t="shared" si="21"/>
        <v>0</v>
      </c>
      <c r="W116" s="303">
        <f t="shared" si="21"/>
        <v>0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0</v>
      </c>
      <c r="C117" s="304">
        <f t="shared" si="22"/>
        <v>0</v>
      </c>
      <c r="D117" s="304">
        <f t="shared" si="22"/>
        <v>0</v>
      </c>
      <c r="E117" s="304">
        <f t="shared" si="22"/>
        <v>0</v>
      </c>
      <c r="F117" s="304">
        <f t="shared" si="22"/>
        <v>0</v>
      </c>
      <c r="G117" s="304">
        <f t="shared" si="22"/>
        <v>0</v>
      </c>
      <c r="H117" s="304">
        <f t="shared" si="22"/>
        <v>0</v>
      </c>
      <c r="I117" s="304">
        <f t="shared" si="22"/>
        <v>0</v>
      </c>
      <c r="J117" s="304">
        <f t="shared" si="22"/>
        <v>0</v>
      </c>
      <c r="K117" s="304">
        <f t="shared" si="22"/>
        <v>0</v>
      </c>
      <c r="L117" s="304">
        <f t="shared" si="22"/>
        <v>0</v>
      </c>
      <c r="M117" s="304">
        <f t="shared" si="22"/>
        <v>0</v>
      </c>
      <c r="N117" s="304">
        <f t="shared" si="22"/>
        <v>0</v>
      </c>
      <c r="O117" s="304">
        <f t="shared" si="22"/>
        <v>0</v>
      </c>
      <c r="P117" s="304">
        <f t="shared" si="22"/>
        <v>0</v>
      </c>
      <c r="Q117" s="304">
        <f t="shared" si="22"/>
        <v>0</v>
      </c>
      <c r="R117" s="304">
        <f t="shared" si="22"/>
        <v>0</v>
      </c>
      <c r="S117" s="304">
        <f t="shared" si="22"/>
        <v>0</v>
      </c>
      <c r="T117" s="304">
        <f t="shared" si="22"/>
        <v>0</v>
      </c>
      <c r="U117" s="304">
        <f t="shared" si="22"/>
        <v>0</v>
      </c>
      <c r="V117" s="304">
        <f t="shared" si="22"/>
        <v>0</v>
      </c>
      <c r="W117" s="304">
        <f t="shared" si="22"/>
        <v>0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</v>
      </c>
      <c r="C119" s="303">
        <f t="shared" si="24"/>
        <v>0</v>
      </c>
      <c r="D119" s="303">
        <f t="shared" si="24"/>
        <v>0</v>
      </c>
      <c r="E119" s="303">
        <f t="shared" si="24"/>
        <v>0</v>
      </c>
      <c r="F119" s="303">
        <f t="shared" si="24"/>
        <v>0</v>
      </c>
      <c r="G119" s="303">
        <f t="shared" si="24"/>
        <v>0</v>
      </c>
      <c r="H119" s="303">
        <f t="shared" si="24"/>
        <v>0</v>
      </c>
      <c r="I119" s="303">
        <f t="shared" si="24"/>
        <v>0</v>
      </c>
      <c r="J119" s="303">
        <f t="shared" si="24"/>
        <v>0</v>
      </c>
      <c r="K119" s="303">
        <f t="shared" si="24"/>
        <v>0</v>
      </c>
      <c r="L119" s="303">
        <f t="shared" si="24"/>
        <v>0</v>
      </c>
      <c r="M119" s="303">
        <f t="shared" si="24"/>
        <v>0</v>
      </c>
      <c r="N119" s="303">
        <f t="shared" si="24"/>
        <v>0</v>
      </c>
      <c r="O119" s="303">
        <f t="shared" si="24"/>
        <v>0</v>
      </c>
      <c r="P119" s="303">
        <f t="shared" si="24"/>
        <v>0</v>
      </c>
      <c r="Q119" s="303">
        <f t="shared" si="24"/>
        <v>0</v>
      </c>
      <c r="R119" s="303">
        <f t="shared" si="24"/>
        <v>0</v>
      </c>
      <c r="S119" s="303">
        <f t="shared" si="24"/>
        <v>0</v>
      </c>
      <c r="T119" s="303">
        <f t="shared" si="24"/>
        <v>0</v>
      </c>
      <c r="U119" s="303">
        <f t="shared" si="24"/>
        <v>0</v>
      </c>
      <c r="V119" s="303">
        <f t="shared" si="24"/>
        <v>0</v>
      </c>
      <c r="W119" s="303">
        <f t="shared" si="24"/>
        <v>0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</v>
      </c>
      <c r="C120" s="304">
        <f t="shared" si="25"/>
        <v>0</v>
      </c>
      <c r="D120" s="304">
        <f t="shared" si="25"/>
        <v>0</v>
      </c>
      <c r="E120" s="304">
        <f t="shared" si="25"/>
        <v>0</v>
      </c>
      <c r="F120" s="304">
        <f t="shared" si="25"/>
        <v>0</v>
      </c>
      <c r="G120" s="304">
        <f t="shared" si="25"/>
        <v>0</v>
      </c>
      <c r="H120" s="304">
        <f t="shared" si="25"/>
        <v>0</v>
      </c>
      <c r="I120" s="304">
        <f t="shared" si="25"/>
        <v>0</v>
      </c>
      <c r="J120" s="304">
        <f t="shared" si="25"/>
        <v>0</v>
      </c>
      <c r="K120" s="304">
        <f t="shared" si="25"/>
        <v>0</v>
      </c>
      <c r="L120" s="304">
        <f t="shared" si="25"/>
        <v>0</v>
      </c>
      <c r="M120" s="304">
        <f t="shared" si="25"/>
        <v>0</v>
      </c>
      <c r="N120" s="304">
        <f t="shared" si="25"/>
        <v>0</v>
      </c>
      <c r="O120" s="304">
        <f t="shared" si="25"/>
        <v>0</v>
      </c>
      <c r="P120" s="304">
        <f t="shared" si="25"/>
        <v>0</v>
      </c>
      <c r="Q120" s="304">
        <f t="shared" si="25"/>
        <v>0</v>
      </c>
      <c r="R120" s="304">
        <f t="shared" si="25"/>
        <v>0</v>
      </c>
      <c r="S120" s="304">
        <f t="shared" si="25"/>
        <v>0</v>
      </c>
      <c r="T120" s="304">
        <f t="shared" si="25"/>
        <v>0</v>
      </c>
      <c r="U120" s="304">
        <f t="shared" si="25"/>
        <v>0</v>
      </c>
      <c r="V120" s="304">
        <f t="shared" si="25"/>
        <v>0</v>
      </c>
      <c r="W120" s="304">
        <f t="shared" si="25"/>
        <v>0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</v>
      </c>
      <c r="C122" s="303">
        <f t="shared" si="27"/>
        <v>0</v>
      </c>
      <c r="D122" s="303">
        <f t="shared" si="27"/>
        <v>0</v>
      </c>
      <c r="E122" s="303">
        <f t="shared" si="27"/>
        <v>0</v>
      </c>
      <c r="F122" s="303">
        <f t="shared" si="27"/>
        <v>0</v>
      </c>
      <c r="G122" s="303">
        <f t="shared" si="27"/>
        <v>0</v>
      </c>
      <c r="H122" s="303">
        <f t="shared" si="27"/>
        <v>0</v>
      </c>
      <c r="I122" s="303">
        <f t="shared" si="27"/>
        <v>0</v>
      </c>
      <c r="J122" s="303">
        <f t="shared" si="27"/>
        <v>0</v>
      </c>
      <c r="K122" s="303">
        <f t="shared" si="27"/>
        <v>0</v>
      </c>
      <c r="L122" s="303">
        <f t="shared" si="27"/>
        <v>0</v>
      </c>
      <c r="M122" s="303">
        <f t="shared" si="27"/>
        <v>0</v>
      </c>
      <c r="N122" s="303">
        <f t="shared" si="27"/>
        <v>0</v>
      </c>
      <c r="O122" s="303">
        <f t="shared" si="27"/>
        <v>0</v>
      </c>
      <c r="P122" s="303">
        <f t="shared" si="27"/>
        <v>0</v>
      </c>
      <c r="Q122" s="303">
        <f t="shared" si="27"/>
        <v>0</v>
      </c>
      <c r="R122" s="303">
        <f t="shared" si="27"/>
        <v>0</v>
      </c>
      <c r="S122" s="303">
        <f t="shared" si="27"/>
        <v>0</v>
      </c>
      <c r="T122" s="303">
        <f t="shared" si="27"/>
        <v>0</v>
      </c>
      <c r="U122" s="303">
        <f t="shared" si="27"/>
        <v>0</v>
      </c>
      <c r="V122" s="303">
        <f t="shared" si="27"/>
        <v>0</v>
      </c>
      <c r="W122" s="303">
        <f t="shared" si="27"/>
        <v>0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0</v>
      </c>
      <c r="C123" s="304">
        <f t="shared" si="28"/>
        <v>0</v>
      </c>
      <c r="D123" s="304">
        <f t="shared" si="28"/>
        <v>0</v>
      </c>
      <c r="E123" s="304">
        <f t="shared" si="28"/>
        <v>0</v>
      </c>
      <c r="F123" s="304">
        <f t="shared" si="28"/>
        <v>0</v>
      </c>
      <c r="G123" s="304">
        <f t="shared" si="28"/>
        <v>0</v>
      </c>
      <c r="H123" s="304">
        <f t="shared" si="28"/>
        <v>0</v>
      </c>
      <c r="I123" s="304">
        <f t="shared" si="28"/>
        <v>0</v>
      </c>
      <c r="J123" s="304">
        <f t="shared" si="28"/>
        <v>0</v>
      </c>
      <c r="K123" s="304">
        <f t="shared" si="28"/>
        <v>0</v>
      </c>
      <c r="L123" s="304">
        <f t="shared" si="28"/>
        <v>0</v>
      </c>
      <c r="M123" s="304">
        <f t="shared" si="28"/>
        <v>0</v>
      </c>
      <c r="N123" s="304">
        <f t="shared" si="28"/>
        <v>0</v>
      </c>
      <c r="O123" s="304">
        <f t="shared" si="28"/>
        <v>0</v>
      </c>
      <c r="P123" s="304">
        <f t="shared" si="28"/>
        <v>0</v>
      </c>
      <c r="Q123" s="304">
        <f t="shared" si="28"/>
        <v>0</v>
      </c>
      <c r="R123" s="304">
        <f t="shared" si="28"/>
        <v>0</v>
      </c>
      <c r="S123" s="304">
        <f t="shared" si="28"/>
        <v>0</v>
      </c>
      <c r="T123" s="304">
        <f t="shared" si="28"/>
        <v>0</v>
      </c>
      <c r="U123" s="304">
        <f t="shared" si="28"/>
        <v>0</v>
      </c>
      <c r="V123" s="304">
        <f t="shared" si="28"/>
        <v>0</v>
      </c>
      <c r="W123" s="304">
        <f t="shared" si="28"/>
        <v>0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1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1</v>
      </c>
      <c r="J126" s="234">
        <f t="shared" si="30"/>
        <v>1</v>
      </c>
      <c r="K126" s="234">
        <f t="shared" si="30"/>
        <v>1</v>
      </c>
      <c r="L126" s="234">
        <f t="shared" si="30"/>
        <v>1</v>
      </c>
      <c r="M126" s="234">
        <f t="shared" si="30"/>
        <v>1</v>
      </c>
      <c r="N126" s="234">
        <f t="shared" si="30"/>
        <v>1</v>
      </c>
      <c r="O126" s="234">
        <f t="shared" si="30"/>
        <v>1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1</v>
      </c>
      <c r="V126" s="234">
        <f t="shared" si="30"/>
        <v>1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0</v>
      </c>
      <c r="C127" s="301">
        <f t="shared" si="31"/>
        <v>0</v>
      </c>
      <c r="D127" s="301">
        <f t="shared" si="31"/>
        <v>0</v>
      </c>
      <c r="E127" s="301">
        <f t="shared" si="31"/>
        <v>0</v>
      </c>
      <c r="F127" s="301">
        <f t="shared" si="31"/>
        <v>0</v>
      </c>
      <c r="G127" s="301">
        <f t="shared" si="31"/>
        <v>0</v>
      </c>
      <c r="H127" s="301">
        <f t="shared" si="31"/>
        <v>0</v>
      </c>
      <c r="I127" s="301">
        <f t="shared" si="31"/>
        <v>0</v>
      </c>
      <c r="J127" s="301">
        <f t="shared" si="31"/>
        <v>0</v>
      </c>
      <c r="K127" s="301">
        <f t="shared" si="31"/>
        <v>0</v>
      </c>
      <c r="L127" s="301">
        <f t="shared" si="31"/>
        <v>0</v>
      </c>
      <c r="M127" s="301">
        <f t="shared" si="31"/>
        <v>0</v>
      </c>
      <c r="N127" s="301">
        <f t="shared" si="31"/>
        <v>0</v>
      </c>
      <c r="O127" s="301">
        <f t="shared" si="31"/>
        <v>0</v>
      </c>
      <c r="P127" s="301">
        <f t="shared" si="31"/>
        <v>0</v>
      </c>
      <c r="Q127" s="301">
        <f t="shared" si="31"/>
        <v>0</v>
      </c>
      <c r="R127" s="301">
        <f t="shared" si="31"/>
        <v>0</v>
      </c>
      <c r="S127" s="301">
        <f t="shared" si="31"/>
        <v>0</v>
      </c>
      <c r="T127" s="301">
        <f t="shared" si="31"/>
        <v>0</v>
      </c>
      <c r="U127" s="301">
        <f t="shared" si="31"/>
        <v>0</v>
      </c>
      <c r="V127" s="301">
        <f t="shared" si="31"/>
        <v>0</v>
      </c>
      <c r="W127" s="301">
        <f t="shared" si="31"/>
        <v>0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0</v>
      </c>
      <c r="C128" s="235">
        <f t="shared" si="32"/>
        <v>0</v>
      </c>
      <c r="D128" s="235">
        <f t="shared" si="32"/>
        <v>0</v>
      </c>
      <c r="E128" s="235">
        <f t="shared" si="32"/>
        <v>0</v>
      </c>
      <c r="F128" s="235">
        <f t="shared" si="32"/>
        <v>0</v>
      </c>
      <c r="G128" s="235">
        <f t="shared" si="32"/>
        <v>0</v>
      </c>
      <c r="H128" s="235">
        <f t="shared" si="32"/>
        <v>0</v>
      </c>
      <c r="I128" s="235">
        <f t="shared" si="32"/>
        <v>0</v>
      </c>
      <c r="J128" s="235">
        <f t="shared" si="32"/>
        <v>0</v>
      </c>
      <c r="K128" s="235">
        <f t="shared" si="32"/>
        <v>0</v>
      </c>
      <c r="L128" s="235">
        <f t="shared" si="32"/>
        <v>0</v>
      </c>
      <c r="M128" s="235">
        <f t="shared" si="32"/>
        <v>0</v>
      </c>
      <c r="N128" s="235">
        <f t="shared" si="32"/>
        <v>0</v>
      </c>
      <c r="O128" s="235">
        <f t="shared" si="32"/>
        <v>0</v>
      </c>
      <c r="P128" s="235">
        <f t="shared" si="32"/>
        <v>0</v>
      </c>
      <c r="Q128" s="235">
        <f t="shared" si="32"/>
        <v>0</v>
      </c>
      <c r="R128" s="235">
        <f t="shared" si="32"/>
        <v>0</v>
      </c>
      <c r="S128" s="235">
        <f t="shared" si="32"/>
        <v>0</v>
      </c>
      <c r="T128" s="235">
        <f t="shared" si="32"/>
        <v>0</v>
      </c>
      <c r="U128" s="235">
        <f t="shared" si="32"/>
        <v>0</v>
      </c>
      <c r="V128" s="235">
        <f t="shared" si="32"/>
        <v>0</v>
      </c>
      <c r="W128" s="235">
        <f t="shared" si="32"/>
        <v>0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</v>
      </c>
      <c r="C129" s="235">
        <f t="shared" si="33"/>
        <v>0</v>
      </c>
      <c r="D129" s="235">
        <f t="shared" si="33"/>
        <v>0</v>
      </c>
      <c r="E129" s="235">
        <f t="shared" si="33"/>
        <v>0</v>
      </c>
      <c r="F129" s="235">
        <f t="shared" si="33"/>
        <v>0</v>
      </c>
      <c r="G129" s="235">
        <f t="shared" si="33"/>
        <v>0</v>
      </c>
      <c r="H129" s="235">
        <f t="shared" si="33"/>
        <v>0</v>
      </c>
      <c r="I129" s="235">
        <f t="shared" si="33"/>
        <v>0</v>
      </c>
      <c r="J129" s="235">
        <f t="shared" si="33"/>
        <v>0</v>
      </c>
      <c r="K129" s="235">
        <f t="shared" si="33"/>
        <v>0</v>
      </c>
      <c r="L129" s="235">
        <f t="shared" si="33"/>
        <v>0</v>
      </c>
      <c r="M129" s="235">
        <f t="shared" si="33"/>
        <v>0</v>
      </c>
      <c r="N129" s="235">
        <f t="shared" si="33"/>
        <v>0</v>
      </c>
      <c r="O129" s="235">
        <f t="shared" si="33"/>
        <v>0</v>
      </c>
      <c r="P129" s="235">
        <f t="shared" si="33"/>
        <v>0</v>
      </c>
      <c r="Q129" s="235">
        <f t="shared" si="33"/>
        <v>0</v>
      </c>
      <c r="R129" s="235">
        <f t="shared" si="33"/>
        <v>0</v>
      </c>
      <c r="S129" s="235">
        <f t="shared" si="33"/>
        <v>0</v>
      </c>
      <c r="T129" s="235">
        <f t="shared" si="33"/>
        <v>0</v>
      </c>
      <c r="U129" s="235">
        <f t="shared" si="33"/>
        <v>0</v>
      </c>
      <c r="V129" s="235">
        <f t="shared" si="33"/>
        <v>0</v>
      </c>
      <c r="W129" s="235">
        <f t="shared" si="33"/>
        <v>0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0</v>
      </c>
      <c r="C130" s="235">
        <f t="shared" si="34"/>
        <v>0</v>
      </c>
      <c r="D130" s="235">
        <f t="shared" si="34"/>
        <v>0</v>
      </c>
      <c r="E130" s="235">
        <f t="shared" si="34"/>
        <v>0</v>
      </c>
      <c r="F130" s="235">
        <f t="shared" si="34"/>
        <v>0</v>
      </c>
      <c r="G130" s="235">
        <f t="shared" si="34"/>
        <v>0</v>
      </c>
      <c r="H130" s="235">
        <f t="shared" si="34"/>
        <v>0</v>
      </c>
      <c r="I130" s="235">
        <f t="shared" si="34"/>
        <v>0</v>
      </c>
      <c r="J130" s="235">
        <f t="shared" si="34"/>
        <v>0</v>
      </c>
      <c r="K130" s="235">
        <f t="shared" si="34"/>
        <v>0</v>
      </c>
      <c r="L130" s="235">
        <f t="shared" si="34"/>
        <v>0</v>
      </c>
      <c r="M130" s="235">
        <f t="shared" si="34"/>
        <v>0</v>
      </c>
      <c r="N130" s="235">
        <f t="shared" si="34"/>
        <v>0</v>
      </c>
      <c r="O130" s="235">
        <f t="shared" si="34"/>
        <v>0</v>
      </c>
      <c r="P130" s="235">
        <f t="shared" si="34"/>
        <v>0</v>
      </c>
      <c r="Q130" s="235">
        <f t="shared" si="34"/>
        <v>0</v>
      </c>
      <c r="R130" s="235">
        <f t="shared" si="34"/>
        <v>0</v>
      </c>
      <c r="S130" s="235">
        <f t="shared" si="34"/>
        <v>0</v>
      </c>
      <c r="T130" s="235">
        <f t="shared" si="34"/>
        <v>0</v>
      </c>
      <c r="U130" s="235">
        <f t="shared" si="34"/>
        <v>0</v>
      </c>
      <c r="V130" s="235">
        <f t="shared" si="34"/>
        <v>0</v>
      </c>
      <c r="W130" s="235">
        <f t="shared" si="34"/>
        <v>0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1</v>
      </c>
      <c r="C131" s="302">
        <f t="shared" si="35"/>
        <v>1</v>
      </c>
      <c r="D131" s="302">
        <f t="shared" si="35"/>
        <v>1</v>
      </c>
      <c r="E131" s="302">
        <f t="shared" si="35"/>
        <v>1</v>
      </c>
      <c r="F131" s="302">
        <f t="shared" si="35"/>
        <v>1</v>
      </c>
      <c r="G131" s="302">
        <f t="shared" si="35"/>
        <v>1</v>
      </c>
      <c r="H131" s="302">
        <f t="shared" si="35"/>
        <v>1</v>
      </c>
      <c r="I131" s="302">
        <f t="shared" si="35"/>
        <v>1</v>
      </c>
      <c r="J131" s="302">
        <f t="shared" si="35"/>
        <v>1</v>
      </c>
      <c r="K131" s="302">
        <f t="shared" si="35"/>
        <v>1</v>
      </c>
      <c r="L131" s="302">
        <f t="shared" si="35"/>
        <v>1</v>
      </c>
      <c r="M131" s="302">
        <f t="shared" si="35"/>
        <v>1</v>
      </c>
      <c r="N131" s="302">
        <f t="shared" si="35"/>
        <v>1</v>
      </c>
      <c r="O131" s="302">
        <f t="shared" si="35"/>
        <v>1</v>
      </c>
      <c r="P131" s="302">
        <f t="shared" si="35"/>
        <v>1</v>
      </c>
      <c r="Q131" s="302">
        <f t="shared" si="35"/>
        <v>1</v>
      </c>
      <c r="R131" s="302">
        <f t="shared" si="35"/>
        <v>1</v>
      </c>
      <c r="S131" s="302">
        <f t="shared" si="35"/>
        <v>1</v>
      </c>
      <c r="T131" s="302">
        <f t="shared" si="35"/>
        <v>1</v>
      </c>
      <c r="U131" s="302">
        <f t="shared" si="35"/>
        <v>1</v>
      </c>
      <c r="V131" s="302">
        <f t="shared" si="35"/>
        <v>1</v>
      </c>
      <c r="W131" s="302">
        <f t="shared" si="35"/>
        <v>1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</v>
      </c>
      <c r="C132" s="237">
        <f t="shared" si="36"/>
        <v>0</v>
      </c>
      <c r="D132" s="237">
        <f t="shared" si="36"/>
        <v>0</v>
      </c>
      <c r="E132" s="237">
        <f t="shared" si="36"/>
        <v>0</v>
      </c>
      <c r="F132" s="237">
        <f t="shared" si="36"/>
        <v>0</v>
      </c>
      <c r="G132" s="237">
        <f t="shared" si="36"/>
        <v>0</v>
      </c>
      <c r="H132" s="237">
        <f t="shared" si="36"/>
        <v>0</v>
      </c>
      <c r="I132" s="237">
        <f t="shared" si="36"/>
        <v>0</v>
      </c>
      <c r="J132" s="237">
        <f t="shared" si="36"/>
        <v>0</v>
      </c>
      <c r="K132" s="237">
        <f t="shared" si="36"/>
        <v>0</v>
      </c>
      <c r="L132" s="237">
        <f t="shared" si="36"/>
        <v>0</v>
      </c>
      <c r="M132" s="237">
        <f t="shared" si="36"/>
        <v>0</v>
      </c>
      <c r="N132" s="237">
        <f t="shared" si="36"/>
        <v>0</v>
      </c>
      <c r="O132" s="237">
        <f t="shared" si="36"/>
        <v>0</v>
      </c>
      <c r="P132" s="237">
        <f t="shared" si="36"/>
        <v>0</v>
      </c>
      <c r="Q132" s="237">
        <f t="shared" si="36"/>
        <v>0</v>
      </c>
      <c r="R132" s="237">
        <f t="shared" si="36"/>
        <v>0</v>
      </c>
      <c r="S132" s="237">
        <f t="shared" si="36"/>
        <v>0</v>
      </c>
      <c r="T132" s="237">
        <f t="shared" si="36"/>
        <v>0</v>
      </c>
      <c r="U132" s="237">
        <f t="shared" si="36"/>
        <v>0</v>
      </c>
      <c r="V132" s="237">
        <f t="shared" si="36"/>
        <v>0</v>
      </c>
      <c r="W132" s="237">
        <f t="shared" si="36"/>
        <v>0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432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>IF(B$5=0,0,B$5/PPA_fec!B$5)</f>
        <v>0</v>
      </c>
      <c r="C136" s="322">
        <f>IF(C$5=0,0,C$5/PPA_fec!C$5)</f>
        <v>0</v>
      </c>
      <c r="D136" s="322">
        <f>IF(D$5=0,0,D$5/PPA_fec!D$5)</f>
        <v>0</v>
      </c>
      <c r="E136" s="322">
        <f>IF(E$5=0,0,E$5/PPA_fec!E$5)</f>
        <v>0</v>
      </c>
      <c r="F136" s="322">
        <f>IF(F$5=0,0,F$5/PPA_fec!F$5)</f>
        <v>0</v>
      </c>
      <c r="G136" s="322">
        <f>IF(G$5=0,0,G$5/PPA_fec!G$5)</f>
        <v>0</v>
      </c>
      <c r="H136" s="322">
        <f>IF(H$5=0,0,H$5/PPA_fec!H$5)</f>
        <v>0</v>
      </c>
      <c r="I136" s="322">
        <f>IF(I$5=0,0,I$5/PPA_fec!I$5)</f>
        <v>0</v>
      </c>
      <c r="J136" s="322">
        <f>IF(J$5=0,0,J$5/PPA_fec!J$5)</f>
        <v>0</v>
      </c>
      <c r="K136" s="322">
        <f>IF(K$5=0,0,K$5/PPA_fec!K$5)</f>
        <v>0</v>
      </c>
      <c r="L136" s="322">
        <f>IF(L$5=0,0,L$5/PPA_fec!L$5)</f>
        <v>0</v>
      </c>
      <c r="M136" s="322">
        <f>IF(M$5=0,0,M$5/PPA_fec!M$5)</f>
        <v>0</v>
      </c>
      <c r="N136" s="322">
        <f>IF(N$5=0,0,N$5/PPA_fec!N$5)</f>
        <v>0</v>
      </c>
      <c r="O136" s="322">
        <f>IF(O$5=0,0,O$5/PPA_fec!O$5)</f>
        <v>0</v>
      </c>
      <c r="P136" s="322">
        <f>IF(P$5=0,0,P$5/PPA_fec!P$5)</f>
        <v>0</v>
      </c>
      <c r="Q136" s="322">
        <f>IF(Q$5=0,0,Q$5/PPA_fec!Q$5)</f>
        <v>0</v>
      </c>
      <c r="R136" s="322">
        <f>IF(R$5=0,0,R$5/PPA_fec!R$5)</f>
        <v>0</v>
      </c>
      <c r="S136" s="322">
        <f>IF(S$5=0,0,S$5/PPA_fec!S$5)</f>
        <v>0</v>
      </c>
      <c r="T136" s="322">
        <f>IF(T$5=0,0,T$5/PPA_fec!T$5)</f>
        <v>0</v>
      </c>
      <c r="U136" s="322">
        <f>IF(U$5=0,0,U$5/PPA_fec!U$5)</f>
        <v>0</v>
      </c>
      <c r="V136" s="322">
        <f>IF(V$5=0,0,V$5/PPA_fec!V$5)</f>
        <v>0</v>
      </c>
      <c r="W136" s="322">
        <f>IF(W$5=0,0,W$5/PPA_fec!W$5)</f>
        <v>0</v>
      </c>
      <c r="DA136" s="95"/>
    </row>
    <row r="137" spans="1:105" ht="12" customHeight="1" x14ac:dyDescent="0.25">
      <c r="A137" s="55" t="s">
        <v>92</v>
      </c>
      <c r="B137" s="275">
        <f>IF(B$6=0,0,B$6/PPA_fec!B$6)</f>
        <v>0</v>
      </c>
      <c r="C137" s="275">
        <f>IF(C$6=0,0,C$6/PPA_fec!C$6)</f>
        <v>0</v>
      </c>
      <c r="D137" s="275">
        <f>IF(D$6=0,0,D$6/PPA_fec!D$6)</f>
        <v>0</v>
      </c>
      <c r="E137" s="275">
        <f>IF(E$6=0,0,E$6/PPA_fec!E$6)</f>
        <v>0</v>
      </c>
      <c r="F137" s="275">
        <f>IF(F$6=0,0,F$6/PPA_fec!F$6)</f>
        <v>0</v>
      </c>
      <c r="G137" s="275">
        <f>IF(G$6=0,0,G$6/PPA_fec!G$6)</f>
        <v>0</v>
      </c>
      <c r="H137" s="275">
        <f>IF(H$6=0,0,H$6/PPA_fec!H$6)</f>
        <v>0</v>
      </c>
      <c r="I137" s="275">
        <f>IF(I$6=0,0,I$6/PPA_fec!I$6)</f>
        <v>0</v>
      </c>
      <c r="J137" s="275">
        <f>IF(J$6=0,0,J$6/PPA_fec!J$6)</f>
        <v>0</v>
      </c>
      <c r="K137" s="275">
        <f>IF(K$6=0,0,K$6/PPA_fec!K$6)</f>
        <v>0</v>
      </c>
      <c r="L137" s="275">
        <f>IF(L$6=0,0,L$6/PPA_fec!L$6)</f>
        <v>0</v>
      </c>
      <c r="M137" s="275">
        <f>IF(M$6=0,0,M$6/PPA_fec!M$6)</f>
        <v>0</v>
      </c>
      <c r="N137" s="275">
        <f>IF(N$6=0,0,N$6/PPA_fec!N$6)</f>
        <v>0</v>
      </c>
      <c r="O137" s="275">
        <f>IF(O$6=0,0,O$6/PPA_fec!O$6)</f>
        <v>0</v>
      </c>
      <c r="P137" s="275">
        <f>IF(P$6=0,0,P$6/PPA_fec!P$6)</f>
        <v>0</v>
      </c>
      <c r="Q137" s="275">
        <f>IF(Q$6=0,0,Q$6/PPA_fec!Q$6)</f>
        <v>0</v>
      </c>
      <c r="R137" s="275">
        <f>IF(R$6=0,0,R$6/PPA_fec!R$6)</f>
        <v>0</v>
      </c>
      <c r="S137" s="275">
        <f>IF(S$6=0,0,S$6/PPA_fec!S$6)</f>
        <v>0</v>
      </c>
      <c r="T137" s="275">
        <f>IF(T$6=0,0,T$6/PPA_fec!T$6)</f>
        <v>0</v>
      </c>
      <c r="U137" s="275">
        <f>IF(U$6=0,0,U$6/PPA_fec!U$6)</f>
        <v>0</v>
      </c>
      <c r="V137" s="275">
        <f>IF(V$6=0,0,V$6/PPA_fec!V$6)</f>
        <v>0</v>
      </c>
      <c r="W137" s="275">
        <f>IF(W$6=0,0,W$6/PPA_fec!W$6)</f>
        <v>0</v>
      </c>
      <c r="DA137" s="76"/>
    </row>
    <row r="138" spans="1:105" ht="12" customHeight="1" x14ac:dyDescent="0.25">
      <c r="A138" s="202" t="s">
        <v>93</v>
      </c>
      <c r="B138" s="276">
        <f>IF(B$7=0,0,B$7/PPA_fec!B$7)</f>
        <v>0</v>
      </c>
      <c r="C138" s="276">
        <f>IF(C$7=0,0,C$7/PPA_fec!C$7)</f>
        <v>0</v>
      </c>
      <c r="D138" s="276">
        <f>IF(D$7=0,0,D$7/PPA_fec!D$7)</f>
        <v>0</v>
      </c>
      <c r="E138" s="276">
        <f>IF(E$7=0,0,E$7/PPA_fec!E$7)</f>
        <v>0</v>
      </c>
      <c r="F138" s="276">
        <f>IF(F$7=0,0,F$7/PPA_fec!F$7)</f>
        <v>0</v>
      </c>
      <c r="G138" s="276">
        <f>IF(G$7=0,0,G$7/PPA_fec!G$7)</f>
        <v>0</v>
      </c>
      <c r="H138" s="276">
        <f>IF(H$7=0,0,H$7/PPA_fec!H$7)</f>
        <v>0</v>
      </c>
      <c r="I138" s="276">
        <f>IF(I$7=0,0,I$7/PPA_fec!I$7)</f>
        <v>0</v>
      </c>
      <c r="J138" s="276">
        <f>IF(J$7=0,0,J$7/PPA_fec!J$7)</f>
        <v>0</v>
      </c>
      <c r="K138" s="276">
        <f>IF(K$7=0,0,K$7/PPA_fec!K$7)</f>
        <v>0</v>
      </c>
      <c r="L138" s="276">
        <f>IF(L$7=0,0,L$7/PPA_fec!L$7)</f>
        <v>0</v>
      </c>
      <c r="M138" s="276">
        <f>IF(M$7=0,0,M$7/PPA_fec!M$7)</f>
        <v>0</v>
      </c>
      <c r="N138" s="276">
        <f>IF(N$7=0,0,N$7/PPA_fec!N$7)</f>
        <v>0</v>
      </c>
      <c r="O138" s="276">
        <f>IF(O$7=0,0,O$7/PPA_fec!O$7)</f>
        <v>0</v>
      </c>
      <c r="P138" s="276">
        <f>IF(P$7=0,0,P$7/PPA_fec!P$7)</f>
        <v>0</v>
      </c>
      <c r="Q138" s="276">
        <f>IF(Q$7=0,0,Q$7/PPA_fec!Q$7)</f>
        <v>0</v>
      </c>
      <c r="R138" s="276">
        <f>IF(R$7=0,0,R$7/PPA_fec!R$7)</f>
        <v>0</v>
      </c>
      <c r="S138" s="276">
        <f>IF(S$7=0,0,S$7/PPA_fec!S$7)</f>
        <v>0</v>
      </c>
      <c r="T138" s="276">
        <f>IF(T$7=0,0,T$7/PPA_fec!T$7)</f>
        <v>0</v>
      </c>
      <c r="U138" s="276">
        <f>IF(U$7=0,0,U$7/PPA_fec!U$7)</f>
        <v>0</v>
      </c>
      <c r="V138" s="276">
        <f>IF(V$7=0,0,V$7/PPA_fec!V$7)</f>
        <v>0</v>
      </c>
      <c r="W138" s="276">
        <f>IF(W$7=0,0,W$7/PPA_fec!W$7)</f>
        <v>0</v>
      </c>
      <c r="DA138" s="77"/>
    </row>
    <row r="139" spans="1:105" ht="12" customHeight="1" x14ac:dyDescent="0.25">
      <c r="A139" s="202" t="s">
        <v>94</v>
      </c>
      <c r="B139" s="276">
        <f>IF(B$8=0,0,B$8/PPA_fec!B$8)</f>
        <v>0</v>
      </c>
      <c r="C139" s="276">
        <f>IF(C$8=0,0,C$8/PPA_fec!C$8)</f>
        <v>0</v>
      </c>
      <c r="D139" s="276">
        <f>IF(D$8=0,0,D$8/PPA_fec!D$8)</f>
        <v>0</v>
      </c>
      <c r="E139" s="276">
        <f>IF(E$8=0,0,E$8/PPA_fec!E$8)</f>
        <v>0</v>
      </c>
      <c r="F139" s="276">
        <f>IF(F$8=0,0,F$8/PPA_fec!F$8)</f>
        <v>0</v>
      </c>
      <c r="G139" s="276">
        <f>IF(G$8=0,0,G$8/PPA_fec!G$8)</f>
        <v>0</v>
      </c>
      <c r="H139" s="276">
        <f>IF(H$8=0,0,H$8/PPA_fec!H$8)</f>
        <v>0</v>
      </c>
      <c r="I139" s="276">
        <f>IF(I$8=0,0,I$8/PPA_fec!I$8)</f>
        <v>0</v>
      </c>
      <c r="J139" s="276">
        <f>IF(J$8=0,0,J$8/PPA_fec!J$8)</f>
        <v>0</v>
      </c>
      <c r="K139" s="276">
        <f>IF(K$8=0,0,K$8/PPA_fec!K$8)</f>
        <v>0</v>
      </c>
      <c r="L139" s="276">
        <f>IF(L$8=0,0,L$8/PPA_fec!L$8)</f>
        <v>0</v>
      </c>
      <c r="M139" s="276">
        <f>IF(M$8=0,0,M$8/PPA_fec!M$8)</f>
        <v>0</v>
      </c>
      <c r="N139" s="276">
        <f>IF(N$8=0,0,N$8/PPA_fec!N$8)</f>
        <v>0</v>
      </c>
      <c r="O139" s="276">
        <f>IF(O$8=0,0,O$8/PPA_fec!O$8)</f>
        <v>0</v>
      </c>
      <c r="P139" s="276">
        <f>IF(P$8=0,0,P$8/PPA_fec!P$8)</f>
        <v>0</v>
      </c>
      <c r="Q139" s="276">
        <f>IF(Q$8=0,0,Q$8/PPA_fec!Q$8)</f>
        <v>0</v>
      </c>
      <c r="R139" s="276">
        <f>IF(R$8=0,0,R$8/PPA_fec!R$8)</f>
        <v>0</v>
      </c>
      <c r="S139" s="276">
        <f>IF(S$8=0,0,S$8/PPA_fec!S$8)</f>
        <v>0</v>
      </c>
      <c r="T139" s="276">
        <f>IF(T$8=0,0,T$8/PPA_fec!T$8)</f>
        <v>0</v>
      </c>
      <c r="U139" s="276">
        <f>IF(U$8=0,0,U$8/PPA_fec!U$8)</f>
        <v>0</v>
      </c>
      <c r="V139" s="276">
        <f>IF(V$8=0,0,V$8/PPA_fec!V$8)</f>
        <v>0</v>
      </c>
      <c r="W139" s="276">
        <f>IF(W$8=0,0,W$8/PPA_fec!W$8)</f>
        <v>0</v>
      </c>
      <c r="DA139" s="77"/>
    </row>
    <row r="140" spans="1:105" ht="12" customHeight="1" x14ac:dyDescent="0.25">
      <c r="A140" s="202" t="s">
        <v>95</v>
      </c>
      <c r="B140" s="276">
        <f>IF(B$9=0,0,B$9/PPA_fec!B$9)</f>
        <v>0</v>
      </c>
      <c r="C140" s="276">
        <f>IF(C$9=0,0,C$9/PPA_fec!C$9)</f>
        <v>0</v>
      </c>
      <c r="D140" s="276">
        <f>IF(D$9=0,0,D$9/PPA_fec!D$9)</f>
        <v>0</v>
      </c>
      <c r="E140" s="276">
        <f>IF(E$9=0,0,E$9/PPA_fec!E$9)</f>
        <v>0</v>
      </c>
      <c r="F140" s="276">
        <f>IF(F$9=0,0,F$9/PPA_fec!F$9)</f>
        <v>0</v>
      </c>
      <c r="G140" s="276">
        <f>IF(G$9=0,0,G$9/PPA_fec!G$9)</f>
        <v>0</v>
      </c>
      <c r="H140" s="276">
        <f>IF(H$9=0,0,H$9/PPA_fec!H$9)</f>
        <v>0</v>
      </c>
      <c r="I140" s="276">
        <f>IF(I$9=0,0,I$9/PPA_fec!I$9)</f>
        <v>0</v>
      </c>
      <c r="J140" s="276">
        <f>IF(J$9=0,0,J$9/PPA_fec!J$9)</f>
        <v>0</v>
      </c>
      <c r="K140" s="276">
        <f>IF(K$9=0,0,K$9/PPA_fec!K$9)</f>
        <v>0</v>
      </c>
      <c r="L140" s="276">
        <f>IF(L$9=0,0,L$9/PPA_fec!L$9)</f>
        <v>0</v>
      </c>
      <c r="M140" s="276">
        <f>IF(M$9=0,0,M$9/PPA_fec!M$9)</f>
        <v>0</v>
      </c>
      <c r="N140" s="276">
        <f>IF(N$9=0,0,N$9/PPA_fec!N$9)</f>
        <v>0</v>
      </c>
      <c r="O140" s="276">
        <f>IF(O$9=0,0,O$9/PPA_fec!O$9)</f>
        <v>0</v>
      </c>
      <c r="P140" s="276">
        <f>IF(P$9=0,0,P$9/PPA_fec!P$9)</f>
        <v>0</v>
      </c>
      <c r="Q140" s="276">
        <f>IF(Q$9=0,0,Q$9/PPA_fec!Q$9)</f>
        <v>0</v>
      </c>
      <c r="R140" s="276">
        <f>IF(R$9=0,0,R$9/PPA_fec!R$9)</f>
        <v>0</v>
      </c>
      <c r="S140" s="276">
        <f>IF(S$9=0,0,S$9/PPA_fec!S$9)</f>
        <v>0</v>
      </c>
      <c r="T140" s="276">
        <f>IF(T$9=0,0,T$9/PPA_fec!T$9)</f>
        <v>0</v>
      </c>
      <c r="U140" s="276">
        <f>IF(U$9=0,0,U$9/PPA_fec!U$9)</f>
        <v>0</v>
      </c>
      <c r="V140" s="276">
        <f>IF(V$9=0,0,V$9/PPA_fec!V$9)</f>
        <v>0</v>
      </c>
      <c r="W140" s="276">
        <f>IF(W$9=0,0,W$9/PPA_fec!W$9)</f>
        <v>0</v>
      </c>
      <c r="DA140" s="77"/>
    </row>
    <row r="141" spans="1:105" ht="12" customHeight="1" x14ac:dyDescent="0.25">
      <c r="A141" s="56" t="s">
        <v>96</v>
      </c>
      <c r="B141" s="277">
        <f>IF(B$10=0,0,B$10/PPA_fec!B$10)</f>
        <v>0</v>
      </c>
      <c r="C141" s="277">
        <f>IF(C$10=0,0,C$10/PPA_fec!C$10)</f>
        <v>0</v>
      </c>
      <c r="D141" s="277">
        <f>IF(D$10=0,0,D$10/PPA_fec!D$10)</f>
        <v>0</v>
      </c>
      <c r="E141" s="277">
        <f>IF(E$10=0,0,E$10/PPA_fec!E$10)</f>
        <v>0</v>
      </c>
      <c r="F141" s="277">
        <f>IF(F$10=0,0,F$10/PPA_fec!F$10)</f>
        <v>0</v>
      </c>
      <c r="G141" s="277">
        <f>IF(G$10=0,0,G$10/PPA_fec!G$10)</f>
        <v>0</v>
      </c>
      <c r="H141" s="277">
        <f>IF(H$10=0,0,H$10/PPA_fec!H$10)</f>
        <v>0</v>
      </c>
      <c r="I141" s="277">
        <f>IF(I$10=0,0,I$10/PPA_fec!I$10)</f>
        <v>0</v>
      </c>
      <c r="J141" s="277">
        <f>IF(J$10=0,0,J$10/PPA_fec!J$10)</f>
        <v>0</v>
      </c>
      <c r="K141" s="277">
        <f>IF(K$10=0,0,K$10/PPA_fec!K$10)</f>
        <v>0</v>
      </c>
      <c r="L141" s="277">
        <f>IF(L$10=0,0,L$10/PPA_fec!L$10)</f>
        <v>0</v>
      </c>
      <c r="M141" s="277">
        <f>IF(M$10=0,0,M$10/PPA_fec!M$10)</f>
        <v>0</v>
      </c>
      <c r="N141" s="277">
        <f>IF(N$10=0,0,N$10/PPA_fec!N$10)</f>
        <v>0</v>
      </c>
      <c r="O141" s="277">
        <f>IF(O$10=0,0,O$10/PPA_fec!O$10)</f>
        <v>0</v>
      </c>
      <c r="P141" s="277">
        <f>IF(P$10=0,0,P$10/PPA_fec!P$10)</f>
        <v>0</v>
      </c>
      <c r="Q141" s="277">
        <f>IF(Q$10=0,0,Q$10/PPA_fec!Q$10)</f>
        <v>0</v>
      </c>
      <c r="R141" s="277">
        <f>IF(R$10=0,0,R$10/PPA_fec!R$10)</f>
        <v>0</v>
      </c>
      <c r="S141" s="277">
        <f>IF(S$10=0,0,S$10/PPA_fec!S$10)</f>
        <v>0</v>
      </c>
      <c r="T141" s="277">
        <f>IF(T$10=0,0,T$10/PPA_fec!T$10)</f>
        <v>0</v>
      </c>
      <c r="U141" s="277">
        <f>IF(U$10=0,0,U$10/PPA_fec!U$10)</f>
        <v>0</v>
      </c>
      <c r="V141" s="277">
        <f>IF(V$10=0,0,V$10/PPA_fec!V$10)</f>
        <v>0</v>
      </c>
      <c r="W141" s="277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278">
        <f>IF(B$16=0,0,B$16/PPA_fec!B$16)</f>
        <v>0</v>
      </c>
      <c r="C142" s="278">
        <f>IF(C$16=0,0,C$16/PPA_fec!C$16)</f>
        <v>0</v>
      </c>
      <c r="D142" s="278">
        <f>IF(D$16=0,0,D$16/PPA_fec!D$16)</f>
        <v>0</v>
      </c>
      <c r="E142" s="278">
        <f>IF(E$16=0,0,E$16/PPA_fec!E$16)</f>
        <v>0</v>
      </c>
      <c r="F142" s="278">
        <f>IF(F$16=0,0,F$16/PPA_fec!F$16)</f>
        <v>0</v>
      </c>
      <c r="G142" s="278">
        <f>IF(G$16=0,0,G$16/PPA_fec!G$16)</f>
        <v>0</v>
      </c>
      <c r="H142" s="278">
        <f>IF(H$16=0,0,H$16/PPA_fec!H$16)</f>
        <v>0</v>
      </c>
      <c r="I142" s="278">
        <f>IF(I$16=0,0,I$16/PPA_fec!I$16)</f>
        <v>0</v>
      </c>
      <c r="J142" s="278">
        <f>IF(J$16=0,0,J$16/PPA_fec!J$16)</f>
        <v>0</v>
      </c>
      <c r="K142" s="278">
        <f>IF(K$16=0,0,K$16/PPA_fec!K$16)</f>
        <v>0</v>
      </c>
      <c r="L142" s="278">
        <f>IF(L$16=0,0,L$16/PPA_fec!L$16)</f>
        <v>0</v>
      </c>
      <c r="M142" s="278">
        <f>IF(M$16=0,0,M$16/PPA_fec!M$16)</f>
        <v>0</v>
      </c>
      <c r="N142" s="278">
        <f>IF(N$16=0,0,N$16/PPA_fec!N$16)</f>
        <v>0</v>
      </c>
      <c r="O142" s="278">
        <f>IF(O$16=0,0,O$16/PPA_fec!O$16)</f>
        <v>0</v>
      </c>
      <c r="P142" s="278">
        <f>IF(P$16=0,0,P$16/PPA_fec!P$16)</f>
        <v>0</v>
      </c>
      <c r="Q142" s="278">
        <f>IF(Q$16=0,0,Q$16/PPA_fec!Q$16)</f>
        <v>0</v>
      </c>
      <c r="R142" s="278">
        <f>IF(R$16=0,0,R$16/PPA_fec!R$16)</f>
        <v>0</v>
      </c>
      <c r="S142" s="278">
        <f>IF(S$16=0,0,S$16/PPA_fec!S$16)</f>
        <v>0</v>
      </c>
      <c r="T142" s="278">
        <f>IF(T$16=0,0,T$16/PPA_fec!T$16)</f>
        <v>0</v>
      </c>
      <c r="U142" s="278">
        <f>IF(U$16=0,0,U$16/PPA_fec!U$16)</f>
        <v>0</v>
      </c>
      <c r="V142" s="278">
        <f>IF(V$16=0,0,V$16/PPA_fec!V$16)</f>
        <v>0</v>
      </c>
      <c r="W142" s="278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278">
        <f>IF(B$17=0,0,B$17/PPA_fec!B$17)</f>
        <v>0</v>
      </c>
      <c r="C143" s="278">
        <f>IF(C$17=0,0,C$17/PPA_fec!C$17)</f>
        <v>0</v>
      </c>
      <c r="D143" s="278">
        <f>IF(D$17=0,0,D$17/PPA_fec!D$17)</f>
        <v>0</v>
      </c>
      <c r="E143" s="278">
        <f>IF(E$17=0,0,E$17/PPA_fec!E$17)</f>
        <v>0</v>
      </c>
      <c r="F143" s="278">
        <f>IF(F$17=0,0,F$17/PPA_fec!F$17)</f>
        <v>0</v>
      </c>
      <c r="G143" s="278">
        <f>IF(G$17=0,0,G$17/PPA_fec!G$17)</f>
        <v>0</v>
      </c>
      <c r="H143" s="278">
        <f>IF(H$17=0,0,H$17/PPA_fec!H$17)</f>
        <v>0</v>
      </c>
      <c r="I143" s="278">
        <f>IF(I$17=0,0,I$17/PPA_fec!I$17)</f>
        <v>0</v>
      </c>
      <c r="J143" s="278">
        <f>IF(J$17=0,0,J$17/PPA_fec!J$17)</f>
        <v>0</v>
      </c>
      <c r="K143" s="278">
        <f>IF(K$17=0,0,K$17/PPA_fec!K$17)</f>
        <v>0</v>
      </c>
      <c r="L143" s="278">
        <f>IF(L$17=0,0,L$17/PPA_fec!L$17)</f>
        <v>0</v>
      </c>
      <c r="M143" s="278">
        <f>IF(M$17=0,0,M$17/PPA_fec!M$17)</f>
        <v>0</v>
      </c>
      <c r="N143" s="278">
        <f>IF(N$17=0,0,N$17/PPA_fec!N$17)</f>
        <v>0</v>
      </c>
      <c r="O143" s="278">
        <f>IF(O$17=0,0,O$17/PPA_fec!O$17)</f>
        <v>0</v>
      </c>
      <c r="P143" s="278">
        <f>IF(P$17=0,0,P$17/PPA_fec!P$17)</f>
        <v>0</v>
      </c>
      <c r="Q143" s="278">
        <f>IF(Q$17=0,0,Q$17/PPA_fec!Q$17)</f>
        <v>0</v>
      </c>
      <c r="R143" s="278">
        <f>IF(R$17=0,0,R$17/PPA_fec!R$17)</f>
        <v>0</v>
      </c>
      <c r="S143" s="278">
        <f>IF(S$17=0,0,S$17/PPA_fec!S$17)</f>
        <v>0</v>
      </c>
      <c r="T143" s="278">
        <f>IF(T$17=0,0,T$17/PPA_fec!T$17)</f>
        <v>0</v>
      </c>
      <c r="U143" s="278">
        <f>IF(U$17=0,0,U$17/PPA_fec!U$17)</f>
        <v>0</v>
      </c>
      <c r="V143" s="278">
        <f>IF(V$17=0,0,V$17/PPA_fec!V$17)</f>
        <v>0</v>
      </c>
      <c r="W143" s="278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279">
        <f>IF(B$30=0,0,B$30/PPA_fec!B$30)</f>
        <v>0</v>
      </c>
      <c r="C144" s="279">
        <f>IF(C$30=0,0,C$30/PPA_fec!C$30)</f>
        <v>0</v>
      </c>
      <c r="D144" s="279">
        <f>IF(D$30=0,0,D$30/PPA_fec!D$30)</f>
        <v>0</v>
      </c>
      <c r="E144" s="279">
        <f>IF(E$30=0,0,E$30/PPA_fec!E$30)</f>
        <v>0</v>
      </c>
      <c r="F144" s="279">
        <f>IF(F$30=0,0,F$30/PPA_fec!F$30)</f>
        <v>0</v>
      </c>
      <c r="G144" s="279">
        <f>IF(G$30=0,0,G$30/PPA_fec!G$30)</f>
        <v>0</v>
      </c>
      <c r="H144" s="279">
        <f>IF(H$30=0,0,H$30/PPA_fec!H$30)</f>
        <v>0</v>
      </c>
      <c r="I144" s="279">
        <f>IF(I$30=0,0,I$30/PPA_fec!I$30)</f>
        <v>0</v>
      </c>
      <c r="J144" s="279">
        <f>IF(J$30=0,0,J$30/PPA_fec!J$30)</f>
        <v>0</v>
      </c>
      <c r="K144" s="279">
        <f>IF(K$30=0,0,K$30/PPA_fec!K$30)</f>
        <v>0</v>
      </c>
      <c r="L144" s="279">
        <f>IF(L$30=0,0,L$30/PPA_fec!L$30)</f>
        <v>0</v>
      </c>
      <c r="M144" s="279">
        <f>IF(M$30=0,0,M$30/PPA_fec!M$30)</f>
        <v>0</v>
      </c>
      <c r="N144" s="279">
        <f>IF(N$30=0,0,N$30/PPA_fec!N$30)</f>
        <v>0</v>
      </c>
      <c r="O144" s="279">
        <f>IF(O$30=0,0,O$30/PPA_fec!O$30)</f>
        <v>0</v>
      </c>
      <c r="P144" s="279">
        <f>IF(P$30=0,0,P$30/PPA_fec!P$30)</f>
        <v>0</v>
      </c>
      <c r="Q144" s="279">
        <f>IF(Q$30=0,0,Q$30/PPA_fec!Q$30)</f>
        <v>0</v>
      </c>
      <c r="R144" s="279">
        <f>IF(R$30=0,0,R$30/PPA_fec!R$30)</f>
        <v>0</v>
      </c>
      <c r="S144" s="279">
        <f>IF(S$30=0,0,S$30/PPA_fec!S$30)</f>
        <v>0</v>
      </c>
      <c r="T144" s="279">
        <f>IF(T$30=0,0,T$30/PPA_fec!T$30)</f>
        <v>0</v>
      </c>
      <c r="U144" s="279">
        <f>IF(U$30=0,0,U$30/PPA_fec!U$30)</f>
        <v>0</v>
      </c>
      <c r="V144" s="279">
        <f>IF(V$30=0,0,V$30/PPA_fec!V$30)</f>
        <v>0</v>
      </c>
      <c r="W144" s="279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>IF(B$32=0,0,B$32/PPA_fec!B$32)</f>
        <v>0</v>
      </c>
      <c r="C146" s="322">
        <f>IF(C$32=0,0,C$32/PPA_fec!C$32)</f>
        <v>0</v>
      </c>
      <c r="D146" s="322">
        <f>IF(D$32=0,0,D$32/PPA_fec!D$32)</f>
        <v>0</v>
      </c>
      <c r="E146" s="322">
        <f>IF(E$32=0,0,E$32/PPA_fec!E$32)</f>
        <v>0</v>
      </c>
      <c r="F146" s="322">
        <f>IF(F$32=0,0,F$32/PPA_fec!F$32)</f>
        <v>0</v>
      </c>
      <c r="G146" s="322">
        <f>IF(G$32=0,0,G$32/PPA_fec!G$32)</f>
        <v>0</v>
      </c>
      <c r="H146" s="322">
        <f>IF(H$32=0,0,H$32/PPA_fec!H$32)</f>
        <v>0</v>
      </c>
      <c r="I146" s="322">
        <f>IF(I$32=0,0,I$32/PPA_fec!I$32)</f>
        <v>0</v>
      </c>
      <c r="J146" s="322">
        <f>IF(J$32=0,0,J$32/PPA_fec!J$32)</f>
        <v>0</v>
      </c>
      <c r="K146" s="322">
        <f>IF(K$32=0,0,K$32/PPA_fec!K$32)</f>
        <v>0</v>
      </c>
      <c r="L146" s="322">
        <f>IF(L$32=0,0,L$32/PPA_fec!L$32)</f>
        <v>0</v>
      </c>
      <c r="M146" s="322">
        <f>IF(M$32=0,0,M$32/PPA_fec!M$32)</f>
        <v>0</v>
      </c>
      <c r="N146" s="322">
        <f>IF(N$32=0,0,N$32/PPA_fec!N$32)</f>
        <v>0</v>
      </c>
      <c r="O146" s="322">
        <f>IF(O$32=0,0,O$32/PPA_fec!O$32)</f>
        <v>0</v>
      </c>
      <c r="P146" s="322">
        <f>IF(P$32=0,0,P$32/PPA_fec!P$32)</f>
        <v>0</v>
      </c>
      <c r="Q146" s="322">
        <f>IF(Q$32=0,0,Q$32/PPA_fec!Q$32)</f>
        <v>0</v>
      </c>
      <c r="R146" s="322">
        <f>IF(R$32=0,0,R$32/PPA_fec!R$32)</f>
        <v>0</v>
      </c>
      <c r="S146" s="322">
        <f>IF(S$32=0,0,S$32/PPA_fec!S$32)</f>
        <v>0</v>
      </c>
      <c r="T146" s="322">
        <f>IF(T$32=0,0,T$32/PPA_fec!T$32)</f>
        <v>0</v>
      </c>
      <c r="U146" s="322">
        <f>IF(U$32=0,0,U$32/PPA_fec!U$32)</f>
        <v>0</v>
      </c>
      <c r="V146" s="322">
        <f>IF(V$32=0,0,V$32/PPA_fec!V$32)</f>
        <v>0</v>
      </c>
      <c r="W146" s="322">
        <f>IF(W$32=0,0,W$32/PPA_fec!W$32)</f>
        <v>0</v>
      </c>
      <c r="DA146" s="95"/>
    </row>
    <row r="147" spans="1:105" ht="12" customHeight="1" x14ac:dyDescent="0.25">
      <c r="A147" s="55" t="s">
        <v>92</v>
      </c>
      <c r="B147" s="275">
        <f>IF(B$33=0,0,B$33/PPA_fec!B$33)</f>
        <v>0</v>
      </c>
      <c r="C147" s="275">
        <f>IF(C$33=0,0,C$33/PPA_fec!C$33)</f>
        <v>0</v>
      </c>
      <c r="D147" s="275">
        <f>IF(D$33=0,0,D$33/PPA_fec!D$33)</f>
        <v>0</v>
      </c>
      <c r="E147" s="275">
        <f>IF(E$33=0,0,E$33/PPA_fec!E$33)</f>
        <v>0</v>
      </c>
      <c r="F147" s="275">
        <f>IF(F$33=0,0,F$33/PPA_fec!F$33)</f>
        <v>0</v>
      </c>
      <c r="G147" s="275">
        <f>IF(G$33=0,0,G$33/PPA_fec!G$33)</f>
        <v>0</v>
      </c>
      <c r="H147" s="275">
        <f>IF(H$33=0,0,H$33/PPA_fec!H$33)</f>
        <v>0</v>
      </c>
      <c r="I147" s="275">
        <f>IF(I$33=0,0,I$33/PPA_fec!I$33)</f>
        <v>0</v>
      </c>
      <c r="J147" s="275">
        <f>IF(J$33=0,0,J$33/PPA_fec!J$33)</f>
        <v>0</v>
      </c>
      <c r="K147" s="275">
        <f>IF(K$33=0,0,K$33/PPA_fec!K$33)</f>
        <v>0</v>
      </c>
      <c r="L147" s="275">
        <f>IF(L$33=0,0,L$33/PPA_fec!L$33)</f>
        <v>0</v>
      </c>
      <c r="M147" s="275">
        <f>IF(M$33=0,0,M$33/PPA_fec!M$33)</f>
        <v>0</v>
      </c>
      <c r="N147" s="275">
        <f>IF(N$33=0,0,N$33/PPA_fec!N$33)</f>
        <v>0</v>
      </c>
      <c r="O147" s="275">
        <f>IF(O$33=0,0,O$33/PPA_fec!O$33)</f>
        <v>0</v>
      </c>
      <c r="P147" s="275">
        <f>IF(P$33=0,0,P$33/PPA_fec!P$33)</f>
        <v>0</v>
      </c>
      <c r="Q147" s="275">
        <f>IF(Q$33=0,0,Q$33/PPA_fec!Q$33)</f>
        <v>0</v>
      </c>
      <c r="R147" s="275">
        <f>IF(R$33=0,0,R$33/PPA_fec!R$33)</f>
        <v>0</v>
      </c>
      <c r="S147" s="275">
        <f>IF(S$33=0,0,S$33/PPA_fec!S$33)</f>
        <v>0</v>
      </c>
      <c r="T147" s="275">
        <f>IF(T$33=0,0,T$33/PPA_fec!T$33)</f>
        <v>0</v>
      </c>
      <c r="U147" s="275">
        <f>IF(U$33=0,0,U$33/PPA_fec!U$33)</f>
        <v>0</v>
      </c>
      <c r="V147" s="275">
        <f>IF(V$33=0,0,V$33/PPA_fec!V$33)</f>
        <v>0</v>
      </c>
      <c r="W147" s="275">
        <f>IF(W$33=0,0,W$33/PPA_fec!W$33)</f>
        <v>0</v>
      </c>
      <c r="DA147" s="76"/>
    </row>
    <row r="148" spans="1:105" ht="12" customHeight="1" x14ac:dyDescent="0.25">
      <c r="A148" s="202" t="s">
        <v>93</v>
      </c>
      <c r="B148" s="276">
        <f>IF(B$34=0,0,B$34/PPA_fec!B$34)</f>
        <v>0</v>
      </c>
      <c r="C148" s="276">
        <f>IF(C$34=0,0,C$34/PPA_fec!C$34)</f>
        <v>0</v>
      </c>
      <c r="D148" s="276">
        <f>IF(D$34=0,0,D$34/PPA_fec!D$34)</f>
        <v>0</v>
      </c>
      <c r="E148" s="276">
        <f>IF(E$34=0,0,E$34/PPA_fec!E$34)</f>
        <v>0</v>
      </c>
      <c r="F148" s="276">
        <f>IF(F$34=0,0,F$34/PPA_fec!F$34)</f>
        <v>0</v>
      </c>
      <c r="G148" s="276">
        <f>IF(G$34=0,0,G$34/PPA_fec!G$34)</f>
        <v>0</v>
      </c>
      <c r="H148" s="276">
        <f>IF(H$34=0,0,H$34/PPA_fec!H$34)</f>
        <v>0</v>
      </c>
      <c r="I148" s="276">
        <f>IF(I$34=0,0,I$34/PPA_fec!I$34)</f>
        <v>0</v>
      </c>
      <c r="J148" s="276">
        <f>IF(J$34=0,0,J$34/PPA_fec!J$34)</f>
        <v>0</v>
      </c>
      <c r="K148" s="276">
        <f>IF(K$34=0,0,K$34/PPA_fec!K$34)</f>
        <v>0</v>
      </c>
      <c r="L148" s="276">
        <f>IF(L$34=0,0,L$34/PPA_fec!L$34)</f>
        <v>0</v>
      </c>
      <c r="M148" s="276">
        <f>IF(M$34=0,0,M$34/PPA_fec!M$34)</f>
        <v>0</v>
      </c>
      <c r="N148" s="276">
        <f>IF(N$34=0,0,N$34/PPA_fec!N$34)</f>
        <v>0</v>
      </c>
      <c r="O148" s="276">
        <f>IF(O$34=0,0,O$34/PPA_fec!O$34)</f>
        <v>0</v>
      </c>
      <c r="P148" s="276">
        <f>IF(P$34=0,0,P$34/PPA_fec!P$34)</f>
        <v>0</v>
      </c>
      <c r="Q148" s="276">
        <f>IF(Q$34=0,0,Q$34/PPA_fec!Q$34)</f>
        <v>0</v>
      </c>
      <c r="R148" s="276">
        <f>IF(R$34=0,0,R$34/PPA_fec!R$34)</f>
        <v>0</v>
      </c>
      <c r="S148" s="276">
        <f>IF(S$34=0,0,S$34/PPA_fec!S$34)</f>
        <v>0</v>
      </c>
      <c r="T148" s="276">
        <f>IF(T$34=0,0,T$34/PPA_fec!T$34)</f>
        <v>0</v>
      </c>
      <c r="U148" s="276">
        <f>IF(U$34=0,0,U$34/PPA_fec!U$34)</f>
        <v>0</v>
      </c>
      <c r="V148" s="276">
        <f>IF(V$34=0,0,V$34/PPA_fec!V$34)</f>
        <v>0</v>
      </c>
      <c r="W148" s="276">
        <f>IF(W$34=0,0,W$34/PPA_fec!W$34)</f>
        <v>0</v>
      </c>
      <c r="DA148" s="77"/>
    </row>
    <row r="149" spans="1:105" ht="12" customHeight="1" x14ac:dyDescent="0.25">
      <c r="A149" s="202" t="s">
        <v>94</v>
      </c>
      <c r="B149" s="276">
        <f>IF(B$35=0,0,B$35/PPA_fec!B$35)</f>
        <v>0</v>
      </c>
      <c r="C149" s="276">
        <f>IF(C$35=0,0,C$35/PPA_fec!C$35)</f>
        <v>0</v>
      </c>
      <c r="D149" s="276">
        <f>IF(D$35=0,0,D$35/PPA_fec!D$35)</f>
        <v>0</v>
      </c>
      <c r="E149" s="276">
        <f>IF(E$35=0,0,E$35/PPA_fec!E$35)</f>
        <v>0</v>
      </c>
      <c r="F149" s="276">
        <f>IF(F$35=0,0,F$35/PPA_fec!F$35)</f>
        <v>0</v>
      </c>
      <c r="G149" s="276">
        <f>IF(G$35=0,0,G$35/PPA_fec!G$35)</f>
        <v>0</v>
      </c>
      <c r="H149" s="276">
        <f>IF(H$35=0,0,H$35/PPA_fec!H$35)</f>
        <v>0</v>
      </c>
      <c r="I149" s="276">
        <f>IF(I$35=0,0,I$35/PPA_fec!I$35)</f>
        <v>0</v>
      </c>
      <c r="J149" s="276">
        <f>IF(J$35=0,0,J$35/PPA_fec!J$35)</f>
        <v>0</v>
      </c>
      <c r="K149" s="276">
        <f>IF(K$35=0,0,K$35/PPA_fec!K$35)</f>
        <v>0</v>
      </c>
      <c r="L149" s="276">
        <f>IF(L$35=0,0,L$35/PPA_fec!L$35)</f>
        <v>0</v>
      </c>
      <c r="M149" s="276">
        <f>IF(M$35=0,0,M$35/PPA_fec!M$35)</f>
        <v>0</v>
      </c>
      <c r="N149" s="276">
        <f>IF(N$35=0,0,N$35/PPA_fec!N$35)</f>
        <v>0</v>
      </c>
      <c r="O149" s="276">
        <f>IF(O$35=0,0,O$35/PPA_fec!O$35)</f>
        <v>0</v>
      </c>
      <c r="P149" s="276">
        <f>IF(P$35=0,0,P$35/PPA_fec!P$35)</f>
        <v>0</v>
      </c>
      <c r="Q149" s="276">
        <f>IF(Q$35=0,0,Q$35/PPA_fec!Q$35)</f>
        <v>0</v>
      </c>
      <c r="R149" s="276">
        <f>IF(R$35=0,0,R$35/PPA_fec!R$35)</f>
        <v>0</v>
      </c>
      <c r="S149" s="276">
        <f>IF(S$35=0,0,S$35/PPA_fec!S$35)</f>
        <v>0</v>
      </c>
      <c r="T149" s="276">
        <f>IF(T$35=0,0,T$35/PPA_fec!T$35)</f>
        <v>0</v>
      </c>
      <c r="U149" s="276">
        <f>IF(U$35=0,0,U$35/PPA_fec!U$35)</f>
        <v>0</v>
      </c>
      <c r="V149" s="276">
        <f>IF(V$35=0,0,V$35/PPA_fec!V$35)</f>
        <v>0</v>
      </c>
      <c r="W149" s="276">
        <f>IF(W$35=0,0,W$35/PPA_fec!W$35)</f>
        <v>0</v>
      </c>
      <c r="DA149" s="77"/>
    </row>
    <row r="150" spans="1:105" ht="12" customHeight="1" x14ac:dyDescent="0.25">
      <c r="A150" s="202" t="s">
        <v>95</v>
      </c>
      <c r="B150" s="276">
        <f>IF(B$36=0,0,B$36/PPA_fec!B$36)</f>
        <v>0</v>
      </c>
      <c r="C150" s="276">
        <f>IF(C$36=0,0,C$36/PPA_fec!C$36)</f>
        <v>0</v>
      </c>
      <c r="D150" s="276">
        <f>IF(D$36=0,0,D$36/PPA_fec!D$36)</f>
        <v>0</v>
      </c>
      <c r="E150" s="276">
        <f>IF(E$36=0,0,E$36/PPA_fec!E$36)</f>
        <v>0</v>
      </c>
      <c r="F150" s="276">
        <f>IF(F$36=0,0,F$36/PPA_fec!F$36)</f>
        <v>0</v>
      </c>
      <c r="G150" s="276">
        <f>IF(G$36=0,0,G$36/PPA_fec!G$36)</f>
        <v>0</v>
      </c>
      <c r="H150" s="276">
        <f>IF(H$36=0,0,H$36/PPA_fec!H$36)</f>
        <v>0</v>
      </c>
      <c r="I150" s="276">
        <f>IF(I$36=0,0,I$36/PPA_fec!I$36)</f>
        <v>0</v>
      </c>
      <c r="J150" s="276">
        <f>IF(J$36=0,0,J$36/PPA_fec!J$36)</f>
        <v>0</v>
      </c>
      <c r="K150" s="276">
        <f>IF(K$36=0,0,K$36/PPA_fec!K$36)</f>
        <v>0</v>
      </c>
      <c r="L150" s="276">
        <f>IF(L$36=0,0,L$36/PPA_fec!L$36)</f>
        <v>0</v>
      </c>
      <c r="M150" s="276">
        <f>IF(M$36=0,0,M$36/PPA_fec!M$36)</f>
        <v>0</v>
      </c>
      <c r="N150" s="276">
        <f>IF(N$36=0,0,N$36/PPA_fec!N$36)</f>
        <v>0</v>
      </c>
      <c r="O150" s="276">
        <f>IF(O$36=0,0,O$36/PPA_fec!O$36)</f>
        <v>0</v>
      </c>
      <c r="P150" s="276">
        <f>IF(P$36=0,0,P$36/PPA_fec!P$36)</f>
        <v>0</v>
      </c>
      <c r="Q150" s="276">
        <f>IF(Q$36=0,0,Q$36/PPA_fec!Q$36)</f>
        <v>0</v>
      </c>
      <c r="R150" s="276">
        <f>IF(R$36=0,0,R$36/PPA_fec!R$36)</f>
        <v>0</v>
      </c>
      <c r="S150" s="276">
        <f>IF(S$36=0,0,S$36/PPA_fec!S$36)</f>
        <v>0</v>
      </c>
      <c r="T150" s="276">
        <f>IF(T$36=0,0,T$36/PPA_fec!T$36)</f>
        <v>0</v>
      </c>
      <c r="U150" s="276">
        <f>IF(U$36=0,0,U$36/PPA_fec!U$36)</f>
        <v>0</v>
      </c>
      <c r="V150" s="276">
        <f>IF(V$36=0,0,V$36/PPA_fec!V$36)</f>
        <v>0</v>
      </c>
      <c r="W150" s="276">
        <f>IF(W$36=0,0,W$36/PPA_fec!W$36)</f>
        <v>0</v>
      </c>
      <c r="DA150" s="77"/>
    </row>
    <row r="151" spans="1:105" ht="12" customHeight="1" x14ac:dyDescent="0.25">
      <c r="A151" s="56" t="s">
        <v>96</v>
      </c>
      <c r="B151" s="277">
        <f>IF(B$37=0,0,B$37/PPA_fec!B$37)</f>
        <v>0</v>
      </c>
      <c r="C151" s="277">
        <f>IF(C$37=0,0,C$37/PPA_fec!C$37)</f>
        <v>0</v>
      </c>
      <c r="D151" s="277">
        <f>IF(D$37=0,0,D$37/PPA_fec!D$37)</f>
        <v>0</v>
      </c>
      <c r="E151" s="277">
        <f>IF(E$37=0,0,E$37/PPA_fec!E$37)</f>
        <v>0</v>
      </c>
      <c r="F151" s="277">
        <f>IF(F$37=0,0,F$37/PPA_fec!F$37)</f>
        <v>0</v>
      </c>
      <c r="G151" s="277">
        <f>IF(G$37=0,0,G$37/PPA_fec!G$37)</f>
        <v>0</v>
      </c>
      <c r="H151" s="277">
        <f>IF(H$37=0,0,H$37/PPA_fec!H$37)</f>
        <v>0</v>
      </c>
      <c r="I151" s="277">
        <f>IF(I$37=0,0,I$37/PPA_fec!I$37)</f>
        <v>0</v>
      </c>
      <c r="J151" s="277">
        <f>IF(J$37=0,0,J$37/PPA_fec!J$37)</f>
        <v>0</v>
      </c>
      <c r="K151" s="277">
        <f>IF(K$37=0,0,K$37/PPA_fec!K$37)</f>
        <v>0</v>
      </c>
      <c r="L151" s="277">
        <f>IF(L$37=0,0,L$37/PPA_fec!L$37)</f>
        <v>0</v>
      </c>
      <c r="M151" s="277">
        <f>IF(M$37=0,0,M$37/PPA_fec!M$37)</f>
        <v>0</v>
      </c>
      <c r="N151" s="277">
        <f>IF(N$37=0,0,N$37/PPA_fec!N$37)</f>
        <v>0</v>
      </c>
      <c r="O151" s="277">
        <f>IF(O$37=0,0,O$37/PPA_fec!O$37)</f>
        <v>0</v>
      </c>
      <c r="P151" s="277">
        <f>IF(P$37=0,0,P$37/PPA_fec!P$37)</f>
        <v>0</v>
      </c>
      <c r="Q151" s="277">
        <f>IF(Q$37=0,0,Q$37/PPA_fec!Q$37)</f>
        <v>0</v>
      </c>
      <c r="R151" s="277">
        <f>IF(R$37=0,0,R$37/PPA_fec!R$37)</f>
        <v>0</v>
      </c>
      <c r="S151" s="277">
        <f>IF(S$37=0,0,S$37/PPA_fec!S$37)</f>
        <v>0</v>
      </c>
      <c r="T151" s="277">
        <f>IF(T$37=0,0,T$37/PPA_fec!T$37)</f>
        <v>0</v>
      </c>
      <c r="U151" s="277">
        <f>IF(U$37=0,0,U$37/PPA_fec!U$37)</f>
        <v>0</v>
      </c>
      <c r="V151" s="277">
        <f>IF(V$37=0,0,V$37/PPA_fec!V$37)</f>
        <v>0</v>
      </c>
      <c r="W151" s="277">
        <f>IF(W$37=0,0,W$37/PPA_fec!W$37)</f>
        <v>0</v>
      </c>
      <c r="DA151" s="78"/>
    </row>
    <row r="152" spans="1:105" ht="12" customHeight="1" x14ac:dyDescent="0.25">
      <c r="A152" s="203" t="s">
        <v>1885</v>
      </c>
      <c r="B152" s="278">
        <f>IF(B$43=0,0,B$43/PPA_fec!B$43)</f>
        <v>0</v>
      </c>
      <c r="C152" s="278">
        <f>IF(C$43=0,0,C$43/PPA_fec!C$43)</f>
        <v>0</v>
      </c>
      <c r="D152" s="278">
        <f>IF(D$43=0,0,D$43/PPA_fec!D$43)</f>
        <v>0</v>
      </c>
      <c r="E152" s="278">
        <f>IF(E$43=0,0,E$43/PPA_fec!E$43)</f>
        <v>0</v>
      </c>
      <c r="F152" s="278">
        <f>IF(F$43=0,0,F$43/PPA_fec!F$43)</f>
        <v>0</v>
      </c>
      <c r="G152" s="278">
        <f>IF(G$43=0,0,G$43/PPA_fec!G$43)</f>
        <v>0</v>
      </c>
      <c r="H152" s="278">
        <f>IF(H$43=0,0,H$43/PPA_fec!H$43)</f>
        <v>0</v>
      </c>
      <c r="I152" s="278">
        <f>IF(I$43=0,0,I$43/PPA_fec!I$43)</f>
        <v>0</v>
      </c>
      <c r="J152" s="278">
        <f>IF(J$43=0,0,J$43/PPA_fec!J$43)</f>
        <v>0</v>
      </c>
      <c r="K152" s="278">
        <f>IF(K$43=0,0,K$43/PPA_fec!K$43)</f>
        <v>0</v>
      </c>
      <c r="L152" s="278">
        <f>IF(L$43=0,0,L$43/PPA_fec!L$43)</f>
        <v>0</v>
      </c>
      <c r="M152" s="278">
        <f>IF(M$43=0,0,M$43/PPA_fec!M$43)</f>
        <v>0</v>
      </c>
      <c r="N152" s="278">
        <f>IF(N$43=0,0,N$43/PPA_fec!N$43)</f>
        <v>0</v>
      </c>
      <c r="O152" s="278">
        <f>IF(O$43=0,0,O$43/PPA_fec!O$43)</f>
        <v>0</v>
      </c>
      <c r="P152" s="278">
        <f>IF(P$43=0,0,P$43/PPA_fec!P$43)</f>
        <v>0</v>
      </c>
      <c r="Q152" s="278">
        <f>IF(Q$43=0,0,Q$43/PPA_fec!Q$43)</f>
        <v>0</v>
      </c>
      <c r="R152" s="278">
        <f>IF(R$43=0,0,R$43/PPA_fec!R$43)</f>
        <v>0</v>
      </c>
      <c r="S152" s="278">
        <f>IF(S$43=0,0,S$43/PPA_fec!S$43)</f>
        <v>0</v>
      </c>
      <c r="T152" s="278">
        <f>IF(T$43=0,0,T$43/PPA_fec!T$43)</f>
        <v>0</v>
      </c>
      <c r="U152" s="278">
        <f>IF(U$43=0,0,U$43/PPA_fec!U$43)</f>
        <v>0</v>
      </c>
      <c r="V152" s="278">
        <f>IF(V$43=0,0,V$43/PPA_fec!V$43)</f>
        <v>0</v>
      </c>
      <c r="W152" s="278">
        <f>IF(W$43=0,0,W$43/PPA_fec!W$43)</f>
        <v>0</v>
      </c>
      <c r="DA152" s="79"/>
    </row>
    <row r="153" spans="1:105" ht="12" customHeight="1" x14ac:dyDescent="0.25">
      <c r="A153" s="203" t="s">
        <v>1900</v>
      </c>
      <c r="B153" s="278">
        <f>IF(B$56=0,0,B$56/PPA_fec!B$56)</f>
        <v>0</v>
      </c>
      <c r="C153" s="278">
        <f>IF(C$56=0,0,C$56/PPA_fec!C$56)</f>
        <v>0</v>
      </c>
      <c r="D153" s="278">
        <f>IF(D$56=0,0,D$56/PPA_fec!D$56)</f>
        <v>0</v>
      </c>
      <c r="E153" s="278">
        <f>IF(E$56=0,0,E$56/PPA_fec!E$56)</f>
        <v>0</v>
      </c>
      <c r="F153" s="278">
        <f>IF(F$56=0,0,F$56/PPA_fec!F$56)</f>
        <v>0</v>
      </c>
      <c r="G153" s="278">
        <f>IF(G$56=0,0,G$56/PPA_fec!G$56)</f>
        <v>0</v>
      </c>
      <c r="H153" s="278">
        <f>IF(H$56=0,0,H$56/PPA_fec!H$56)</f>
        <v>0</v>
      </c>
      <c r="I153" s="278">
        <f>IF(I$56=0,0,I$56/PPA_fec!I$56)</f>
        <v>0</v>
      </c>
      <c r="J153" s="278">
        <f>IF(J$56=0,0,J$56/PPA_fec!J$56)</f>
        <v>0</v>
      </c>
      <c r="K153" s="278">
        <f>IF(K$56=0,0,K$56/PPA_fec!K$56)</f>
        <v>0</v>
      </c>
      <c r="L153" s="278">
        <f>IF(L$56=0,0,L$56/PPA_fec!L$56)</f>
        <v>0</v>
      </c>
      <c r="M153" s="278">
        <f>IF(M$56=0,0,M$56/PPA_fec!M$56)</f>
        <v>0</v>
      </c>
      <c r="N153" s="278">
        <f>IF(N$56=0,0,N$56/PPA_fec!N$56)</f>
        <v>0</v>
      </c>
      <c r="O153" s="278">
        <f>IF(O$56=0,0,O$56/PPA_fec!O$56)</f>
        <v>0</v>
      </c>
      <c r="P153" s="278">
        <f>IF(P$56=0,0,P$56/PPA_fec!P$56)</f>
        <v>0</v>
      </c>
      <c r="Q153" s="278">
        <f>IF(Q$56=0,0,Q$56/PPA_fec!Q$56)</f>
        <v>0</v>
      </c>
      <c r="R153" s="278">
        <f>IF(R$56=0,0,R$56/PPA_fec!R$56)</f>
        <v>0</v>
      </c>
      <c r="S153" s="278">
        <f>IF(S$56=0,0,S$56/PPA_fec!S$56)</f>
        <v>0</v>
      </c>
      <c r="T153" s="278">
        <f>IF(T$56=0,0,T$56/PPA_fec!T$56)</f>
        <v>0</v>
      </c>
      <c r="U153" s="278">
        <f>IF(U$56=0,0,U$56/PPA_fec!U$56)</f>
        <v>0</v>
      </c>
      <c r="V153" s="278">
        <f>IF(V$56=0,0,V$56/PPA_fec!V$56)</f>
        <v>0</v>
      </c>
      <c r="W153" s="278">
        <f>IF(W$56=0,0,W$56/PPA_fec!W$56)</f>
        <v>0</v>
      </c>
      <c r="DA153" s="79"/>
    </row>
    <row r="154" spans="1:105" ht="12" customHeight="1" x14ac:dyDescent="0.25">
      <c r="A154" s="41" t="s">
        <v>1915</v>
      </c>
      <c r="B154" s="279">
        <f>IF(B$69=0,0,B$69/PPA_fec!B$69)</f>
        <v>0</v>
      </c>
      <c r="C154" s="279">
        <f>IF(C$69=0,0,C$69/PPA_fec!C$69)</f>
        <v>0</v>
      </c>
      <c r="D154" s="279">
        <f>IF(D$69=0,0,D$69/PPA_fec!D$69)</f>
        <v>0</v>
      </c>
      <c r="E154" s="279">
        <f>IF(E$69=0,0,E$69/PPA_fec!E$69)</f>
        <v>0</v>
      </c>
      <c r="F154" s="279">
        <f>IF(F$69=0,0,F$69/PPA_fec!F$69)</f>
        <v>0</v>
      </c>
      <c r="G154" s="279">
        <f>IF(G$69=0,0,G$69/PPA_fec!G$69)</f>
        <v>0</v>
      </c>
      <c r="H154" s="279">
        <f>IF(H$69=0,0,H$69/PPA_fec!H$69)</f>
        <v>0</v>
      </c>
      <c r="I154" s="279">
        <f>IF(I$69=0,0,I$69/PPA_fec!I$69)</f>
        <v>0</v>
      </c>
      <c r="J154" s="279">
        <f>IF(J$69=0,0,J$69/PPA_fec!J$69)</f>
        <v>0</v>
      </c>
      <c r="K154" s="279">
        <f>IF(K$69=0,0,K$69/PPA_fec!K$69)</f>
        <v>0</v>
      </c>
      <c r="L154" s="279">
        <f>IF(L$69=0,0,L$69/PPA_fec!L$69)</f>
        <v>0</v>
      </c>
      <c r="M154" s="279">
        <f>IF(M$69=0,0,M$69/PPA_fec!M$69)</f>
        <v>0</v>
      </c>
      <c r="N154" s="279">
        <f>IF(N$69=0,0,N$69/PPA_fec!N$69)</f>
        <v>0</v>
      </c>
      <c r="O154" s="279">
        <f>IF(O$69=0,0,O$69/PPA_fec!O$69)</f>
        <v>0</v>
      </c>
      <c r="P154" s="279">
        <f>IF(P$69=0,0,P$69/PPA_fec!P$69)</f>
        <v>0</v>
      </c>
      <c r="Q154" s="279">
        <f>IF(Q$69=0,0,Q$69/PPA_fec!Q$69)</f>
        <v>0</v>
      </c>
      <c r="R154" s="279">
        <f>IF(R$69=0,0,R$69/PPA_fec!R$69)</f>
        <v>0</v>
      </c>
      <c r="S154" s="279">
        <f>IF(S$69=0,0,S$69/PPA_fec!S$69)</f>
        <v>0</v>
      </c>
      <c r="T154" s="279">
        <f>IF(T$69=0,0,T$69/PPA_fec!T$69)</f>
        <v>0</v>
      </c>
      <c r="U154" s="279">
        <f>IF(U$69=0,0,U$69/PPA_fec!U$69)</f>
        <v>0</v>
      </c>
      <c r="V154" s="279">
        <f>IF(V$69=0,0,V$69/PPA_fec!V$69)</f>
        <v>0</v>
      </c>
      <c r="W154" s="279">
        <f>IF(W$69=0,0,W$69/PPA_fec!W$69)</f>
        <v>0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>IF(B$83=0,0,B$83/PPA_fec!B$83)</f>
        <v>0.91831185989225517</v>
      </c>
      <c r="C156" s="322">
        <f>IF(C$83=0,0,C$83/PPA_fec!C$83)</f>
        <v>0.93220516064362469</v>
      </c>
      <c r="D156" s="322">
        <f>IF(D$83=0,0,D$83/PPA_fec!D$83)</f>
        <v>0.91270899853151588</v>
      </c>
      <c r="E156" s="322">
        <f>IF(E$83=0,0,E$83/PPA_fec!E$83)</f>
        <v>0.88372697588701543</v>
      </c>
      <c r="F156" s="322">
        <f>IF(F$83=0,0,F$83/PPA_fec!F$83)</f>
        <v>0.88433128658487692</v>
      </c>
      <c r="G156" s="322">
        <f>IF(G$83=0,0,G$83/PPA_fec!G$83)</f>
        <v>0.90608111653857526</v>
      </c>
      <c r="H156" s="322">
        <f>IF(H$83=0,0,H$83/PPA_fec!H$83)</f>
        <v>0.78320412543245332</v>
      </c>
      <c r="I156" s="322">
        <f>IF(I$83=0,0,I$83/PPA_fec!I$83)</f>
        <v>0.67594179713469815</v>
      </c>
      <c r="J156" s="322">
        <f>IF(J$83=0,0,J$83/PPA_fec!J$83)</f>
        <v>0.77898955532549807</v>
      </c>
      <c r="K156" s="322">
        <f>IF(K$83=0,0,K$83/PPA_fec!K$83)</f>
        <v>0.71551410105486013</v>
      </c>
      <c r="L156" s="322">
        <f>IF(L$83=0,0,L$83/PPA_fec!L$83)</f>
        <v>0.65659570475991014</v>
      </c>
      <c r="M156" s="322">
        <f>IF(M$83=0,0,M$83/PPA_fec!M$83)</f>
        <v>1.1395329929975968</v>
      </c>
      <c r="N156" s="322">
        <f>IF(N$83=0,0,N$83/PPA_fec!N$83)</f>
        <v>1.2662602800815548</v>
      </c>
      <c r="O156" s="322">
        <f>IF(O$83=0,0,O$83/PPA_fec!O$83)</f>
        <v>1.4385106392533937</v>
      </c>
      <c r="P156" s="322">
        <f>IF(P$83=0,0,P$83/PPA_fec!P$83)</f>
        <v>1.0106574347047945</v>
      </c>
      <c r="Q156" s="322">
        <f>IF(Q$83=0,0,Q$83/PPA_fec!Q$83)</f>
        <v>0.95435889159065479</v>
      </c>
      <c r="R156" s="322">
        <f>IF(R$83=0,0,R$83/PPA_fec!R$83)</f>
        <v>0.94878412260477585</v>
      </c>
      <c r="S156" s="322">
        <f>IF(S$83=0,0,S$83/PPA_fec!S$83)</f>
        <v>0.97600897947514764</v>
      </c>
      <c r="T156" s="322">
        <f>IF(T$83=0,0,T$83/PPA_fec!T$83)</f>
        <v>0.59702503100460658</v>
      </c>
      <c r="U156" s="322">
        <f>IF(U$83=0,0,U$83/PPA_fec!U$83)</f>
        <v>0.62470393053259055</v>
      </c>
      <c r="V156" s="322">
        <f>IF(V$83=0,0,V$83/PPA_fec!V$83)</f>
        <v>0.20447762517644447</v>
      </c>
      <c r="W156" s="322">
        <f>IF(W$83=0,0,W$83/PPA_fec!W$83)</f>
        <v>1.5037470441863747</v>
      </c>
      <c r="DA156" s="95"/>
    </row>
    <row r="157" spans="1:105" ht="12" customHeight="1" x14ac:dyDescent="0.25">
      <c r="A157" s="55" t="s">
        <v>92</v>
      </c>
      <c r="B157" s="332">
        <f>IF(B$84=0,0,B$84/PPA_fec!B$84)</f>
        <v>0</v>
      </c>
      <c r="C157" s="332">
        <f>IF(C$84=0,0,C$84/PPA_fec!C$84)</f>
        <v>0</v>
      </c>
      <c r="D157" s="332">
        <f>IF(D$84=0,0,D$84/PPA_fec!D$84)</f>
        <v>0</v>
      </c>
      <c r="E157" s="332">
        <f>IF(E$84=0,0,E$84/PPA_fec!E$84)</f>
        <v>0</v>
      </c>
      <c r="F157" s="332">
        <f>IF(F$84=0,0,F$84/PPA_fec!F$84)</f>
        <v>0</v>
      </c>
      <c r="G157" s="332">
        <f>IF(G$84=0,0,G$84/PPA_fec!G$84)</f>
        <v>0</v>
      </c>
      <c r="H157" s="332">
        <f>IF(H$84=0,0,H$84/PPA_fec!H$84)</f>
        <v>0</v>
      </c>
      <c r="I157" s="332">
        <f>IF(I$84=0,0,I$84/PPA_fec!I$84)</f>
        <v>0</v>
      </c>
      <c r="J157" s="332">
        <f>IF(J$84=0,0,J$84/PPA_fec!J$84)</f>
        <v>0</v>
      </c>
      <c r="K157" s="332">
        <f>IF(K$84=0,0,K$84/PPA_fec!K$84)</f>
        <v>0</v>
      </c>
      <c r="L157" s="332">
        <f>IF(L$84=0,0,L$84/PPA_fec!L$84)</f>
        <v>0</v>
      </c>
      <c r="M157" s="332">
        <f>IF(M$84=0,0,M$84/PPA_fec!M$84)</f>
        <v>0</v>
      </c>
      <c r="N157" s="332">
        <f>IF(N$84=0,0,N$84/PPA_fec!N$84)</f>
        <v>0</v>
      </c>
      <c r="O157" s="332">
        <f>IF(O$84=0,0,O$84/PPA_fec!O$84)</f>
        <v>0</v>
      </c>
      <c r="P157" s="332">
        <f>IF(P$84=0,0,P$84/PPA_fec!P$84)</f>
        <v>0</v>
      </c>
      <c r="Q157" s="332">
        <f>IF(Q$84=0,0,Q$84/PPA_fec!Q$84)</f>
        <v>0</v>
      </c>
      <c r="R157" s="332">
        <f>IF(R$84=0,0,R$84/PPA_fec!R$84)</f>
        <v>0</v>
      </c>
      <c r="S157" s="332">
        <f>IF(S$84=0,0,S$84/PPA_fec!S$84)</f>
        <v>0</v>
      </c>
      <c r="T157" s="332">
        <f>IF(T$84=0,0,T$84/PPA_fec!T$84)</f>
        <v>0</v>
      </c>
      <c r="U157" s="332">
        <f>IF(U$84=0,0,U$84/PPA_fec!U$84)</f>
        <v>0</v>
      </c>
      <c r="V157" s="332">
        <f>IF(V$84=0,0,V$84/PPA_fec!V$84)</f>
        <v>0</v>
      </c>
      <c r="W157" s="332">
        <f>IF(W$84=0,0,W$84/PPA_fec!W$84)</f>
        <v>0</v>
      </c>
      <c r="DA157" s="67"/>
    </row>
    <row r="158" spans="1:105" ht="12" customHeight="1" x14ac:dyDescent="0.25">
      <c r="A158" s="202" t="s">
        <v>93</v>
      </c>
      <c r="B158" s="333">
        <f>IF(B$85=0,0,B$85/PPA_fec!B$85)</f>
        <v>0</v>
      </c>
      <c r="C158" s="333">
        <f>IF(C$85=0,0,C$85/PPA_fec!C$85)</f>
        <v>0</v>
      </c>
      <c r="D158" s="333">
        <f>IF(D$85=0,0,D$85/PPA_fec!D$85)</f>
        <v>0</v>
      </c>
      <c r="E158" s="333">
        <f>IF(E$85=0,0,E$85/PPA_fec!E$85)</f>
        <v>0</v>
      </c>
      <c r="F158" s="333">
        <f>IF(F$85=0,0,F$85/PPA_fec!F$85)</f>
        <v>0</v>
      </c>
      <c r="G158" s="333">
        <f>IF(G$85=0,0,G$85/PPA_fec!G$85)</f>
        <v>0</v>
      </c>
      <c r="H158" s="333">
        <f>IF(H$85=0,0,H$85/PPA_fec!H$85)</f>
        <v>0</v>
      </c>
      <c r="I158" s="333">
        <f>IF(I$85=0,0,I$85/PPA_fec!I$85)</f>
        <v>0</v>
      </c>
      <c r="J158" s="333">
        <f>IF(J$85=0,0,J$85/PPA_fec!J$85)</f>
        <v>0</v>
      </c>
      <c r="K158" s="333">
        <f>IF(K$85=0,0,K$85/PPA_fec!K$85)</f>
        <v>0</v>
      </c>
      <c r="L158" s="333">
        <f>IF(L$85=0,0,L$85/PPA_fec!L$85)</f>
        <v>0</v>
      </c>
      <c r="M158" s="333">
        <f>IF(M$85=0,0,M$85/PPA_fec!M$85)</f>
        <v>0</v>
      </c>
      <c r="N158" s="333">
        <f>IF(N$85=0,0,N$85/PPA_fec!N$85)</f>
        <v>0</v>
      </c>
      <c r="O158" s="333">
        <f>IF(O$85=0,0,O$85/PPA_fec!O$85)</f>
        <v>0</v>
      </c>
      <c r="P158" s="333">
        <f>IF(P$85=0,0,P$85/PPA_fec!P$85)</f>
        <v>0</v>
      </c>
      <c r="Q158" s="333">
        <f>IF(Q$85=0,0,Q$85/PPA_fec!Q$85)</f>
        <v>0</v>
      </c>
      <c r="R158" s="333">
        <f>IF(R$85=0,0,R$85/PPA_fec!R$85)</f>
        <v>0</v>
      </c>
      <c r="S158" s="333">
        <f>IF(S$85=0,0,S$85/PPA_fec!S$85)</f>
        <v>0</v>
      </c>
      <c r="T158" s="333">
        <f>IF(T$85=0,0,T$85/PPA_fec!T$85)</f>
        <v>0</v>
      </c>
      <c r="U158" s="333">
        <f>IF(U$85=0,0,U$85/PPA_fec!U$85)</f>
        <v>0</v>
      </c>
      <c r="V158" s="333">
        <f>IF(V$85=0,0,V$85/PPA_fec!V$85)</f>
        <v>0</v>
      </c>
      <c r="W158" s="333">
        <f>IF(W$85=0,0,W$85/PPA_fec!W$85)</f>
        <v>0</v>
      </c>
      <c r="DA158" s="174"/>
    </row>
    <row r="159" spans="1:105" ht="12" customHeight="1" x14ac:dyDescent="0.25">
      <c r="A159" s="202" t="s">
        <v>94</v>
      </c>
      <c r="B159" s="333">
        <f>IF(B$86=0,0,B$86/PPA_fec!B$86)</f>
        <v>0</v>
      </c>
      <c r="C159" s="333">
        <f>IF(C$86=0,0,C$86/PPA_fec!C$86)</f>
        <v>0</v>
      </c>
      <c r="D159" s="333">
        <f>IF(D$86=0,0,D$86/PPA_fec!D$86)</f>
        <v>0</v>
      </c>
      <c r="E159" s="333">
        <f>IF(E$86=0,0,E$86/PPA_fec!E$86)</f>
        <v>0</v>
      </c>
      <c r="F159" s="333">
        <f>IF(F$86=0,0,F$86/PPA_fec!F$86)</f>
        <v>0</v>
      </c>
      <c r="G159" s="333">
        <f>IF(G$86=0,0,G$86/PPA_fec!G$86)</f>
        <v>0</v>
      </c>
      <c r="H159" s="333">
        <f>IF(H$86=0,0,H$86/PPA_fec!H$86)</f>
        <v>0</v>
      </c>
      <c r="I159" s="333">
        <f>IF(I$86=0,0,I$86/PPA_fec!I$86)</f>
        <v>0</v>
      </c>
      <c r="J159" s="333">
        <f>IF(J$86=0,0,J$86/PPA_fec!J$86)</f>
        <v>0</v>
      </c>
      <c r="K159" s="333">
        <f>IF(K$86=0,0,K$86/PPA_fec!K$86)</f>
        <v>0</v>
      </c>
      <c r="L159" s="333">
        <f>IF(L$86=0,0,L$86/PPA_fec!L$86)</f>
        <v>0</v>
      </c>
      <c r="M159" s="333">
        <f>IF(M$86=0,0,M$86/PPA_fec!M$86)</f>
        <v>0</v>
      </c>
      <c r="N159" s="333">
        <f>IF(N$86=0,0,N$86/PPA_fec!N$86)</f>
        <v>0</v>
      </c>
      <c r="O159" s="333">
        <f>IF(O$86=0,0,O$86/PPA_fec!O$86)</f>
        <v>0</v>
      </c>
      <c r="P159" s="333">
        <f>IF(P$86=0,0,P$86/PPA_fec!P$86)</f>
        <v>0</v>
      </c>
      <c r="Q159" s="333">
        <f>IF(Q$86=0,0,Q$86/PPA_fec!Q$86)</f>
        <v>0</v>
      </c>
      <c r="R159" s="333">
        <f>IF(R$86=0,0,R$86/PPA_fec!R$86)</f>
        <v>0</v>
      </c>
      <c r="S159" s="333">
        <f>IF(S$86=0,0,S$86/PPA_fec!S$86)</f>
        <v>0</v>
      </c>
      <c r="T159" s="333">
        <f>IF(T$86=0,0,T$86/PPA_fec!T$86)</f>
        <v>0</v>
      </c>
      <c r="U159" s="333">
        <f>IF(U$86=0,0,U$86/PPA_fec!U$86)</f>
        <v>0</v>
      </c>
      <c r="V159" s="333">
        <f>IF(V$86=0,0,V$86/PPA_fec!V$86)</f>
        <v>0</v>
      </c>
      <c r="W159" s="333">
        <f>IF(W$86=0,0,W$86/PPA_fec!W$86)</f>
        <v>0</v>
      </c>
      <c r="DA159" s="174"/>
    </row>
    <row r="160" spans="1:105" ht="12" customHeight="1" x14ac:dyDescent="0.25">
      <c r="A160" s="202" t="s">
        <v>95</v>
      </c>
      <c r="B160" s="333">
        <f>IF(B$87=0,0,B$87/PPA_fec!B$87)</f>
        <v>0</v>
      </c>
      <c r="C160" s="333">
        <f>IF(C$87=0,0,C$87/PPA_fec!C$87)</f>
        <v>0</v>
      </c>
      <c r="D160" s="333">
        <f>IF(D$87=0,0,D$87/PPA_fec!D$87)</f>
        <v>0</v>
      </c>
      <c r="E160" s="333">
        <f>IF(E$87=0,0,E$87/PPA_fec!E$87)</f>
        <v>0</v>
      </c>
      <c r="F160" s="333">
        <f>IF(F$87=0,0,F$87/PPA_fec!F$87)</f>
        <v>0</v>
      </c>
      <c r="G160" s="333">
        <f>IF(G$87=0,0,G$87/PPA_fec!G$87)</f>
        <v>0</v>
      </c>
      <c r="H160" s="333">
        <f>IF(H$87=0,0,H$87/PPA_fec!H$87)</f>
        <v>0</v>
      </c>
      <c r="I160" s="333">
        <f>IF(I$87=0,0,I$87/PPA_fec!I$87)</f>
        <v>0</v>
      </c>
      <c r="J160" s="333">
        <f>IF(J$87=0,0,J$87/PPA_fec!J$87)</f>
        <v>0</v>
      </c>
      <c r="K160" s="333">
        <f>IF(K$87=0,0,K$87/PPA_fec!K$87)</f>
        <v>0</v>
      </c>
      <c r="L160" s="333">
        <f>IF(L$87=0,0,L$87/PPA_fec!L$87)</f>
        <v>0</v>
      </c>
      <c r="M160" s="333">
        <f>IF(M$87=0,0,M$87/PPA_fec!M$87)</f>
        <v>0</v>
      </c>
      <c r="N160" s="333">
        <f>IF(N$87=0,0,N$87/PPA_fec!N$87)</f>
        <v>0</v>
      </c>
      <c r="O160" s="333">
        <f>IF(O$87=0,0,O$87/PPA_fec!O$87)</f>
        <v>0</v>
      </c>
      <c r="P160" s="333">
        <f>IF(P$87=0,0,P$87/PPA_fec!P$87)</f>
        <v>0</v>
      </c>
      <c r="Q160" s="333">
        <f>IF(Q$87=0,0,Q$87/PPA_fec!Q$87)</f>
        <v>0</v>
      </c>
      <c r="R160" s="333">
        <f>IF(R$87=0,0,R$87/PPA_fec!R$87)</f>
        <v>0</v>
      </c>
      <c r="S160" s="333">
        <f>IF(S$87=0,0,S$87/PPA_fec!S$87)</f>
        <v>0</v>
      </c>
      <c r="T160" s="333">
        <f>IF(T$87=0,0,T$87/PPA_fec!T$87)</f>
        <v>0</v>
      </c>
      <c r="U160" s="333">
        <f>IF(U$87=0,0,U$87/PPA_fec!U$87)</f>
        <v>0</v>
      </c>
      <c r="V160" s="333">
        <f>IF(V$87=0,0,V$87/PPA_fec!V$87)</f>
        <v>0</v>
      </c>
      <c r="W160" s="333">
        <f>IF(W$87=0,0,W$87/PPA_fec!W$87)</f>
        <v>0</v>
      </c>
      <c r="DA160" s="174"/>
    </row>
    <row r="161" spans="1:105" ht="12" customHeight="1" x14ac:dyDescent="0.25">
      <c r="A161" s="56" t="s">
        <v>96</v>
      </c>
      <c r="B161" s="334">
        <f>IF(B$88=0,0,B$88/PPA_fec!B$88)</f>
        <v>2.2778309718247627</v>
      </c>
      <c r="C161" s="334">
        <f>IF(C$88=0,0,C$88/PPA_fec!C$88)</f>
        <v>2.2977477262275134</v>
      </c>
      <c r="D161" s="334">
        <f>IF(D$88=0,0,D$88/PPA_fec!D$88)</f>
        <v>2.2757046593691879</v>
      </c>
      <c r="E161" s="334">
        <f>IF(E$88=0,0,E$88/PPA_fec!E$88)</f>
        <v>2.2342320010345382</v>
      </c>
      <c r="F161" s="334">
        <f>IF(F$88=0,0,F$88/PPA_fec!F$88)</f>
        <v>2.2423558077515486</v>
      </c>
      <c r="G161" s="334">
        <f>IF(G$88=0,0,G$88/PPA_fec!G$88)</f>
        <v>2.2468790715255267</v>
      </c>
      <c r="H161" s="334">
        <f>IF(H$88=0,0,H$88/PPA_fec!H$88)</f>
        <v>2.1519134170356105</v>
      </c>
      <c r="I161" s="334">
        <f>IF(I$88=0,0,I$88/PPA_fec!I$88)</f>
        <v>2.0401603511106066</v>
      </c>
      <c r="J161" s="334">
        <f>IF(J$88=0,0,J$88/PPA_fec!J$88)</f>
        <v>2.1413848257635419</v>
      </c>
      <c r="K161" s="334">
        <f>IF(K$88=0,0,K$88/PPA_fec!K$88)</f>
        <v>2.0789066037325092</v>
      </c>
      <c r="L161" s="334">
        <f>IF(L$88=0,0,L$88/PPA_fec!L$88)</f>
        <v>2.01897947946247</v>
      </c>
      <c r="M161" s="334">
        <f>IF(M$88=0,0,M$88/PPA_fec!M$88)</f>
        <v>2.3183851770980914</v>
      </c>
      <c r="N161" s="334">
        <f>IF(N$88=0,0,N$88/PPA_fec!N$88)</f>
        <v>2.3334416974993739</v>
      </c>
      <c r="O161" s="334">
        <f>IF(O$88=0,0,O$88/PPA_fec!O$88)</f>
        <v>2.3480403205296319</v>
      </c>
      <c r="P161" s="334">
        <f>IF(P$88=0,0,P$88/PPA_fec!P$88)</f>
        <v>2.2736859939927863</v>
      </c>
      <c r="Q161" s="334">
        <f>IF(Q$88=0,0,Q$88/PPA_fec!Q$88)</f>
        <v>2.2516081210614223</v>
      </c>
      <c r="R161" s="334">
        <f>IF(R$88=0,0,R$88/PPA_fec!R$88)</f>
        <v>2.251141630094486</v>
      </c>
      <c r="S161" s="334">
        <f>IF(S$88=0,0,S$88/PPA_fec!S$88)</f>
        <v>2.2725856964073259</v>
      </c>
      <c r="T161" s="334">
        <f>IF(T$88=0,0,T$88/PPA_fec!T$88)</f>
        <v>1.9459132885634252</v>
      </c>
      <c r="U161" s="334">
        <f>IF(U$88=0,0,U$88/PPA_fec!U$88)</f>
        <v>1.9891346011294981</v>
      </c>
      <c r="V161" s="334">
        <f>IF(V$88=0,0,V$88/PPA_fec!V$88)</f>
        <v>0.9242670617900316</v>
      </c>
      <c r="W161" s="334">
        <f>IF(W$88=0,0,W$88/PPA_fec!W$88)</f>
        <v>2.3528995571635476</v>
      </c>
      <c r="DA161" s="68"/>
    </row>
    <row r="162" spans="1:105" ht="12" customHeight="1" x14ac:dyDescent="0.25">
      <c r="A162" s="41" t="s">
        <v>1941</v>
      </c>
      <c r="B162" s="335">
        <f>IF(B$94=0,0,B$94/PPA_fec!B$94)</f>
        <v>0</v>
      </c>
      <c r="C162" s="335">
        <f>IF(C$94=0,0,C$94/PPA_fec!C$94)</f>
        <v>0</v>
      </c>
      <c r="D162" s="335">
        <f>IF(D$94=0,0,D$94/PPA_fec!D$94)</f>
        <v>0</v>
      </c>
      <c r="E162" s="335">
        <f>IF(E$94=0,0,E$94/PPA_fec!E$94)</f>
        <v>0</v>
      </c>
      <c r="F162" s="335">
        <f>IF(F$94=0,0,F$94/PPA_fec!F$94)</f>
        <v>0</v>
      </c>
      <c r="G162" s="335">
        <f>IF(G$94=0,0,G$94/PPA_fec!G$94)</f>
        <v>0</v>
      </c>
      <c r="H162" s="335">
        <f>IF(H$94=0,0,H$94/PPA_fec!H$94)</f>
        <v>0</v>
      </c>
      <c r="I162" s="335">
        <f>IF(I$94=0,0,I$94/PPA_fec!I$94)</f>
        <v>0</v>
      </c>
      <c r="J162" s="335">
        <f>IF(J$94=0,0,J$94/PPA_fec!J$94)</f>
        <v>0</v>
      </c>
      <c r="K162" s="335">
        <f>IF(K$94=0,0,K$94/PPA_fec!K$94)</f>
        <v>0</v>
      </c>
      <c r="L162" s="335">
        <f>IF(L$94=0,0,L$94/PPA_fec!L$94)</f>
        <v>0</v>
      </c>
      <c r="M162" s="335">
        <f>IF(M$94=0,0,M$94/PPA_fec!M$94)</f>
        <v>0</v>
      </c>
      <c r="N162" s="335">
        <f>IF(N$94=0,0,N$94/PPA_fec!N$94)</f>
        <v>0</v>
      </c>
      <c r="O162" s="335">
        <f>IF(O$94=0,0,O$94/PPA_fec!O$94)</f>
        <v>0</v>
      </c>
      <c r="P162" s="335">
        <f>IF(P$94=0,0,P$94/PPA_fec!P$94)</f>
        <v>0</v>
      </c>
      <c r="Q162" s="335">
        <f>IF(Q$94=0,0,Q$94/PPA_fec!Q$94)</f>
        <v>0</v>
      </c>
      <c r="R162" s="335">
        <f>IF(R$94=0,0,R$94/PPA_fec!R$94)</f>
        <v>0</v>
      </c>
      <c r="S162" s="335">
        <f>IF(S$94=0,0,S$94/PPA_fec!S$94)</f>
        <v>0</v>
      </c>
      <c r="T162" s="335">
        <f>IF(T$94=0,0,T$94/PPA_fec!T$94)</f>
        <v>0</v>
      </c>
      <c r="U162" s="335">
        <f>IF(U$94=0,0,U$94/PPA_fec!U$94)</f>
        <v>0</v>
      </c>
      <c r="V162" s="335">
        <f>IF(V$94=0,0,V$94/PPA_fec!V$94)</f>
        <v>0</v>
      </c>
      <c r="W162" s="335">
        <f>IF(W$94=0,0,W$94/PPA_fec!W$94)</f>
        <v>0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tobacco"</f>
        <v>LU: Food, beverages and tobacco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314.63284766929672</v>
      </c>
      <c r="C3" s="205">
        <v>313.64014593868018</v>
      </c>
      <c r="D3" s="205">
        <v>323.26703023043223</v>
      </c>
      <c r="E3" s="205">
        <v>343.11380018212969</v>
      </c>
      <c r="F3" s="205">
        <v>353.55504243260259</v>
      </c>
      <c r="G3" s="205">
        <v>366.14774332558039</v>
      </c>
      <c r="H3" s="205">
        <v>325.04575757170909</v>
      </c>
      <c r="I3" s="205">
        <v>334.91814721647847</v>
      </c>
      <c r="J3" s="205">
        <v>280.2226090367501</v>
      </c>
      <c r="K3" s="205">
        <v>331.47023086269752</v>
      </c>
      <c r="L3" s="205">
        <v>328.62166288807668</v>
      </c>
      <c r="M3" s="205">
        <v>278.39432503875878</v>
      </c>
      <c r="N3" s="205">
        <v>278.98640697034148</v>
      </c>
      <c r="O3" s="205">
        <v>277.43227574575741</v>
      </c>
      <c r="P3" s="205">
        <v>278.53984112685288</v>
      </c>
      <c r="Q3" s="205">
        <v>285.60000000000002</v>
      </c>
      <c r="R3" s="205">
        <v>292.13938411669358</v>
      </c>
      <c r="S3" s="205">
        <v>274.85484414323361</v>
      </c>
      <c r="T3" s="205">
        <v>273.71855246676819</v>
      </c>
      <c r="U3" s="205">
        <v>286.70223650609529</v>
      </c>
      <c r="V3" s="205">
        <v>276.91069618951178</v>
      </c>
      <c r="W3" s="205">
        <v>283.35793295949151</v>
      </c>
      <c r="DA3" s="112" t="s">
        <v>2111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172.9980176591686</v>
      </c>
      <c r="C5" s="205">
        <v>187.10186867565241</v>
      </c>
      <c r="D5" s="205">
        <v>214.23931270792039</v>
      </c>
      <c r="E5" s="205">
        <v>193.63551526848539</v>
      </c>
      <c r="F5" s="205">
        <v>181.5677927181936</v>
      </c>
      <c r="G5" s="205">
        <v>181.67355912300781</v>
      </c>
      <c r="H5" s="205">
        <v>162.7705496935429</v>
      </c>
      <c r="I5" s="205">
        <v>147.1152671252251</v>
      </c>
      <c r="J5" s="205">
        <v>149.56370360249039</v>
      </c>
      <c r="K5" s="205">
        <v>139.90321550481471</v>
      </c>
      <c r="L5" s="205">
        <v>141.2711375304425</v>
      </c>
      <c r="M5" s="205">
        <v>182.4385397529829</v>
      </c>
      <c r="N5" s="205">
        <v>163.97715688550491</v>
      </c>
      <c r="O5" s="205">
        <v>153.63888942227001</v>
      </c>
      <c r="P5" s="205">
        <v>229.33534342074529</v>
      </c>
      <c r="Q5" s="205">
        <v>177.88319108275959</v>
      </c>
      <c r="R5" s="205">
        <v>200.8932988143267</v>
      </c>
      <c r="S5" s="205">
        <v>197.5813047950021</v>
      </c>
      <c r="T5" s="205">
        <v>133.08944891268601</v>
      </c>
      <c r="U5" s="205">
        <v>148.30517308338241</v>
      </c>
      <c r="V5" s="205">
        <v>149.5858019387143</v>
      </c>
      <c r="W5" s="205">
        <v>169.66908498995721</v>
      </c>
      <c r="DA5" s="112" t="s">
        <v>2113</v>
      </c>
    </row>
    <row r="6" spans="1:105" ht="12" customHeight="1" x14ac:dyDescent="0.25">
      <c r="A6" s="154" t="s">
        <v>2114</v>
      </c>
      <c r="B6" s="340">
        <v>216.24752207396079</v>
      </c>
      <c r="C6" s="340">
        <v>205.43514597026271</v>
      </c>
      <c r="D6" s="340">
        <v>227.05989817765879</v>
      </c>
      <c r="E6" s="340">
        <v>227.05989817765879</v>
      </c>
      <c r="F6" s="340">
        <v>216.24752207396079</v>
      </c>
      <c r="G6" s="340">
        <v>216.24752207396079</v>
      </c>
      <c r="H6" s="340">
        <v>205.43514597026279</v>
      </c>
      <c r="I6" s="340">
        <v>194.62276986656471</v>
      </c>
      <c r="J6" s="340">
        <v>194.62276986656471</v>
      </c>
      <c r="K6" s="340">
        <v>183.81039376286671</v>
      </c>
      <c r="L6" s="340">
        <v>172.99801765916871</v>
      </c>
      <c r="M6" s="340">
        <v>194.62276986656479</v>
      </c>
      <c r="N6" s="340">
        <v>183.81039376286671</v>
      </c>
      <c r="O6" s="340">
        <v>172.99801765916871</v>
      </c>
      <c r="P6" s="340">
        <v>248.68465038505499</v>
      </c>
      <c r="Q6" s="340">
        <v>248.68465038505499</v>
      </c>
      <c r="R6" s="340">
        <v>237.87227428135691</v>
      </c>
      <c r="S6" s="340">
        <v>237.87227428135691</v>
      </c>
      <c r="T6" s="340">
        <v>227.05989817765891</v>
      </c>
      <c r="U6" s="340">
        <v>216.24752207396091</v>
      </c>
      <c r="V6" s="340">
        <v>216.24752207396091</v>
      </c>
      <c r="W6" s="340">
        <v>205.43514597026291</v>
      </c>
      <c r="DA6" s="160" t="s">
        <v>2115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32.437128311094114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0</v>
      </c>
      <c r="K7" s="342">
        <v>0</v>
      </c>
      <c r="L7" s="342">
        <v>0</v>
      </c>
      <c r="M7" s="342">
        <v>21.624752207396082</v>
      </c>
      <c r="N7" s="342">
        <v>0</v>
      </c>
      <c r="O7" s="342">
        <v>0</v>
      </c>
      <c r="P7" s="342">
        <v>86.499008829584312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2117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10.812376103698085</v>
      </c>
      <c r="D8" s="344">
        <f t="shared" si="0"/>
        <v>10.812376103698028</v>
      </c>
      <c r="E8" s="344">
        <f t="shared" si="0"/>
        <v>0</v>
      </c>
      <c r="F8" s="344">
        <f t="shared" si="0"/>
        <v>10.812376103698</v>
      </c>
      <c r="G8" s="344">
        <f t="shared" si="0"/>
        <v>0</v>
      </c>
      <c r="H8" s="344">
        <f t="shared" si="0"/>
        <v>10.812376103698</v>
      </c>
      <c r="I8" s="344">
        <f t="shared" si="0"/>
        <v>10.812376103698085</v>
      </c>
      <c r="J8" s="344">
        <f t="shared" si="0"/>
        <v>0</v>
      </c>
      <c r="K8" s="344">
        <f t="shared" si="0"/>
        <v>10.812376103698</v>
      </c>
      <c r="L8" s="344">
        <f t="shared" si="0"/>
        <v>10.812376103698</v>
      </c>
      <c r="M8" s="344">
        <f t="shared" si="0"/>
        <v>0</v>
      </c>
      <c r="N8" s="344">
        <f t="shared" si="0"/>
        <v>10.812376103698085</v>
      </c>
      <c r="O8" s="344">
        <f t="shared" si="0"/>
        <v>10.812376103698</v>
      </c>
      <c r="P8" s="344">
        <f t="shared" si="0"/>
        <v>10.812376103698028</v>
      </c>
      <c r="Q8" s="344">
        <f t="shared" si="0"/>
        <v>0</v>
      </c>
      <c r="R8" s="344">
        <f t="shared" si="0"/>
        <v>10.812376103698085</v>
      </c>
      <c r="S8" s="344">
        <f t="shared" si="0"/>
        <v>0</v>
      </c>
      <c r="T8" s="344">
        <f t="shared" si="0"/>
        <v>10.812376103698</v>
      </c>
      <c r="U8" s="344">
        <f t="shared" si="0"/>
        <v>10.812376103698</v>
      </c>
      <c r="V8" s="344">
        <f t="shared" si="0"/>
        <v>0</v>
      </c>
      <c r="W8" s="344">
        <f t="shared" si="0"/>
        <v>10.812376103698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43.249504414792199</v>
      </c>
      <c r="C9" s="345">
        <f t="shared" si="1"/>
        <v>18.333277294610298</v>
      </c>
      <c r="D9" s="345">
        <f t="shared" si="1"/>
        <v>12.820585469738404</v>
      </c>
      <c r="E9" s="345">
        <f t="shared" si="1"/>
        <v>33.424382909173403</v>
      </c>
      <c r="F9" s="345">
        <f t="shared" si="1"/>
        <v>34.679729355767194</v>
      </c>
      <c r="G9" s="345">
        <f t="shared" si="1"/>
        <v>34.573962950952989</v>
      </c>
      <c r="H9" s="345">
        <f t="shared" si="1"/>
        <v>42.664596276719891</v>
      </c>
      <c r="I9" s="345">
        <f t="shared" si="1"/>
        <v>47.507502741339607</v>
      </c>
      <c r="J9" s="345">
        <f t="shared" si="1"/>
        <v>45.059066264074318</v>
      </c>
      <c r="K9" s="345">
        <f t="shared" si="1"/>
        <v>43.907178258051999</v>
      </c>
      <c r="L9" s="345">
        <f t="shared" si="1"/>
        <v>31.726880128726208</v>
      </c>
      <c r="M9" s="345">
        <f t="shared" si="1"/>
        <v>12.18423011358189</v>
      </c>
      <c r="N9" s="345">
        <f t="shared" si="1"/>
        <v>19.833236877361799</v>
      </c>
      <c r="O9" s="345">
        <f t="shared" si="1"/>
        <v>19.359128236898698</v>
      </c>
      <c r="P9" s="345">
        <f t="shared" si="1"/>
        <v>19.349306964309704</v>
      </c>
      <c r="Q9" s="345">
        <f t="shared" si="1"/>
        <v>70.801459302295399</v>
      </c>
      <c r="R9" s="345">
        <f t="shared" si="1"/>
        <v>36.97897546703021</v>
      </c>
      <c r="S9" s="345">
        <f t="shared" si="1"/>
        <v>40.290969486354811</v>
      </c>
      <c r="T9" s="345">
        <f t="shared" si="1"/>
        <v>93.970449264972899</v>
      </c>
      <c r="U9" s="345">
        <f t="shared" si="1"/>
        <v>67.942348990578495</v>
      </c>
      <c r="V9" s="345">
        <f t="shared" si="1"/>
        <v>66.661720135246611</v>
      </c>
      <c r="W9" s="345">
        <f t="shared" si="1"/>
        <v>35.766060980305696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22.787360275150469</v>
      </c>
      <c r="C12" s="212">
        <v>24.762596732588129</v>
      </c>
      <c r="D12" s="212">
        <v>28.865262252794491</v>
      </c>
      <c r="E12" s="212">
        <v>26.252622527944968</v>
      </c>
      <c r="F12" s="212">
        <v>24.153482373172832</v>
      </c>
      <c r="G12" s="212">
        <v>23.316938950988821</v>
      </c>
      <c r="H12" s="212">
        <v>20.103353396388648</v>
      </c>
      <c r="I12" s="212">
        <v>18.09062768701633</v>
      </c>
      <c r="J12" s="212">
        <v>18.309802235597591</v>
      </c>
      <c r="K12" s="212">
        <v>16.46672398968186</v>
      </c>
      <c r="L12" s="212">
        <v>17.050730868443679</v>
      </c>
      <c r="M12" s="212">
        <v>21.93284608770421</v>
      </c>
      <c r="N12" s="212">
        <v>19.861650902837489</v>
      </c>
      <c r="O12" s="212">
        <v>18.28933791917455</v>
      </c>
      <c r="P12" s="212">
        <v>26.93611349957008</v>
      </c>
      <c r="Q12" s="212">
        <v>20.534135855546001</v>
      </c>
      <c r="R12" s="212">
        <v>23.50189165950129</v>
      </c>
      <c r="S12" s="212">
        <v>23.16371453138434</v>
      </c>
      <c r="T12" s="212">
        <v>15.76173688736027</v>
      </c>
      <c r="U12" s="212">
        <v>17.156147893379192</v>
      </c>
      <c r="V12" s="212">
        <v>17.535683576956149</v>
      </c>
      <c r="W12" s="212">
        <v>21.334049871023211</v>
      </c>
      <c r="DA12" s="109" t="s">
        <v>2120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2121</v>
      </c>
    </row>
    <row r="14" spans="1:105" ht="12" customHeight="1" x14ac:dyDescent="0.25">
      <c r="A14" s="14" t="s">
        <v>31</v>
      </c>
      <c r="B14" s="206">
        <f t="shared" ref="B14:W14" si="2">SUM(B15:B19)</f>
        <v>2.3166809974204639</v>
      </c>
      <c r="C14" s="206">
        <f t="shared" si="2"/>
        <v>2.9478073946689589</v>
      </c>
      <c r="D14" s="206">
        <f t="shared" si="2"/>
        <v>2.8656061908856398</v>
      </c>
      <c r="E14" s="206">
        <f t="shared" si="2"/>
        <v>4.8272570937231292</v>
      </c>
      <c r="F14" s="206">
        <f t="shared" si="2"/>
        <v>4.950042992261392</v>
      </c>
      <c r="G14" s="206">
        <f t="shared" si="2"/>
        <v>3.6302665520206361</v>
      </c>
      <c r="H14" s="206">
        <f t="shared" si="2"/>
        <v>2.8925193465176267</v>
      </c>
      <c r="I14" s="206">
        <f t="shared" si="2"/>
        <v>2.757523645743766</v>
      </c>
      <c r="J14" s="206">
        <f t="shared" si="2"/>
        <v>2.5759243336199482</v>
      </c>
      <c r="K14" s="206">
        <f t="shared" si="2"/>
        <v>0.38658641444539982</v>
      </c>
      <c r="L14" s="206">
        <f t="shared" si="2"/>
        <v>0.73972484952708506</v>
      </c>
      <c r="M14" s="206">
        <f t="shared" si="2"/>
        <v>1.5069647463456579</v>
      </c>
      <c r="N14" s="206">
        <f t="shared" si="2"/>
        <v>1.5147033533963892</v>
      </c>
      <c r="O14" s="206">
        <f t="shared" si="2"/>
        <v>0.71745485812553733</v>
      </c>
      <c r="P14" s="206">
        <f t="shared" si="2"/>
        <v>1.004557179707652</v>
      </c>
      <c r="Q14" s="206">
        <f t="shared" si="2"/>
        <v>0.86251074806534822</v>
      </c>
      <c r="R14" s="206">
        <f t="shared" si="2"/>
        <v>1.3039552880481511</v>
      </c>
      <c r="S14" s="206">
        <f t="shared" si="2"/>
        <v>4.4333619948409284</v>
      </c>
      <c r="T14" s="206">
        <f t="shared" si="2"/>
        <v>5.060533104041272</v>
      </c>
      <c r="U14" s="206">
        <f t="shared" si="2"/>
        <v>6.5826311263972466</v>
      </c>
      <c r="V14" s="206">
        <f t="shared" si="2"/>
        <v>6.8900257953568351</v>
      </c>
      <c r="W14" s="206">
        <f t="shared" si="2"/>
        <v>6.3563198624247637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2122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3.2960447119518479</v>
      </c>
      <c r="F16" s="206">
        <v>3.2960447119518479</v>
      </c>
      <c r="G16" s="206">
        <v>2.1974204643164228</v>
      </c>
      <c r="H16" s="206">
        <v>2.1974204643164228</v>
      </c>
      <c r="I16" s="206">
        <v>2.1974204643164228</v>
      </c>
      <c r="J16" s="206">
        <v>2.1974204643164228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DA16" s="71" t="s">
        <v>2123</v>
      </c>
    </row>
    <row r="17" spans="1:105" ht="12" customHeight="1" x14ac:dyDescent="0.25">
      <c r="A17" s="18" t="s">
        <v>69</v>
      </c>
      <c r="B17" s="206">
        <v>2.3166809974204639</v>
      </c>
      <c r="C17" s="206">
        <v>2.9478073946689589</v>
      </c>
      <c r="D17" s="206">
        <v>2.8656061908856398</v>
      </c>
      <c r="E17" s="206">
        <v>1.5312123817712811</v>
      </c>
      <c r="F17" s="206">
        <v>1.6539982803095441</v>
      </c>
      <c r="G17" s="206">
        <v>1.4328460877042131</v>
      </c>
      <c r="H17" s="206">
        <v>0.69509888220120375</v>
      </c>
      <c r="I17" s="206">
        <v>0.56010318142734306</v>
      </c>
      <c r="J17" s="206">
        <v>0.37850386930352542</v>
      </c>
      <c r="K17" s="206">
        <v>0.38658641444539982</v>
      </c>
      <c r="L17" s="206">
        <v>0.73972484952708506</v>
      </c>
      <c r="M17" s="206">
        <v>0.44746345657781589</v>
      </c>
      <c r="N17" s="206">
        <v>0.51349957007738611</v>
      </c>
      <c r="O17" s="206">
        <v>0.71745485812553733</v>
      </c>
      <c r="P17" s="206">
        <v>1.004557179707652</v>
      </c>
      <c r="Q17" s="206">
        <v>0.86251074806534822</v>
      </c>
      <c r="R17" s="206">
        <v>1.3039552880481511</v>
      </c>
      <c r="S17" s="206">
        <v>4.4333619948409284</v>
      </c>
      <c r="T17" s="206">
        <v>5.060533104041272</v>
      </c>
      <c r="U17" s="206">
        <v>6.5826311263972466</v>
      </c>
      <c r="V17" s="206">
        <v>6.8900257953568351</v>
      </c>
      <c r="W17" s="206">
        <v>6.3563198624247637</v>
      </c>
      <c r="DA17" s="71" t="s">
        <v>2124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1.059501289767842</v>
      </c>
      <c r="N18" s="206">
        <v>1.0012037833190031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2125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2126</v>
      </c>
    </row>
    <row r="20" spans="1:105" ht="12" customHeight="1" x14ac:dyDescent="0.25">
      <c r="A20" s="14" t="s">
        <v>35</v>
      </c>
      <c r="B20" s="206">
        <f t="shared" ref="B20:W20" si="3">B21+B22</f>
        <v>7.5630266552020631</v>
      </c>
      <c r="C20" s="206">
        <f t="shared" si="3"/>
        <v>8.4563198624247633</v>
      </c>
      <c r="D20" s="206">
        <f t="shared" si="3"/>
        <v>9.5392949269131542</v>
      </c>
      <c r="E20" s="206">
        <f t="shared" si="3"/>
        <v>5.2201203783318997</v>
      </c>
      <c r="F20" s="206">
        <f t="shared" si="3"/>
        <v>5.0319002579535681</v>
      </c>
      <c r="G20" s="206">
        <f t="shared" si="3"/>
        <v>5.3177128116938954</v>
      </c>
      <c r="H20" s="206">
        <f t="shared" si="3"/>
        <v>4.3785038693035254</v>
      </c>
      <c r="I20" s="206">
        <f t="shared" si="3"/>
        <v>4.207824591573516</v>
      </c>
      <c r="J20" s="206">
        <f t="shared" si="3"/>
        <v>4.2442820292347374</v>
      </c>
      <c r="K20" s="206">
        <f t="shared" si="3"/>
        <v>3.5453138435081679</v>
      </c>
      <c r="L20" s="206">
        <f t="shared" si="3"/>
        <v>3.810662080825451</v>
      </c>
      <c r="M20" s="206">
        <f t="shared" si="3"/>
        <v>6.0589853826311257</v>
      </c>
      <c r="N20" s="206">
        <f t="shared" si="3"/>
        <v>4.9653482373172828</v>
      </c>
      <c r="O20" s="206">
        <f t="shared" si="3"/>
        <v>5.2216680997420459</v>
      </c>
      <c r="P20" s="206">
        <f t="shared" si="3"/>
        <v>7.4610490111779884</v>
      </c>
      <c r="Q20" s="206">
        <f t="shared" si="3"/>
        <v>6.1074806534823729</v>
      </c>
      <c r="R20" s="206">
        <f t="shared" si="3"/>
        <v>7.0255374032674096</v>
      </c>
      <c r="S20" s="206">
        <f t="shared" si="3"/>
        <v>5.9269131556319863</v>
      </c>
      <c r="T20" s="206">
        <f t="shared" si="3"/>
        <v>3.803611349957007</v>
      </c>
      <c r="U20" s="206">
        <f t="shared" si="3"/>
        <v>3.915219260533104</v>
      </c>
      <c r="V20" s="206">
        <f t="shared" si="3"/>
        <v>3.9812553740326742</v>
      </c>
      <c r="W20" s="206">
        <f t="shared" si="3"/>
        <v>4.9380911435941526</v>
      </c>
      <c r="DA20" s="71"/>
    </row>
    <row r="21" spans="1:105" ht="12" customHeight="1" x14ac:dyDescent="0.25">
      <c r="A21" s="18" t="s">
        <v>72</v>
      </c>
      <c r="B21" s="206">
        <v>7.5630266552020631</v>
      </c>
      <c r="C21" s="206">
        <v>8.4563198624247633</v>
      </c>
      <c r="D21" s="206">
        <v>9.5392949269131542</v>
      </c>
      <c r="E21" s="206">
        <v>5.2201203783318997</v>
      </c>
      <c r="F21" s="206">
        <v>5.0319002579535681</v>
      </c>
      <c r="G21" s="206">
        <v>5.3177128116938954</v>
      </c>
      <c r="H21" s="206">
        <v>4.3785038693035254</v>
      </c>
      <c r="I21" s="206">
        <v>4.207824591573516</v>
      </c>
      <c r="J21" s="206">
        <v>4.2442820292347374</v>
      </c>
      <c r="K21" s="206">
        <v>3.5453138435081679</v>
      </c>
      <c r="L21" s="206">
        <v>3.810662080825451</v>
      </c>
      <c r="M21" s="206">
        <v>6.0589853826311257</v>
      </c>
      <c r="N21" s="206">
        <v>4.9653482373172828</v>
      </c>
      <c r="O21" s="206">
        <v>5.2216680997420459</v>
      </c>
      <c r="P21" s="206">
        <v>7.4610490111779884</v>
      </c>
      <c r="Q21" s="206">
        <v>6.1074806534823729</v>
      </c>
      <c r="R21" s="206">
        <v>7.0255374032674096</v>
      </c>
      <c r="S21" s="206">
        <v>5.9269131556319863</v>
      </c>
      <c r="T21" s="206">
        <v>3.803611349957007</v>
      </c>
      <c r="U21" s="206">
        <v>3.915219260533104</v>
      </c>
      <c r="V21" s="206">
        <v>3.9812553740326742</v>
      </c>
      <c r="W21" s="206">
        <v>4.9380911435941526</v>
      </c>
      <c r="DA21" s="71" t="s">
        <v>2127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2128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0</v>
      </c>
      <c r="U23" s="206">
        <f t="shared" si="4"/>
        <v>0</v>
      </c>
      <c r="V23" s="206">
        <f t="shared" si="4"/>
        <v>0</v>
      </c>
      <c r="W23" s="206">
        <f t="shared" si="4"/>
        <v>0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2129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2130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2131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2132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2133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2134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5.0558899398108342E-2</v>
      </c>
      <c r="O30" s="206">
        <v>4.8323301805674977E-2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2135</v>
      </c>
    </row>
    <row r="31" spans="1:105" ht="12" customHeight="1" x14ac:dyDescent="0.25">
      <c r="A31" s="21" t="s">
        <v>38</v>
      </c>
      <c r="B31" s="209">
        <v>12.907652622527941</v>
      </c>
      <c r="C31" s="209">
        <v>13.35846947549441</v>
      </c>
      <c r="D31" s="209">
        <v>16.460361134995701</v>
      </c>
      <c r="E31" s="209">
        <v>16.205245055889939</v>
      </c>
      <c r="F31" s="209">
        <v>14.171539122957871</v>
      </c>
      <c r="G31" s="209">
        <v>14.36895958727429</v>
      </c>
      <c r="H31" s="209">
        <v>12.832330180567499</v>
      </c>
      <c r="I31" s="209">
        <v>11.12527944969905</v>
      </c>
      <c r="J31" s="209">
        <v>11.48959587274291</v>
      </c>
      <c r="K31" s="209">
        <v>12.53482373172829</v>
      </c>
      <c r="L31" s="209">
        <v>12.50034393809114</v>
      </c>
      <c r="M31" s="209">
        <v>14.366895958727429</v>
      </c>
      <c r="N31" s="209">
        <v>13.331040412725709</v>
      </c>
      <c r="O31" s="209">
        <v>12.30189165950129</v>
      </c>
      <c r="P31" s="209">
        <v>18.470507308684439</v>
      </c>
      <c r="Q31" s="209">
        <v>13.56414445399828</v>
      </c>
      <c r="R31" s="209">
        <v>15.17239896818573</v>
      </c>
      <c r="S31" s="209">
        <v>12.80343938091143</v>
      </c>
      <c r="T31" s="209">
        <v>6.8975924333619938</v>
      </c>
      <c r="U31" s="209">
        <v>6.6582975064488394</v>
      </c>
      <c r="V31" s="209">
        <v>6.6644024075666382</v>
      </c>
      <c r="W31" s="209">
        <v>10.039638865004299</v>
      </c>
      <c r="DA31" s="86" t="s">
        <v>2136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FBT_emi!B5</f>
        <v>24.951312361776971</v>
      </c>
      <c r="C33" s="205">
        <f>FBT_emi!C5</f>
        <v>29.007493201204621</v>
      </c>
      <c r="D33" s="205">
        <f>FBT_emi!D5</f>
        <v>31.296156842399238</v>
      </c>
      <c r="E33" s="205">
        <f>FBT_emi!E5</f>
        <v>25.71917796230591</v>
      </c>
      <c r="F33" s="205">
        <f>FBT_emi!F5</f>
        <v>25.658020801337361</v>
      </c>
      <c r="G33" s="205">
        <f>FBT_emi!G5</f>
        <v>22.74080580197305</v>
      </c>
      <c r="H33" s="205">
        <f>FBT_emi!H5</f>
        <v>18.245995922293261</v>
      </c>
      <c r="I33" s="205">
        <f>FBT_emi!I5</f>
        <v>17.426292121499401</v>
      </c>
      <c r="J33" s="205">
        <f>FBT_emi!J5</f>
        <v>16.948526041799109</v>
      </c>
      <c r="K33" s="205">
        <f>FBT_emi!K5</f>
        <v>9.5265676813066857</v>
      </c>
      <c r="L33" s="205">
        <f>FBT_emi!L5</f>
        <v>11.245399562331199</v>
      </c>
      <c r="M33" s="205">
        <f>FBT_emi!M5</f>
        <v>19.052934481448951</v>
      </c>
      <c r="N33" s="205">
        <f>FBT_emi!N5</f>
        <v>16.500159001603929</v>
      </c>
      <c r="O33" s="205">
        <f>FBT_emi!O5</f>
        <v>14.490472321410619</v>
      </c>
      <c r="P33" s="205">
        <f>FBT_emi!P5</f>
        <v>20.641030202392709</v>
      </c>
      <c r="Q33" s="205">
        <f>FBT_emi!Q5</f>
        <v>17.02108836138019</v>
      </c>
      <c r="R33" s="205">
        <f>FBT_emi!R5</f>
        <v>20.54696112132304</v>
      </c>
      <c r="S33" s="205">
        <f>FBT_emi!S5</f>
        <v>27.67524840150314</v>
      </c>
      <c r="T33" s="205">
        <f>FBT_emi!T5</f>
        <v>24.63379560149215</v>
      </c>
      <c r="U33" s="205">
        <f>FBT_emi!U5</f>
        <v>29.618125201749599</v>
      </c>
      <c r="V33" s="205">
        <f>FBT_emi!V5</f>
        <v>30.726897481584739</v>
      </c>
      <c r="W33" s="205">
        <f>FBT_emi!W5</f>
        <v>31.318529041568809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72.425242449897453</v>
      </c>
      <c r="C35" s="286">
        <f t="shared" si="5"/>
        <v>78.952254847596791</v>
      </c>
      <c r="D35" s="286">
        <f t="shared" si="5"/>
        <v>89.292317352062355</v>
      </c>
      <c r="E35" s="286">
        <f t="shared" si="5"/>
        <v>76.512872737877942</v>
      </c>
      <c r="F35" s="286">
        <f t="shared" si="5"/>
        <v>68.31604552147536</v>
      </c>
      <c r="G35" s="286">
        <f t="shared" si="5"/>
        <v>63.681777031342463</v>
      </c>
      <c r="H35" s="286">
        <f t="shared" si="5"/>
        <v>61.847764285782446</v>
      </c>
      <c r="I35" s="286">
        <f t="shared" si="5"/>
        <v>54.015071555149952</v>
      </c>
      <c r="J35" s="286">
        <f t="shared" si="5"/>
        <v>65.340203271022759</v>
      </c>
      <c r="K35" s="286">
        <f t="shared" si="5"/>
        <v>49.67783666975135</v>
      </c>
      <c r="L35" s="286">
        <f t="shared" si="5"/>
        <v>51.885596094286967</v>
      </c>
      <c r="M35" s="286">
        <f t="shared" si="5"/>
        <v>78.783380676494261</v>
      </c>
      <c r="N35" s="286">
        <f t="shared" si="5"/>
        <v>71.192181434663738</v>
      </c>
      <c r="O35" s="286">
        <f t="shared" si="5"/>
        <v>65.923612780854455</v>
      </c>
      <c r="P35" s="286">
        <f t="shared" si="5"/>
        <v>96.704706194266862</v>
      </c>
      <c r="Q35" s="286">
        <f t="shared" si="5"/>
        <v>71.89823478832632</v>
      </c>
      <c r="R35" s="286">
        <f t="shared" si="5"/>
        <v>80.44752928661471</v>
      </c>
      <c r="S35" s="286">
        <f t="shared" si="5"/>
        <v>84.276173496557178</v>
      </c>
      <c r="T35" s="286">
        <f t="shared" si="5"/>
        <v>57.583736086993525</v>
      </c>
      <c r="U35" s="286">
        <f t="shared" si="5"/>
        <v>59.839602587175676</v>
      </c>
      <c r="V35" s="286">
        <f t="shared" si="5"/>
        <v>63.326133003382083</v>
      </c>
      <c r="W35" s="286">
        <f t="shared" si="5"/>
        <v>75.290109749893958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131.72035485426719</v>
      </c>
      <c r="C36" s="346">
        <f t="shared" si="6"/>
        <v>132.34820639613682</v>
      </c>
      <c r="D36" s="346">
        <f t="shared" si="6"/>
        <v>134.73373251597138</v>
      </c>
      <c r="E36" s="346">
        <f t="shared" si="6"/>
        <v>135.57751785122881</v>
      </c>
      <c r="F36" s="346">
        <f t="shared" si="6"/>
        <v>133.02735034434653</v>
      </c>
      <c r="G36" s="346">
        <f t="shared" si="6"/>
        <v>128.34525323083122</v>
      </c>
      <c r="H36" s="346">
        <f t="shared" si="6"/>
        <v>123.50731403339451</v>
      </c>
      <c r="I36" s="346">
        <f t="shared" si="6"/>
        <v>122.96907071933951</v>
      </c>
      <c r="J36" s="346">
        <f t="shared" si="6"/>
        <v>122.4214284253169</v>
      </c>
      <c r="K36" s="346">
        <f t="shared" si="6"/>
        <v>117.7008257477482</v>
      </c>
      <c r="L36" s="346">
        <f t="shared" si="6"/>
        <v>120.69507732794619</v>
      </c>
      <c r="M36" s="346">
        <f t="shared" si="6"/>
        <v>120.2204650256504</v>
      </c>
      <c r="N36" s="346">
        <f t="shared" si="6"/>
        <v>121.1244985586965</v>
      </c>
      <c r="O36" s="346">
        <f t="shared" si="6"/>
        <v>119.04107083791185</v>
      </c>
      <c r="P36" s="346">
        <f t="shared" si="6"/>
        <v>117.45295381773015</v>
      </c>
      <c r="Q36" s="346">
        <f t="shared" si="6"/>
        <v>115.43606639028957</v>
      </c>
      <c r="R36" s="346">
        <f t="shared" si="6"/>
        <v>116.98693683766247</v>
      </c>
      <c r="S36" s="346">
        <f t="shared" si="6"/>
        <v>117.23636786090439</v>
      </c>
      <c r="T36" s="346">
        <f t="shared" si="6"/>
        <v>118.42965025500132</v>
      </c>
      <c r="U36" s="346">
        <f t="shared" si="6"/>
        <v>115.6813854614053</v>
      </c>
      <c r="V36" s="346">
        <f t="shared" si="6"/>
        <v>117.22826197195216</v>
      </c>
      <c r="W36" s="346">
        <f t="shared" si="6"/>
        <v>125.73916970369694</v>
      </c>
      <c r="DA36" s="119"/>
    </row>
    <row r="37" spans="1:105" ht="12" customHeight="1" x14ac:dyDescent="0.25">
      <c r="A37" s="158" t="s">
        <v>2138</v>
      </c>
      <c r="B37" s="346">
        <f>IF(FBT_ued!B$5=0,"",FBT_ued!B$5/B$5*1000)</f>
        <v>67.741473583673312</v>
      </c>
      <c r="C37" s="346">
        <f>IF(FBT_ued!C$5=0,"",FBT_ued!C$5/C$5*1000)</f>
        <v>67.673447684704897</v>
      </c>
      <c r="D37" s="346">
        <f>IF(FBT_ued!D$5=0,"",FBT_ued!D$5/D$5*1000)</f>
        <v>69.347040273141729</v>
      </c>
      <c r="E37" s="346">
        <f>IF(FBT_ued!E$5=0,"",FBT_ued!E$5/E$5*1000)</f>
        <v>70.326313814711995</v>
      </c>
      <c r="F37" s="346">
        <f>IF(FBT_ued!F$5=0,"",FBT_ued!F$5/F$5*1000)</f>
        <v>68.574928842385305</v>
      </c>
      <c r="G37" s="346">
        <f>IF(FBT_ued!G$5=0,"",FBT_ued!G$5/G$5*1000)</f>
        <v>66.595094587323757</v>
      </c>
      <c r="H37" s="346">
        <f>IF(FBT_ued!H$5=0,"",FBT_ued!H$5/H$5*1000)</f>
        <v>64.406315302793857</v>
      </c>
      <c r="I37" s="346">
        <f>IF(FBT_ued!I$5=0,"",FBT_ued!I$5/I$5*1000)</f>
        <v>63.858094095559771</v>
      </c>
      <c r="J37" s="346">
        <f>IF(FBT_ued!J$5=0,"",FBT_ued!J$5/J$5*1000)</f>
        <v>63.751474843709104</v>
      </c>
      <c r="K37" s="346">
        <f>IF(FBT_ued!K$5=0,"",FBT_ued!K$5/K$5*1000)</f>
        <v>62.859459543828223</v>
      </c>
      <c r="L37" s="346">
        <f>IF(FBT_ued!L$5=0,"",FBT_ued!L$5/L$5*1000)</f>
        <v>64.088074391025515</v>
      </c>
      <c r="M37" s="346">
        <f>IF(FBT_ued!M$5=0,"",FBT_ued!M$5/M$5*1000)</f>
        <v>62.689019352544697</v>
      </c>
      <c r="N37" s="346">
        <f>IF(FBT_ued!N$5=0,"",FBT_ued!N$5/N$5*1000)</f>
        <v>63.307389144942519</v>
      </c>
      <c r="O37" s="346">
        <f>IF(FBT_ued!O$5=0,"",FBT_ued!O$5/O$5*1000)</f>
        <v>62.577867341377868</v>
      </c>
      <c r="P37" s="346">
        <f>IF(FBT_ued!P$5=0,"",FBT_ued!P$5/P$5*1000)</f>
        <v>61.884304208076649</v>
      </c>
      <c r="Q37" s="346">
        <f>IF(FBT_ued!Q$5=0,"",FBT_ued!Q$5/Q$5*1000)</f>
        <v>60.544456609291295</v>
      </c>
      <c r="R37" s="346">
        <f>IF(FBT_ued!R$5=0,"",FBT_ued!R$5/R$5*1000)</f>
        <v>61.155917089653947</v>
      </c>
      <c r="S37" s="346">
        <f>IF(FBT_ued!S$5=0,"",FBT_ued!S$5/S$5*1000)</f>
        <v>59.854108102146235</v>
      </c>
      <c r="T37" s="346">
        <f>IF(FBT_ued!T$5=0,"",FBT_ued!T$5/T$5*1000)</f>
        <v>58.772041813790217</v>
      </c>
      <c r="U37" s="346">
        <f>IF(FBT_ued!U$5=0,"",FBT_ued!U$5/U$5*1000)</f>
        <v>56.669589894810485</v>
      </c>
      <c r="V37" s="346">
        <f>IF(FBT_ued!V$5=0,"",FBT_ued!V$5/V$5*1000)</f>
        <v>57.308729561873712</v>
      </c>
      <c r="W37" s="346">
        <f>IF(FBT_ued!W$5=0,"",FBT_ued!W$5/W$5*1000)</f>
        <v>62.867114386401759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1.0949628241488893</v>
      </c>
      <c r="C38" s="347">
        <f t="shared" si="7"/>
        <v>1.1714237208018703</v>
      </c>
      <c r="D38" s="347">
        <f t="shared" si="7"/>
        <v>1.0842152261883369</v>
      </c>
      <c r="E38" s="347">
        <f t="shared" si="7"/>
        <v>0.97968033231456297</v>
      </c>
      <c r="F38" s="347">
        <f t="shared" si="7"/>
        <v>1.0622907456953543</v>
      </c>
      <c r="G38" s="347">
        <f t="shared" si="7"/>
        <v>0.97529121853315404</v>
      </c>
      <c r="H38" s="347">
        <f t="shared" si="7"/>
        <v>0.90760956953435235</v>
      </c>
      <c r="I38" s="347">
        <f t="shared" si="7"/>
        <v>0.96327736234416439</v>
      </c>
      <c r="J38" s="347">
        <f t="shared" si="7"/>
        <v>0.92565314598800463</v>
      </c>
      <c r="K38" s="347">
        <f t="shared" si="7"/>
        <v>0.57853448489669745</v>
      </c>
      <c r="L38" s="347">
        <f t="shared" si="7"/>
        <v>0.65952595516849144</v>
      </c>
      <c r="M38" s="347">
        <f t="shared" si="7"/>
        <v>0.86869412228859033</v>
      </c>
      <c r="N38" s="347">
        <f t="shared" si="7"/>
        <v>0.83075465792456715</v>
      </c>
      <c r="O38" s="347">
        <f t="shared" si="7"/>
        <v>0.79229069884584513</v>
      </c>
      <c r="P38" s="347">
        <f t="shared" si="7"/>
        <v>0.7662957836408788</v>
      </c>
      <c r="Q38" s="347">
        <f t="shared" si="7"/>
        <v>0.82891671123248256</v>
      </c>
      <c r="R38" s="347">
        <f t="shared" si="7"/>
        <v>0.87426839588107641</v>
      </c>
      <c r="S38" s="347">
        <f t="shared" si="7"/>
        <v>1.1947672884677523</v>
      </c>
      <c r="T38" s="347">
        <f t="shared" si="7"/>
        <v>1.5628858530969771</v>
      </c>
      <c r="U38" s="347">
        <f t="shared" si="7"/>
        <v>1.7263855141502753</v>
      </c>
      <c r="V38" s="347">
        <f t="shared" si="7"/>
        <v>1.7522497681221463</v>
      </c>
      <c r="W38" s="347">
        <f t="shared" si="7"/>
        <v>1.4680067418473099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final energy consumption"</f>
        <v>LU: Food, beverages and tobacco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22.787360275150469</v>
      </c>
      <c r="C5" s="225">
        <v>24.762596732588129</v>
      </c>
      <c r="D5" s="225">
        <v>28.865262252794501</v>
      </c>
      <c r="E5" s="225">
        <v>26.252622527944961</v>
      </c>
      <c r="F5" s="225">
        <v>24.153482373172832</v>
      </c>
      <c r="G5" s="225">
        <v>23.316938950988821</v>
      </c>
      <c r="H5" s="225">
        <v>20.103353396388648</v>
      </c>
      <c r="I5" s="225">
        <v>18.09062768701633</v>
      </c>
      <c r="J5" s="225">
        <v>18.309802235597591</v>
      </c>
      <c r="K5" s="225">
        <v>16.46672398968186</v>
      </c>
      <c r="L5" s="225">
        <v>17.050730868443679</v>
      </c>
      <c r="M5" s="225">
        <v>21.93284608770421</v>
      </c>
      <c r="N5" s="225">
        <v>19.8616509028375</v>
      </c>
      <c r="O5" s="225">
        <v>18.28933791917455</v>
      </c>
      <c r="P5" s="225">
        <v>26.93611349957008</v>
      </c>
      <c r="Q5" s="225">
        <v>20.534135855546001</v>
      </c>
      <c r="R5" s="225">
        <v>23.5018916595013</v>
      </c>
      <c r="S5" s="225">
        <v>23.16371453138435</v>
      </c>
      <c r="T5" s="225">
        <v>15.76173688736027</v>
      </c>
      <c r="U5" s="225">
        <v>17.156147893379192</v>
      </c>
      <c r="V5" s="225">
        <v>17.535683576956149</v>
      </c>
      <c r="W5" s="225">
        <v>21.334049871023218</v>
      </c>
      <c r="DA5" s="89" t="s">
        <v>2120</v>
      </c>
    </row>
    <row r="6" spans="1:105" ht="12" customHeight="1" x14ac:dyDescent="0.25">
      <c r="A6" s="55" t="s">
        <v>92</v>
      </c>
      <c r="B6" s="261">
        <v>0.5391699462798959</v>
      </c>
      <c r="C6" s="261">
        <v>0.56434084296189391</v>
      </c>
      <c r="D6" s="261">
        <v>0.6865335153349249</v>
      </c>
      <c r="E6" s="261">
        <v>0.66222683043060127</v>
      </c>
      <c r="F6" s="261">
        <v>0.58519618047691968</v>
      </c>
      <c r="G6" s="261">
        <v>0.58791649456563866</v>
      </c>
      <c r="H6" s="261">
        <v>0.52108837572440647</v>
      </c>
      <c r="I6" s="261">
        <v>0.45503957531084138</v>
      </c>
      <c r="J6" s="261">
        <v>0.46802147719858622</v>
      </c>
      <c r="K6" s="261">
        <v>0.49429329427860241</v>
      </c>
      <c r="L6" s="261">
        <v>0.49612725798632012</v>
      </c>
      <c r="M6" s="261">
        <v>0.58140815450083938</v>
      </c>
      <c r="N6" s="261">
        <v>0.53673377601482952</v>
      </c>
      <c r="O6" s="261">
        <v>0.4957147420396314</v>
      </c>
      <c r="P6" s="261">
        <v>0.74191909441893633</v>
      </c>
      <c r="Q6" s="261">
        <v>0.54869202313440402</v>
      </c>
      <c r="R6" s="261">
        <v>0.61649326396592474</v>
      </c>
      <c r="S6" s="261">
        <v>0.53782535328842962</v>
      </c>
      <c r="T6" s="261">
        <v>0.30731318510386191</v>
      </c>
      <c r="U6" s="261">
        <v>0.30630434812876539</v>
      </c>
      <c r="V6" s="261">
        <v>0.30828920436927132</v>
      </c>
      <c r="W6" s="261">
        <v>0.43883057555229571</v>
      </c>
      <c r="DA6" s="67" t="s">
        <v>2139</v>
      </c>
    </row>
    <row r="7" spans="1:105" ht="12" customHeight="1" x14ac:dyDescent="0.25">
      <c r="A7" s="202" t="s">
        <v>93</v>
      </c>
      <c r="B7" s="226">
        <v>0.62903160399321179</v>
      </c>
      <c r="C7" s="226">
        <v>0.65839765012220974</v>
      </c>
      <c r="D7" s="226">
        <v>0.8009557678907463</v>
      </c>
      <c r="E7" s="226">
        <v>0.77259796883570142</v>
      </c>
      <c r="F7" s="226">
        <v>0.68272887722307318</v>
      </c>
      <c r="G7" s="226">
        <v>0.68590257699324497</v>
      </c>
      <c r="H7" s="226">
        <v>0.60793643834514088</v>
      </c>
      <c r="I7" s="226">
        <v>0.53087950452931487</v>
      </c>
      <c r="J7" s="226">
        <v>0.54602505673168378</v>
      </c>
      <c r="K7" s="226">
        <v>0.57667550999170281</v>
      </c>
      <c r="L7" s="226">
        <v>0.57881513431737341</v>
      </c>
      <c r="M7" s="226">
        <v>0.67830951358431246</v>
      </c>
      <c r="N7" s="226">
        <v>0.62618940535063439</v>
      </c>
      <c r="O7" s="226">
        <v>0.57833386571290346</v>
      </c>
      <c r="P7" s="226">
        <v>0.86557227682209248</v>
      </c>
      <c r="Q7" s="226">
        <v>0.64014069365680459</v>
      </c>
      <c r="R7" s="226">
        <v>0.71924214129357877</v>
      </c>
      <c r="S7" s="226">
        <v>0.62746291216983474</v>
      </c>
      <c r="T7" s="226">
        <v>0.35853204928783899</v>
      </c>
      <c r="U7" s="226">
        <v>0.35735507281689299</v>
      </c>
      <c r="V7" s="226">
        <v>0.35967073843081637</v>
      </c>
      <c r="W7" s="226">
        <v>0.51196900481101171</v>
      </c>
      <c r="DA7" s="174" t="s">
        <v>2140</v>
      </c>
    </row>
    <row r="8" spans="1:105" ht="12" customHeight="1" x14ac:dyDescent="0.25">
      <c r="A8" s="202" t="s">
        <v>94</v>
      </c>
      <c r="B8" s="226">
        <v>1.437786523413056</v>
      </c>
      <c r="C8" s="226">
        <v>1.50490891456505</v>
      </c>
      <c r="D8" s="226">
        <v>1.830756040893134</v>
      </c>
      <c r="E8" s="226">
        <v>1.7659382144816029</v>
      </c>
      <c r="F8" s="226">
        <v>1.5605231479384529</v>
      </c>
      <c r="G8" s="226">
        <v>1.567777318841703</v>
      </c>
      <c r="H8" s="226">
        <v>1.389569001931751</v>
      </c>
      <c r="I8" s="226">
        <v>1.2134388674955769</v>
      </c>
      <c r="J8" s="226">
        <v>1.2480572725295631</v>
      </c>
      <c r="K8" s="226">
        <v>1.3181154514096061</v>
      </c>
      <c r="L8" s="226">
        <v>1.323006021296854</v>
      </c>
      <c r="M8" s="226">
        <v>1.550421745335572</v>
      </c>
      <c r="N8" s="226">
        <v>1.4312900693728789</v>
      </c>
      <c r="O8" s="226">
        <v>1.3219059787723511</v>
      </c>
      <c r="P8" s="226">
        <v>1.978450918450497</v>
      </c>
      <c r="Q8" s="226">
        <v>1.4631787283584099</v>
      </c>
      <c r="R8" s="226">
        <v>1.6439820372424661</v>
      </c>
      <c r="S8" s="226">
        <v>1.4342009421024791</v>
      </c>
      <c r="T8" s="226">
        <v>0.81950182694363194</v>
      </c>
      <c r="U8" s="226">
        <v>0.81681159501004108</v>
      </c>
      <c r="V8" s="226">
        <v>0.82210454498472341</v>
      </c>
      <c r="W8" s="226">
        <v>1.1702148681394551</v>
      </c>
      <c r="DA8" s="174" t="s">
        <v>2141</v>
      </c>
    </row>
    <row r="9" spans="1:105" ht="12" customHeight="1" x14ac:dyDescent="0.25">
      <c r="A9" s="202" t="s">
        <v>95</v>
      </c>
      <c r="B9" s="226">
        <v>1.078339892559792</v>
      </c>
      <c r="C9" s="226">
        <v>1.128681685923788</v>
      </c>
      <c r="D9" s="226">
        <v>1.37306703066985</v>
      </c>
      <c r="E9" s="226">
        <v>1.324453660861203</v>
      </c>
      <c r="F9" s="226">
        <v>1.1703923609538389</v>
      </c>
      <c r="G9" s="226">
        <v>1.1758329891312771</v>
      </c>
      <c r="H9" s="226">
        <v>1.0421767514488129</v>
      </c>
      <c r="I9" s="226">
        <v>0.91007915062168276</v>
      </c>
      <c r="J9" s="226">
        <v>0.93604295439717233</v>
      </c>
      <c r="K9" s="226">
        <v>0.98858658855720483</v>
      </c>
      <c r="L9" s="226">
        <v>0.99225451597264014</v>
      </c>
      <c r="M9" s="226">
        <v>1.162816309001679</v>
      </c>
      <c r="N9" s="226">
        <v>1.073467552029659</v>
      </c>
      <c r="O9" s="226">
        <v>0.99142948407926279</v>
      </c>
      <c r="P9" s="226">
        <v>1.4838381888378731</v>
      </c>
      <c r="Q9" s="226">
        <v>1.097384046268808</v>
      </c>
      <c r="R9" s="226">
        <v>1.232986527931849</v>
      </c>
      <c r="S9" s="226">
        <v>1.075650706576859</v>
      </c>
      <c r="T9" s="226">
        <v>0.6146263702077237</v>
      </c>
      <c r="U9" s="226">
        <v>0.61260869625753078</v>
      </c>
      <c r="V9" s="226">
        <v>0.61657840873854264</v>
      </c>
      <c r="W9" s="226">
        <v>0.87766115110459131</v>
      </c>
      <c r="DA9" s="174" t="s">
        <v>2142</v>
      </c>
    </row>
    <row r="10" spans="1:105" ht="12" customHeight="1" x14ac:dyDescent="0.25">
      <c r="A10" s="56" t="s">
        <v>96</v>
      </c>
      <c r="B10" s="262">
        <v>0.57881508914890056</v>
      </c>
      <c r="C10" s="262">
        <v>0.60360673247426289</v>
      </c>
      <c r="D10" s="262">
        <v>0.73759233408371072</v>
      </c>
      <c r="E10" s="262">
        <v>0.76186051706693314</v>
      </c>
      <c r="F10" s="262">
        <v>0.66747675751265834</v>
      </c>
      <c r="G10" s="262">
        <v>0.66640634164547408</v>
      </c>
      <c r="H10" s="262">
        <v>0.60107154407648156</v>
      </c>
      <c r="I10" s="262">
        <v>0.52193397832108868</v>
      </c>
      <c r="J10" s="262">
        <v>0.53969632319715755</v>
      </c>
      <c r="K10" s="262">
        <v>0.57846336092449224</v>
      </c>
      <c r="L10" s="262">
        <v>0.57159440312236276</v>
      </c>
      <c r="M10" s="262">
        <v>0.6573866880397492</v>
      </c>
      <c r="N10" s="262">
        <v>0.61313662406290959</v>
      </c>
      <c r="O10" s="262">
        <v>0.5539565092448695</v>
      </c>
      <c r="P10" s="262">
        <v>0.83353267107881179</v>
      </c>
      <c r="Q10" s="262">
        <v>0.60892023891931801</v>
      </c>
      <c r="R10" s="262">
        <v>0.67951807397207054</v>
      </c>
      <c r="S10" s="262">
        <v>0.57605726187572937</v>
      </c>
      <c r="T10" s="262">
        <v>0.33767847570022641</v>
      </c>
      <c r="U10" s="262">
        <v>0.3526923790503339</v>
      </c>
      <c r="V10" s="262">
        <v>0.35867789075550233</v>
      </c>
      <c r="W10" s="262">
        <v>0.47390351488986932</v>
      </c>
      <c r="DA10" s="68" t="s">
        <v>2143</v>
      </c>
    </row>
    <row r="11" spans="1:105" ht="12" customHeight="1" x14ac:dyDescent="0.25">
      <c r="A11" s="37" t="s">
        <v>160</v>
      </c>
      <c r="B11" s="228">
        <v>1.7607843575154099E-2</v>
      </c>
      <c r="C11" s="228">
        <v>2.5920756290841559E-2</v>
      </c>
      <c r="D11" s="228">
        <v>2.1317703685792791E-2</v>
      </c>
      <c r="E11" s="228">
        <v>9.3327322498168892E-3</v>
      </c>
      <c r="F11" s="228">
        <v>1.230841558808124E-2</v>
      </c>
      <c r="G11" s="228">
        <v>8.6006920883241519E-3</v>
      </c>
      <c r="H11" s="228">
        <v>3.6396874741192959E-3</v>
      </c>
      <c r="I11" s="228">
        <v>3.4549440130173812E-3</v>
      </c>
      <c r="J11" s="228">
        <v>2.1479492830853422E-3</v>
      </c>
      <c r="K11" s="228">
        <v>6.9573149245479948E-4</v>
      </c>
      <c r="L11" s="228">
        <v>1.7305278915109199E-3</v>
      </c>
      <c r="M11" s="228">
        <v>2.0028275151470422E-3</v>
      </c>
      <c r="N11" s="228">
        <v>2.0495022266045571E-3</v>
      </c>
      <c r="O11" s="228">
        <v>2.747624266507659E-3</v>
      </c>
      <c r="P11" s="228">
        <v>3.479264781105705E-3</v>
      </c>
      <c r="Q11" s="228">
        <v>3.6022742098434069E-3</v>
      </c>
      <c r="R11" s="228">
        <v>6.0523308259299172E-3</v>
      </c>
      <c r="S11" s="228">
        <v>3.6337907589733397E-2</v>
      </c>
      <c r="T11" s="228">
        <v>7.0361802106925303E-2</v>
      </c>
      <c r="U11" s="228">
        <v>0.10878821717378021</v>
      </c>
      <c r="V11" s="228">
        <v>0.1167684564848359</v>
      </c>
      <c r="W11" s="228">
        <v>7.7387275957268437E-2</v>
      </c>
      <c r="DA11" s="69" t="s">
        <v>2144</v>
      </c>
    </row>
    <row r="12" spans="1:105" ht="12" customHeight="1" x14ac:dyDescent="0.25">
      <c r="A12" s="37" t="s">
        <v>162</v>
      </c>
      <c r="B12" s="228">
        <v>5.5449861932596982E-2</v>
      </c>
      <c r="C12" s="228">
        <v>7.1666910388656732E-2</v>
      </c>
      <c r="D12" s="228">
        <v>6.8463482024285191E-2</v>
      </c>
      <c r="E12" s="228">
        <v>3.0150624326708429E-2</v>
      </c>
      <c r="F12" s="228">
        <v>3.5441428257670493E-2</v>
      </c>
      <c r="G12" s="228">
        <v>3.0454132089522239E-2</v>
      </c>
      <c r="H12" s="228">
        <v>2.1882400785700151E-2</v>
      </c>
      <c r="I12" s="228">
        <v>2.478301678164789E-2</v>
      </c>
      <c r="J12" s="228">
        <v>2.302561503998813E-2</v>
      </c>
      <c r="K12" s="228">
        <v>6.1809762309143123E-3</v>
      </c>
      <c r="L12" s="228">
        <v>8.6160831307654923E-3</v>
      </c>
      <c r="M12" s="228">
        <v>2.618242515740651E-2</v>
      </c>
      <c r="N12" s="228">
        <v>1.9095041564085029E-2</v>
      </c>
      <c r="O12" s="228">
        <v>1.9359845754910409E-2</v>
      </c>
      <c r="P12" s="228">
        <v>2.5023835166813429E-2</v>
      </c>
      <c r="Q12" s="228">
        <v>2.4700182865327439E-2</v>
      </c>
      <c r="R12" s="228">
        <v>3.1540334459984019E-2</v>
      </c>
      <c r="S12" s="228">
        <v>4.6303834787399398E-2</v>
      </c>
      <c r="T12" s="228">
        <v>4.9731179940241788E-2</v>
      </c>
      <c r="U12" s="228">
        <v>6.0363989012543508E-2</v>
      </c>
      <c r="V12" s="228">
        <v>6.2878527114859833E-2</v>
      </c>
      <c r="W12" s="228">
        <v>5.6557595591504292E-2</v>
      </c>
      <c r="DA12" s="69" t="s">
        <v>2145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2146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2147</v>
      </c>
    </row>
    <row r="15" spans="1:105" ht="12" customHeight="1" x14ac:dyDescent="0.25">
      <c r="A15" s="37" t="s">
        <v>38</v>
      </c>
      <c r="B15" s="228">
        <v>0.50575738364114953</v>
      </c>
      <c r="C15" s="228">
        <v>0.50601906579476463</v>
      </c>
      <c r="D15" s="228">
        <v>0.64781114837363274</v>
      </c>
      <c r="E15" s="228">
        <v>0.72237716049040779</v>
      </c>
      <c r="F15" s="228">
        <v>0.61972691366690658</v>
      </c>
      <c r="G15" s="228">
        <v>0.62735151746762774</v>
      </c>
      <c r="H15" s="228">
        <v>0.57554945581666206</v>
      </c>
      <c r="I15" s="228">
        <v>0.49369601752642339</v>
      </c>
      <c r="J15" s="228">
        <v>0.51452275887408405</v>
      </c>
      <c r="K15" s="228">
        <v>0.57158665320112312</v>
      </c>
      <c r="L15" s="228">
        <v>0.56124779210008635</v>
      </c>
      <c r="M15" s="228">
        <v>0.62920143536719564</v>
      </c>
      <c r="N15" s="228">
        <v>0.59199208027222006</v>
      </c>
      <c r="O15" s="228">
        <v>0.53184903922345139</v>
      </c>
      <c r="P15" s="228">
        <v>0.80502957113089268</v>
      </c>
      <c r="Q15" s="228">
        <v>0.58061778184414714</v>
      </c>
      <c r="R15" s="228">
        <v>0.64192540868615655</v>
      </c>
      <c r="S15" s="228">
        <v>0.49341551949859658</v>
      </c>
      <c r="T15" s="228">
        <v>0.21758549365305929</v>
      </c>
      <c r="U15" s="228">
        <v>0.1835401728640102</v>
      </c>
      <c r="V15" s="228">
        <v>0.17903090715580661</v>
      </c>
      <c r="W15" s="228">
        <v>0.33995864334109649</v>
      </c>
      <c r="DA15" s="69" t="s">
        <v>2148</v>
      </c>
    </row>
    <row r="16" spans="1:105" ht="12" customHeight="1" x14ac:dyDescent="0.25">
      <c r="A16" s="57" t="s">
        <v>2149</v>
      </c>
      <c r="B16" s="263">
        <f t="shared" ref="B16:W16" si="0">B17+B23+B24</f>
        <v>1.7795788631490939</v>
      </c>
      <c r="C16" s="263">
        <f t="shared" si="0"/>
        <v>1.8559674648597391</v>
      </c>
      <c r="D16" s="263">
        <f t="shared" si="0"/>
        <v>2.2676996834779248</v>
      </c>
      <c r="E16" s="263">
        <f t="shared" si="0"/>
        <v>2.2184367514053731</v>
      </c>
      <c r="F16" s="263">
        <f t="shared" si="0"/>
        <v>1.9417411572139294</v>
      </c>
      <c r="G16" s="263">
        <f t="shared" si="0"/>
        <v>1.9685671746875253</v>
      </c>
      <c r="H16" s="263">
        <f t="shared" si="0"/>
        <v>1.7597957252826526</v>
      </c>
      <c r="I16" s="263">
        <f t="shared" si="0"/>
        <v>1.5230821654966125</v>
      </c>
      <c r="J16" s="263">
        <f t="shared" si="0"/>
        <v>1.5738158216622051</v>
      </c>
      <c r="K16" s="263">
        <f t="shared" si="0"/>
        <v>1.7749335463157645</v>
      </c>
      <c r="L16" s="263">
        <f t="shared" si="0"/>
        <v>1.754473390005995</v>
      </c>
      <c r="M16" s="263">
        <f t="shared" si="0"/>
        <v>1.9774070531488839</v>
      </c>
      <c r="N16" s="263">
        <f t="shared" si="0"/>
        <v>1.8411208765412526</v>
      </c>
      <c r="O16" s="263">
        <f t="shared" si="0"/>
        <v>1.7015267070977786</v>
      </c>
      <c r="P16" s="263">
        <f t="shared" si="0"/>
        <v>2.5599515407899505</v>
      </c>
      <c r="Q16" s="263">
        <f t="shared" si="0"/>
        <v>1.870656078608707</v>
      </c>
      <c r="R16" s="263">
        <f t="shared" si="0"/>
        <v>2.0878736830334859</v>
      </c>
      <c r="S16" s="263">
        <f t="shared" si="0"/>
        <v>1.7711978138902615</v>
      </c>
      <c r="T16" s="263">
        <f t="shared" si="0"/>
        <v>1.0376204819089878</v>
      </c>
      <c r="U16" s="263">
        <f t="shared" si="0"/>
        <v>1.0825814850013029</v>
      </c>
      <c r="V16" s="263">
        <f t="shared" si="0"/>
        <v>1.1006968086160485</v>
      </c>
      <c r="W16" s="263">
        <f t="shared" si="0"/>
        <v>1.4568169907137918</v>
      </c>
      <c r="DA16" s="70"/>
    </row>
    <row r="17" spans="1:105" ht="12" customHeight="1" x14ac:dyDescent="0.25">
      <c r="A17" s="60" t="s">
        <v>2150</v>
      </c>
      <c r="B17" s="331">
        <v>0.21917311652325319</v>
      </c>
      <c r="C17" s="331">
        <v>0.2927630000384947</v>
      </c>
      <c r="D17" s="331">
        <v>0.26934355713023378</v>
      </c>
      <c r="E17" s="331">
        <v>0.16529025875149991</v>
      </c>
      <c r="F17" s="331">
        <v>0.19836992136788581</v>
      </c>
      <c r="G17" s="331">
        <v>0.14792838494384131</v>
      </c>
      <c r="H17" s="331">
        <v>0.10401345600015301</v>
      </c>
      <c r="I17" s="331">
        <v>0.1162441072024101</v>
      </c>
      <c r="J17" s="331">
        <v>0.1049257929501644</v>
      </c>
      <c r="K17" s="331">
        <v>2.0630123170107331E-2</v>
      </c>
      <c r="L17" s="331">
        <v>3.1039833066829239E-2</v>
      </c>
      <c r="M17" s="331">
        <v>9.6082060019006654E-2</v>
      </c>
      <c r="N17" s="331">
        <v>7.3298641199334241E-2</v>
      </c>
      <c r="O17" s="331">
        <v>6.6322410064254184E-2</v>
      </c>
      <c r="P17" s="331">
        <v>8.550929984375738E-2</v>
      </c>
      <c r="Q17" s="331">
        <v>8.4907371225512535E-2</v>
      </c>
      <c r="R17" s="331">
        <v>0.1127779958577418</v>
      </c>
      <c r="S17" s="331">
        <v>0.24792522713139831</v>
      </c>
      <c r="T17" s="331">
        <v>0.36027894614150108</v>
      </c>
      <c r="U17" s="331">
        <v>0.50745661855897106</v>
      </c>
      <c r="V17" s="331">
        <v>0.5389409507990871</v>
      </c>
      <c r="W17" s="331">
        <v>0.40183461464631809</v>
      </c>
      <c r="DA17" s="72" t="s">
        <v>2151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2152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5.5965982810595248E-2</v>
      </c>
      <c r="F19" s="232">
        <v>6.7650631320377463E-2</v>
      </c>
      <c r="G19" s="232">
        <v>3.7515246742960771E-2</v>
      </c>
      <c r="H19" s="232">
        <v>3.2438233891903513E-2</v>
      </c>
      <c r="I19" s="232">
        <v>3.7859260280950768E-2</v>
      </c>
      <c r="J19" s="232">
        <v>3.4890686632826011E-2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2153</v>
      </c>
    </row>
    <row r="20" spans="1:105" ht="12" customHeight="1" x14ac:dyDescent="0.25">
      <c r="A20" s="59" t="s">
        <v>160</v>
      </c>
      <c r="B20" s="232">
        <v>5.2823530725462288E-2</v>
      </c>
      <c r="C20" s="232">
        <v>7.7762268872524645E-2</v>
      </c>
      <c r="D20" s="232">
        <v>6.3953111057378345E-2</v>
      </c>
      <c r="E20" s="232">
        <v>2.584112102485667E-2</v>
      </c>
      <c r="F20" s="232">
        <v>3.369534259590698E-2</v>
      </c>
      <c r="G20" s="232">
        <v>2.431529072687582E-2</v>
      </c>
      <c r="H20" s="232">
        <v>1.020729325565561E-2</v>
      </c>
      <c r="I20" s="232">
        <v>9.5904679361174857E-3</v>
      </c>
      <c r="J20" s="232">
        <v>5.9757869197430459E-3</v>
      </c>
      <c r="K20" s="232">
        <v>2.087194477364399E-3</v>
      </c>
      <c r="L20" s="232">
        <v>5.19158367453276E-3</v>
      </c>
      <c r="M20" s="232">
        <v>5.840439062381575E-3</v>
      </c>
      <c r="N20" s="232">
        <v>5.9716215129530237E-3</v>
      </c>
      <c r="O20" s="232">
        <v>8.2428727995229774E-3</v>
      </c>
      <c r="P20" s="232">
        <v>1.0437794343317109E-2</v>
      </c>
      <c r="Q20" s="232">
        <v>1.080682262953022E-2</v>
      </c>
      <c r="R20" s="232">
        <v>1.8156992477789759E-2</v>
      </c>
      <c r="S20" s="232">
        <v>0.1090137227692001</v>
      </c>
      <c r="T20" s="232">
        <v>0.2110854063207758</v>
      </c>
      <c r="U20" s="232">
        <v>0.32636465152134048</v>
      </c>
      <c r="V20" s="232">
        <v>0.35030536945450769</v>
      </c>
      <c r="W20" s="232">
        <v>0.23216182787180531</v>
      </c>
      <c r="DA20" s="71" t="s">
        <v>2154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1.3891132719013519E-2</v>
      </c>
      <c r="N21" s="232">
        <v>1.1689919362887101E-2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2155</v>
      </c>
    </row>
    <row r="22" spans="1:105" ht="12" customHeight="1" x14ac:dyDescent="0.25">
      <c r="A22" s="59" t="s">
        <v>162</v>
      </c>
      <c r="B22" s="232">
        <v>0.16634958579779091</v>
      </c>
      <c r="C22" s="232">
        <v>0.21500073116596999</v>
      </c>
      <c r="D22" s="232">
        <v>0.2053904460728555</v>
      </c>
      <c r="E22" s="232">
        <v>8.3483154916048005E-2</v>
      </c>
      <c r="F22" s="232">
        <v>9.7023947451601353E-2</v>
      </c>
      <c r="G22" s="232">
        <v>8.609784747400466E-2</v>
      </c>
      <c r="H22" s="232">
        <v>6.1367928852593928E-2</v>
      </c>
      <c r="I22" s="232">
        <v>6.8794378985341853E-2</v>
      </c>
      <c r="J22" s="232">
        <v>6.4059319397595349E-2</v>
      </c>
      <c r="K22" s="232">
        <v>1.854292869274294E-2</v>
      </c>
      <c r="L22" s="232">
        <v>2.584824939229648E-2</v>
      </c>
      <c r="M22" s="232">
        <v>7.6350488237611563E-2</v>
      </c>
      <c r="N22" s="232">
        <v>5.5637100323494122E-2</v>
      </c>
      <c r="O22" s="232">
        <v>5.807953726473121E-2</v>
      </c>
      <c r="P22" s="232">
        <v>7.5071505500440269E-2</v>
      </c>
      <c r="Q22" s="232">
        <v>7.4100548595982307E-2</v>
      </c>
      <c r="R22" s="232">
        <v>9.4621003379952079E-2</v>
      </c>
      <c r="S22" s="232">
        <v>0.1389115043621981</v>
      </c>
      <c r="T22" s="232">
        <v>0.14919353982072531</v>
      </c>
      <c r="U22" s="232">
        <v>0.18109196703763061</v>
      </c>
      <c r="V22" s="232">
        <v>0.18863558134457939</v>
      </c>
      <c r="W22" s="232">
        <v>0.16967278677451281</v>
      </c>
      <c r="DA22" s="71" t="s">
        <v>2156</v>
      </c>
    </row>
    <row r="23" spans="1:105" ht="12" customHeight="1" x14ac:dyDescent="0.25">
      <c r="A23" s="60" t="s">
        <v>2157</v>
      </c>
      <c r="B23" s="331">
        <v>1.517272150923449</v>
      </c>
      <c r="C23" s="331">
        <v>1.5180571973842929</v>
      </c>
      <c r="D23" s="331">
        <v>1.943433445120897</v>
      </c>
      <c r="E23" s="331">
        <v>2.0001683462194251</v>
      </c>
      <c r="F23" s="331">
        <v>1.6965555414078901</v>
      </c>
      <c r="G23" s="331">
        <v>1.773605470178433</v>
      </c>
      <c r="H23" s="331">
        <v>1.6140951992245469</v>
      </c>
      <c r="I23" s="331">
        <v>1.370434892269335</v>
      </c>
      <c r="J23" s="331">
        <v>1.431448310536154</v>
      </c>
      <c r="K23" s="331">
        <v>1.7147599596033689</v>
      </c>
      <c r="L23" s="331">
        <v>1.6837433763002601</v>
      </c>
      <c r="M23" s="331">
        <v>1.83481234076981</v>
      </c>
      <c r="N23" s="331">
        <v>1.724883533260732</v>
      </c>
      <c r="O23" s="331">
        <v>1.595547117670354</v>
      </c>
      <c r="P23" s="331">
        <v>2.4150887133926782</v>
      </c>
      <c r="Q23" s="331">
        <v>1.7418533455324421</v>
      </c>
      <c r="R23" s="331">
        <v>1.9257762260584701</v>
      </c>
      <c r="S23" s="331">
        <v>1.4802465584957889</v>
      </c>
      <c r="T23" s="331">
        <v>0.65275648095917793</v>
      </c>
      <c r="U23" s="331">
        <v>0.55062051859203065</v>
      </c>
      <c r="V23" s="331">
        <v>0.53709272146741949</v>
      </c>
      <c r="W23" s="331">
        <v>1.01987593002329</v>
      </c>
      <c r="DA23" s="72" t="s">
        <v>2158</v>
      </c>
    </row>
    <row r="24" spans="1:105" ht="12" customHeight="1" x14ac:dyDescent="0.25">
      <c r="A24" s="60" t="s">
        <v>2159</v>
      </c>
      <c r="B24" s="331">
        <v>4.3133595702391662E-2</v>
      </c>
      <c r="C24" s="331">
        <v>4.5147267436951521E-2</v>
      </c>
      <c r="D24" s="331">
        <v>5.4922681226794001E-2</v>
      </c>
      <c r="E24" s="331">
        <v>5.2978146434448092E-2</v>
      </c>
      <c r="F24" s="331">
        <v>4.6815694438153588E-2</v>
      </c>
      <c r="G24" s="331">
        <v>4.7033319565251079E-2</v>
      </c>
      <c r="H24" s="331">
        <v>4.1687070057952511E-2</v>
      </c>
      <c r="I24" s="331">
        <v>3.640316602486731E-2</v>
      </c>
      <c r="J24" s="331">
        <v>3.7441718175886887E-2</v>
      </c>
      <c r="K24" s="331">
        <v>3.9543463542288187E-2</v>
      </c>
      <c r="L24" s="331">
        <v>3.9690180638905587E-2</v>
      </c>
      <c r="M24" s="331">
        <v>4.6512652360067137E-2</v>
      </c>
      <c r="N24" s="331">
        <v>4.2938702081186338E-2</v>
      </c>
      <c r="O24" s="331">
        <v>3.9657179363170522E-2</v>
      </c>
      <c r="P24" s="331">
        <v>5.9353527553514883E-2</v>
      </c>
      <c r="Q24" s="331">
        <v>4.3895361850752303E-2</v>
      </c>
      <c r="R24" s="331">
        <v>4.931946111727397E-2</v>
      </c>
      <c r="S24" s="331">
        <v>4.3026028263074369E-2</v>
      </c>
      <c r="T24" s="331">
        <v>2.458505480830895E-2</v>
      </c>
      <c r="U24" s="331">
        <v>2.4504347850301231E-2</v>
      </c>
      <c r="V24" s="331">
        <v>2.46631363495417E-2</v>
      </c>
      <c r="W24" s="331">
        <v>3.5106446044183663E-2</v>
      </c>
      <c r="DA24" s="72" t="s">
        <v>2160</v>
      </c>
    </row>
    <row r="25" spans="1:105" ht="12" customHeight="1" x14ac:dyDescent="0.25">
      <c r="A25" s="57" t="s">
        <v>2161</v>
      </c>
      <c r="B25" s="263">
        <f t="shared" ref="B25:W25" si="1">B26+B32+B33</f>
        <v>1.4829823859575781</v>
      </c>
      <c r="C25" s="263">
        <f t="shared" si="1"/>
        <v>1.5466395540497828</v>
      </c>
      <c r="D25" s="263">
        <f t="shared" si="1"/>
        <v>1.8897497362316051</v>
      </c>
      <c r="E25" s="263">
        <f t="shared" si="1"/>
        <v>1.8486972928378107</v>
      </c>
      <c r="F25" s="263">
        <f t="shared" si="1"/>
        <v>1.6181176310116079</v>
      </c>
      <c r="G25" s="263">
        <f t="shared" si="1"/>
        <v>1.6404726455729373</v>
      </c>
      <c r="H25" s="263">
        <f t="shared" si="1"/>
        <v>1.4664964377355445</v>
      </c>
      <c r="I25" s="263">
        <f t="shared" si="1"/>
        <v>1.2692351379138442</v>
      </c>
      <c r="J25" s="263">
        <f t="shared" si="1"/>
        <v>1.3115131847185035</v>
      </c>
      <c r="K25" s="263">
        <f t="shared" si="1"/>
        <v>1.4791112885964699</v>
      </c>
      <c r="L25" s="263">
        <f t="shared" si="1"/>
        <v>1.4620611583383294</v>
      </c>
      <c r="M25" s="263">
        <f t="shared" si="1"/>
        <v>1.6478392109574025</v>
      </c>
      <c r="N25" s="263">
        <f t="shared" si="1"/>
        <v>1.5342673971177092</v>
      </c>
      <c r="O25" s="263">
        <f t="shared" si="1"/>
        <v>1.4179389225814829</v>
      </c>
      <c r="P25" s="263">
        <f t="shared" si="1"/>
        <v>2.1332929506582925</v>
      </c>
      <c r="Q25" s="263">
        <f t="shared" si="1"/>
        <v>1.5588800655072552</v>
      </c>
      <c r="R25" s="263">
        <f t="shared" si="1"/>
        <v>1.7398947358612376</v>
      </c>
      <c r="S25" s="263">
        <f t="shared" si="1"/>
        <v>1.475998178241885</v>
      </c>
      <c r="T25" s="263">
        <f t="shared" si="1"/>
        <v>0.86468373492415662</v>
      </c>
      <c r="U25" s="263">
        <f t="shared" si="1"/>
        <v>0.90215123750108583</v>
      </c>
      <c r="V25" s="263">
        <f t="shared" si="1"/>
        <v>0.91724734051337431</v>
      </c>
      <c r="W25" s="263">
        <f t="shared" si="1"/>
        <v>1.2140141589281597</v>
      </c>
      <c r="DA25" s="70"/>
    </row>
    <row r="26" spans="1:105" ht="12" customHeight="1" x14ac:dyDescent="0.25">
      <c r="A26" s="60" t="s">
        <v>2162</v>
      </c>
      <c r="B26" s="331">
        <v>0.1826442637693777</v>
      </c>
      <c r="C26" s="331">
        <v>0.24396916669874569</v>
      </c>
      <c r="D26" s="331">
        <v>0.2244529642751949</v>
      </c>
      <c r="E26" s="331">
        <v>0.13774188229291659</v>
      </c>
      <c r="F26" s="331">
        <v>0.1653082678065716</v>
      </c>
      <c r="G26" s="331">
        <v>0.1232736541198677</v>
      </c>
      <c r="H26" s="331">
        <v>8.6677880000127577E-2</v>
      </c>
      <c r="I26" s="331">
        <v>9.6870089335341775E-2</v>
      </c>
      <c r="J26" s="331">
        <v>8.7438160791803637E-2</v>
      </c>
      <c r="K26" s="331">
        <v>1.7191769308422779E-2</v>
      </c>
      <c r="L26" s="331">
        <v>2.5866527555691039E-2</v>
      </c>
      <c r="M26" s="331">
        <v>8.0068383349172226E-2</v>
      </c>
      <c r="N26" s="331">
        <v>6.1082200999445203E-2</v>
      </c>
      <c r="O26" s="331">
        <v>5.5268675053545172E-2</v>
      </c>
      <c r="P26" s="331">
        <v>7.1257749869797826E-2</v>
      </c>
      <c r="Q26" s="331">
        <v>7.0756142687927126E-2</v>
      </c>
      <c r="R26" s="331">
        <v>9.3981663214784864E-2</v>
      </c>
      <c r="S26" s="331">
        <v>0.20660435594283191</v>
      </c>
      <c r="T26" s="331">
        <v>0.30023245511791757</v>
      </c>
      <c r="U26" s="331">
        <v>0.42288051546580929</v>
      </c>
      <c r="V26" s="331">
        <v>0.4491174589992396</v>
      </c>
      <c r="W26" s="331">
        <v>0.33486217887193181</v>
      </c>
      <c r="DA26" s="72" t="s">
        <v>2163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2164</v>
      </c>
    </row>
    <row r="28" spans="1:105" ht="12" customHeight="1" x14ac:dyDescent="0.25">
      <c r="A28" s="59" t="s">
        <v>33</v>
      </c>
      <c r="B28" s="232">
        <v>0</v>
      </c>
      <c r="C28" s="232">
        <v>0</v>
      </c>
      <c r="D28" s="232">
        <v>0</v>
      </c>
      <c r="E28" s="232">
        <v>4.6638319008829393E-2</v>
      </c>
      <c r="F28" s="232">
        <v>5.6375526100314592E-2</v>
      </c>
      <c r="G28" s="232">
        <v>3.1262705619133982E-2</v>
      </c>
      <c r="H28" s="232">
        <v>2.7031861576586259E-2</v>
      </c>
      <c r="I28" s="232">
        <v>3.1549383567458983E-2</v>
      </c>
      <c r="J28" s="232">
        <v>2.9075572194021661E-2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0</v>
      </c>
      <c r="R28" s="232">
        <v>0</v>
      </c>
      <c r="S28" s="232">
        <v>0</v>
      </c>
      <c r="T28" s="232">
        <v>0</v>
      </c>
      <c r="U28" s="232">
        <v>0</v>
      </c>
      <c r="V28" s="232">
        <v>0</v>
      </c>
      <c r="W28" s="232">
        <v>0</v>
      </c>
      <c r="DA28" s="71" t="s">
        <v>2165</v>
      </c>
    </row>
    <row r="29" spans="1:105" ht="12" customHeight="1" x14ac:dyDescent="0.25">
      <c r="A29" s="59" t="s">
        <v>160</v>
      </c>
      <c r="B29" s="232">
        <v>4.4019608937885243E-2</v>
      </c>
      <c r="C29" s="232">
        <v>6.4801890727103892E-2</v>
      </c>
      <c r="D29" s="232">
        <v>5.329425921448197E-2</v>
      </c>
      <c r="E29" s="232">
        <v>2.1534267520713891E-2</v>
      </c>
      <c r="F29" s="232">
        <v>2.807945216325582E-2</v>
      </c>
      <c r="G29" s="232">
        <v>2.0262742272396519E-2</v>
      </c>
      <c r="H29" s="232">
        <v>8.5060777130463467E-3</v>
      </c>
      <c r="I29" s="232">
        <v>7.9920566134312407E-3</v>
      </c>
      <c r="J29" s="232">
        <v>4.9798224331192046E-3</v>
      </c>
      <c r="K29" s="232">
        <v>1.739328731136998E-3</v>
      </c>
      <c r="L29" s="232">
        <v>4.3263197287773001E-3</v>
      </c>
      <c r="M29" s="232">
        <v>4.8670325519846467E-3</v>
      </c>
      <c r="N29" s="232">
        <v>4.9763512607941861E-3</v>
      </c>
      <c r="O29" s="232">
        <v>6.8690606662691507E-3</v>
      </c>
      <c r="P29" s="232">
        <v>8.6981619527642627E-3</v>
      </c>
      <c r="Q29" s="232">
        <v>9.0056855246085209E-3</v>
      </c>
      <c r="R29" s="232">
        <v>1.5130827064824791E-2</v>
      </c>
      <c r="S29" s="232">
        <v>9.0844768974333467E-2</v>
      </c>
      <c r="T29" s="232">
        <v>0.17590450526731319</v>
      </c>
      <c r="U29" s="232">
        <v>0.27197054293445039</v>
      </c>
      <c r="V29" s="232">
        <v>0.29192114121209001</v>
      </c>
      <c r="W29" s="232">
        <v>0.19346818989317111</v>
      </c>
      <c r="DA29" s="71" t="s">
        <v>2166</v>
      </c>
    </row>
    <row r="30" spans="1:105" ht="12" customHeight="1" x14ac:dyDescent="0.25">
      <c r="A30" s="59" t="s">
        <v>70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1.1575943932511259E-2</v>
      </c>
      <c r="N30" s="232">
        <v>9.741599469072583E-3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2167</v>
      </c>
    </row>
    <row r="31" spans="1:105" ht="12" customHeight="1" x14ac:dyDescent="0.25">
      <c r="A31" s="59" t="s">
        <v>162</v>
      </c>
      <c r="B31" s="232">
        <v>0.13862465483149239</v>
      </c>
      <c r="C31" s="232">
        <v>0.17916727597164181</v>
      </c>
      <c r="D31" s="232">
        <v>0.17115870506071301</v>
      </c>
      <c r="E31" s="232">
        <v>6.956929576337334E-2</v>
      </c>
      <c r="F31" s="232">
        <v>8.0853289543001153E-2</v>
      </c>
      <c r="G31" s="232">
        <v>7.1748206228337205E-2</v>
      </c>
      <c r="H31" s="232">
        <v>5.1139940710494963E-2</v>
      </c>
      <c r="I31" s="232">
        <v>5.7328649154451537E-2</v>
      </c>
      <c r="J31" s="232">
        <v>5.3382766164662768E-2</v>
      </c>
      <c r="K31" s="232">
        <v>1.545244057728578E-2</v>
      </c>
      <c r="L31" s="232">
        <v>2.1540207826913741E-2</v>
      </c>
      <c r="M31" s="232">
        <v>6.3625406864676312E-2</v>
      </c>
      <c r="N31" s="232">
        <v>4.6364250269578432E-2</v>
      </c>
      <c r="O31" s="232">
        <v>4.8399614387276017E-2</v>
      </c>
      <c r="P31" s="232">
        <v>6.255958791703356E-2</v>
      </c>
      <c r="Q31" s="232">
        <v>6.1750457163318603E-2</v>
      </c>
      <c r="R31" s="232">
        <v>7.8850836149960066E-2</v>
      </c>
      <c r="S31" s="232">
        <v>0.1157595869684985</v>
      </c>
      <c r="T31" s="232">
        <v>0.1243279498506044</v>
      </c>
      <c r="U31" s="232">
        <v>0.15090997253135879</v>
      </c>
      <c r="V31" s="232">
        <v>0.1571963177871496</v>
      </c>
      <c r="W31" s="232">
        <v>0.14139398897876071</v>
      </c>
      <c r="DA31" s="71" t="s">
        <v>2168</v>
      </c>
    </row>
    <row r="32" spans="1:105" ht="12" customHeight="1" x14ac:dyDescent="0.25">
      <c r="A32" s="60" t="s">
        <v>2169</v>
      </c>
      <c r="B32" s="331">
        <v>1.264393459102874</v>
      </c>
      <c r="C32" s="331">
        <v>1.2650476644869111</v>
      </c>
      <c r="D32" s="331">
        <v>1.6195278709340819</v>
      </c>
      <c r="E32" s="331">
        <v>1.6668069551828539</v>
      </c>
      <c r="F32" s="331">
        <v>1.413796284506575</v>
      </c>
      <c r="G32" s="331">
        <v>1.4780045584820269</v>
      </c>
      <c r="H32" s="331">
        <v>1.3450793326871231</v>
      </c>
      <c r="I32" s="331">
        <v>1.142029076891113</v>
      </c>
      <c r="J32" s="331">
        <v>1.192873592113461</v>
      </c>
      <c r="K32" s="331">
        <v>1.428966633002807</v>
      </c>
      <c r="L32" s="331">
        <v>1.4031194802502169</v>
      </c>
      <c r="M32" s="331">
        <v>1.529010283974841</v>
      </c>
      <c r="N32" s="331">
        <v>1.437402944383942</v>
      </c>
      <c r="O32" s="331">
        <v>1.3296225980586289</v>
      </c>
      <c r="P32" s="331">
        <v>2.0125739278272321</v>
      </c>
      <c r="Q32" s="331">
        <v>1.451544454610368</v>
      </c>
      <c r="R32" s="331">
        <v>1.6048135217153909</v>
      </c>
      <c r="S32" s="331">
        <v>1.233538798746491</v>
      </c>
      <c r="T32" s="331">
        <v>0.54396373413264831</v>
      </c>
      <c r="U32" s="331">
        <v>0.45885043216002558</v>
      </c>
      <c r="V32" s="331">
        <v>0.44757726788951652</v>
      </c>
      <c r="W32" s="331">
        <v>0.84989660835274139</v>
      </c>
      <c r="DA32" s="72" t="s">
        <v>2170</v>
      </c>
    </row>
    <row r="33" spans="1:105" ht="12" customHeight="1" x14ac:dyDescent="0.25">
      <c r="A33" s="60" t="s">
        <v>2171</v>
      </c>
      <c r="B33" s="331">
        <v>3.594466308532638E-2</v>
      </c>
      <c r="C33" s="331">
        <v>3.7622722864126268E-2</v>
      </c>
      <c r="D33" s="331">
        <v>4.5768901022328348E-2</v>
      </c>
      <c r="E33" s="331">
        <v>4.4148455362040082E-2</v>
      </c>
      <c r="F33" s="331">
        <v>3.9013078698461323E-2</v>
      </c>
      <c r="G33" s="331">
        <v>3.9194432971042567E-2</v>
      </c>
      <c r="H33" s="331">
        <v>3.4739225048293763E-2</v>
      </c>
      <c r="I33" s="331">
        <v>3.033597168738943E-2</v>
      </c>
      <c r="J33" s="331">
        <v>3.1201431813239072E-2</v>
      </c>
      <c r="K33" s="331">
        <v>3.2952886285240152E-2</v>
      </c>
      <c r="L33" s="331">
        <v>3.3075150532421341E-2</v>
      </c>
      <c r="M33" s="331">
        <v>3.876054363338928E-2</v>
      </c>
      <c r="N33" s="331">
        <v>3.5782251734321972E-2</v>
      </c>
      <c r="O33" s="331">
        <v>3.3047649469308757E-2</v>
      </c>
      <c r="P33" s="331">
        <v>4.9461272961262417E-2</v>
      </c>
      <c r="Q33" s="331">
        <v>3.657946820896027E-2</v>
      </c>
      <c r="R33" s="331">
        <v>4.1099550931061657E-2</v>
      </c>
      <c r="S33" s="331">
        <v>3.5855023552561982E-2</v>
      </c>
      <c r="T33" s="331">
        <v>2.048754567359079E-2</v>
      </c>
      <c r="U33" s="331">
        <v>2.0420289875251029E-2</v>
      </c>
      <c r="V33" s="331">
        <v>2.0552613624618091E-2</v>
      </c>
      <c r="W33" s="331">
        <v>2.9255371703486379E-2</v>
      </c>
      <c r="DA33" s="72" t="s">
        <v>2172</v>
      </c>
    </row>
    <row r="34" spans="1:105" ht="12" customHeight="1" x14ac:dyDescent="0.25">
      <c r="A34" s="57" t="s">
        <v>2173</v>
      </c>
      <c r="B34" s="263">
        <v>7.7999548755824257</v>
      </c>
      <c r="C34" s="263">
        <v>8.9321449290762214</v>
      </c>
      <c r="D34" s="263">
        <v>9.8040644451615151</v>
      </c>
      <c r="E34" s="263">
        <v>8.0510309698275844</v>
      </c>
      <c r="F34" s="263">
        <v>7.9397941378609982</v>
      </c>
      <c r="G34" s="263">
        <v>7.1649967170430564</v>
      </c>
      <c r="H34" s="263">
        <v>5.8519350970061073</v>
      </c>
      <c r="I34" s="263">
        <v>5.5775364094394773</v>
      </c>
      <c r="J34" s="263">
        <v>5.4767841479105366</v>
      </c>
      <c r="K34" s="263">
        <v>3.2236268141951459</v>
      </c>
      <c r="L34" s="263">
        <v>3.717958795857617</v>
      </c>
      <c r="M34" s="263">
        <v>6.1053295292758492</v>
      </c>
      <c r="N34" s="263">
        <v>5.2875640029539284</v>
      </c>
      <c r="O34" s="263">
        <v>4.8465011602072856</v>
      </c>
      <c r="P34" s="263">
        <v>6.866888387662252</v>
      </c>
      <c r="Q34" s="263">
        <v>5.627669190165852</v>
      </c>
      <c r="R34" s="263">
        <v>6.7051483489773487</v>
      </c>
      <c r="S34" s="263">
        <v>8.1482662050483352</v>
      </c>
      <c r="T34" s="263">
        <v>6.706691342372924</v>
      </c>
      <c r="U34" s="263">
        <v>7.7984943818521097</v>
      </c>
      <c r="V34" s="263">
        <v>8.0518828161531157</v>
      </c>
      <c r="W34" s="263">
        <v>8.6482266005219923</v>
      </c>
      <c r="DA34" s="70" t="s">
        <v>2174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2175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2176</v>
      </c>
    </row>
    <row r="37" spans="1:105" ht="12" customHeight="1" x14ac:dyDescent="0.25">
      <c r="A37" s="64" t="s">
        <v>33</v>
      </c>
      <c r="B37" s="231">
        <v>0</v>
      </c>
      <c r="C37" s="231">
        <v>0</v>
      </c>
      <c r="D37" s="231">
        <v>0</v>
      </c>
      <c r="E37" s="231">
        <v>2.7260158237295511</v>
      </c>
      <c r="F37" s="231">
        <v>2.707729489815109</v>
      </c>
      <c r="G37" s="231">
        <v>1.8170726318307251</v>
      </c>
      <c r="H37" s="231">
        <v>1.8250180957033471</v>
      </c>
      <c r="I37" s="231">
        <v>1.8165342547967951</v>
      </c>
      <c r="J37" s="231">
        <v>1.821180036744017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2177</v>
      </c>
    </row>
    <row r="38" spans="1:105" ht="12" customHeight="1" x14ac:dyDescent="0.25">
      <c r="A38" s="64" t="s">
        <v>160</v>
      </c>
      <c r="B38" s="231">
        <v>1.8798891148852841</v>
      </c>
      <c r="C38" s="231">
        <v>2.3725124264058421</v>
      </c>
      <c r="D38" s="231">
        <v>2.3278834992586801</v>
      </c>
      <c r="E38" s="231">
        <v>1.2586807428196121</v>
      </c>
      <c r="F38" s="231">
        <v>1.348662548088863</v>
      </c>
      <c r="G38" s="231">
        <v>1.1777251424610109</v>
      </c>
      <c r="H38" s="231">
        <v>0.57427586723122559</v>
      </c>
      <c r="I38" s="231">
        <v>0.46016254401709678</v>
      </c>
      <c r="J38" s="231">
        <v>0.31191658555188989</v>
      </c>
      <c r="K38" s="231">
        <v>0.32614134332562439</v>
      </c>
      <c r="L38" s="231">
        <v>0.62184916219111663</v>
      </c>
      <c r="M38" s="231">
        <v>0.37111824064180832</v>
      </c>
      <c r="N38" s="231">
        <v>0.42698324296525741</v>
      </c>
      <c r="O38" s="231">
        <v>0.5968159729562551</v>
      </c>
      <c r="P38" s="231">
        <v>0.8382148947529211</v>
      </c>
      <c r="Q38" s="231">
        <v>0.71627730169934078</v>
      </c>
      <c r="R38" s="231">
        <v>1.079513137371368</v>
      </c>
      <c r="S38" s="231">
        <v>3.5828255293117248</v>
      </c>
      <c r="T38" s="231">
        <v>3.9294127015593121</v>
      </c>
      <c r="U38" s="231">
        <v>5.0155083375437846</v>
      </c>
      <c r="V38" s="231">
        <v>5.2336304757224177</v>
      </c>
      <c r="W38" s="231">
        <v>4.9965533636119064</v>
      </c>
      <c r="DA38" s="73" t="s">
        <v>2178</v>
      </c>
    </row>
    <row r="39" spans="1:105" ht="12" customHeight="1" x14ac:dyDescent="0.25">
      <c r="A39" s="64" t="s">
        <v>70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0.88268239427533368</v>
      </c>
      <c r="N39" s="231">
        <v>0.8358533220400961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0</v>
      </c>
      <c r="U39" s="231">
        <v>0</v>
      </c>
      <c r="V39" s="231">
        <v>0</v>
      </c>
      <c r="W39" s="231">
        <v>0</v>
      </c>
      <c r="DA39" s="73" t="s">
        <v>2179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2180</v>
      </c>
    </row>
    <row r="41" spans="1:105" ht="12" customHeight="1" x14ac:dyDescent="0.25">
      <c r="A41" s="64" t="s">
        <v>162</v>
      </c>
      <c r="B41" s="231">
        <v>5.920065760697141</v>
      </c>
      <c r="C41" s="231">
        <v>6.5596325026703797</v>
      </c>
      <c r="D41" s="231">
        <v>7.4761809459028363</v>
      </c>
      <c r="E41" s="231">
        <v>4.0663344032784217</v>
      </c>
      <c r="F41" s="231">
        <v>3.883402099957026</v>
      </c>
      <c r="G41" s="231">
        <v>4.1701989427513206</v>
      </c>
      <c r="H41" s="231">
        <v>3.4526411340715351</v>
      </c>
      <c r="I41" s="231">
        <v>3.300839610625586</v>
      </c>
      <c r="J41" s="231">
        <v>3.3436875256146288</v>
      </c>
      <c r="K41" s="231">
        <v>2.8974854708695208</v>
      </c>
      <c r="L41" s="231">
        <v>3.0961096336664999</v>
      </c>
      <c r="M41" s="231">
        <v>4.8515288943587072</v>
      </c>
      <c r="N41" s="231">
        <v>3.978167315825289</v>
      </c>
      <c r="O41" s="231">
        <v>4.2051838460379498</v>
      </c>
      <c r="P41" s="231">
        <v>6.0286734929093306</v>
      </c>
      <c r="Q41" s="231">
        <v>4.9113918884665111</v>
      </c>
      <c r="R41" s="231">
        <v>5.6256352116059807</v>
      </c>
      <c r="S41" s="231">
        <v>4.5654406757366086</v>
      </c>
      <c r="T41" s="231">
        <v>2.777278640813611</v>
      </c>
      <c r="U41" s="231">
        <v>2.7829860443083252</v>
      </c>
      <c r="V41" s="231">
        <v>2.8182523404306981</v>
      </c>
      <c r="W41" s="231">
        <v>3.6516732369100859</v>
      </c>
      <c r="DA41" s="73" t="s">
        <v>2181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2182</v>
      </c>
    </row>
    <row r="43" spans="1:105" ht="12" customHeight="1" x14ac:dyDescent="0.25">
      <c r="A43" s="64" t="s">
        <v>73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2183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4.6560122123284982E-2</v>
      </c>
      <c r="O44" s="231">
        <v>4.4501341213079977E-2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2184</v>
      </c>
    </row>
    <row r="45" spans="1:105" ht="12" customHeight="1" x14ac:dyDescent="0.25">
      <c r="A45" s="57" t="s">
        <v>2185</v>
      </c>
      <c r="B45" s="263">
        <f t="shared" ref="B45:W45" si="2">B46+B52+B63+B64+B65</f>
        <v>1.8117658270352126</v>
      </c>
      <c r="C45" s="263">
        <f t="shared" si="2"/>
        <v>2.0175880109869557</v>
      </c>
      <c r="D45" s="263">
        <f t="shared" si="2"/>
        <v>2.2867853797882853</v>
      </c>
      <c r="E45" s="263">
        <f t="shared" si="2"/>
        <v>1.9838906132367142</v>
      </c>
      <c r="F45" s="263">
        <f t="shared" si="2"/>
        <v>1.8833950236474442</v>
      </c>
      <c r="G45" s="263">
        <f t="shared" si="2"/>
        <v>1.7640184825823253</v>
      </c>
      <c r="H45" s="263">
        <f t="shared" si="2"/>
        <v>1.4847939296640387</v>
      </c>
      <c r="I45" s="263">
        <f t="shared" si="2"/>
        <v>1.3703662660367648</v>
      </c>
      <c r="J45" s="263">
        <f t="shared" si="2"/>
        <v>1.3684392292927012</v>
      </c>
      <c r="K45" s="263">
        <f t="shared" si="2"/>
        <v>1.041053749448426</v>
      </c>
      <c r="L45" s="263">
        <f t="shared" si="2"/>
        <v>1.121060942521545</v>
      </c>
      <c r="M45" s="263">
        <f t="shared" si="2"/>
        <v>1.5897377262937207</v>
      </c>
      <c r="N45" s="263">
        <f t="shared" si="2"/>
        <v>1.4123075482594269</v>
      </c>
      <c r="O45" s="263">
        <f t="shared" si="2"/>
        <v>1.2985300813729017</v>
      </c>
      <c r="P45" s="263">
        <f t="shared" si="2"/>
        <v>1.8827701482368393</v>
      </c>
      <c r="Q45" s="263">
        <f t="shared" si="2"/>
        <v>1.4791124298017253</v>
      </c>
      <c r="R45" s="263">
        <f t="shared" si="2"/>
        <v>1.7221969125520886</v>
      </c>
      <c r="S45" s="263">
        <f t="shared" si="2"/>
        <v>1.865300728165834</v>
      </c>
      <c r="T45" s="263">
        <f t="shared" si="2"/>
        <v>1.3895565963997973</v>
      </c>
      <c r="U45" s="263">
        <f t="shared" si="2"/>
        <v>1.5608166538963446</v>
      </c>
      <c r="V45" s="263">
        <f t="shared" si="2"/>
        <v>1.6029522371214704</v>
      </c>
      <c r="W45" s="263">
        <f t="shared" si="2"/>
        <v>1.8376374478445598</v>
      </c>
      <c r="DA45" s="70"/>
    </row>
    <row r="46" spans="1:105" ht="12" customHeight="1" x14ac:dyDescent="0.25">
      <c r="A46" s="165" t="s">
        <v>2186</v>
      </c>
      <c r="B46" s="348">
        <v>0.66755034119667012</v>
      </c>
      <c r="C46" s="348">
        <v>0.76444755003505138</v>
      </c>
      <c r="D46" s="348">
        <v>0.83906979846380392</v>
      </c>
      <c r="E46" s="348">
        <v>0.68903840555770479</v>
      </c>
      <c r="F46" s="348">
        <v>0.67951832674732782</v>
      </c>
      <c r="G46" s="348">
        <v>0.61320816330722239</v>
      </c>
      <c r="H46" s="348">
        <v>0.50083126543414758</v>
      </c>
      <c r="I46" s="348">
        <v>0.47734716322703791</v>
      </c>
      <c r="J46" s="348">
        <v>0.46872439455301268</v>
      </c>
      <c r="K46" s="348">
        <v>0.27589046526964928</v>
      </c>
      <c r="L46" s="348">
        <v>0.31819731041002802</v>
      </c>
      <c r="M46" s="348">
        <v>0.5225177421403826</v>
      </c>
      <c r="N46" s="348">
        <v>0.45228756785425578</v>
      </c>
      <c r="O46" s="348">
        <v>0.41454990325018981</v>
      </c>
      <c r="P46" s="348">
        <v>0.58769489814530496</v>
      </c>
      <c r="Q46" s="348">
        <v>0.48163772072549138</v>
      </c>
      <c r="R46" s="348">
        <v>0.5738525593457221</v>
      </c>
      <c r="S46" s="348">
        <v>0.69736017350166413</v>
      </c>
      <c r="T46" s="348">
        <v>0.5739846146952865</v>
      </c>
      <c r="U46" s="348">
        <v>0.66742534648791352</v>
      </c>
      <c r="V46" s="348">
        <v>0.68911130986475877</v>
      </c>
      <c r="W46" s="348">
        <v>0.74014872009031885</v>
      </c>
      <c r="DA46" s="167" t="s">
        <v>2187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2188</v>
      </c>
    </row>
    <row r="48" spans="1:105" ht="12" customHeight="1" x14ac:dyDescent="0.25">
      <c r="A48" s="59" t="s">
        <v>33</v>
      </c>
      <c r="B48" s="232">
        <v>0</v>
      </c>
      <c r="C48" s="232">
        <v>0</v>
      </c>
      <c r="D48" s="232">
        <v>0</v>
      </c>
      <c r="E48" s="232">
        <v>0.2333029898589383</v>
      </c>
      <c r="F48" s="232">
        <v>0.23173797459429421</v>
      </c>
      <c r="G48" s="232">
        <v>0.15551211189118019</v>
      </c>
      <c r="H48" s="232">
        <v>0.15619211545578279</v>
      </c>
      <c r="I48" s="232">
        <v>0.15546603549991589</v>
      </c>
      <c r="J48" s="232">
        <v>0.1558636395083316</v>
      </c>
      <c r="K48" s="232">
        <v>0</v>
      </c>
      <c r="L48" s="232">
        <v>0</v>
      </c>
      <c r="M48" s="232">
        <v>0</v>
      </c>
      <c r="N48" s="232">
        <v>0</v>
      </c>
      <c r="O48" s="232">
        <v>0</v>
      </c>
      <c r="P48" s="232">
        <v>0</v>
      </c>
      <c r="Q48" s="232">
        <v>0</v>
      </c>
      <c r="R48" s="232">
        <v>0</v>
      </c>
      <c r="S48" s="232">
        <v>0</v>
      </c>
      <c r="T48" s="232">
        <v>0</v>
      </c>
      <c r="U48" s="232">
        <v>0</v>
      </c>
      <c r="V48" s="232">
        <v>0</v>
      </c>
      <c r="W48" s="232">
        <v>0</v>
      </c>
      <c r="DA48" s="71" t="s">
        <v>2189</v>
      </c>
    </row>
    <row r="49" spans="1:105" ht="12" customHeight="1" x14ac:dyDescent="0.25">
      <c r="A49" s="59" t="s">
        <v>160</v>
      </c>
      <c r="B49" s="232">
        <v>0.16088818974864541</v>
      </c>
      <c r="C49" s="232">
        <v>0.20304880028197589</v>
      </c>
      <c r="D49" s="232">
        <v>0.19922928388482419</v>
      </c>
      <c r="E49" s="232">
        <v>0.1077227718274677</v>
      </c>
      <c r="F49" s="232">
        <v>0.1154237631494843</v>
      </c>
      <c r="G49" s="232">
        <v>0.1007942780729279</v>
      </c>
      <c r="H49" s="232">
        <v>4.9148752425646917E-2</v>
      </c>
      <c r="I49" s="232">
        <v>3.9382492355970633E-2</v>
      </c>
      <c r="J49" s="232">
        <v>2.669502919329602E-2</v>
      </c>
      <c r="K49" s="232">
        <v>2.7912439044604609E-2</v>
      </c>
      <c r="L49" s="232">
        <v>5.3220259221377422E-2</v>
      </c>
      <c r="M49" s="232">
        <v>3.1761736076229313E-2</v>
      </c>
      <c r="N49" s="232">
        <v>3.6847752237243472E-2</v>
      </c>
      <c r="O49" s="232">
        <v>5.1522285125575953E-2</v>
      </c>
      <c r="P49" s="232">
        <v>7.1737676424270508E-2</v>
      </c>
      <c r="Q49" s="232">
        <v>6.1301785044637389E-2</v>
      </c>
      <c r="R49" s="232">
        <v>9.2388914381345708E-2</v>
      </c>
      <c r="S49" s="232">
        <v>0.30663208219670518</v>
      </c>
      <c r="T49" s="232">
        <v>0.33629435445068301</v>
      </c>
      <c r="U49" s="232">
        <v>0.42924662455205459</v>
      </c>
      <c r="V49" s="232">
        <v>0.44791436174878052</v>
      </c>
      <c r="W49" s="232">
        <v>0.42762438448561391</v>
      </c>
      <c r="DA49" s="71" t="s">
        <v>2190</v>
      </c>
    </row>
    <row r="50" spans="1:105" ht="12" customHeight="1" x14ac:dyDescent="0.25">
      <c r="A50" s="59" t="s">
        <v>70</v>
      </c>
      <c r="B50" s="232">
        <v>0</v>
      </c>
      <c r="C50" s="232">
        <v>0</v>
      </c>
      <c r="D50" s="232">
        <v>0</v>
      </c>
      <c r="E50" s="232">
        <v>0</v>
      </c>
      <c r="F50" s="232">
        <v>0</v>
      </c>
      <c r="G50" s="232">
        <v>0</v>
      </c>
      <c r="H50" s="232">
        <v>0</v>
      </c>
      <c r="I50" s="232">
        <v>0</v>
      </c>
      <c r="J50" s="232">
        <v>0</v>
      </c>
      <c r="K50" s="232">
        <v>0</v>
      </c>
      <c r="L50" s="232">
        <v>0</v>
      </c>
      <c r="M50" s="232">
        <v>7.554337722021684E-2</v>
      </c>
      <c r="N50" s="232">
        <v>7.2132376679045457E-2</v>
      </c>
      <c r="O50" s="232">
        <v>0</v>
      </c>
      <c r="P50" s="232">
        <v>0</v>
      </c>
      <c r="Q50" s="232">
        <v>0</v>
      </c>
      <c r="R50" s="232">
        <v>0</v>
      </c>
      <c r="S50" s="232">
        <v>0</v>
      </c>
      <c r="T50" s="232">
        <v>0</v>
      </c>
      <c r="U50" s="232">
        <v>0</v>
      </c>
      <c r="V50" s="232">
        <v>0</v>
      </c>
      <c r="W50" s="232">
        <v>0</v>
      </c>
      <c r="DA50" s="71" t="s">
        <v>2191</v>
      </c>
    </row>
    <row r="51" spans="1:105" ht="12" customHeight="1" x14ac:dyDescent="0.25">
      <c r="A51" s="59" t="s">
        <v>162</v>
      </c>
      <c r="B51" s="232">
        <v>0.50666215144802462</v>
      </c>
      <c r="C51" s="232">
        <v>0.56139874975307547</v>
      </c>
      <c r="D51" s="232">
        <v>0.63984051457897972</v>
      </c>
      <c r="E51" s="232">
        <v>0.34801264387129882</v>
      </c>
      <c r="F51" s="232">
        <v>0.33235658900354931</v>
      </c>
      <c r="G51" s="232">
        <v>0.35690177334311418</v>
      </c>
      <c r="H51" s="232">
        <v>0.29549039755271789</v>
      </c>
      <c r="I51" s="232">
        <v>0.28249863537115127</v>
      </c>
      <c r="J51" s="232">
        <v>0.28616572585138511</v>
      </c>
      <c r="K51" s="232">
        <v>0.2479780262250447</v>
      </c>
      <c r="L51" s="232">
        <v>0.26497705118865061</v>
      </c>
      <c r="M51" s="232">
        <v>0.41521262884393639</v>
      </c>
      <c r="N51" s="232">
        <v>0.34330743893796689</v>
      </c>
      <c r="O51" s="232">
        <v>0.36302761812461393</v>
      </c>
      <c r="P51" s="232">
        <v>0.51595722172103442</v>
      </c>
      <c r="Q51" s="232">
        <v>0.42033593568085398</v>
      </c>
      <c r="R51" s="232">
        <v>0.48146364496437638</v>
      </c>
      <c r="S51" s="232">
        <v>0.39072809130495889</v>
      </c>
      <c r="T51" s="232">
        <v>0.23769026024460349</v>
      </c>
      <c r="U51" s="232">
        <v>0.2381787219358589</v>
      </c>
      <c r="V51" s="232">
        <v>0.2411969481159783</v>
      </c>
      <c r="W51" s="232">
        <v>0.31252433560470488</v>
      </c>
      <c r="DA51" s="71" t="s">
        <v>2192</v>
      </c>
    </row>
    <row r="52" spans="1:105" ht="12" customHeight="1" x14ac:dyDescent="0.25">
      <c r="A52" s="165" t="s">
        <v>2193</v>
      </c>
      <c r="B52" s="348">
        <v>0.56370917701052137</v>
      </c>
      <c r="C52" s="348">
        <v>0.64553348669626553</v>
      </c>
      <c r="D52" s="348">
        <v>0.70854782981387898</v>
      </c>
      <c r="E52" s="348">
        <v>0.5818546535820619</v>
      </c>
      <c r="F52" s="348">
        <v>0.57381547591996573</v>
      </c>
      <c r="G52" s="348">
        <v>0.5178202267927654</v>
      </c>
      <c r="H52" s="348">
        <v>0.42292417969994678</v>
      </c>
      <c r="I52" s="348">
        <v>0.40309316005838752</v>
      </c>
      <c r="J52" s="348">
        <v>0.39581171095587753</v>
      </c>
      <c r="K52" s="348">
        <v>0.23297417067214821</v>
      </c>
      <c r="L52" s="348">
        <v>0.2686999510129125</v>
      </c>
      <c r="M52" s="348">
        <v>0.44123720447410081</v>
      </c>
      <c r="N52" s="348">
        <v>0.38213661489587147</v>
      </c>
      <c r="O52" s="348">
        <v>0.35026063919337552</v>
      </c>
      <c r="P52" s="348">
        <v>0.49627569176714642</v>
      </c>
      <c r="Q52" s="348">
        <v>0.40671629750152599</v>
      </c>
      <c r="R52" s="348">
        <v>0.48458660566972078</v>
      </c>
      <c r="S52" s="348">
        <v>0.58888192429029418</v>
      </c>
      <c r="T52" s="348">
        <v>0.48469811907601967</v>
      </c>
      <c r="U52" s="348">
        <v>0.56360362592312696</v>
      </c>
      <c r="V52" s="348">
        <v>0.58191621721912934</v>
      </c>
      <c r="W52" s="348">
        <v>0.62501447474293581</v>
      </c>
      <c r="DA52" s="167" t="s">
        <v>2194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2195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2196</v>
      </c>
    </row>
    <row r="55" spans="1:105" ht="12" customHeight="1" x14ac:dyDescent="0.25">
      <c r="A55" s="64" t="s">
        <v>33</v>
      </c>
      <c r="B55" s="231">
        <v>0</v>
      </c>
      <c r="C55" s="231">
        <v>0</v>
      </c>
      <c r="D55" s="231">
        <v>0</v>
      </c>
      <c r="E55" s="231">
        <v>0.19701141365865901</v>
      </c>
      <c r="F55" s="231">
        <v>0.1956898452129596</v>
      </c>
      <c r="G55" s="231">
        <v>0.13132133893032999</v>
      </c>
      <c r="H55" s="231">
        <v>0.13189556416266099</v>
      </c>
      <c r="I55" s="231">
        <v>0.1312824299777067</v>
      </c>
      <c r="J55" s="231">
        <v>0.1316181844737023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2197</v>
      </c>
    </row>
    <row r="56" spans="1:105" ht="12" customHeight="1" x14ac:dyDescent="0.25">
      <c r="A56" s="64" t="s">
        <v>160</v>
      </c>
      <c r="B56" s="231">
        <v>0.1358611380099673</v>
      </c>
      <c r="C56" s="231">
        <v>0.17146343134922401</v>
      </c>
      <c r="D56" s="231">
        <v>0.16823806194718491</v>
      </c>
      <c r="E56" s="231">
        <v>9.0965896209861632E-2</v>
      </c>
      <c r="F56" s="231">
        <v>9.746895554845339E-2</v>
      </c>
      <c r="G56" s="231">
        <v>8.5115168150472459E-2</v>
      </c>
      <c r="H56" s="231">
        <v>4.1503390937212947E-2</v>
      </c>
      <c r="I56" s="231">
        <v>3.3256326878375202E-2</v>
      </c>
      <c r="J56" s="231">
        <v>2.2542469096561091E-2</v>
      </c>
      <c r="K56" s="231">
        <v>2.357050408211056E-2</v>
      </c>
      <c r="L56" s="231">
        <v>4.4941552231385372E-2</v>
      </c>
      <c r="M56" s="231">
        <v>2.682102157548253E-2</v>
      </c>
      <c r="N56" s="231">
        <v>3.0858431404868349E-2</v>
      </c>
      <c r="O56" s="231">
        <v>4.3132382982764741E-2</v>
      </c>
      <c r="P56" s="231">
        <v>6.0578482313828452E-2</v>
      </c>
      <c r="Q56" s="231">
        <v>5.1765951815471563E-2</v>
      </c>
      <c r="R56" s="231">
        <v>7.8017305477580803E-2</v>
      </c>
      <c r="S56" s="231">
        <v>0.25893375829943999</v>
      </c>
      <c r="T56" s="231">
        <v>0.28398189931390999</v>
      </c>
      <c r="U56" s="231">
        <v>0.3624749273995127</v>
      </c>
      <c r="V56" s="231">
        <v>0.37823879436563662</v>
      </c>
      <c r="W56" s="231">
        <v>0.36110503578785158</v>
      </c>
      <c r="DA56" s="73" t="s">
        <v>2198</v>
      </c>
    </row>
    <row r="57" spans="1:105" ht="12" customHeight="1" x14ac:dyDescent="0.25">
      <c r="A57" s="64" t="s">
        <v>70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6.3792185208183111E-2</v>
      </c>
      <c r="N57" s="231">
        <v>6.0407809504609451E-2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2199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2200</v>
      </c>
    </row>
    <row r="59" spans="1:105" ht="12" customHeight="1" x14ac:dyDescent="0.25">
      <c r="A59" s="64" t="s">
        <v>162</v>
      </c>
      <c r="B59" s="231">
        <v>0.42784803900055413</v>
      </c>
      <c r="C59" s="231">
        <v>0.4740700553470415</v>
      </c>
      <c r="D59" s="231">
        <v>0.54030976786669416</v>
      </c>
      <c r="E59" s="231">
        <v>0.29387734371354129</v>
      </c>
      <c r="F59" s="231">
        <v>0.28065667515855269</v>
      </c>
      <c r="G59" s="231">
        <v>0.30138371971196298</v>
      </c>
      <c r="H59" s="231">
        <v>0.24952522460007279</v>
      </c>
      <c r="I59" s="231">
        <v>0.2385544032023055</v>
      </c>
      <c r="J59" s="231">
        <v>0.24165105738561421</v>
      </c>
      <c r="K59" s="231">
        <v>0.2094036665900377</v>
      </c>
      <c r="L59" s="231">
        <v>0.22375839878152709</v>
      </c>
      <c r="M59" s="231">
        <v>0.35062399769043517</v>
      </c>
      <c r="N59" s="231">
        <v>0.28750543552940472</v>
      </c>
      <c r="O59" s="231">
        <v>0.30391210754933828</v>
      </c>
      <c r="P59" s="231">
        <v>0.43569720945331802</v>
      </c>
      <c r="Q59" s="231">
        <v>0.35495034568605449</v>
      </c>
      <c r="R59" s="231">
        <v>0.40656930019213999</v>
      </c>
      <c r="S59" s="231">
        <v>0.32994816599085419</v>
      </c>
      <c r="T59" s="231">
        <v>0.20071621976210971</v>
      </c>
      <c r="U59" s="231">
        <v>0.2011286985236142</v>
      </c>
      <c r="V59" s="231">
        <v>0.20367742285349269</v>
      </c>
      <c r="W59" s="231">
        <v>0.26390943895508412</v>
      </c>
      <c r="DA59" s="73" t="s">
        <v>2201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2202</v>
      </c>
    </row>
    <row r="61" spans="1:105" ht="12" customHeight="1" x14ac:dyDescent="0.25">
      <c r="A61" s="64" t="s">
        <v>73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2203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3.3649384569890231E-3</v>
      </c>
      <c r="O62" s="231">
        <v>3.2161486612724221E-3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2204</v>
      </c>
    </row>
    <row r="63" spans="1:105" ht="12" customHeight="1" x14ac:dyDescent="0.25">
      <c r="A63" s="166" t="s">
        <v>2205</v>
      </c>
      <c r="B63" s="349">
        <v>0.17073714965530029</v>
      </c>
      <c r="C63" s="349">
        <v>0.1787079336045998</v>
      </c>
      <c r="D63" s="349">
        <v>0.21740227985605959</v>
      </c>
      <c r="E63" s="349">
        <v>0.20970516296969041</v>
      </c>
      <c r="F63" s="349">
        <v>0.1853121238176913</v>
      </c>
      <c r="G63" s="349">
        <v>0.18617355661245219</v>
      </c>
      <c r="H63" s="349">
        <v>0.16501131897939531</v>
      </c>
      <c r="I63" s="349">
        <v>0.14409586551509981</v>
      </c>
      <c r="J63" s="349">
        <v>0.14820680111288559</v>
      </c>
      <c r="K63" s="349">
        <v>0.15652620985489071</v>
      </c>
      <c r="L63" s="349">
        <v>0.15710696502900129</v>
      </c>
      <c r="M63" s="349">
        <v>0.18411258225859911</v>
      </c>
      <c r="N63" s="349">
        <v>0.1699656957380293</v>
      </c>
      <c r="O63" s="349">
        <v>0.15697633497921659</v>
      </c>
      <c r="P63" s="349">
        <v>0.23494104656599649</v>
      </c>
      <c r="Q63" s="349">
        <v>0.17375247399256119</v>
      </c>
      <c r="R63" s="349">
        <v>0.19522286692254279</v>
      </c>
      <c r="S63" s="349">
        <v>0.17031136187466939</v>
      </c>
      <c r="T63" s="349">
        <v>9.7315841949556253E-2</v>
      </c>
      <c r="U63" s="349">
        <v>9.699637690744238E-2</v>
      </c>
      <c r="V63" s="349">
        <v>9.7624914716935893E-2</v>
      </c>
      <c r="W63" s="349">
        <v>0.1389630155915603</v>
      </c>
      <c r="DA63" s="168" t="s">
        <v>2206</v>
      </c>
    </row>
    <row r="64" spans="1:105" ht="12" customHeight="1" x14ac:dyDescent="0.25">
      <c r="A64" s="60" t="s">
        <v>2207</v>
      </c>
      <c r="B64" s="264">
        <v>0.34147429931060058</v>
      </c>
      <c r="C64" s="264">
        <v>0.35741586720919949</v>
      </c>
      <c r="D64" s="264">
        <v>0.43480455971211918</v>
      </c>
      <c r="E64" s="264">
        <v>0.41941032593938082</v>
      </c>
      <c r="F64" s="264">
        <v>0.37062424763538271</v>
      </c>
      <c r="G64" s="264">
        <v>0.37234711322490432</v>
      </c>
      <c r="H64" s="264">
        <v>0.33002263795879072</v>
      </c>
      <c r="I64" s="264">
        <v>0.28819173103019952</v>
      </c>
      <c r="J64" s="264">
        <v>0.29641360222577118</v>
      </c>
      <c r="K64" s="264">
        <v>0.31305241970978148</v>
      </c>
      <c r="L64" s="264">
        <v>0.31421393005800269</v>
      </c>
      <c r="M64" s="264">
        <v>0.36822516451719828</v>
      </c>
      <c r="N64" s="264">
        <v>0.33993139147605872</v>
      </c>
      <c r="O64" s="264">
        <v>0.31395266995843329</v>
      </c>
      <c r="P64" s="264">
        <v>0.46988209313199292</v>
      </c>
      <c r="Q64" s="264">
        <v>0.34750494798512238</v>
      </c>
      <c r="R64" s="264">
        <v>0.39044573384508557</v>
      </c>
      <c r="S64" s="264">
        <v>0.34062272374933877</v>
      </c>
      <c r="T64" s="264">
        <v>0.19463168389911251</v>
      </c>
      <c r="U64" s="264">
        <v>0.19399275381488479</v>
      </c>
      <c r="V64" s="264">
        <v>0.19524982943387181</v>
      </c>
      <c r="W64" s="264">
        <v>0.27792603118312059</v>
      </c>
      <c r="DA64" s="72" t="s">
        <v>2208</v>
      </c>
    </row>
    <row r="65" spans="1:105" ht="12" customHeight="1" x14ac:dyDescent="0.25">
      <c r="A65" s="101" t="s">
        <v>2209</v>
      </c>
      <c r="B65" s="280">
        <v>6.8294859862120152E-2</v>
      </c>
      <c r="C65" s="280">
        <v>7.1483173441839909E-2</v>
      </c>
      <c r="D65" s="280">
        <v>8.6960911942423849E-2</v>
      </c>
      <c r="E65" s="280">
        <v>8.3882065187876165E-2</v>
      </c>
      <c r="F65" s="280">
        <v>7.41248495270765E-2</v>
      </c>
      <c r="G65" s="280">
        <v>7.4469422644980868E-2</v>
      </c>
      <c r="H65" s="280">
        <v>6.6004527591758136E-2</v>
      </c>
      <c r="I65" s="280">
        <v>5.7638346206039921E-2</v>
      </c>
      <c r="J65" s="280">
        <v>5.9282720445154251E-2</v>
      </c>
      <c r="K65" s="280">
        <v>6.2610483941956285E-2</v>
      </c>
      <c r="L65" s="280">
        <v>6.2842786011600524E-2</v>
      </c>
      <c r="M65" s="280">
        <v>7.3645032903439642E-2</v>
      </c>
      <c r="N65" s="280">
        <v>6.7986278295211741E-2</v>
      </c>
      <c r="O65" s="280">
        <v>6.2790533991686645E-2</v>
      </c>
      <c r="P65" s="280">
        <v>9.3976418626398592E-2</v>
      </c>
      <c r="Q65" s="280">
        <v>6.9500989597024485E-2</v>
      </c>
      <c r="R65" s="280">
        <v>7.808914676901714E-2</v>
      </c>
      <c r="S65" s="280">
        <v>6.812454474986776E-2</v>
      </c>
      <c r="T65" s="280">
        <v>3.8926336779822497E-2</v>
      </c>
      <c r="U65" s="280">
        <v>3.8798550762976947E-2</v>
      </c>
      <c r="V65" s="280">
        <v>3.9049965886774368E-2</v>
      </c>
      <c r="W65" s="280">
        <v>5.5585206236624121E-2</v>
      </c>
      <c r="DA65" s="102" t="s">
        <v>2210</v>
      </c>
    </row>
    <row r="66" spans="1:105" ht="12" customHeight="1" x14ac:dyDescent="0.25">
      <c r="A66" s="57" t="s">
        <v>2211</v>
      </c>
      <c r="B66" s="263">
        <f t="shared" ref="B66:W66" si="3">B67+B68+B79</f>
        <v>2.5993117119796585</v>
      </c>
      <c r="C66" s="263">
        <f t="shared" si="3"/>
        <v>2.7572804580898294</v>
      </c>
      <c r="D66" s="263">
        <f t="shared" si="3"/>
        <v>3.3036516894977956</v>
      </c>
      <c r="E66" s="263">
        <f t="shared" si="3"/>
        <v>3.1166103023851019</v>
      </c>
      <c r="F66" s="263">
        <f t="shared" si="3"/>
        <v>2.7930771101954965</v>
      </c>
      <c r="G66" s="263">
        <f t="shared" si="3"/>
        <v>2.7686166836732586</v>
      </c>
      <c r="H66" s="263">
        <f t="shared" si="3"/>
        <v>2.4301720653250243</v>
      </c>
      <c r="I66" s="263">
        <f t="shared" si="3"/>
        <v>2.144422714742388</v>
      </c>
      <c r="J66" s="263">
        <f t="shared" si="3"/>
        <v>2.1933412499698814</v>
      </c>
      <c r="K66" s="263">
        <f t="shared" si="3"/>
        <v>2.1951529269361107</v>
      </c>
      <c r="L66" s="263">
        <f t="shared" si="3"/>
        <v>2.2262912233380447</v>
      </c>
      <c r="M66" s="263">
        <f t="shared" si="3"/>
        <v>2.6925828194004544</v>
      </c>
      <c r="N66" s="263">
        <f t="shared" si="3"/>
        <v>2.4687339464423617</v>
      </c>
      <c r="O66" s="263">
        <f t="shared" si="3"/>
        <v>2.2787464576058483</v>
      </c>
      <c r="P66" s="263">
        <f t="shared" si="3"/>
        <v>3.3921190863921971</v>
      </c>
      <c r="Q66" s="263">
        <f t="shared" si="3"/>
        <v>2.5350028942302614</v>
      </c>
      <c r="R66" s="263">
        <f t="shared" si="3"/>
        <v>2.8664370471520462</v>
      </c>
      <c r="S66" s="263">
        <f t="shared" si="3"/>
        <v>2.6087385811187662</v>
      </c>
      <c r="T66" s="263">
        <f t="shared" si="3"/>
        <v>1.5867548231934734</v>
      </c>
      <c r="U66" s="263">
        <f t="shared" si="3"/>
        <v>1.6332620421522277</v>
      </c>
      <c r="V66" s="263">
        <f t="shared" si="3"/>
        <v>1.6532832689519434</v>
      </c>
      <c r="W66" s="263">
        <f t="shared" si="3"/>
        <v>2.2218721620426019</v>
      </c>
      <c r="DA66" s="70"/>
    </row>
    <row r="67" spans="1:105" ht="12" customHeight="1" x14ac:dyDescent="0.25">
      <c r="A67" s="165" t="s">
        <v>2212</v>
      </c>
      <c r="B67" s="348">
        <v>0.26743472765116427</v>
      </c>
      <c r="C67" s="348">
        <v>0.30608512289895851</v>
      </c>
      <c r="D67" s="348">
        <v>0.33617526498928613</v>
      </c>
      <c r="E67" s="348">
        <v>0.27333651577594498</v>
      </c>
      <c r="F67" s="348">
        <v>0.26930015152871711</v>
      </c>
      <c r="G67" s="348">
        <v>0.244157850001294</v>
      </c>
      <c r="H67" s="348">
        <v>0.19945486191473991</v>
      </c>
      <c r="I67" s="348">
        <v>0.1900904423634722</v>
      </c>
      <c r="J67" s="348">
        <v>0.18679126149855041</v>
      </c>
      <c r="K67" s="348">
        <v>0.11082587683629561</v>
      </c>
      <c r="L67" s="348">
        <v>0.12766406118248791</v>
      </c>
      <c r="M67" s="348">
        <v>0.20941602436825149</v>
      </c>
      <c r="N67" s="348">
        <v>0.1811155068289915</v>
      </c>
      <c r="O67" s="348">
        <v>0.16645892915558569</v>
      </c>
      <c r="P67" s="348">
        <v>0.23599577089075541</v>
      </c>
      <c r="Q67" s="348">
        <v>0.1933908425926498</v>
      </c>
      <c r="R67" s="348">
        <v>0.23027338207261769</v>
      </c>
      <c r="S67" s="348">
        <v>0.27767039573099789</v>
      </c>
      <c r="T67" s="348">
        <v>0.22686551836127061</v>
      </c>
      <c r="U67" s="348">
        <v>0.26267412919088701</v>
      </c>
      <c r="V67" s="348">
        <v>0.27105240624938431</v>
      </c>
      <c r="W67" s="348">
        <v>0.29264828776239332</v>
      </c>
      <c r="DA67" s="167" t="s">
        <v>2213</v>
      </c>
    </row>
    <row r="68" spans="1:105" ht="12" customHeight="1" x14ac:dyDescent="0.25">
      <c r="A68" s="165" t="s">
        <v>2214</v>
      </c>
      <c r="B68" s="348">
        <v>0.1061834460850844</v>
      </c>
      <c r="C68" s="348">
        <v>0.12159633544417189</v>
      </c>
      <c r="D68" s="348">
        <v>0.1334660732059384</v>
      </c>
      <c r="E68" s="348">
        <v>0.10960143059163489</v>
      </c>
      <c r="F68" s="348">
        <v>0.10808712565805451</v>
      </c>
      <c r="G68" s="348">
        <v>9.7539544105008452E-2</v>
      </c>
      <c r="H68" s="348">
        <v>7.966438841993459E-2</v>
      </c>
      <c r="I68" s="348">
        <v>7.5928905495762727E-2</v>
      </c>
      <c r="J68" s="348">
        <v>7.4557330595566934E-2</v>
      </c>
      <c r="K68" s="348">
        <v>4.3884331317745363E-2</v>
      </c>
      <c r="L68" s="348">
        <v>5.0613841188027843E-2</v>
      </c>
      <c r="M68" s="348">
        <v>8.3113933252739219E-2</v>
      </c>
      <c r="N68" s="348">
        <v>7.198141222415308E-2</v>
      </c>
      <c r="O68" s="348">
        <v>6.5977073310663534E-2</v>
      </c>
      <c r="P68" s="348">
        <v>9.34812937400719E-2</v>
      </c>
      <c r="Q68" s="348">
        <v>7.661138013879161E-2</v>
      </c>
      <c r="R68" s="348">
        <v>9.127947142809148E-2</v>
      </c>
      <c r="S68" s="348">
        <v>0.1109251270131302</v>
      </c>
      <c r="T68" s="348">
        <v>9.1300476723460741E-2</v>
      </c>
      <c r="U68" s="348">
        <v>0.1061635638857968</v>
      </c>
      <c r="V68" s="348">
        <v>0.10961302706620719</v>
      </c>
      <c r="W68" s="348">
        <v>0.1177312584003314</v>
      </c>
      <c r="DA68" s="167" t="s">
        <v>2215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2216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2217</v>
      </c>
    </row>
    <row r="71" spans="1:105" ht="12" customHeight="1" x14ac:dyDescent="0.25">
      <c r="A71" s="64" t="s">
        <v>33</v>
      </c>
      <c r="B71" s="231">
        <v>0</v>
      </c>
      <c r="C71" s="231">
        <v>0</v>
      </c>
      <c r="D71" s="231">
        <v>0</v>
      </c>
      <c r="E71" s="231">
        <v>3.7110183182240478E-2</v>
      </c>
      <c r="F71" s="231">
        <v>3.6861245081665509E-2</v>
      </c>
      <c r="G71" s="231">
        <v>2.4736429493801781E-2</v>
      </c>
      <c r="H71" s="231">
        <v>2.484459380349293E-2</v>
      </c>
      <c r="I71" s="231">
        <v>2.4729100383612351E-2</v>
      </c>
      <c r="J71" s="231">
        <v>2.479234499781649E-2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2218</v>
      </c>
    </row>
    <row r="72" spans="1:105" ht="12" customHeight="1" x14ac:dyDescent="0.25">
      <c r="A72" s="64" t="s">
        <v>160</v>
      </c>
      <c r="B72" s="231">
        <v>2.559157170270852E-2</v>
      </c>
      <c r="C72" s="231">
        <v>3.2297820863565738E-2</v>
      </c>
      <c r="D72" s="231">
        <v>3.1690272056533443E-2</v>
      </c>
      <c r="E72" s="231">
        <v>1.713485025559721E-2</v>
      </c>
      <c r="F72" s="231">
        <v>1.8359803261204521E-2</v>
      </c>
      <c r="G72" s="231">
        <v>1.6032774056044669E-2</v>
      </c>
      <c r="H72" s="231">
        <v>7.8178132513309732E-3</v>
      </c>
      <c r="I72" s="231">
        <v>6.2643496613005896E-3</v>
      </c>
      <c r="J72" s="231">
        <v>4.2462268658342199E-3</v>
      </c>
      <c r="K72" s="231">
        <v>4.4398733451066963E-3</v>
      </c>
      <c r="L72" s="231">
        <v>8.4654447416459954E-3</v>
      </c>
      <c r="M72" s="231">
        <v>5.0521591887335519E-3</v>
      </c>
      <c r="N72" s="231">
        <v>5.8126685194765867E-3</v>
      </c>
      <c r="O72" s="231">
        <v>8.1246593984155187E-3</v>
      </c>
      <c r="P72" s="231">
        <v>1.14109052557904E-2</v>
      </c>
      <c r="Q72" s="231">
        <v>9.7509272117785786E-3</v>
      </c>
      <c r="R72" s="231">
        <v>1.4695780533173121E-2</v>
      </c>
      <c r="S72" s="231">
        <v>4.8774225940060693E-2</v>
      </c>
      <c r="T72" s="231">
        <v>5.3492435327827909E-2</v>
      </c>
      <c r="U72" s="231">
        <v>6.8277825659742025E-2</v>
      </c>
      <c r="V72" s="231">
        <v>7.124719672261301E-2</v>
      </c>
      <c r="W72" s="231">
        <v>6.8019785134553784E-2</v>
      </c>
      <c r="DA72" s="73" t="s">
        <v>2219</v>
      </c>
    </row>
    <row r="73" spans="1:105" ht="12" customHeight="1" x14ac:dyDescent="0.25">
      <c r="A73" s="64" t="s">
        <v>70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1.201625649350817E-2</v>
      </c>
      <c r="N73" s="231">
        <v>1.137875636097907E-2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2220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2221</v>
      </c>
    </row>
    <row r="75" spans="1:105" ht="12" customHeight="1" x14ac:dyDescent="0.25">
      <c r="A75" s="64" t="s">
        <v>162</v>
      </c>
      <c r="B75" s="231">
        <v>8.0591874382375833E-2</v>
      </c>
      <c r="C75" s="231">
        <v>8.9298514580606142E-2</v>
      </c>
      <c r="D75" s="231">
        <v>0.101775801149405</v>
      </c>
      <c r="E75" s="231">
        <v>5.535639715379724E-2</v>
      </c>
      <c r="F75" s="231">
        <v>5.2866077315184452E-2</v>
      </c>
      <c r="G75" s="231">
        <v>5.6770340555162002E-2</v>
      </c>
      <c r="H75" s="231">
        <v>4.7001981365110683E-2</v>
      </c>
      <c r="I75" s="231">
        <v>4.4935455450849787E-2</v>
      </c>
      <c r="J75" s="231">
        <v>4.5518758731916228E-2</v>
      </c>
      <c r="K75" s="231">
        <v>3.9444457972638659E-2</v>
      </c>
      <c r="L75" s="231">
        <v>4.2148396446381839E-2</v>
      </c>
      <c r="M75" s="231">
        <v>6.6045517570497481E-2</v>
      </c>
      <c r="N75" s="231">
        <v>5.4156148520774293E-2</v>
      </c>
      <c r="O75" s="231">
        <v>5.7246601976052663E-2</v>
      </c>
      <c r="P75" s="231">
        <v>8.2070388484281498E-2</v>
      </c>
      <c r="Q75" s="231">
        <v>6.6860452927013037E-2</v>
      </c>
      <c r="R75" s="231">
        <v>7.6583690894918358E-2</v>
      </c>
      <c r="S75" s="231">
        <v>6.2150901073069469E-2</v>
      </c>
      <c r="T75" s="231">
        <v>3.7808041395632833E-2</v>
      </c>
      <c r="U75" s="231">
        <v>3.788573822605476E-2</v>
      </c>
      <c r="V75" s="231">
        <v>3.8365830343594198E-2</v>
      </c>
      <c r="W75" s="231">
        <v>4.9711473265777628E-2</v>
      </c>
      <c r="DA75" s="73" t="s">
        <v>2222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2223</v>
      </c>
    </row>
    <row r="77" spans="1:105" ht="12" customHeight="1" x14ac:dyDescent="0.25">
      <c r="A77" s="64" t="s">
        <v>73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2224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6.3383882292314029E-4</v>
      </c>
      <c r="O78" s="231">
        <v>6.0581193619535934E-4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2225</v>
      </c>
    </row>
    <row r="79" spans="1:105" ht="12" customHeight="1" x14ac:dyDescent="0.25">
      <c r="A79" s="165" t="s">
        <v>2226</v>
      </c>
      <c r="B79" s="348">
        <v>2.22569353824341</v>
      </c>
      <c r="C79" s="348">
        <v>2.329598999746699</v>
      </c>
      <c r="D79" s="348">
        <v>2.8340103513025712</v>
      </c>
      <c r="E79" s="348">
        <v>2.733672356017522</v>
      </c>
      <c r="F79" s="348">
        <v>2.4156898330087251</v>
      </c>
      <c r="G79" s="348">
        <v>2.426919289566956</v>
      </c>
      <c r="H79" s="348">
        <v>2.1510528149903498</v>
      </c>
      <c r="I79" s="348">
        <v>1.878403366883153</v>
      </c>
      <c r="J79" s="348">
        <v>1.931992657875764</v>
      </c>
      <c r="K79" s="348">
        <v>2.04044271878207</v>
      </c>
      <c r="L79" s="348">
        <v>2.0480133209675291</v>
      </c>
      <c r="M79" s="348">
        <v>2.4000528617794639</v>
      </c>
      <c r="N79" s="348">
        <v>2.2156370273892172</v>
      </c>
      <c r="O79" s="348">
        <v>2.046310455139599</v>
      </c>
      <c r="P79" s="348">
        <v>3.0626420217613699</v>
      </c>
      <c r="Q79" s="348">
        <v>2.2650006714988198</v>
      </c>
      <c r="R79" s="348">
        <v>2.5448841936513369</v>
      </c>
      <c r="S79" s="348">
        <v>2.2201430583746382</v>
      </c>
      <c r="T79" s="348">
        <v>1.2685888281087421</v>
      </c>
      <c r="U79" s="348">
        <v>1.264424349075544</v>
      </c>
      <c r="V79" s="348">
        <v>1.272617835636352</v>
      </c>
      <c r="W79" s="348">
        <v>1.811492615879877</v>
      </c>
      <c r="DA79" s="167" t="s">
        <v>2227</v>
      </c>
    </row>
    <row r="80" spans="1:105" ht="12" customHeight="1" x14ac:dyDescent="0.25">
      <c r="A80" s="132" t="s">
        <v>2228</v>
      </c>
      <c r="B80" s="318">
        <v>3.0506235560516508</v>
      </c>
      <c r="C80" s="318">
        <v>3.1930404894783959</v>
      </c>
      <c r="D80" s="318">
        <v>3.8844066297650062</v>
      </c>
      <c r="E80" s="318">
        <v>3.7468794065763409</v>
      </c>
      <c r="F80" s="318">
        <v>3.3110399891384121</v>
      </c>
      <c r="G80" s="318">
        <v>3.3264315262523829</v>
      </c>
      <c r="H80" s="318">
        <v>2.948318029848692</v>
      </c>
      <c r="I80" s="318">
        <v>2.5746139171087399</v>
      </c>
      <c r="J80" s="318">
        <v>2.6480655179896009</v>
      </c>
      <c r="K80" s="318">
        <v>2.796711459028332</v>
      </c>
      <c r="L80" s="318">
        <v>2.807088025686598</v>
      </c>
      <c r="M80" s="318">
        <v>3.2896073381657489</v>
      </c>
      <c r="N80" s="318">
        <v>3.0368397046919049</v>
      </c>
      <c r="O80" s="318">
        <v>2.8047540104602349</v>
      </c>
      <c r="P80" s="318">
        <v>4.1977782362223408</v>
      </c>
      <c r="Q80" s="318">
        <v>3.104499466894457</v>
      </c>
      <c r="R80" s="318">
        <v>3.4881188875192022</v>
      </c>
      <c r="S80" s="318">
        <v>3.0430158489059358</v>
      </c>
      <c r="T80" s="318">
        <v>1.738778001317651</v>
      </c>
      <c r="U80" s="318">
        <v>1.7330700017125551</v>
      </c>
      <c r="V80" s="318">
        <v>1.744300318321337</v>
      </c>
      <c r="W80" s="318">
        <v>2.4829033964748879</v>
      </c>
      <c r="DA80" s="139" t="s">
        <v>2229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100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1.0000000000000002</v>
      </c>
      <c r="C84" s="234">
        <f t="shared" si="4"/>
        <v>1.0000000000000002</v>
      </c>
      <c r="D84" s="234">
        <f t="shared" si="4"/>
        <v>0.99999999999999978</v>
      </c>
      <c r="E84" s="234">
        <f t="shared" si="4"/>
        <v>1.0000000000000002</v>
      </c>
      <c r="F84" s="234">
        <f t="shared" si="4"/>
        <v>1.0000000000000002</v>
      </c>
      <c r="G84" s="234">
        <f t="shared" si="4"/>
        <v>1</v>
      </c>
      <c r="H84" s="234">
        <f t="shared" si="4"/>
        <v>1.0000000000000002</v>
      </c>
      <c r="I84" s="234">
        <f t="shared" si="4"/>
        <v>1.0000000000000002</v>
      </c>
      <c r="J84" s="234">
        <f t="shared" si="4"/>
        <v>1</v>
      </c>
      <c r="K84" s="234">
        <f t="shared" si="4"/>
        <v>0.99999999999999967</v>
      </c>
      <c r="L84" s="234">
        <f t="shared" si="4"/>
        <v>1</v>
      </c>
      <c r="M84" s="234">
        <f t="shared" si="4"/>
        <v>1.0000000000000002</v>
      </c>
      <c r="N84" s="234">
        <f t="shared" si="4"/>
        <v>1</v>
      </c>
      <c r="O84" s="234">
        <f t="shared" si="4"/>
        <v>1</v>
      </c>
      <c r="P84" s="234">
        <f t="shared" si="4"/>
        <v>1.0000000000000002</v>
      </c>
      <c r="Q84" s="234">
        <f t="shared" si="4"/>
        <v>1</v>
      </c>
      <c r="R84" s="234">
        <f t="shared" si="4"/>
        <v>1</v>
      </c>
      <c r="S84" s="234">
        <f t="shared" si="4"/>
        <v>1</v>
      </c>
      <c r="T84" s="234">
        <f t="shared" si="4"/>
        <v>1.0000000000000002</v>
      </c>
      <c r="U84" s="234">
        <f t="shared" si="4"/>
        <v>0.99999999999999989</v>
      </c>
      <c r="V84" s="234">
        <f t="shared" si="4"/>
        <v>0.99999999999999989</v>
      </c>
      <c r="W84" s="234">
        <f t="shared" si="4"/>
        <v>0.99999999999999989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2.3660921658743363E-2</v>
      </c>
      <c r="C85" s="301">
        <f t="shared" si="5"/>
        <v>2.279005102155578E-2</v>
      </c>
      <c r="D85" s="301">
        <f t="shared" si="5"/>
        <v>2.3784073372430915E-2</v>
      </c>
      <c r="E85" s="301">
        <f t="shared" si="5"/>
        <v>2.5225168636987979E-2</v>
      </c>
      <c r="F85" s="301">
        <f t="shared" si="5"/>
        <v>2.4228232245586855E-2</v>
      </c>
      <c r="G85" s="301">
        <f t="shared" si="5"/>
        <v>2.5214137061533387E-2</v>
      </c>
      <c r="H85" s="301">
        <f t="shared" si="5"/>
        <v>2.5920470353867152E-2</v>
      </c>
      <c r="I85" s="301">
        <f t="shared" si="5"/>
        <v>2.5153332608653704E-2</v>
      </c>
      <c r="J85" s="301">
        <f t="shared" si="5"/>
        <v>2.5561252446990784E-2</v>
      </c>
      <c r="K85" s="301">
        <f t="shared" si="5"/>
        <v>3.0017706897153881E-2</v>
      </c>
      <c r="L85" s="301">
        <f t="shared" si="5"/>
        <v>2.9097125619671725E-2</v>
      </c>
      <c r="M85" s="301">
        <f t="shared" si="5"/>
        <v>2.6508559453521312E-2</v>
      </c>
      <c r="N85" s="301">
        <f t="shared" si="5"/>
        <v>2.7023623496380655E-2</v>
      </c>
      <c r="O85" s="301">
        <f t="shared" si="5"/>
        <v>2.71040288188849E-2</v>
      </c>
      <c r="P85" s="301">
        <f t="shared" si="5"/>
        <v>2.7543657864033646E-2</v>
      </c>
      <c r="Q85" s="301">
        <f t="shared" si="5"/>
        <v>2.672096975467363E-2</v>
      </c>
      <c r="R85" s="301">
        <f t="shared" si="5"/>
        <v>2.6231644367090339E-2</v>
      </c>
      <c r="S85" s="301">
        <f t="shared" si="5"/>
        <v>2.3218441608738268E-2</v>
      </c>
      <c r="T85" s="301">
        <f t="shared" si="5"/>
        <v>1.9497418799720227E-2</v>
      </c>
      <c r="U85" s="301">
        <f t="shared" si="5"/>
        <v>1.7853911614213392E-2</v>
      </c>
      <c r="V85" s="301">
        <f t="shared" si="5"/>
        <v>1.7580677879840273E-2</v>
      </c>
      <c r="W85" s="301">
        <f t="shared" si="5"/>
        <v>2.0569492346989092E-2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2.7604408601867254E-2</v>
      </c>
      <c r="C86" s="235">
        <f t="shared" si="6"/>
        <v>2.658839285848175E-2</v>
      </c>
      <c r="D86" s="235">
        <f t="shared" si="6"/>
        <v>2.7748085601169422E-2</v>
      </c>
      <c r="E86" s="235">
        <f t="shared" si="6"/>
        <v>2.9429363409819304E-2</v>
      </c>
      <c r="F86" s="235">
        <f t="shared" si="6"/>
        <v>2.8266270953184673E-2</v>
      </c>
      <c r="G86" s="235">
        <f t="shared" si="6"/>
        <v>2.9416493238455615E-2</v>
      </c>
      <c r="H86" s="235">
        <f t="shared" si="6"/>
        <v>3.0240548746178344E-2</v>
      </c>
      <c r="I86" s="235">
        <f t="shared" si="6"/>
        <v>2.9345554710095985E-2</v>
      </c>
      <c r="J86" s="235">
        <f t="shared" si="6"/>
        <v>2.9821461188155905E-2</v>
      </c>
      <c r="K86" s="235">
        <f t="shared" si="6"/>
        <v>3.5020658046679524E-2</v>
      </c>
      <c r="L86" s="235">
        <f t="shared" si="6"/>
        <v>3.3946646556283676E-2</v>
      </c>
      <c r="M86" s="235">
        <f t="shared" si="6"/>
        <v>3.092665269577486E-2</v>
      </c>
      <c r="N86" s="235">
        <f t="shared" si="6"/>
        <v>3.1527560745777429E-2</v>
      </c>
      <c r="O86" s="235">
        <f t="shared" si="6"/>
        <v>3.1621366955365729E-2</v>
      </c>
      <c r="P86" s="235">
        <f t="shared" si="6"/>
        <v>3.2134267508039258E-2</v>
      </c>
      <c r="Q86" s="235">
        <f t="shared" si="6"/>
        <v>3.1174464713785897E-2</v>
      </c>
      <c r="R86" s="235">
        <f t="shared" si="6"/>
        <v>3.0603585094938726E-2</v>
      </c>
      <c r="S86" s="235">
        <f t="shared" si="6"/>
        <v>2.7088181876861319E-2</v>
      </c>
      <c r="T86" s="235">
        <f t="shared" si="6"/>
        <v>2.2746988599673605E-2</v>
      </c>
      <c r="U86" s="235">
        <f t="shared" si="6"/>
        <v>2.0829563549915629E-2</v>
      </c>
      <c r="V86" s="235">
        <f t="shared" si="6"/>
        <v>2.0510790859813641E-2</v>
      </c>
      <c r="W86" s="235">
        <f t="shared" si="6"/>
        <v>2.3997741071487277E-2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6.3095791089982325E-2</v>
      </c>
      <c r="C87" s="235">
        <f t="shared" si="7"/>
        <v>6.0773469390815398E-2</v>
      </c>
      <c r="D87" s="235">
        <f t="shared" si="7"/>
        <v>6.3424195659815802E-2</v>
      </c>
      <c r="E87" s="235">
        <f t="shared" si="7"/>
        <v>6.7267116365301249E-2</v>
      </c>
      <c r="F87" s="235">
        <f t="shared" si="7"/>
        <v>6.4608619321564961E-2</v>
      </c>
      <c r="G87" s="235">
        <f t="shared" si="7"/>
        <v>6.7237698830755699E-2</v>
      </c>
      <c r="H87" s="235">
        <f t="shared" si="7"/>
        <v>6.9121254276979099E-2</v>
      </c>
      <c r="I87" s="235">
        <f t="shared" si="7"/>
        <v>6.7075553623076545E-2</v>
      </c>
      <c r="J87" s="235">
        <f t="shared" si="7"/>
        <v>6.8163339858642077E-2</v>
      </c>
      <c r="K87" s="235">
        <f t="shared" si="7"/>
        <v>8.0047218392410316E-2</v>
      </c>
      <c r="L87" s="235">
        <f t="shared" si="7"/>
        <v>7.7592334985791281E-2</v>
      </c>
      <c r="M87" s="235">
        <f t="shared" si="7"/>
        <v>7.0689491876056845E-2</v>
      </c>
      <c r="N87" s="235">
        <f t="shared" si="7"/>
        <v>7.2062995990348419E-2</v>
      </c>
      <c r="O87" s="235">
        <f t="shared" si="7"/>
        <v>7.2277410183693103E-2</v>
      </c>
      <c r="P87" s="235">
        <f t="shared" si="7"/>
        <v>7.3449754304089732E-2</v>
      </c>
      <c r="Q87" s="235">
        <f t="shared" si="7"/>
        <v>7.1255919345796309E-2</v>
      </c>
      <c r="R87" s="235">
        <f t="shared" si="7"/>
        <v>6.9951051645574247E-2</v>
      </c>
      <c r="S87" s="235">
        <f t="shared" si="7"/>
        <v>6.1915844289968713E-2</v>
      </c>
      <c r="T87" s="235">
        <f t="shared" si="7"/>
        <v>5.1993116799253954E-2</v>
      </c>
      <c r="U87" s="235">
        <f t="shared" si="7"/>
        <v>4.7610430971235719E-2</v>
      </c>
      <c r="V87" s="235">
        <f t="shared" si="7"/>
        <v>4.6881807679574054E-2</v>
      </c>
      <c r="W87" s="235">
        <f t="shared" si="7"/>
        <v>5.4851979591970905E-2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4.7321843317486741E-2</v>
      </c>
      <c r="C88" s="235">
        <f t="shared" si="8"/>
        <v>4.5580102043111567E-2</v>
      </c>
      <c r="D88" s="235">
        <f t="shared" si="8"/>
        <v>4.7568146744861838E-2</v>
      </c>
      <c r="E88" s="235">
        <f t="shared" si="8"/>
        <v>5.0450337273975972E-2</v>
      </c>
      <c r="F88" s="235">
        <f t="shared" si="8"/>
        <v>4.845646449117369E-2</v>
      </c>
      <c r="G88" s="235">
        <f t="shared" si="8"/>
        <v>5.0428274123066767E-2</v>
      </c>
      <c r="H88" s="235">
        <f t="shared" si="8"/>
        <v>5.1840940707734304E-2</v>
      </c>
      <c r="I88" s="235">
        <f t="shared" si="8"/>
        <v>5.0306665217307409E-2</v>
      </c>
      <c r="J88" s="235">
        <f t="shared" si="8"/>
        <v>5.1122504893981562E-2</v>
      </c>
      <c r="K88" s="235">
        <f t="shared" si="8"/>
        <v>6.0035413794307761E-2</v>
      </c>
      <c r="L88" s="235">
        <f t="shared" si="8"/>
        <v>5.8194251239343443E-2</v>
      </c>
      <c r="M88" s="235">
        <f t="shared" si="8"/>
        <v>5.3017118907042637E-2</v>
      </c>
      <c r="N88" s="235">
        <f t="shared" si="8"/>
        <v>5.4047246992761311E-2</v>
      </c>
      <c r="O88" s="235">
        <f t="shared" si="8"/>
        <v>5.4208057637769799E-2</v>
      </c>
      <c r="P88" s="235">
        <f t="shared" si="8"/>
        <v>5.5087315728067313E-2</v>
      </c>
      <c r="Q88" s="235">
        <f t="shared" si="8"/>
        <v>5.344193950934726E-2</v>
      </c>
      <c r="R88" s="235">
        <f t="shared" si="8"/>
        <v>5.2463288734180664E-2</v>
      </c>
      <c r="S88" s="235">
        <f t="shared" si="8"/>
        <v>4.6436883217476521E-2</v>
      </c>
      <c r="T88" s="235">
        <f t="shared" si="8"/>
        <v>3.8994837599440446E-2</v>
      </c>
      <c r="U88" s="235">
        <f t="shared" si="8"/>
        <v>3.5707823228426784E-2</v>
      </c>
      <c r="V88" s="235">
        <f t="shared" si="8"/>
        <v>3.5161355759680546E-2</v>
      </c>
      <c r="W88" s="235">
        <f t="shared" si="8"/>
        <v>4.1138984693978177E-2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2.5400708206649816E-2</v>
      </c>
      <c r="C89" s="302">
        <f t="shared" si="9"/>
        <v>2.4375744555089531E-2</v>
      </c>
      <c r="D89" s="302">
        <f t="shared" si="9"/>
        <v>2.5552940680880286E-2</v>
      </c>
      <c r="E89" s="302">
        <f t="shared" si="9"/>
        <v>2.9020358490126477E-2</v>
      </c>
      <c r="F89" s="302">
        <f t="shared" si="9"/>
        <v>2.7634804257212282E-2</v>
      </c>
      <c r="G89" s="302">
        <f t="shared" si="9"/>
        <v>2.8580352809012832E-2</v>
      </c>
      <c r="H89" s="302">
        <f t="shared" si="9"/>
        <v>2.9899068688931153E-2</v>
      </c>
      <c r="I89" s="302">
        <f t="shared" si="9"/>
        <v>2.8851070695334772E-2</v>
      </c>
      <c r="J89" s="302">
        <f t="shared" si="9"/>
        <v>2.9475813897535692E-2</v>
      </c>
      <c r="K89" s="302">
        <f t="shared" si="9"/>
        <v>3.5129231612004951E-2</v>
      </c>
      <c r="L89" s="302">
        <f t="shared" si="9"/>
        <v>3.3523161413580832E-2</v>
      </c>
      <c r="M89" s="302">
        <f t="shared" si="9"/>
        <v>2.9972703287617891E-2</v>
      </c>
      <c r="N89" s="302">
        <f t="shared" si="9"/>
        <v>3.08703756330404E-2</v>
      </c>
      <c r="O89" s="302">
        <f t="shared" si="9"/>
        <v>3.0288494405480981E-2</v>
      </c>
      <c r="P89" s="302">
        <f t="shared" si="9"/>
        <v>3.094480096737473E-2</v>
      </c>
      <c r="Q89" s="302">
        <f t="shared" si="9"/>
        <v>2.9654047445822104E-2</v>
      </c>
      <c r="R89" s="302">
        <f t="shared" si="9"/>
        <v>2.8913335310068806E-2</v>
      </c>
      <c r="S89" s="302">
        <f t="shared" si="9"/>
        <v>2.4868950145937669E-2</v>
      </c>
      <c r="T89" s="302">
        <f t="shared" si="9"/>
        <v>2.1423938117569975E-2</v>
      </c>
      <c r="U89" s="302">
        <f t="shared" si="9"/>
        <v>2.0557783789357693E-2</v>
      </c>
      <c r="V89" s="302">
        <f t="shared" si="9"/>
        <v>2.0454172155960047E-2</v>
      </c>
      <c r="W89" s="302">
        <f t="shared" si="9"/>
        <v>2.2213481160627851E-2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7.8094998352648937E-2</v>
      </c>
      <c r="C90" s="303">
        <f t="shared" si="10"/>
        <v>7.4950437746993004E-2</v>
      </c>
      <c r="D90" s="303">
        <f t="shared" si="10"/>
        <v>7.8561547912435289E-2</v>
      </c>
      <c r="E90" s="303">
        <f t="shared" si="10"/>
        <v>8.4503433858614613E-2</v>
      </c>
      <c r="F90" s="303">
        <f t="shared" si="10"/>
        <v>8.0391768243349163E-2</v>
      </c>
      <c r="G90" s="303">
        <f t="shared" si="10"/>
        <v>8.4426484060595039E-2</v>
      </c>
      <c r="H90" s="303">
        <f t="shared" si="10"/>
        <v>8.753742177157274E-2</v>
      </c>
      <c r="I90" s="303">
        <f t="shared" si="10"/>
        <v>8.4191781061844023E-2</v>
      </c>
      <c r="J90" s="303">
        <f t="shared" si="10"/>
        <v>8.5954823619144319E-2</v>
      </c>
      <c r="K90" s="303">
        <f t="shared" si="10"/>
        <v>0.10778911138778713</v>
      </c>
      <c r="L90" s="303">
        <f t="shared" si="10"/>
        <v>0.10289725429031631</v>
      </c>
      <c r="M90" s="303">
        <f t="shared" si="10"/>
        <v>9.0157339601149147E-2</v>
      </c>
      <c r="N90" s="303">
        <f t="shared" si="10"/>
        <v>9.2697273028710017E-2</v>
      </c>
      <c r="O90" s="303">
        <f t="shared" si="10"/>
        <v>9.3033805521953714E-2</v>
      </c>
      <c r="P90" s="303">
        <f t="shared" si="10"/>
        <v>9.5037895531246891E-2</v>
      </c>
      <c r="Q90" s="303">
        <f t="shared" si="10"/>
        <v>9.1099819917840233E-2</v>
      </c>
      <c r="R90" s="303">
        <f t="shared" si="10"/>
        <v>8.8838537479573654E-2</v>
      </c>
      <c r="S90" s="303">
        <f t="shared" si="10"/>
        <v>7.6464325766512034E-2</v>
      </c>
      <c r="T90" s="303">
        <f t="shared" si="10"/>
        <v>6.5831607856687513E-2</v>
      </c>
      <c r="U90" s="303">
        <f t="shared" si="10"/>
        <v>6.3101664297210147E-2</v>
      </c>
      <c r="V90" s="303">
        <f t="shared" si="10"/>
        <v>6.276897069826734E-2</v>
      </c>
      <c r="W90" s="303">
        <f t="shared" si="10"/>
        <v>6.828600286964269E-2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9.6181880602581541E-3</v>
      </c>
      <c r="C91" s="304">
        <f t="shared" si="11"/>
        <v>1.1822790767868544E-2</v>
      </c>
      <c r="D91" s="304">
        <f t="shared" si="11"/>
        <v>9.3310621871851556E-3</v>
      </c>
      <c r="E91" s="304">
        <f t="shared" si="11"/>
        <v>6.2961427406177974E-3</v>
      </c>
      <c r="F91" s="304">
        <f t="shared" si="11"/>
        <v>8.212891139383463E-3</v>
      </c>
      <c r="G91" s="304">
        <f t="shared" si="11"/>
        <v>6.3442454970088595E-3</v>
      </c>
      <c r="H91" s="304">
        <f t="shared" si="11"/>
        <v>5.1739356091127517E-3</v>
      </c>
      <c r="I91" s="304">
        <f t="shared" si="11"/>
        <v>6.425653615426438E-3</v>
      </c>
      <c r="J91" s="304">
        <f t="shared" si="11"/>
        <v>5.7305803525375901E-3</v>
      </c>
      <c r="K91" s="304">
        <f t="shared" si="11"/>
        <v>1.2528371267432599E-3</v>
      </c>
      <c r="L91" s="304">
        <f t="shared" si="11"/>
        <v>1.8204400331176202E-3</v>
      </c>
      <c r="M91" s="304">
        <f t="shared" si="11"/>
        <v>4.380738351730435E-3</v>
      </c>
      <c r="N91" s="304">
        <f t="shared" si="11"/>
        <v>3.6904606549530363E-3</v>
      </c>
      <c r="O91" s="304">
        <f t="shared" si="11"/>
        <v>3.6262881880880851E-3</v>
      </c>
      <c r="P91" s="304">
        <f t="shared" si="11"/>
        <v>3.1745225548267075E-3</v>
      </c>
      <c r="Q91" s="304">
        <f t="shared" si="11"/>
        <v>4.1349376386141017E-3</v>
      </c>
      <c r="R91" s="304">
        <f t="shared" si="11"/>
        <v>4.7986773784717083E-3</v>
      </c>
      <c r="S91" s="304">
        <f t="shared" si="11"/>
        <v>1.0703172273837436E-2</v>
      </c>
      <c r="T91" s="304">
        <f t="shared" si="11"/>
        <v>2.2857820094079717E-2</v>
      </c>
      <c r="U91" s="304">
        <f t="shared" si="11"/>
        <v>2.9578703897441102E-2</v>
      </c>
      <c r="V91" s="304">
        <f t="shared" si="11"/>
        <v>3.0733957329574298E-2</v>
      </c>
      <c r="W91" s="304">
        <f t="shared" si="11"/>
        <v>1.8835364924880311E-2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6.6583936559691317E-2</v>
      </c>
      <c r="C92" s="304">
        <f t="shared" si="12"/>
        <v>6.1304442897400002E-2</v>
      </c>
      <c r="D92" s="304">
        <f t="shared" si="12"/>
        <v>6.7327759855455652E-2</v>
      </c>
      <c r="E92" s="304">
        <f t="shared" si="12"/>
        <v>7.6189277627037783E-2</v>
      </c>
      <c r="F92" s="304">
        <f t="shared" si="12"/>
        <v>7.024061852431876E-2</v>
      </c>
      <c r="G92" s="304">
        <f t="shared" si="12"/>
        <v>7.6065107598663514E-2</v>
      </c>
      <c r="H92" s="304">
        <f t="shared" si="12"/>
        <v>8.028984853415061E-2</v>
      </c>
      <c r="I92" s="304">
        <f t="shared" si="12"/>
        <v>7.5753860837725284E-2</v>
      </c>
      <c r="J92" s="304">
        <f t="shared" si="12"/>
        <v>7.8179343070847465E-2</v>
      </c>
      <c r="K92" s="304">
        <f t="shared" si="12"/>
        <v>0.10413485770927156</v>
      </c>
      <c r="L92" s="304">
        <f t="shared" si="12"/>
        <v>9.8749044207624939E-2</v>
      </c>
      <c r="M92" s="304">
        <f t="shared" si="12"/>
        <v>8.3655916493137E-2</v>
      </c>
      <c r="N92" s="304">
        <f t="shared" si="12"/>
        <v>8.6844922494046531E-2</v>
      </c>
      <c r="O92" s="304">
        <f t="shared" si="12"/>
        <v>8.7239195028354838E-2</v>
      </c>
      <c r="P92" s="304">
        <f t="shared" si="12"/>
        <v>8.9659880347297494E-2</v>
      </c>
      <c r="Q92" s="304">
        <f t="shared" si="12"/>
        <v>8.4827204698852243E-2</v>
      </c>
      <c r="R92" s="304">
        <f t="shared" si="12"/>
        <v>8.1941328551734721E-2</v>
      </c>
      <c r="S92" s="304">
        <f t="shared" si="12"/>
        <v>6.3903678163975533E-2</v>
      </c>
      <c r="T92" s="304">
        <f t="shared" si="12"/>
        <v>4.1413994258630189E-2</v>
      </c>
      <c r="U92" s="304">
        <f t="shared" si="12"/>
        <v>3.2094647470631982E-2</v>
      </c>
      <c r="V92" s="304">
        <f t="shared" si="12"/>
        <v>3.0628559138305818E-2</v>
      </c>
      <c r="W92" s="304">
        <f t="shared" si="12"/>
        <v>4.780507855700325E-2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1.8928737326994688E-3</v>
      </c>
      <c r="C93" s="304">
        <f t="shared" si="13"/>
        <v>1.8232040817244628E-3</v>
      </c>
      <c r="D93" s="304">
        <f t="shared" si="13"/>
        <v>1.9027258697944735E-3</v>
      </c>
      <c r="E93" s="304">
        <f t="shared" si="13"/>
        <v>2.0180134909590377E-3</v>
      </c>
      <c r="F93" s="304">
        <f t="shared" si="13"/>
        <v>1.9382585796469489E-3</v>
      </c>
      <c r="G93" s="304">
        <f t="shared" si="13"/>
        <v>2.0171309649226706E-3</v>
      </c>
      <c r="H93" s="304">
        <f t="shared" si="13"/>
        <v>2.0736376283093717E-3</v>
      </c>
      <c r="I93" s="304">
        <f t="shared" si="13"/>
        <v>2.0122666086922962E-3</v>
      </c>
      <c r="J93" s="304">
        <f t="shared" si="13"/>
        <v>2.0449001957592622E-3</v>
      </c>
      <c r="K93" s="304">
        <f t="shared" si="13"/>
        <v>2.4014165517723101E-3</v>
      </c>
      <c r="L93" s="304">
        <f t="shared" si="13"/>
        <v>2.3277700495737369E-3</v>
      </c>
      <c r="M93" s="304">
        <f t="shared" si="13"/>
        <v>2.1206847562817046E-3</v>
      </c>
      <c r="N93" s="304">
        <f t="shared" si="13"/>
        <v>2.1618898797104514E-3</v>
      </c>
      <c r="O93" s="304">
        <f t="shared" si="13"/>
        <v>2.1683223055107928E-3</v>
      </c>
      <c r="P93" s="304">
        <f t="shared" si="13"/>
        <v>2.203492629122691E-3</v>
      </c>
      <c r="Q93" s="304">
        <f t="shared" si="13"/>
        <v>2.1376775803738893E-3</v>
      </c>
      <c r="R93" s="304">
        <f t="shared" si="13"/>
        <v>2.0985315493672269E-3</v>
      </c>
      <c r="S93" s="304">
        <f t="shared" si="13"/>
        <v>1.8574753286990614E-3</v>
      </c>
      <c r="T93" s="304">
        <f t="shared" si="13"/>
        <v>1.559793503977618E-3</v>
      </c>
      <c r="U93" s="304">
        <f t="shared" si="13"/>
        <v>1.4283129291370715E-3</v>
      </c>
      <c r="V93" s="304">
        <f t="shared" si="13"/>
        <v>1.4064542303872216E-3</v>
      </c>
      <c r="W93" s="304">
        <f t="shared" si="13"/>
        <v>1.6455593877591275E-3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6.5079165293874114E-2</v>
      </c>
      <c r="C94" s="303">
        <f t="shared" si="14"/>
        <v>6.2458698122494181E-2</v>
      </c>
      <c r="D94" s="303">
        <f t="shared" si="14"/>
        <v>6.5467956593696114E-2</v>
      </c>
      <c r="E94" s="303">
        <f t="shared" si="14"/>
        <v>7.0419528215512173E-2</v>
      </c>
      <c r="F94" s="303">
        <f t="shared" si="14"/>
        <v>6.6993140202790971E-2</v>
      </c>
      <c r="G94" s="303">
        <f t="shared" si="14"/>
        <v>7.0355403383829174E-2</v>
      </c>
      <c r="H94" s="303">
        <f t="shared" si="14"/>
        <v>7.2947851476310652E-2</v>
      </c>
      <c r="I94" s="303">
        <f t="shared" si="14"/>
        <v>7.0159817551536705E-2</v>
      </c>
      <c r="J94" s="303">
        <f t="shared" si="14"/>
        <v>7.1629019682620226E-2</v>
      </c>
      <c r="K94" s="303">
        <f t="shared" si="14"/>
        <v>8.9824259489822575E-2</v>
      </c>
      <c r="L94" s="303">
        <f t="shared" si="14"/>
        <v>8.5747711908596938E-2</v>
      </c>
      <c r="M94" s="303">
        <f t="shared" si="14"/>
        <v>7.5131116334290926E-2</v>
      </c>
      <c r="N94" s="303">
        <f t="shared" si="14"/>
        <v>7.7247727523924947E-2</v>
      </c>
      <c r="O94" s="303">
        <f t="shared" si="14"/>
        <v>7.7528171268294796E-2</v>
      </c>
      <c r="P94" s="303">
        <f t="shared" si="14"/>
        <v>7.9198246276039094E-2</v>
      </c>
      <c r="Q94" s="303">
        <f t="shared" si="14"/>
        <v>7.5916516598200173E-2</v>
      </c>
      <c r="R94" s="303">
        <f t="shared" si="14"/>
        <v>7.4032114566311355E-2</v>
      </c>
      <c r="S94" s="303">
        <f t="shared" si="14"/>
        <v>6.3720271472093373E-2</v>
      </c>
      <c r="T94" s="303">
        <f t="shared" si="14"/>
        <v>5.4859673213906272E-2</v>
      </c>
      <c r="U94" s="303">
        <f t="shared" si="14"/>
        <v>5.2584720247675132E-2</v>
      </c>
      <c r="V94" s="303">
        <f t="shared" si="14"/>
        <v>5.2307475581889487E-2</v>
      </c>
      <c r="W94" s="303">
        <f t="shared" si="14"/>
        <v>5.6905002391368906E-2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8.015156716881796E-3</v>
      </c>
      <c r="C95" s="304">
        <f t="shared" si="15"/>
        <v>9.8523256398904569E-3</v>
      </c>
      <c r="D95" s="304">
        <f t="shared" si="15"/>
        <v>7.7758851559876331E-3</v>
      </c>
      <c r="E95" s="304">
        <f t="shared" si="15"/>
        <v>5.2467856171814972E-3</v>
      </c>
      <c r="F95" s="304">
        <f t="shared" si="15"/>
        <v>6.844075949486223E-3</v>
      </c>
      <c r="G95" s="304">
        <f t="shared" si="15"/>
        <v>5.2868712475073803E-3</v>
      </c>
      <c r="H95" s="304">
        <f t="shared" si="15"/>
        <v>4.3116130075939634E-3</v>
      </c>
      <c r="I95" s="304">
        <f t="shared" si="15"/>
        <v>5.3547113461886999E-3</v>
      </c>
      <c r="J95" s="304">
        <f t="shared" si="15"/>
        <v>4.7754836271146567E-3</v>
      </c>
      <c r="K95" s="304">
        <f t="shared" si="15"/>
        <v>1.0440309389527168E-3</v>
      </c>
      <c r="L95" s="304">
        <f t="shared" si="15"/>
        <v>1.5170333609313504E-3</v>
      </c>
      <c r="M95" s="304">
        <f t="shared" si="15"/>
        <v>3.6506152931086965E-3</v>
      </c>
      <c r="N95" s="304">
        <f t="shared" si="15"/>
        <v>3.0753838791275304E-3</v>
      </c>
      <c r="O95" s="304">
        <f t="shared" si="15"/>
        <v>3.0219068234067386E-3</v>
      </c>
      <c r="P95" s="304">
        <f t="shared" si="15"/>
        <v>2.6454354623555902E-3</v>
      </c>
      <c r="Q95" s="304">
        <f t="shared" si="15"/>
        <v>3.4457813655117517E-3</v>
      </c>
      <c r="R95" s="304">
        <f t="shared" si="15"/>
        <v>3.9988978153930911E-3</v>
      </c>
      <c r="S95" s="304">
        <f t="shared" si="15"/>
        <v>8.9193102281978631E-3</v>
      </c>
      <c r="T95" s="304">
        <f t="shared" si="15"/>
        <v>1.9048183411733099E-2</v>
      </c>
      <c r="U95" s="304">
        <f t="shared" si="15"/>
        <v>2.4648919914534256E-2</v>
      </c>
      <c r="V95" s="304">
        <f t="shared" si="15"/>
        <v>2.5611631107978601E-2</v>
      </c>
      <c r="W95" s="304">
        <f t="shared" si="15"/>
        <v>1.5696137437400264E-2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5.5486613799742762E-2</v>
      </c>
      <c r="C96" s="304">
        <f t="shared" si="16"/>
        <v>5.1087035747833354E-2</v>
      </c>
      <c r="D96" s="304">
        <f t="shared" si="16"/>
        <v>5.6106466546213082E-2</v>
      </c>
      <c r="E96" s="304">
        <f t="shared" si="16"/>
        <v>6.3491064689198143E-2</v>
      </c>
      <c r="F96" s="304">
        <f t="shared" si="16"/>
        <v>5.8533848770265628E-2</v>
      </c>
      <c r="G96" s="304">
        <f t="shared" si="16"/>
        <v>6.3387589665552899E-2</v>
      </c>
      <c r="H96" s="304">
        <f t="shared" si="16"/>
        <v>6.6908207111792212E-2</v>
      </c>
      <c r="I96" s="304">
        <f t="shared" si="16"/>
        <v>6.3128217364771089E-2</v>
      </c>
      <c r="J96" s="304">
        <f t="shared" si="16"/>
        <v>6.514945255903952E-2</v>
      </c>
      <c r="K96" s="304">
        <f t="shared" si="16"/>
        <v>8.6779048091059602E-2</v>
      </c>
      <c r="L96" s="304">
        <f t="shared" si="16"/>
        <v>8.2290870173020794E-2</v>
      </c>
      <c r="M96" s="304">
        <f t="shared" si="16"/>
        <v>6.9713263744280801E-2</v>
      </c>
      <c r="N96" s="304">
        <f t="shared" si="16"/>
        <v>7.2370768745038713E-2</v>
      </c>
      <c r="O96" s="304">
        <f t="shared" si="16"/>
        <v>7.2699329190295731E-2</v>
      </c>
      <c r="P96" s="304">
        <f t="shared" si="16"/>
        <v>7.4716566956081254E-2</v>
      </c>
      <c r="Q96" s="304">
        <f t="shared" si="16"/>
        <v>7.0689337249043513E-2</v>
      </c>
      <c r="R96" s="304">
        <f t="shared" si="16"/>
        <v>6.8284440459778897E-2</v>
      </c>
      <c r="S96" s="304">
        <f t="shared" si="16"/>
        <v>5.3253065136646287E-2</v>
      </c>
      <c r="T96" s="304">
        <f t="shared" si="16"/>
        <v>3.4511661882191833E-2</v>
      </c>
      <c r="U96" s="304">
        <f t="shared" si="16"/>
        <v>2.6745539558859985E-2</v>
      </c>
      <c r="V96" s="304">
        <f t="shared" si="16"/>
        <v>2.5523799281921531E-2</v>
      </c>
      <c r="W96" s="304">
        <f t="shared" si="16"/>
        <v>3.9837565464169361E-2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1.577394777249557E-3</v>
      </c>
      <c r="C97" s="304">
        <f t="shared" si="17"/>
        <v>1.5193367347703856E-3</v>
      </c>
      <c r="D97" s="304">
        <f t="shared" si="17"/>
        <v>1.5856048914953951E-3</v>
      </c>
      <c r="E97" s="304">
        <f t="shared" si="17"/>
        <v>1.6816779091325318E-3</v>
      </c>
      <c r="F97" s="304">
        <f t="shared" si="17"/>
        <v>1.615215483039124E-3</v>
      </c>
      <c r="G97" s="304">
        <f t="shared" si="17"/>
        <v>1.6809424707688921E-3</v>
      </c>
      <c r="H97" s="304">
        <f t="shared" si="17"/>
        <v>1.7280313569244766E-3</v>
      </c>
      <c r="I97" s="304">
        <f t="shared" si="17"/>
        <v>1.6768888405769139E-3</v>
      </c>
      <c r="J97" s="304">
        <f t="shared" si="17"/>
        <v>1.7040834964660515E-3</v>
      </c>
      <c r="K97" s="304">
        <f t="shared" si="17"/>
        <v>2.001180459810258E-3</v>
      </c>
      <c r="L97" s="304">
        <f t="shared" si="17"/>
        <v>1.9398083746447817E-3</v>
      </c>
      <c r="M97" s="304">
        <f t="shared" si="17"/>
        <v>1.7672372969014204E-3</v>
      </c>
      <c r="N97" s="304">
        <f t="shared" si="17"/>
        <v>1.8015748997587105E-3</v>
      </c>
      <c r="O97" s="304">
        <f t="shared" si="17"/>
        <v>1.8069352545923266E-3</v>
      </c>
      <c r="P97" s="304">
        <f t="shared" si="17"/>
        <v>1.8362438576022429E-3</v>
      </c>
      <c r="Q97" s="304">
        <f t="shared" si="17"/>
        <v>1.7813979836449087E-3</v>
      </c>
      <c r="R97" s="304">
        <f t="shared" si="17"/>
        <v>1.7487762911393564E-3</v>
      </c>
      <c r="S97" s="304">
        <f t="shared" si="17"/>
        <v>1.5478961072492182E-3</v>
      </c>
      <c r="T97" s="304">
        <f t="shared" si="17"/>
        <v>1.2998279199813482E-3</v>
      </c>
      <c r="U97" s="304">
        <f t="shared" si="17"/>
        <v>1.1902607742808931E-3</v>
      </c>
      <c r="V97" s="304">
        <f t="shared" si="17"/>
        <v>1.1720451919893517E-3</v>
      </c>
      <c r="W97" s="304">
        <f t="shared" si="17"/>
        <v>1.3712994897992726E-3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0.3422930423445425</v>
      </c>
      <c r="C98" s="303">
        <f t="shared" si="18"/>
        <v>0.36071115745794624</v>
      </c>
      <c r="D98" s="303">
        <f t="shared" si="18"/>
        <v>0.33964924203009328</v>
      </c>
      <c r="E98" s="303">
        <f t="shared" si="18"/>
        <v>0.30667530305810609</v>
      </c>
      <c r="F98" s="303">
        <f t="shared" si="18"/>
        <v>0.32872254257960304</v>
      </c>
      <c r="G98" s="303">
        <f t="shared" si="18"/>
        <v>0.3072871928902659</v>
      </c>
      <c r="H98" s="303">
        <f t="shared" si="18"/>
        <v>0.29109248500090262</v>
      </c>
      <c r="I98" s="303">
        <f t="shared" si="18"/>
        <v>0.30831082845414387</v>
      </c>
      <c r="J98" s="303">
        <f t="shared" si="18"/>
        <v>0.29911760255185449</v>
      </c>
      <c r="K98" s="303">
        <f t="shared" si="18"/>
        <v>0.19576612908645874</v>
      </c>
      <c r="L98" s="303">
        <f t="shared" si="18"/>
        <v>0.21805275237430199</v>
      </c>
      <c r="M98" s="303">
        <f t="shared" si="18"/>
        <v>0.27836467300514012</v>
      </c>
      <c r="N98" s="303">
        <f t="shared" si="18"/>
        <v>0.2662197633429621</v>
      </c>
      <c r="O98" s="303">
        <f t="shared" si="18"/>
        <v>0.26499051970198506</v>
      </c>
      <c r="P98" s="303">
        <f t="shared" si="18"/>
        <v>0.25493241212292383</v>
      </c>
      <c r="Q98" s="303">
        <f t="shared" si="18"/>
        <v>0.27406408673613075</v>
      </c>
      <c r="R98" s="303">
        <f t="shared" si="18"/>
        <v>0.28530249590639245</v>
      </c>
      <c r="S98" s="303">
        <f t="shared" si="18"/>
        <v>0.35176854705268917</v>
      </c>
      <c r="T98" s="303">
        <f t="shared" si="18"/>
        <v>0.42550458685496695</v>
      </c>
      <c r="U98" s="303">
        <f t="shared" si="18"/>
        <v>0.45455975492386974</v>
      </c>
      <c r="V98" s="303">
        <f t="shared" si="18"/>
        <v>0.45917131093390573</v>
      </c>
      <c r="W98" s="303">
        <f t="shared" si="18"/>
        <v>0.40537200638442156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7.9507490343712017E-2</v>
      </c>
      <c r="C99" s="303">
        <f t="shared" si="19"/>
        <v>8.147723894932897E-2</v>
      </c>
      <c r="D99" s="303">
        <f t="shared" si="19"/>
        <v>7.9222747389620457E-2</v>
      </c>
      <c r="E99" s="303">
        <f t="shared" si="19"/>
        <v>7.5569235459235926E-2</v>
      </c>
      <c r="F99" s="303">
        <f t="shared" si="19"/>
        <v>7.7976127605488596E-2</v>
      </c>
      <c r="G99" s="303">
        <f t="shared" si="19"/>
        <v>7.5653947814085479E-2</v>
      </c>
      <c r="H99" s="303">
        <f t="shared" si="19"/>
        <v>7.3858022608843263E-2</v>
      </c>
      <c r="I99" s="303">
        <f t="shared" si="19"/>
        <v>7.575006736887735E-2</v>
      </c>
      <c r="J99" s="303">
        <f t="shared" si="19"/>
        <v>7.4738067166678954E-2</v>
      </c>
      <c r="K99" s="303">
        <f t="shared" si="19"/>
        <v>6.3221667533916032E-2</v>
      </c>
      <c r="L99" s="303">
        <f t="shared" si="19"/>
        <v>6.5748556538202566E-2</v>
      </c>
      <c r="M99" s="303">
        <f t="shared" si="19"/>
        <v>7.24820536257237E-2</v>
      </c>
      <c r="N99" s="303">
        <f t="shared" si="19"/>
        <v>7.110725866487061E-2</v>
      </c>
      <c r="O99" s="303">
        <f t="shared" si="19"/>
        <v>7.0999294075676858E-2</v>
      </c>
      <c r="P99" s="303">
        <f t="shared" si="19"/>
        <v>6.9897617125309841E-2</v>
      </c>
      <c r="Q99" s="303">
        <f t="shared" si="19"/>
        <v>7.2031880971618112E-2</v>
      </c>
      <c r="R99" s="303">
        <f t="shared" si="19"/>
        <v>7.3279076318771216E-2</v>
      </c>
      <c r="S99" s="303">
        <f t="shared" si="19"/>
        <v>8.0526839753552973E-2</v>
      </c>
      <c r="T99" s="303">
        <f t="shared" si="19"/>
        <v>8.8160118794656281E-2</v>
      </c>
      <c r="U99" s="303">
        <f t="shared" si="19"/>
        <v>9.0977104160933853E-2</v>
      </c>
      <c r="V99" s="303">
        <f t="shared" si="19"/>
        <v>9.1410878286371969E-2</v>
      </c>
      <c r="W99" s="303">
        <f t="shared" si="19"/>
        <v>8.6136362245056636E-2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2.929476398916777E-2</v>
      </c>
      <c r="C100" s="304">
        <f t="shared" si="20"/>
        <v>3.0871057599101526E-2</v>
      </c>
      <c r="D100" s="304">
        <f t="shared" si="20"/>
        <v>2.90684973209475E-2</v>
      </c>
      <c r="E100" s="304">
        <f t="shared" si="20"/>
        <v>2.624645994221143E-2</v>
      </c>
      <c r="F100" s="304">
        <f t="shared" si="20"/>
        <v>2.8133348071666297E-2</v>
      </c>
      <c r="G100" s="304">
        <f t="shared" si="20"/>
        <v>2.629882784340427E-2</v>
      </c>
      <c r="H100" s="304">
        <f t="shared" si="20"/>
        <v>2.4912822033169676E-2</v>
      </c>
      <c r="I100" s="304">
        <f t="shared" si="20"/>
        <v>2.6386434538677211E-2</v>
      </c>
      <c r="J100" s="304">
        <f t="shared" si="20"/>
        <v>2.5599642667998187E-2</v>
      </c>
      <c r="K100" s="304">
        <f t="shared" si="20"/>
        <v>1.6754423371796587E-2</v>
      </c>
      <c r="L100" s="304">
        <f t="shared" si="20"/>
        <v>1.8661798890915914E-2</v>
      </c>
      <c r="M100" s="304">
        <f t="shared" si="20"/>
        <v>2.3823526598005521E-2</v>
      </c>
      <c r="N100" s="304">
        <f t="shared" si="20"/>
        <v>2.2771901996809365E-2</v>
      </c>
      <c r="O100" s="304">
        <f t="shared" si="20"/>
        <v>2.2666206129614758E-2</v>
      </c>
      <c r="P100" s="304">
        <f t="shared" si="20"/>
        <v>2.1818102977427867E-2</v>
      </c>
      <c r="Q100" s="304">
        <f t="shared" si="20"/>
        <v>2.3455465772396131E-2</v>
      </c>
      <c r="R100" s="304">
        <f t="shared" si="20"/>
        <v>2.441729234649612E-2</v>
      </c>
      <c r="S100" s="304">
        <f t="shared" si="20"/>
        <v>3.0105714373090543E-2</v>
      </c>
      <c r="T100" s="304">
        <f t="shared" si="20"/>
        <v>3.6416330179675764E-2</v>
      </c>
      <c r="U100" s="304">
        <f t="shared" si="20"/>
        <v>3.8902983970281739E-2</v>
      </c>
      <c r="V100" s="304">
        <f t="shared" si="20"/>
        <v>3.929765879046359E-2</v>
      </c>
      <c r="W100" s="304">
        <f t="shared" si="20"/>
        <v>3.4693305985734064E-2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2.4737800701963891E-2</v>
      </c>
      <c r="C101" s="304">
        <f t="shared" si="21"/>
        <v>2.6068893083685731E-2</v>
      </c>
      <c r="D101" s="304">
        <f t="shared" si="21"/>
        <v>2.4546731071022336E-2</v>
      </c>
      <c r="E101" s="304">
        <f t="shared" si="21"/>
        <v>2.2163677284534101E-2</v>
      </c>
      <c r="F101" s="304">
        <f t="shared" si="21"/>
        <v>2.375704948274043E-2</v>
      </c>
      <c r="G101" s="304">
        <f t="shared" si="21"/>
        <v>2.22078990677636E-2</v>
      </c>
      <c r="H101" s="304">
        <f t="shared" si="21"/>
        <v>2.1037494161343279E-2</v>
      </c>
      <c r="I101" s="304">
        <f t="shared" si="21"/>
        <v>2.2281878054882975E-2</v>
      </c>
      <c r="J101" s="304">
        <f t="shared" si="21"/>
        <v>2.1617476030754035E-2</v>
      </c>
      <c r="K101" s="304">
        <f t="shared" si="21"/>
        <v>1.4148179736183779E-2</v>
      </c>
      <c r="L101" s="304">
        <f t="shared" si="21"/>
        <v>1.5758852396773437E-2</v>
      </c>
      <c r="M101" s="304">
        <f t="shared" si="21"/>
        <v>2.0117644682760217E-2</v>
      </c>
      <c r="N101" s="304">
        <f t="shared" si="21"/>
        <v>1.9239922036958075E-2</v>
      </c>
      <c r="O101" s="304">
        <f t="shared" si="21"/>
        <v>1.9151083584396027E-2</v>
      </c>
      <c r="P101" s="304">
        <f t="shared" si="21"/>
        <v>1.8424175847605757E-2</v>
      </c>
      <c r="Q101" s="304">
        <f t="shared" si="21"/>
        <v>1.9806837763356729E-2</v>
      </c>
      <c r="R101" s="304">
        <f t="shared" si="21"/>
        <v>2.0619046870374497E-2</v>
      </c>
      <c r="S101" s="304">
        <f t="shared" si="21"/>
        <v>2.5422603248387573E-2</v>
      </c>
      <c r="T101" s="304">
        <f t="shared" si="21"/>
        <v>3.0751567707281751E-2</v>
      </c>
      <c r="U101" s="304">
        <f t="shared" si="21"/>
        <v>3.2851408686015687E-2</v>
      </c>
      <c r="V101" s="304">
        <f t="shared" si="21"/>
        <v>3.3184689645280346E-2</v>
      </c>
      <c r="W101" s="304">
        <f t="shared" si="21"/>
        <v>2.9296569499064316E-2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7.4926251919353957E-3</v>
      </c>
      <c r="C102" s="304">
        <f t="shared" si="22"/>
        <v>7.2168494901593324E-3</v>
      </c>
      <c r="D102" s="304">
        <f t="shared" si="22"/>
        <v>7.5316232346031246E-3</v>
      </c>
      <c r="E102" s="304">
        <f t="shared" si="22"/>
        <v>7.9879700683795265E-3</v>
      </c>
      <c r="F102" s="304">
        <f t="shared" si="22"/>
        <v>7.6722735444358396E-3</v>
      </c>
      <c r="G102" s="304">
        <f t="shared" si="22"/>
        <v>7.9844767361522372E-3</v>
      </c>
      <c r="H102" s="304">
        <f t="shared" si="22"/>
        <v>8.2081489453912602E-3</v>
      </c>
      <c r="I102" s="304">
        <f t="shared" si="22"/>
        <v>7.9652219927403428E-3</v>
      </c>
      <c r="J102" s="304">
        <f t="shared" si="22"/>
        <v>8.0943966082137452E-3</v>
      </c>
      <c r="K102" s="304">
        <f t="shared" si="22"/>
        <v>9.5056071840987251E-3</v>
      </c>
      <c r="L102" s="304">
        <f t="shared" si="22"/>
        <v>9.2140897795627077E-3</v>
      </c>
      <c r="M102" s="304">
        <f t="shared" si="22"/>
        <v>8.3943771602817477E-3</v>
      </c>
      <c r="N102" s="304">
        <f t="shared" si="22"/>
        <v>8.5574807738538726E-3</v>
      </c>
      <c r="O102" s="304">
        <f t="shared" si="22"/>
        <v>8.5829424593135504E-3</v>
      </c>
      <c r="P102" s="304">
        <f t="shared" si="22"/>
        <v>8.7221583236106546E-3</v>
      </c>
      <c r="Q102" s="304">
        <f t="shared" si="22"/>
        <v>8.4616404223133122E-3</v>
      </c>
      <c r="R102" s="304">
        <f t="shared" si="22"/>
        <v>8.3066873829119384E-3</v>
      </c>
      <c r="S102" s="304">
        <f t="shared" si="22"/>
        <v>7.3525065094337851E-3</v>
      </c>
      <c r="T102" s="304">
        <f t="shared" si="22"/>
        <v>6.1741826199114046E-3</v>
      </c>
      <c r="U102" s="304">
        <f t="shared" si="22"/>
        <v>5.6537386778342412E-3</v>
      </c>
      <c r="V102" s="304">
        <f t="shared" si="22"/>
        <v>5.567214661949418E-3</v>
      </c>
      <c r="W102" s="304">
        <f t="shared" si="22"/>
        <v>6.5136725765465456E-3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1.4985250383870791E-2</v>
      </c>
      <c r="C103" s="304">
        <f t="shared" si="23"/>
        <v>1.4433698980318661E-2</v>
      </c>
      <c r="D103" s="304">
        <f t="shared" si="23"/>
        <v>1.5063246469206249E-2</v>
      </c>
      <c r="E103" s="304">
        <f t="shared" si="23"/>
        <v>1.5975940136759053E-2</v>
      </c>
      <c r="F103" s="304">
        <f t="shared" si="23"/>
        <v>1.5344547088871684E-2</v>
      </c>
      <c r="G103" s="304">
        <f t="shared" si="23"/>
        <v>1.5968953472304471E-2</v>
      </c>
      <c r="H103" s="304">
        <f t="shared" si="23"/>
        <v>1.6416297890782527E-2</v>
      </c>
      <c r="I103" s="304">
        <f t="shared" si="23"/>
        <v>1.5930443985480679E-2</v>
      </c>
      <c r="J103" s="304">
        <f t="shared" si="23"/>
        <v>1.618879321642749E-2</v>
      </c>
      <c r="K103" s="304">
        <f t="shared" si="23"/>
        <v>1.9011214368197454E-2</v>
      </c>
      <c r="L103" s="304">
        <f t="shared" si="23"/>
        <v>1.8428179559125422E-2</v>
      </c>
      <c r="M103" s="304">
        <f t="shared" si="23"/>
        <v>1.6788754320563499E-2</v>
      </c>
      <c r="N103" s="304">
        <f t="shared" si="23"/>
        <v>1.7114961547707749E-2</v>
      </c>
      <c r="O103" s="304">
        <f t="shared" si="23"/>
        <v>1.7165884918627108E-2</v>
      </c>
      <c r="P103" s="304">
        <f t="shared" si="23"/>
        <v>1.7444316647221306E-2</v>
      </c>
      <c r="Q103" s="304">
        <f t="shared" si="23"/>
        <v>1.6923280844626624E-2</v>
      </c>
      <c r="R103" s="304">
        <f t="shared" si="23"/>
        <v>1.6613374765823877E-2</v>
      </c>
      <c r="S103" s="304">
        <f t="shared" si="23"/>
        <v>1.470501301886757E-2</v>
      </c>
      <c r="T103" s="304">
        <f t="shared" si="23"/>
        <v>1.2348365239822809E-2</v>
      </c>
      <c r="U103" s="304">
        <f t="shared" si="23"/>
        <v>1.1307477355668484E-2</v>
      </c>
      <c r="V103" s="304">
        <f t="shared" si="23"/>
        <v>1.1134429323898838E-2</v>
      </c>
      <c r="W103" s="304">
        <f t="shared" si="23"/>
        <v>1.3027345153093091E-2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2.9970500767741597E-3</v>
      </c>
      <c r="C104" s="304">
        <f t="shared" si="24"/>
        <v>2.8867397960637329E-3</v>
      </c>
      <c r="D104" s="304">
        <f t="shared" si="24"/>
        <v>3.01264929384125E-3</v>
      </c>
      <c r="E104" s="304">
        <f t="shared" si="24"/>
        <v>3.1951880273518108E-3</v>
      </c>
      <c r="F104" s="304">
        <f t="shared" si="24"/>
        <v>3.068909417774335E-3</v>
      </c>
      <c r="G104" s="304">
        <f t="shared" si="24"/>
        <v>3.1937906944608948E-3</v>
      </c>
      <c r="H104" s="304">
        <f t="shared" si="24"/>
        <v>3.2832595781565051E-3</v>
      </c>
      <c r="I104" s="304">
        <f t="shared" si="24"/>
        <v>3.1860887970961366E-3</v>
      </c>
      <c r="J104" s="304">
        <f t="shared" si="24"/>
        <v>3.237758643285499E-3</v>
      </c>
      <c r="K104" s="304">
        <f t="shared" si="24"/>
        <v>3.8022428736394901E-3</v>
      </c>
      <c r="L104" s="304">
        <f t="shared" si="24"/>
        <v>3.6856359118250838E-3</v>
      </c>
      <c r="M104" s="304">
        <f t="shared" si="24"/>
        <v>3.357750864112699E-3</v>
      </c>
      <c r="N104" s="304">
        <f t="shared" si="24"/>
        <v>3.4229923095415496E-3</v>
      </c>
      <c r="O104" s="304">
        <f t="shared" si="24"/>
        <v>3.433176983725421E-3</v>
      </c>
      <c r="P104" s="304">
        <f t="shared" si="24"/>
        <v>3.4888633294442618E-3</v>
      </c>
      <c r="Q104" s="304">
        <f t="shared" si="24"/>
        <v>3.3846561689253253E-3</v>
      </c>
      <c r="R104" s="304">
        <f t="shared" si="24"/>
        <v>3.3226749531647766E-3</v>
      </c>
      <c r="S104" s="304">
        <f t="shared" si="24"/>
        <v>2.9410026037735141E-3</v>
      </c>
      <c r="T104" s="304">
        <f t="shared" si="24"/>
        <v>2.4696730479645615E-3</v>
      </c>
      <c r="U104" s="304">
        <f t="shared" si="24"/>
        <v>2.2614954711336964E-3</v>
      </c>
      <c r="V104" s="304">
        <f t="shared" si="24"/>
        <v>2.2268858647797678E-3</v>
      </c>
      <c r="W104" s="304">
        <f t="shared" si="24"/>
        <v>2.6054690306186183E-3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0.11406813604532326</v>
      </c>
      <c r="C105" s="303">
        <f t="shared" si="25"/>
        <v>0.11134859917422096</v>
      </c>
      <c r="D105" s="303">
        <f t="shared" si="25"/>
        <v>0.11445077687378236</v>
      </c>
      <c r="E105" s="303">
        <f t="shared" si="25"/>
        <v>0.11871615108424249</v>
      </c>
      <c r="F105" s="303">
        <f t="shared" si="25"/>
        <v>0.1156386920545153</v>
      </c>
      <c r="G105" s="303">
        <f t="shared" si="25"/>
        <v>0.11873842829424433</v>
      </c>
      <c r="H105" s="303">
        <f t="shared" si="25"/>
        <v>0.12088391510650053</v>
      </c>
      <c r="I105" s="303">
        <f t="shared" si="25"/>
        <v>0.1185377728093671</v>
      </c>
      <c r="J105" s="303">
        <f t="shared" si="25"/>
        <v>0.11979054834932223</v>
      </c>
      <c r="K105" s="303">
        <f t="shared" si="25"/>
        <v>0.13330841813536229</v>
      </c>
      <c r="L105" s="303">
        <f t="shared" si="25"/>
        <v>0.13056866831780869</v>
      </c>
      <c r="M105" s="303">
        <f t="shared" si="25"/>
        <v>0.12276486182565907</v>
      </c>
      <c r="N105" s="303">
        <f t="shared" si="25"/>
        <v>0.12429651283870216</v>
      </c>
      <c r="O105" s="303">
        <f t="shared" si="25"/>
        <v>0.12459425637364431</v>
      </c>
      <c r="P105" s="303">
        <f t="shared" si="25"/>
        <v>0.12593201637817342</v>
      </c>
      <c r="Q105" s="303">
        <f t="shared" si="25"/>
        <v>0.12345310813484223</v>
      </c>
      <c r="R105" s="303">
        <f t="shared" si="25"/>
        <v>0.12196622674810129</v>
      </c>
      <c r="S105" s="303">
        <f t="shared" si="25"/>
        <v>0.11262177219392878</v>
      </c>
      <c r="T105" s="303">
        <f t="shared" si="25"/>
        <v>0.10067131779530793</v>
      </c>
      <c r="U105" s="303">
        <f t="shared" si="25"/>
        <v>9.519981130394238E-2</v>
      </c>
      <c r="V105" s="303">
        <f t="shared" si="25"/>
        <v>9.428108472056046E-2</v>
      </c>
      <c r="W105" s="303">
        <f t="shared" si="25"/>
        <v>0.10414675954519258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1.1736099505250761E-2</v>
      </c>
      <c r="C106" s="304">
        <f t="shared" si="26"/>
        <v>1.2360784541475154E-2</v>
      </c>
      <c r="D106" s="304">
        <f t="shared" si="26"/>
        <v>1.1646361015020411E-2</v>
      </c>
      <c r="E106" s="304">
        <f t="shared" si="26"/>
        <v>1.0411779451176285E-2</v>
      </c>
      <c r="F106" s="304">
        <f t="shared" si="26"/>
        <v>1.1149537253801035E-2</v>
      </c>
      <c r="G106" s="304">
        <f t="shared" si="26"/>
        <v>1.0471265139669622E-2</v>
      </c>
      <c r="H106" s="304">
        <f t="shared" si="26"/>
        <v>9.9214722032678303E-3</v>
      </c>
      <c r="I106" s="304">
        <f t="shared" si="26"/>
        <v>1.0507675336212927E-2</v>
      </c>
      <c r="J106" s="304">
        <f t="shared" si="26"/>
        <v>1.0201708303293094E-2</v>
      </c>
      <c r="K106" s="304">
        <f t="shared" si="26"/>
        <v>6.7302929778709905E-3</v>
      </c>
      <c r="L106" s="304">
        <f t="shared" si="26"/>
        <v>7.4873072695528717E-3</v>
      </c>
      <c r="M106" s="304">
        <f t="shared" si="26"/>
        <v>9.5480551648813323E-3</v>
      </c>
      <c r="N106" s="304">
        <f t="shared" si="26"/>
        <v>9.1188546065481772E-3</v>
      </c>
      <c r="O106" s="304">
        <f t="shared" si="26"/>
        <v>9.1014190831407889E-3</v>
      </c>
      <c r="P106" s="304">
        <f t="shared" si="26"/>
        <v>8.761314838331152E-3</v>
      </c>
      <c r="Q106" s="304">
        <f t="shared" si="26"/>
        <v>9.4180170986069255E-3</v>
      </c>
      <c r="R106" s="304">
        <f t="shared" si="26"/>
        <v>9.7980786146430552E-3</v>
      </c>
      <c r="S106" s="304">
        <f t="shared" si="26"/>
        <v>1.1987300022834605E-2</v>
      </c>
      <c r="T106" s="304">
        <f t="shared" si="26"/>
        <v>1.4393433920547153E-2</v>
      </c>
      <c r="U106" s="304">
        <f t="shared" si="26"/>
        <v>1.5310787178062087E-2</v>
      </c>
      <c r="V106" s="304">
        <f t="shared" si="26"/>
        <v>1.5457190765324797E-2</v>
      </c>
      <c r="W106" s="304">
        <f t="shared" si="26"/>
        <v>1.3717427751956286E-2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4.6597519327799038E-3</v>
      </c>
      <c r="C107" s="304">
        <f t="shared" si="27"/>
        <v>4.9104840157635169E-3</v>
      </c>
      <c r="D107" s="304">
        <f t="shared" si="27"/>
        <v>4.6237609773670876E-3</v>
      </c>
      <c r="E107" s="304">
        <f t="shared" si="27"/>
        <v>4.1748754995798287E-3</v>
      </c>
      <c r="F107" s="304">
        <f t="shared" si="27"/>
        <v>4.4750120909317166E-3</v>
      </c>
      <c r="G107" s="304">
        <f t="shared" si="27"/>
        <v>4.1832053645648893E-3</v>
      </c>
      <c r="H107" s="304">
        <f t="shared" si="27"/>
        <v>3.9627412824690946E-3</v>
      </c>
      <c r="I107" s="304">
        <f t="shared" si="27"/>
        <v>4.1971404646316953E-3</v>
      </c>
      <c r="J107" s="304">
        <f t="shared" si="27"/>
        <v>4.0719899448511737E-3</v>
      </c>
      <c r="K107" s="304">
        <f t="shared" si="27"/>
        <v>2.6650310860401576E-3</v>
      </c>
      <c r="L107" s="304">
        <f t="shared" si="27"/>
        <v>2.9684264902509524E-3</v>
      </c>
      <c r="M107" s="304">
        <f t="shared" si="27"/>
        <v>3.789473236641814E-3</v>
      </c>
      <c r="N107" s="304">
        <f t="shared" si="27"/>
        <v>3.6241404390945963E-3</v>
      </c>
      <c r="O107" s="304">
        <f t="shared" si="27"/>
        <v>3.6074063261466202E-3</v>
      </c>
      <c r="P107" s="304">
        <f t="shared" si="27"/>
        <v>3.4704818771113333E-3</v>
      </c>
      <c r="Q107" s="304">
        <f t="shared" si="27"/>
        <v>3.7309278889425426E-3</v>
      </c>
      <c r="R107" s="304">
        <f t="shared" si="27"/>
        <v>3.8839201861093249E-3</v>
      </c>
      <c r="S107" s="304">
        <f t="shared" si="27"/>
        <v>4.7887452102225898E-3</v>
      </c>
      <c r="T107" s="304">
        <f t="shared" si="27"/>
        <v>5.7925390695156747E-3</v>
      </c>
      <c r="U107" s="304">
        <f t="shared" si="27"/>
        <v>6.1880769824073896E-3</v>
      </c>
      <c r="V107" s="304">
        <f t="shared" si="27"/>
        <v>6.2508556672550243E-3</v>
      </c>
      <c r="W107" s="304">
        <f t="shared" si="27"/>
        <v>5.5184673848653002E-3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9.7672284607292603E-2</v>
      </c>
      <c r="C108" s="304">
        <f t="shared" si="28"/>
        <v>9.4077330616982299E-2</v>
      </c>
      <c r="D108" s="304">
        <f t="shared" si="28"/>
        <v>9.8180654881394852E-2</v>
      </c>
      <c r="E108" s="304">
        <f t="shared" si="28"/>
        <v>0.10412949613348638</v>
      </c>
      <c r="F108" s="304">
        <f t="shared" si="28"/>
        <v>0.10001414270978255</v>
      </c>
      <c r="G108" s="304">
        <f t="shared" si="28"/>
        <v>0.10408395779000981</v>
      </c>
      <c r="H108" s="304">
        <f t="shared" si="28"/>
        <v>0.1069997016207636</v>
      </c>
      <c r="I108" s="304">
        <f t="shared" si="28"/>
        <v>0.10383295700852248</v>
      </c>
      <c r="J108" s="304">
        <f t="shared" si="28"/>
        <v>0.10551685010117795</v>
      </c>
      <c r="K108" s="304">
        <f t="shared" si="28"/>
        <v>0.12391309407145117</v>
      </c>
      <c r="L108" s="304">
        <f t="shared" si="28"/>
        <v>0.12011293455800487</v>
      </c>
      <c r="M108" s="304">
        <f t="shared" si="28"/>
        <v>0.10942733342413594</v>
      </c>
      <c r="N108" s="304">
        <f t="shared" si="28"/>
        <v>0.11155351779305939</v>
      </c>
      <c r="O108" s="304">
        <f t="shared" si="28"/>
        <v>0.11188543096435691</v>
      </c>
      <c r="P108" s="304">
        <f t="shared" si="28"/>
        <v>0.11370021966273092</v>
      </c>
      <c r="Q108" s="304">
        <f t="shared" si="28"/>
        <v>0.11030416314729274</v>
      </c>
      <c r="R108" s="304">
        <f t="shared" si="28"/>
        <v>0.1082842279473489</v>
      </c>
      <c r="S108" s="304">
        <f t="shared" si="28"/>
        <v>9.5845726960871597E-2</v>
      </c>
      <c r="T108" s="304">
        <f t="shared" si="28"/>
        <v>8.0485344805245107E-2</v>
      </c>
      <c r="U108" s="304">
        <f t="shared" si="28"/>
        <v>7.3700947143472917E-2</v>
      </c>
      <c r="V108" s="304">
        <f t="shared" si="28"/>
        <v>7.2573038287980646E-2</v>
      </c>
      <c r="W108" s="304">
        <f t="shared" si="28"/>
        <v>8.4910864408370978E-2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0.13387349474516996</v>
      </c>
      <c r="C109" s="237">
        <f t="shared" si="29"/>
        <v>0.12894610867996262</v>
      </c>
      <c r="D109" s="237">
        <f t="shared" si="29"/>
        <v>0.13457028714121416</v>
      </c>
      <c r="E109" s="237">
        <f t="shared" si="29"/>
        <v>0.14272400414807793</v>
      </c>
      <c r="F109" s="237">
        <f t="shared" si="29"/>
        <v>0.13708333804553044</v>
      </c>
      <c r="G109" s="237">
        <f t="shared" si="29"/>
        <v>0.14266158749415589</v>
      </c>
      <c r="H109" s="237">
        <f t="shared" si="29"/>
        <v>0.14665802126218036</v>
      </c>
      <c r="I109" s="237">
        <f t="shared" si="29"/>
        <v>0.14231755589976261</v>
      </c>
      <c r="J109" s="237">
        <f t="shared" si="29"/>
        <v>0.14462556634507384</v>
      </c>
      <c r="K109" s="237">
        <f t="shared" si="29"/>
        <v>0.16984018562409661</v>
      </c>
      <c r="L109" s="237">
        <f t="shared" si="29"/>
        <v>0.16463153675610256</v>
      </c>
      <c r="M109" s="237">
        <f t="shared" si="29"/>
        <v>0.14998542938802359</v>
      </c>
      <c r="N109" s="237">
        <f t="shared" si="29"/>
        <v>0.15289966174252173</v>
      </c>
      <c r="O109" s="237">
        <f t="shared" si="29"/>
        <v>0.1533545950572508</v>
      </c>
      <c r="P109" s="237">
        <f t="shared" si="29"/>
        <v>0.15584201619470234</v>
      </c>
      <c r="Q109" s="237">
        <f t="shared" si="29"/>
        <v>0.15118724687194335</v>
      </c>
      <c r="R109" s="237">
        <f t="shared" si="29"/>
        <v>0.14841864382899714</v>
      </c>
      <c r="S109" s="237">
        <f t="shared" si="29"/>
        <v>0.13136994262224116</v>
      </c>
      <c r="T109" s="237">
        <f t="shared" si="29"/>
        <v>0.11031639556881707</v>
      </c>
      <c r="U109" s="237">
        <f t="shared" si="29"/>
        <v>0.10101743191321941</v>
      </c>
      <c r="V109" s="237">
        <f t="shared" si="29"/>
        <v>9.9471475444136259E-2</v>
      </c>
      <c r="W109" s="237">
        <f t="shared" si="29"/>
        <v>0.11638218769926423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54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 t="shared" ref="B113:W113" si="30">SUM(B$114:B$124)</f>
        <v>131.72035485426721</v>
      </c>
      <c r="C113" s="322">
        <f t="shared" si="30"/>
        <v>132.34820639613679</v>
      </c>
      <c r="D113" s="322">
        <f t="shared" si="30"/>
        <v>134.73373251597141</v>
      </c>
      <c r="E113" s="322">
        <f t="shared" si="30"/>
        <v>135.57751785122881</v>
      </c>
      <c r="F113" s="322">
        <f t="shared" si="30"/>
        <v>133.02735034434653</v>
      </c>
      <c r="G113" s="322">
        <f t="shared" si="30"/>
        <v>128.34525323083122</v>
      </c>
      <c r="H113" s="322">
        <f t="shared" si="30"/>
        <v>123.50731403339451</v>
      </c>
      <c r="I113" s="322">
        <f t="shared" si="30"/>
        <v>122.96907071933951</v>
      </c>
      <c r="J113" s="322">
        <f t="shared" si="30"/>
        <v>122.42142842531692</v>
      </c>
      <c r="K113" s="322">
        <f t="shared" si="30"/>
        <v>117.70082574774817</v>
      </c>
      <c r="L113" s="322">
        <f t="shared" si="30"/>
        <v>120.69507732794619</v>
      </c>
      <c r="M113" s="322">
        <f t="shared" si="30"/>
        <v>120.2204650256504</v>
      </c>
      <c r="N113" s="322">
        <f t="shared" si="30"/>
        <v>121.12449855869654</v>
      </c>
      <c r="O113" s="322">
        <f t="shared" si="30"/>
        <v>119.04107083791186</v>
      </c>
      <c r="P113" s="322">
        <f t="shared" si="30"/>
        <v>117.45295381773016</v>
      </c>
      <c r="Q113" s="322">
        <f t="shared" si="30"/>
        <v>115.43606639028958</v>
      </c>
      <c r="R113" s="322">
        <f t="shared" si="30"/>
        <v>116.98693683766253</v>
      </c>
      <c r="S113" s="322">
        <f t="shared" si="30"/>
        <v>117.23636786090444</v>
      </c>
      <c r="T113" s="322">
        <f t="shared" si="30"/>
        <v>118.42965025500135</v>
      </c>
      <c r="U113" s="322">
        <f t="shared" si="30"/>
        <v>115.6813854614053</v>
      </c>
      <c r="V113" s="322">
        <f t="shared" si="30"/>
        <v>117.22826197195214</v>
      </c>
      <c r="W113" s="322">
        <f t="shared" si="30"/>
        <v>125.739169703697</v>
      </c>
      <c r="DA113" s="95"/>
    </row>
    <row r="114" spans="1:105" ht="12" customHeight="1" x14ac:dyDescent="0.25">
      <c r="A114" s="55" t="s">
        <v>92</v>
      </c>
      <c r="B114" s="332">
        <f>IF(B$6=0,0,B$6/FBT!B$5*1000)</f>
        <v>3.1166249970686919</v>
      </c>
      <c r="C114" s="332">
        <f>IF(C$6=0,0,C$6/FBT!C$5*1000)</f>
        <v>3.016222376379353</v>
      </c>
      <c r="D114" s="332">
        <f>IF(D$6=0,0,D$6/FBT!D$5*1000)</f>
        <v>3.2045169799013449</v>
      </c>
      <c r="E114" s="332">
        <f>IF(E$6=0,0,E$6/FBT!E$5*1000)</f>
        <v>3.4199657511814938</v>
      </c>
      <c r="F114" s="332">
        <f>IF(F$6=0,0,F$6/FBT!F$5*1000)</f>
        <v>3.2230175391578761</v>
      </c>
      <c r="G114" s="332">
        <f>IF(G$6=0,0,G$6/FBT!G$5*1000)</f>
        <v>3.2361148061593887</v>
      </c>
      <c r="H114" s="332">
        <f>IF(H$6=0,0,H$6/FBT!H$5*1000)</f>
        <v>3.2013676718883626</v>
      </c>
      <c r="I114" s="332">
        <f>IF(I$6=0,0,I$6/FBT!I$5*1000)</f>
        <v>3.0930819363806061</v>
      </c>
      <c r="J114" s="332">
        <f>IF(J$6=0,0,J$6/FBT!J$5*1000)</f>
        <v>3.129245036900739</v>
      </c>
      <c r="K114" s="332">
        <f>IF(K$6=0,0,K$6/FBT!K$5*1000)</f>
        <v>3.5331088888488877</v>
      </c>
      <c r="L114" s="332">
        <f>IF(L$6=0,0,L$6/FBT!L$5*1000)</f>
        <v>3.5118798266872431</v>
      </c>
      <c r="M114" s="332">
        <f>IF(M$6=0,0,M$6/FBT!M$5*1000)</f>
        <v>3.1868713446624333</v>
      </c>
      <c r="N114" s="332">
        <f>IF(N$6=0,0,N$6/FBT!N$5*1000)</f>
        <v>3.2732228452381174</v>
      </c>
      <c r="O114" s="332">
        <f>IF(O$6=0,0,O$6/FBT!O$5*1000)</f>
        <v>3.2264926146216819</v>
      </c>
      <c r="P114" s="332">
        <f>IF(P$6=0,0,P$6/FBT!P$5*1000)</f>
        <v>3.2350839750757041</v>
      </c>
      <c r="Q114" s="332">
        <f>IF(Q$6=0,0,Q$6/FBT!Q$5*1000)</f>
        <v>3.0845636386134245</v>
      </c>
      <c r="R114" s="332">
        <f>IF(R$6=0,0,R$6/FBT!R$5*1000)</f>
        <v>3.0687597227208236</v>
      </c>
      <c r="S114" s="332">
        <f>IF(S$6=0,0,S$6/FBT!S$5*1000)</f>
        <v>2.7220457615989693</v>
      </c>
      <c r="T114" s="332">
        <f>IF(T$6=0,0,T$6/FBT!T$5*1000)</f>
        <v>2.3090724893261543</v>
      </c>
      <c r="U114" s="332">
        <f>IF(U$6=0,0,U$6/FBT!U$5*1000)</f>
        <v>2.0653652314376805</v>
      </c>
      <c r="V114" s="332">
        <f>IF(V$6=0,0,V$6/FBT!V$5*1000)</f>
        <v>2.0609523121424198</v>
      </c>
      <c r="W114" s="332">
        <f>IF(W$6=0,0,W$6/FBT!W$5*1000)</f>
        <v>2.586390888936958</v>
      </c>
      <c r="DA114" s="67"/>
    </row>
    <row r="115" spans="1:105" ht="12" customHeight="1" x14ac:dyDescent="0.25">
      <c r="A115" s="202" t="s">
        <v>93</v>
      </c>
      <c r="B115" s="333">
        <f>IF(B$7=0,0,B$7/FBT!B$5*1000)</f>
        <v>3.6360624965801405</v>
      </c>
      <c r="C115" s="333">
        <f>IF(C$7=0,0,C$7/FBT!C$5*1000)</f>
        <v>3.5189261057759125</v>
      </c>
      <c r="D115" s="333">
        <f>IF(D$7=0,0,D$7/FBT!D$5*1000)</f>
        <v>3.7386031432182385</v>
      </c>
      <c r="E115" s="333">
        <f>IF(E$7=0,0,E$7/FBT!E$5*1000)</f>
        <v>3.9899600430450759</v>
      </c>
      <c r="F115" s="333">
        <f>IF(F$7=0,0,F$7/FBT!F$5*1000)</f>
        <v>3.7601871290175235</v>
      </c>
      <c r="G115" s="333">
        <f>IF(G$7=0,0,G$7/FBT!G$5*1000)</f>
        <v>3.7754672738526196</v>
      </c>
      <c r="H115" s="333">
        <f>IF(H$7=0,0,H$7/FBT!H$5*1000)</f>
        <v>3.7349289505364229</v>
      </c>
      <c r="I115" s="333">
        <f>IF(I$7=0,0,I$7/FBT!I$5*1000)</f>
        <v>3.6085955924440398</v>
      </c>
      <c r="J115" s="333">
        <f>IF(J$7=0,0,J$7/FBT!J$5*1000)</f>
        <v>3.6507858763841945</v>
      </c>
      <c r="K115" s="333">
        <f>IF(K$7=0,0,K$7/FBT!K$5*1000)</f>
        <v>4.121960370323702</v>
      </c>
      <c r="L115" s="333">
        <f>IF(L$7=0,0,L$7/FBT!L$5*1000)</f>
        <v>4.0971931311351169</v>
      </c>
      <c r="M115" s="333">
        <f>IF(M$7=0,0,M$7/FBT!M$5*1000)</f>
        <v>3.7180165687728377</v>
      </c>
      <c r="N115" s="333">
        <f>IF(N$7=0,0,N$7/FBT!N$5*1000)</f>
        <v>3.8187599861111363</v>
      </c>
      <c r="O115" s="333">
        <f>IF(O$7=0,0,O$7/FBT!O$5*1000)</f>
        <v>3.7642413837252966</v>
      </c>
      <c r="P115" s="333">
        <f>IF(P$7=0,0,P$7/FBT!P$5*1000)</f>
        <v>3.7742646375883213</v>
      </c>
      <c r="Q115" s="333">
        <f>IF(Q$7=0,0,Q$7/FBT!Q$5*1000)</f>
        <v>3.598657578382328</v>
      </c>
      <c r="R115" s="333">
        <f>IF(R$7=0,0,R$7/FBT!R$5*1000)</f>
        <v>3.5802196765076268</v>
      </c>
      <c r="S115" s="333">
        <f>IF(S$7=0,0,S$7/FBT!S$5*1000)</f>
        <v>3.1757200551987985</v>
      </c>
      <c r="T115" s="333">
        <f>IF(T$7=0,0,T$7/FBT!T$5*1000)</f>
        <v>2.6939179042138472</v>
      </c>
      <c r="U115" s="333">
        <f>IF(U$7=0,0,U$7/FBT!U$5*1000)</f>
        <v>2.4095927700106277</v>
      </c>
      <c r="V115" s="333">
        <f>IF(V$7=0,0,V$7/FBT!V$5*1000)</f>
        <v>2.4044443641661557</v>
      </c>
      <c r="W115" s="333">
        <f>IF(W$7=0,0,W$7/FBT!W$5*1000)</f>
        <v>3.017456037093118</v>
      </c>
      <c r="DA115" s="174"/>
    </row>
    <row r="116" spans="1:105" ht="12" customHeight="1" x14ac:dyDescent="0.25">
      <c r="A116" s="202" t="s">
        <v>94</v>
      </c>
      <c r="B116" s="333">
        <f>IF(B$8=0,0,B$8/FBT!B$5*1000)</f>
        <v>8.3109999921831808</v>
      </c>
      <c r="C116" s="333">
        <f>IF(C$8=0,0,C$8/FBT!C$5*1000)</f>
        <v>8.0432596703449377</v>
      </c>
      <c r="D116" s="333">
        <f>IF(D$8=0,0,D$8/FBT!D$5*1000)</f>
        <v>8.5453786130702589</v>
      </c>
      <c r="E116" s="333">
        <f>IF(E$8=0,0,E$8/FBT!E$5*1000)</f>
        <v>9.1199086698173133</v>
      </c>
      <c r="F116" s="333">
        <f>IF(F$8=0,0,F$8/FBT!F$5*1000)</f>
        <v>8.5947134377543382</v>
      </c>
      <c r="G116" s="333">
        <f>IF(G$8=0,0,G$8/FBT!G$5*1000)</f>
        <v>8.6296394830917027</v>
      </c>
      <c r="H116" s="333">
        <f>IF(H$8=0,0,H$8/FBT!H$5*1000)</f>
        <v>8.5369804583689692</v>
      </c>
      <c r="I116" s="333">
        <f>IF(I$8=0,0,I$8/FBT!I$5*1000)</f>
        <v>8.2482184970149497</v>
      </c>
      <c r="J116" s="333">
        <f>IF(J$8=0,0,J$8/FBT!J$5*1000)</f>
        <v>8.3446534317353027</v>
      </c>
      <c r="K116" s="333">
        <f>IF(K$8=0,0,K$8/FBT!K$5*1000)</f>
        <v>9.4216237035970316</v>
      </c>
      <c r="L116" s="333">
        <f>IF(L$8=0,0,L$8/FBT!L$5*1000)</f>
        <v>9.3650128711659839</v>
      </c>
      <c r="M116" s="333">
        <f>IF(M$8=0,0,M$8/FBT!M$5*1000)</f>
        <v>8.4983235857664887</v>
      </c>
      <c r="N116" s="333">
        <f>IF(N$8=0,0,N$8/FBT!N$5*1000)</f>
        <v>8.7285942539683141</v>
      </c>
      <c r="O116" s="333">
        <f>IF(O$8=0,0,O$8/FBT!O$5*1000)</f>
        <v>8.6039803056578226</v>
      </c>
      <c r="P116" s="333">
        <f>IF(P$8=0,0,P$8/FBT!P$5*1000)</f>
        <v>8.626890600201877</v>
      </c>
      <c r="Q116" s="333">
        <f>IF(Q$8=0,0,Q$8/FBT!Q$5*1000)</f>
        <v>8.2255030363024613</v>
      </c>
      <c r="R116" s="333">
        <f>IF(R$8=0,0,R$8/FBT!R$5*1000)</f>
        <v>8.1833592605888619</v>
      </c>
      <c r="S116" s="333">
        <f>IF(S$8=0,0,S$8/FBT!S$5*1000)</f>
        <v>7.2587886975972529</v>
      </c>
      <c r="T116" s="333">
        <f>IF(T$8=0,0,T$8/FBT!T$5*1000)</f>
        <v>6.1575266382030787</v>
      </c>
      <c r="U116" s="333">
        <f>IF(U$8=0,0,U$8/FBT!U$5*1000)</f>
        <v>5.5076406171671488</v>
      </c>
      <c r="V116" s="333">
        <f>IF(V$8=0,0,V$8/FBT!V$5*1000)</f>
        <v>5.4958728323797859</v>
      </c>
      <c r="W116" s="333">
        <f>IF(W$8=0,0,W$8/FBT!W$5*1000)</f>
        <v>6.8970423704985535</v>
      </c>
      <c r="DA116" s="174"/>
    </row>
    <row r="117" spans="1:105" ht="12" customHeight="1" x14ac:dyDescent="0.25">
      <c r="A117" s="202" t="s">
        <v>95</v>
      </c>
      <c r="B117" s="333">
        <f>IF(B$9=0,0,B$9/FBT!B$5*1000)</f>
        <v>6.2332499941373856</v>
      </c>
      <c r="C117" s="333">
        <f>IF(C$9=0,0,C$9/FBT!C$5*1000)</f>
        <v>6.0324447527587068</v>
      </c>
      <c r="D117" s="333">
        <f>IF(D$9=0,0,D$9/FBT!D$5*1000)</f>
        <v>6.4090339598026906</v>
      </c>
      <c r="E117" s="333">
        <f>IF(E$9=0,0,E$9/FBT!E$5*1000)</f>
        <v>6.8399315023629903</v>
      </c>
      <c r="F117" s="333">
        <f>IF(F$9=0,0,F$9/FBT!F$5*1000)</f>
        <v>6.4460350783157496</v>
      </c>
      <c r="G117" s="333">
        <f>IF(G$9=0,0,G$9/FBT!G$5*1000)</f>
        <v>6.4722296123187757</v>
      </c>
      <c r="H117" s="333">
        <f>IF(H$9=0,0,H$9/FBT!H$5*1000)</f>
        <v>6.4027353437767252</v>
      </c>
      <c r="I117" s="333">
        <f>IF(I$9=0,0,I$9/FBT!I$5*1000)</f>
        <v>6.1861638727612123</v>
      </c>
      <c r="J117" s="333">
        <f>IF(J$9=0,0,J$9/FBT!J$5*1000)</f>
        <v>6.258490073801477</v>
      </c>
      <c r="K117" s="333">
        <f>IF(K$9=0,0,K$9/FBT!K$5*1000)</f>
        <v>7.0662177776977755</v>
      </c>
      <c r="L117" s="333">
        <f>IF(L$9=0,0,L$9/FBT!L$5*1000)</f>
        <v>7.0237596533744853</v>
      </c>
      <c r="M117" s="333">
        <f>IF(M$9=0,0,M$9/FBT!M$5*1000)</f>
        <v>6.3737426893248674</v>
      </c>
      <c r="N117" s="333">
        <f>IF(N$9=0,0,N$9/FBT!N$5*1000)</f>
        <v>6.5464456904762347</v>
      </c>
      <c r="O117" s="333">
        <f>IF(O$9=0,0,O$9/FBT!O$5*1000)</f>
        <v>6.4529852292433638</v>
      </c>
      <c r="P117" s="333">
        <f>IF(P$9=0,0,P$9/FBT!P$5*1000)</f>
        <v>6.47016795015141</v>
      </c>
      <c r="Q117" s="333">
        <f>IF(Q$9=0,0,Q$9/FBT!Q$5*1000)</f>
        <v>6.1691272772268491</v>
      </c>
      <c r="R117" s="333">
        <f>IF(R$9=0,0,R$9/FBT!R$5*1000)</f>
        <v>6.1375194454416446</v>
      </c>
      <c r="S117" s="333">
        <f>IF(S$9=0,0,S$9/FBT!S$5*1000)</f>
        <v>5.4440915231979377</v>
      </c>
      <c r="T117" s="333">
        <f>IF(T$9=0,0,T$9/FBT!T$5*1000)</f>
        <v>4.6181449786523077</v>
      </c>
      <c r="U117" s="333">
        <f>IF(U$9=0,0,U$9/FBT!U$5*1000)</f>
        <v>4.1307304628753609</v>
      </c>
      <c r="V117" s="333">
        <f>IF(V$9=0,0,V$9/FBT!V$5*1000)</f>
        <v>4.1219046242848396</v>
      </c>
      <c r="W117" s="333">
        <f>IF(W$9=0,0,W$9/FBT!W$5*1000)</f>
        <v>5.1727817778739151</v>
      </c>
      <c r="DA117" s="174"/>
    </row>
    <row r="118" spans="1:105" ht="12" customHeight="1" x14ac:dyDescent="0.25">
      <c r="A118" s="56" t="s">
        <v>96</v>
      </c>
      <c r="B118" s="334">
        <f>IF(B$10=0,0,B$10/FBT!B$5*1000)</f>
        <v>3.3457902985296109</v>
      </c>
      <c r="C118" s="334">
        <f>IF(C$10=0,0,C$10/FBT!C$5*1000)</f>
        <v>3.2260860714364972</v>
      </c>
      <c r="D118" s="334">
        <f>IF(D$10=0,0,D$10/FBT!D$5*1000)</f>
        <v>3.4428430746942089</v>
      </c>
      <c r="E118" s="334">
        <f>IF(E$10=0,0,E$10/FBT!E$5*1000)</f>
        <v>3.9345081712441807</v>
      </c>
      <c r="F118" s="334">
        <f>IF(F$10=0,0,F$10/FBT!F$5*1000)</f>
        <v>3.6761847876216169</v>
      </c>
      <c r="G118" s="334">
        <f>IF(G$10=0,0,G$10/FBT!G$5*1000)</f>
        <v>3.6681526186992497</v>
      </c>
      <c r="H118" s="334">
        <f>IF(H$10=0,0,H$10/FBT!H$5*1000)</f>
        <v>3.6927536658698523</v>
      </c>
      <c r="I118" s="334">
        <f>IF(I$10=0,0,I$10/FBT!I$5*1000)</f>
        <v>3.5477893526632851</v>
      </c>
      <c r="J118" s="334">
        <f>IF(J$10=0,0,J$10/FBT!J$5*1000)</f>
        <v>3.6084712413351272</v>
      </c>
      <c r="K118" s="334">
        <f>IF(K$10=0,0,K$10/FBT!K$5*1000)</f>
        <v>4.1347395686168822</v>
      </c>
      <c r="L118" s="334">
        <f>IF(L$10=0,0,L$10/FBT!L$5*1000)</f>
        <v>4.0460805590893605</v>
      </c>
      <c r="M118" s="334">
        <f>IF(M$10=0,0,M$10/FBT!M$5*1000)</f>
        <v>3.6033323273132631</v>
      </c>
      <c r="N118" s="334">
        <f>IF(N$10=0,0,N$10/FBT!N$5*1000)</f>
        <v>3.7391587688706234</v>
      </c>
      <c r="O118" s="334">
        <f>IF(O$10=0,0,O$10/FBT!O$5*1000)</f>
        <v>3.6055748080965584</v>
      </c>
      <c r="P118" s="334">
        <f>IF(P$10=0,0,P$10/FBT!P$5*1000)</f>
        <v>3.6345582789199158</v>
      </c>
      <c r="Q118" s="334">
        <f>IF(Q$10=0,0,Q$10/FBT!Q$5*1000)</f>
        <v>3.4231465896967173</v>
      </c>
      <c r="R118" s="334">
        <f>IF(R$10=0,0,R$10/FBT!R$5*1000)</f>
        <v>3.3824825316851768</v>
      </c>
      <c r="S118" s="334">
        <f>IF(S$10=0,0,S$10/FBT!S$5*1000)</f>
        <v>2.9155453876236423</v>
      </c>
      <c r="T118" s="334">
        <f>IF(T$10=0,0,T$10/FBT!T$5*1000)</f>
        <v>2.5372294983486037</v>
      </c>
      <c r="U118" s="334">
        <f>IF(U$10=0,0,U$10/FBT!U$5*1000)</f>
        <v>2.3781529107689172</v>
      </c>
      <c r="V118" s="334">
        <f>IF(V$10=0,0,V$10/FBT!V$5*1000)</f>
        <v>2.3978070519182939</v>
      </c>
      <c r="W118" s="334">
        <f>IF(W$10=0,0,W$10/FBT!W$5*1000)</f>
        <v>2.7931046773660615</v>
      </c>
      <c r="DA118" s="68"/>
    </row>
    <row r="119" spans="1:105" ht="12" customHeight="1" x14ac:dyDescent="0.25">
      <c r="A119" s="203" t="s">
        <v>2149</v>
      </c>
      <c r="B119" s="350">
        <f>IF(B$16=0,0,B$16/FBT!B$5*1000)</f>
        <v>10.286700895354329</v>
      </c>
      <c r="C119" s="350">
        <f>IF(C$16=0,0,C$16/FBT!C$5*1000)</f>
        <v>9.9195560044198334</v>
      </c>
      <c r="D119" s="350">
        <f>IF(D$16=0,0,D$16/FBT!D$5*1000)</f>
        <v>10.584890582474728</v>
      </c>
      <c r="E119" s="350">
        <f>IF(E$16=0,0,E$16/FBT!E$5*1000)</f>
        <v>11.456765812456453</v>
      </c>
      <c r="F119" s="350">
        <f>IF(F$16=0,0,F$16/FBT!F$5*1000)</f>
        <v>10.694303918909521</v>
      </c>
      <c r="G119" s="350">
        <f>IF(G$16=0,0,G$16/FBT!G$5*1000)</f>
        <v>10.835738476145805</v>
      </c>
      <c r="H119" s="350">
        <f>IF(H$16=0,0,H$16/FBT!H$5*1000)</f>
        <v>10.81151184041534</v>
      </c>
      <c r="I119" s="350">
        <f>IF(I$16=0,0,I$16/FBT!I$5*1000)</f>
        <v>10.352985079381048</v>
      </c>
      <c r="J119" s="350">
        <f>IF(J$16=0,0,J$16/FBT!J$5*1000)</f>
        <v>10.522712287501816</v>
      </c>
      <c r="K119" s="350">
        <f>IF(K$16=0,0,K$16/FBT!K$5*1000)</f>
        <v>12.686867416958554</v>
      </c>
      <c r="L119" s="350">
        <f>IF(L$16=0,0,L$16/FBT!L$5*1000)</f>
        <v>12.41919206340307</v>
      </c>
      <c r="M119" s="350">
        <f>IF(M$16=0,0,M$16/FBT!M$5*1000)</f>
        <v>10.838757292325635</v>
      </c>
      <c r="N119" s="350">
        <f>IF(N$16=0,0,N$16/FBT!N$5*1000)</f>
        <v>11.227910713361087</v>
      </c>
      <c r="O119" s="350">
        <f>IF(O$16=0,0,O$16/FBT!O$5*1000)</f>
        <v>11.074843833459406</v>
      </c>
      <c r="P119" s="350">
        <f>IF(P$16=0,0,P$16/FBT!P$5*1000)</f>
        <v>11.162481554765805</v>
      </c>
      <c r="Q119" s="350">
        <f>IF(Q$16=0,0,Q$16/FBT!Q$5*1000)</f>
        <v>10.516204860179229</v>
      </c>
      <c r="R119" s="350">
        <f>IF(R$16=0,0,R$16/FBT!R$5*1000)</f>
        <v>10.392948372873198</v>
      </c>
      <c r="S119" s="350">
        <f>IF(S$16=0,0,S$16/FBT!S$5*1000)</f>
        <v>8.9643998237988392</v>
      </c>
      <c r="T119" s="350">
        <f>IF(T$16=0,0,T$16/FBT!T$5*1000)</f>
        <v>7.7964142941918997</v>
      </c>
      <c r="U119" s="350">
        <f>IF(U$16=0,0,U$16/FBT!U$5*1000)</f>
        <v>7.2996879508217649</v>
      </c>
      <c r="V119" s="350">
        <f>IF(V$16=0,0,V$16/FBT!V$5*1000)</f>
        <v>7.3582973407262733</v>
      </c>
      <c r="W119" s="350">
        <f>IF(W$16=0,0,W$16/FBT!W$5*1000)</f>
        <v>8.5862253032131424</v>
      </c>
      <c r="DA119" s="175"/>
    </row>
    <row r="120" spans="1:105" ht="12" customHeight="1" x14ac:dyDescent="0.25">
      <c r="A120" s="203" t="s">
        <v>2161</v>
      </c>
      <c r="B120" s="350">
        <f>IF(B$25=0,0,B$25/FBT!B$5*1000)</f>
        <v>8.5722507461286082</v>
      </c>
      <c r="C120" s="350">
        <f>IF(C$25=0,0,C$25/FBT!C$5*1000)</f>
        <v>8.2662966703498633</v>
      </c>
      <c r="D120" s="350">
        <f>IF(D$25=0,0,D$25/FBT!D$5*1000)</f>
        <v>8.8207421520622784</v>
      </c>
      <c r="E120" s="350">
        <f>IF(E$25=0,0,E$25/FBT!E$5*1000)</f>
        <v>9.5473048437137091</v>
      </c>
      <c r="F120" s="350">
        <f>IF(F$25=0,0,F$25/FBT!F$5*1000)</f>
        <v>8.9119199324246026</v>
      </c>
      <c r="G120" s="350">
        <f>IF(G$25=0,0,G$25/FBT!G$5*1000)</f>
        <v>9.0297820634548334</v>
      </c>
      <c r="H120" s="350">
        <f>IF(H$25=0,0,H$25/FBT!H$5*1000)</f>
        <v>9.0095932003461208</v>
      </c>
      <c r="I120" s="350">
        <f>IF(I$25=0,0,I$25/FBT!I$5*1000)</f>
        <v>8.6274875661508759</v>
      </c>
      <c r="J120" s="350">
        <f>IF(J$25=0,0,J$25/FBT!J$5*1000)</f>
        <v>8.7689269062515081</v>
      </c>
      <c r="K120" s="350">
        <f>IF(K$25=0,0,K$25/FBT!K$5*1000)</f>
        <v>10.572389514132123</v>
      </c>
      <c r="L120" s="350">
        <f>IF(L$25=0,0,L$25/FBT!L$5*1000)</f>
        <v>10.349326719502558</v>
      </c>
      <c r="M120" s="350">
        <f>IF(M$25=0,0,M$25/FBT!M$5*1000)</f>
        <v>9.0322977436046941</v>
      </c>
      <c r="N120" s="350">
        <f>IF(N$25=0,0,N$25/FBT!N$5*1000)</f>
        <v>9.3565922611342334</v>
      </c>
      <c r="O120" s="350">
        <f>IF(O$25=0,0,O$25/FBT!O$5*1000)</f>
        <v>9.2290365278828421</v>
      </c>
      <c r="P120" s="350">
        <f>IF(P$25=0,0,P$25/FBT!P$5*1000)</f>
        <v>9.3020679623048395</v>
      </c>
      <c r="Q120" s="350">
        <f>IF(Q$25=0,0,Q$25/FBT!Q$5*1000)</f>
        <v>8.7635040501493542</v>
      </c>
      <c r="R120" s="350">
        <f>IF(R$25=0,0,R$25/FBT!R$5*1000)</f>
        <v>8.6607903107276627</v>
      </c>
      <c r="S120" s="350">
        <f>IF(S$25=0,0,S$25/FBT!S$5*1000)</f>
        <v>7.4703331864990341</v>
      </c>
      <c r="T120" s="350">
        <f>IF(T$25=0,0,T$25/FBT!T$5*1000)</f>
        <v>6.4970119118265846</v>
      </c>
      <c r="U120" s="350">
        <f>IF(U$25=0,0,U$25/FBT!U$5*1000)</f>
        <v>6.0830732923514708</v>
      </c>
      <c r="V120" s="350">
        <f>IF(V$25=0,0,V$25/FBT!V$5*1000)</f>
        <v>6.1319144506052314</v>
      </c>
      <c r="W120" s="350">
        <f>IF(W$25=0,0,W$25/FBT!W$5*1000)</f>
        <v>7.1551877526776178</v>
      </c>
      <c r="DA120" s="175"/>
    </row>
    <row r="121" spans="1:105" ht="12" customHeight="1" x14ac:dyDescent="0.25">
      <c r="A121" s="203" t="s">
        <v>2173</v>
      </c>
      <c r="B121" s="350">
        <f>IF(B$34=0,0,B$34/FBT!B$5*1000)</f>
        <v>45.086961001769851</v>
      </c>
      <c r="C121" s="350">
        <f>IF(C$34=0,0,C$34/FBT!C$5*1000)</f>
        <v>47.739474716633666</v>
      </c>
      <c r="D121" s="350">
        <f>IF(D$34=0,0,D$34/FBT!D$5*1000)</f>
        <v>45.762210124935024</v>
      </c>
      <c r="E121" s="350">
        <f>IF(E$34=0,0,E$34/FBT!E$5*1000)</f>
        <v>41.578276374891374</v>
      </c>
      <c r="F121" s="350">
        <f>IF(F$34=0,0,F$34/FBT!F$5*1000)</f>
        <v>43.72908883782123</v>
      </c>
      <c r="G121" s="350">
        <f>IF(G$34=0,0,G$34/FBT!G$5*1000)</f>
        <v>39.438852586092452</v>
      </c>
      <c r="H121" s="350">
        <f>IF(H$34=0,0,H$34/FBT!H$5*1000)</f>
        <v>35.952050957767653</v>
      </c>
      <c r="I121" s="350">
        <f>IF(I$34=0,0,I$34/FBT!I$5*1000)</f>
        <v>37.912696067715771</v>
      </c>
      <c r="J121" s="350">
        <f>IF(J$34=0,0,J$34/FBT!J$5*1000)</f>
        <v>36.618404171554246</v>
      </c>
      <c r="K121" s="350">
        <f>IF(K$34=0,0,K$34/FBT!K$5*1000)</f>
        <v>23.041835046916461</v>
      </c>
      <c r="L121" s="350">
        <f>IF(L$34=0,0,L$34/FBT!L$5*1000)</f>
        <v>26.317893809387886</v>
      </c>
      <c r="M121" s="350">
        <f>IF(M$34=0,0,M$34/FBT!M$5*1000)</f>
        <v>33.465130435391053</v>
      </c>
      <c r="N121" s="350">
        <f>IF(N$34=0,0,N$34/FBT!N$5*1000)</f>
        <v>32.245735341331148</v>
      </c>
      <c r="O121" s="350">
        <f>IF(O$34=0,0,O$34/FBT!O$5*1000)</f>
        <v>31.544755227219078</v>
      </c>
      <c r="P121" s="350">
        <f>IF(P$34=0,0,P$34/FBT!P$5*1000)</f>
        <v>29.942564827716325</v>
      </c>
      <c r="Q121" s="350">
        <f>IF(Q$34=0,0,Q$34/FBT!Q$5*1000)</f>
        <v>31.63688011166607</v>
      </c>
      <c r="R121" s="350">
        <f>IF(R$34=0,0,R$34/FBT!R$5*1000)</f>
        <v>33.376665068228604</v>
      </c>
      <c r="S121" s="350">
        <f>IF(S$34=0,0,S$34/FBT!S$5*1000)</f>
        <v>41.240066784164938</v>
      </c>
      <c r="T121" s="350">
        <f>IF(T$34=0,0,T$34/FBT!T$5*1000)</f>
        <v>50.392359403132566</v>
      </c>
      <c r="U121" s="350">
        <f>IF(U$34=0,0,U$34/FBT!U$5*1000)</f>
        <v>52.584102224590104</v>
      </c>
      <c r="V121" s="350">
        <f>IF(V$34=0,0,V$34/FBT!V$5*1000)</f>
        <v>53.827854728164603</v>
      </c>
      <c r="W121" s="350">
        <f>IF(W$34=0,0,W$34/FBT!W$5*1000)</f>
        <v>50.971139503898925</v>
      </c>
      <c r="DA121" s="175"/>
    </row>
    <row r="122" spans="1:105" ht="12" customHeight="1" x14ac:dyDescent="0.25">
      <c r="A122" s="203" t="s">
        <v>2185</v>
      </c>
      <c r="B122" s="350">
        <f>IF(B$45=0,0,B$45/FBT!B$5*1000)</f>
        <v>10.472754841645969</v>
      </c>
      <c r="C122" s="350">
        <f>IF(C$45=0,0,C$45/FBT!C$5*1000)</f>
        <v>10.783366437053147</v>
      </c>
      <c r="D122" s="350">
        <f>IF(D$45=0,0,D$45/FBT!D$5*1000)</f>
        <v>10.673976455973495</v>
      </c>
      <c r="E122" s="350">
        <f>IF(E$45=0,0,E$45/FBT!E$5*1000)</f>
        <v>10.245489369478269</v>
      </c>
      <c r="F122" s="350">
        <f>IF(F$45=0,0,F$45/FBT!F$5*1000)</f>
        <v>10.372957645470802</v>
      </c>
      <c r="G122" s="350">
        <f>IF(G$45=0,0,G$45/FBT!G$5*1000)</f>
        <v>9.7098250901108898</v>
      </c>
      <c r="H122" s="350">
        <f>IF(H$45=0,0,H$45/FBT!H$5*1000)</f>
        <v>9.1220059922359553</v>
      </c>
      <c r="I122" s="350">
        <f>IF(I$45=0,0,I$45/FBT!I$5*1000)</f>
        <v>9.3149153912782108</v>
      </c>
      <c r="J122" s="350">
        <f>IF(J$45=0,0,J$45/FBT!J$5*1000)</f>
        <v>9.1495409402921162</v>
      </c>
      <c r="K122" s="350">
        <f>IF(K$45=0,0,K$45/FBT!K$5*1000)</f>
        <v>7.4412424738915206</v>
      </c>
      <c r="L122" s="350">
        <f>IF(L$45=0,0,L$45/FBT!L$5*1000)</f>
        <v>7.9355271155792</v>
      </c>
      <c r="M122" s="350">
        <f>IF(M$45=0,0,M$45/FBT!M$5*1000)</f>
        <v>8.7138261928986314</v>
      </c>
      <c r="N122" s="350">
        <f>IF(N$45=0,0,N$45/FBT!N$5*1000)</f>
        <v>8.612831049665985</v>
      </c>
      <c r="O122" s="350">
        <f>IF(O$45=0,0,O$45/FBT!O$5*1000)</f>
        <v>8.4518319955043832</v>
      </c>
      <c r="P122" s="350">
        <f>IF(P$45=0,0,P$45/FBT!P$5*1000)</f>
        <v>8.2096815961883998</v>
      </c>
      <c r="Q122" s="350">
        <f>IF(Q$45=0,0,Q$45/FBT!Q$5*1000)</f>
        <v>8.3150769940571454</v>
      </c>
      <c r="R122" s="350">
        <f>IF(R$45=0,0,R$45/FBT!R$5*1000)</f>
        <v>8.5726946728263407</v>
      </c>
      <c r="S122" s="350">
        <f>IF(S$45=0,0,S$45/FBT!S$5*1000)</f>
        <v>9.4406742080236405</v>
      </c>
      <c r="T122" s="350">
        <f>IF(T$45=0,0,T$45/FBT!T$5*1000)</f>
        <v>10.440772035290513</v>
      </c>
      <c r="U122" s="350">
        <f>IF(U$45=0,0,U$45/FBT!U$5*1000)</f>
        <v>10.524357454603411</v>
      </c>
      <c r="V122" s="350">
        <f>IF(V$45=0,0,V$45/FBT!V$5*1000)</f>
        <v>10.715938386841046</v>
      </c>
      <c r="W122" s="350">
        <f>IF(W$45=0,0,W$45/FBT!W$5*1000)</f>
        <v>10.830714669990297</v>
      </c>
      <c r="DA122" s="175"/>
    </row>
    <row r="123" spans="1:105" ht="12" customHeight="1" x14ac:dyDescent="0.25">
      <c r="A123" s="203" t="s">
        <v>2211</v>
      </c>
      <c r="B123" s="350">
        <f>IF(B$66=0,0,B$66/FBT!B$5*1000)</f>
        <v>15.025095357454806</v>
      </c>
      <c r="C123" s="350">
        <f>IF(C$66=0,0,C$66/FBT!C$5*1000)</f>
        <v>14.736787385430505</v>
      </c>
      <c r="D123" s="350">
        <f>IF(D$66=0,0,D$66/FBT!D$5*1000)</f>
        <v>15.420380357557319</v>
      </c>
      <c r="E123" s="350">
        <f>IF(E$66=0,0,E$66/FBT!E$5*1000)</f>
        <v>16.095241092853058</v>
      </c>
      <c r="F123" s="350">
        <f>IF(F$66=0,0,F$66/FBT!F$5*1000)</f>
        <v>15.383108801298008</v>
      </c>
      <c r="G123" s="350">
        <f>IF(G$66=0,0,G$66/FBT!G$5*1000)</f>
        <v>15.239513647655681</v>
      </c>
      <c r="H123" s="350">
        <f>IF(H$66=0,0,H$66/FBT!H$5*1000)</f>
        <v>14.930047664644761</v>
      </c>
      <c r="I123" s="350">
        <f>IF(I$66=0,0,I$66/FBT!I$5*1000)</f>
        <v>14.576479767508063</v>
      </c>
      <c r="J123" s="350">
        <f>IF(J$66=0,0,J$66/FBT!J$5*1000)</f>
        <v>14.664930040776015</v>
      </c>
      <c r="K123" s="350">
        <f>IF(K$66=0,0,K$66/FBT!K$5*1000)</f>
        <v>15.690510893658235</v>
      </c>
      <c r="L123" s="350">
        <f>IF(L$66=0,0,L$66/FBT!L$5*1000)</f>
        <v>15.758995519224877</v>
      </c>
      <c r="M123" s="350">
        <f>IF(M$66=0,0,M$66/FBT!M$5*1000)</f>
        <v>14.758848777490449</v>
      </c>
      <c r="N123" s="350">
        <f>IF(N$66=0,0,N$66/FBT!N$5*1000)</f>
        <v>15.05535279018239</v>
      </c>
      <c r="O123" s="350">
        <f>IF(O$66=0,0,O$66/FBT!O$5*1000)</f>
        <v>14.831833698971941</v>
      </c>
      <c r="P123" s="350">
        <f>IF(P$66=0,0,P$66/FBT!P$5*1000)</f>
        <v>14.791087303839237</v>
      </c>
      <c r="Q123" s="350">
        <f>IF(Q$66=0,0,Q$66/FBT!Q$5*1000)</f>
        <v>14.250941186741244</v>
      </c>
      <c r="R123" s="350">
        <f>IF(R$66=0,0,R$66/FBT!R$5*1000)</f>
        <v>14.26845526490815</v>
      </c>
      <c r="S123" s="350">
        <f>IF(S$66=0,0,S$66/FBT!S$5*1000)</f>
        <v>13.203367514074415</v>
      </c>
      <c r="T123" s="350">
        <f>IF(T$66=0,0,T$66/FBT!T$5*1000)</f>
        <v>11.922468957208409</v>
      </c>
      <c r="U123" s="350">
        <f>IF(U$66=0,0,U$66/FBT!U$5*1000)</f>
        <v>11.012846067304409</v>
      </c>
      <c r="V123" s="350">
        <f>IF(V$66=0,0,V$66/FBT!V$5*1000)</f>
        <v>11.052407698621678</v>
      </c>
      <c r="W123" s="350">
        <f>IF(W$66=0,0,W$66/FBT!W$5*1000)</f>
        <v>13.095327072543094</v>
      </c>
      <c r="DA123" s="175"/>
    </row>
    <row r="124" spans="1:105" ht="12" customHeight="1" x14ac:dyDescent="0.25">
      <c r="A124" s="41" t="s">
        <v>2228</v>
      </c>
      <c r="B124" s="335">
        <f>IF(B$80=0,0,B$80/FBT!B$5*1000)</f>
        <v>17.633864233414659</v>
      </c>
      <c r="C124" s="335">
        <f>IF(C$80=0,0,C$80/FBT!C$5*1000)</f>
        <v>17.065786205554378</v>
      </c>
      <c r="D124" s="335">
        <f>IF(D$80=0,0,D$80/FBT!D$5*1000)</f>
        <v>18.131157072281816</v>
      </c>
      <c r="E124" s="335">
        <f>IF(E$80=0,0,E$80/FBT!E$5*1000)</f>
        <v>19.350166220184885</v>
      </c>
      <c r="F124" s="335">
        <f>IF(F$80=0,0,F$80/FBT!F$5*1000)</f>
        <v>18.235833236555266</v>
      </c>
      <c r="G124" s="335">
        <f>IF(G$80=0,0,G$80/FBT!G$5*1000)</f>
        <v>18.309937573249819</v>
      </c>
      <c r="H124" s="335">
        <f>IF(H$80=0,0,H$80/FBT!H$5*1000)</f>
        <v>18.113338287544355</v>
      </c>
      <c r="I124" s="335">
        <f>IF(I$80=0,0,I$80/FBT!I$5*1000)</f>
        <v>17.500657596041467</v>
      </c>
      <c r="J124" s="335">
        <f>IF(J$80=0,0,J$80/FBT!J$5*1000)</f>
        <v>17.705268418784382</v>
      </c>
      <c r="K124" s="335">
        <f>IF(K$80=0,0,K$80/FBT!K$5*1000)</f>
        <v>19.990330093107005</v>
      </c>
      <c r="L124" s="335">
        <f>IF(L$80=0,0,L$80/FBT!L$5*1000)</f>
        <v>19.870216059396416</v>
      </c>
      <c r="M124" s="335">
        <f>IF(M$80=0,0,M$80/FBT!M$5*1000)</f>
        <v>18.031318068100045</v>
      </c>
      <c r="N124" s="335">
        <f>IF(N$80=0,0,N$80/FBT!N$5*1000)</f>
        <v>18.519894858357265</v>
      </c>
      <c r="O124" s="335">
        <f>IF(O$80=0,0,O$80/FBT!O$5*1000)</f>
        <v>18.255495213529478</v>
      </c>
      <c r="P124" s="335">
        <f>IF(P$80=0,0,P$80/FBT!P$5*1000)</f>
        <v>18.304105130978325</v>
      </c>
      <c r="Q124" s="335">
        <f>IF(Q$80=0,0,Q$80/FBT!Q$5*1000)</f>
        <v>17.452461067274751</v>
      </c>
      <c r="R124" s="335">
        <f>IF(R$80=0,0,R$80/FBT!R$5*1000)</f>
        <v>17.363042511154418</v>
      </c>
      <c r="S124" s="335">
        <f>IF(S$80=0,0,S$80/FBT!S$5*1000)</f>
        <v>15.401334919126976</v>
      </c>
      <c r="T124" s="335">
        <f>IF(T$80=0,0,T$80/FBT!T$5*1000)</f>
        <v>13.064732144607383</v>
      </c>
      <c r="U124" s="335">
        <f>IF(U$80=0,0,U$80/FBT!U$5*1000)</f>
        <v>11.6858364794744</v>
      </c>
      <c r="V124" s="335">
        <f>IF(V$80=0,0,V$80/FBT!V$5*1000)</f>
        <v>11.660868182101812</v>
      </c>
      <c r="W124" s="335">
        <f>IF(W$80=0,0,W$80/FBT!W$5*1000)</f>
        <v>14.633799649605301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useful energy demand"</f>
        <v>LU: Food, beverages and tobacco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11.719140643286419</v>
      </c>
      <c r="C5" s="225">
        <v>12.661828521532289</v>
      </c>
      <c r="D5" s="225">
        <v>14.85686224644636</v>
      </c>
      <c r="E5" s="225">
        <v>13.61767201244496</v>
      </c>
      <c r="F5" s="225">
        <v>12.45099846571909</v>
      </c>
      <c r="G5" s="225">
        <v>12.09856785381246</v>
      </c>
      <c r="H5" s="225">
        <v>10.4834513455714</v>
      </c>
      <c r="I5" s="225">
        <v>9.3945005709760352</v>
      </c>
      <c r="J5" s="225">
        <v>9.5349066877461315</v>
      </c>
      <c r="K5" s="225">
        <v>8.7942405150763818</v>
      </c>
      <c r="L5" s="225">
        <v>9.0537951713557945</v>
      </c>
      <c r="M5" s="225">
        <v>11.436893149224741</v>
      </c>
      <c r="N5" s="225">
        <v>10.380965681831951</v>
      </c>
      <c r="O5" s="225">
        <v>9.6143940407434361</v>
      </c>
      <c r="P5" s="225">
        <v>14.19225815791313</v>
      </c>
      <c r="Q5" s="225">
        <v>10.76984114403241</v>
      </c>
      <c r="R5" s="225">
        <v>12.28581392615604</v>
      </c>
      <c r="S5" s="225">
        <v>11.826052776163159</v>
      </c>
      <c r="T5" s="225">
        <v>7.8219386564706799</v>
      </c>
      <c r="U5" s="225">
        <v>8.4043933379141684</v>
      </c>
      <c r="V5" s="225">
        <v>8.5725722696017819</v>
      </c>
      <c r="W5" s="225">
        <v>10.666605773899761</v>
      </c>
      <c r="DA5" s="89" t="s">
        <v>2230</v>
      </c>
    </row>
    <row r="6" spans="1:105" ht="12" customHeight="1" x14ac:dyDescent="0.25">
      <c r="A6" s="55" t="s">
        <v>92</v>
      </c>
      <c r="B6" s="261">
        <v>0.25622023720252068</v>
      </c>
      <c r="C6" s="261">
        <v>0.26818175909920611</v>
      </c>
      <c r="D6" s="261">
        <v>0.32624923061879818</v>
      </c>
      <c r="E6" s="261">
        <v>0.31469839286390661</v>
      </c>
      <c r="F6" s="261">
        <v>0.27809247382265723</v>
      </c>
      <c r="G6" s="261">
        <v>0.27938520077430962</v>
      </c>
      <c r="H6" s="261">
        <v>0.2476276508970581</v>
      </c>
      <c r="I6" s="261">
        <v>0.21624044279009799</v>
      </c>
      <c r="J6" s="261">
        <v>0.2224096033747481</v>
      </c>
      <c r="K6" s="261">
        <v>0.23489429628173841</v>
      </c>
      <c r="L6" s="261">
        <v>0.23576581855306381</v>
      </c>
      <c r="M6" s="261">
        <v>0.27629235695631998</v>
      </c>
      <c r="N6" s="261">
        <v>0.25506253891557462</v>
      </c>
      <c r="O6" s="261">
        <v>0.23556978586533769</v>
      </c>
      <c r="P6" s="261">
        <v>0.35256914386399518</v>
      </c>
      <c r="Q6" s="261">
        <v>0.26074524607431743</v>
      </c>
      <c r="R6" s="261">
        <v>0.2929652355754741</v>
      </c>
      <c r="S6" s="261">
        <v>0.25558126995742231</v>
      </c>
      <c r="T6" s="261">
        <v>0.14603903226812631</v>
      </c>
      <c r="U6" s="261">
        <v>0.1455596204410366</v>
      </c>
      <c r="V6" s="261">
        <v>0.1465028487130578</v>
      </c>
      <c r="W6" s="261">
        <v>0.20853772532298939</v>
      </c>
      <c r="DA6" s="67" t="s">
        <v>2231</v>
      </c>
    </row>
    <row r="7" spans="1:105" ht="12" customHeight="1" x14ac:dyDescent="0.25">
      <c r="A7" s="202" t="s">
        <v>93</v>
      </c>
      <c r="B7" s="226">
        <v>7.7467945294206919E-2</v>
      </c>
      <c r="C7" s="226">
        <v>8.1084500075535401E-2</v>
      </c>
      <c r="D7" s="226">
        <v>9.8641144922043414E-2</v>
      </c>
      <c r="E7" s="226">
        <v>9.5148760100812663E-2</v>
      </c>
      <c r="F7" s="226">
        <v>8.4080995256421334E-2</v>
      </c>
      <c r="G7" s="226">
        <v>8.4471850022088346E-2</v>
      </c>
      <c r="H7" s="226">
        <v>7.4869984988201965E-2</v>
      </c>
      <c r="I7" s="226">
        <v>6.5380092436717149E-2</v>
      </c>
      <c r="J7" s="226">
        <v>6.7245332278428382E-2</v>
      </c>
      <c r="K7" s="226">
        <v>7.1020067317679972E-2</v>
      </c>
      <c r="L7" s="226">
        <v>7.1283571248418873E-2</v>
      </c>
      <c r="M7" s="226">
        <v>8.3536731632098862E-2</v>
      </c>
      <c r="N7" s="226">
        <v>7.7117916317028787E-2</v>
      </c>
      <c r="O7" s="226">
        <v>7.1224300951527236E-2</v>
      </c>
      <c r="P7" s="226">
        <v>0.1065989456862959</v>
      </c>
      <c r="Q7" s="226">
        <v>7.8836077427575743E-2</v>
      </c>
      <c r="R7" s="226">
        <v>8.8577760642405634E-2</v>
      </c>
      <c r="S7" s="226">
        <v>7.7274754154707109E-2</v>
      </c>
      <c r="T7" s="226">
        <v>4.4154762660780313E-2</v>
      </c>
      <c r="U7" s="226">
        <v>4.4009812950328547E-2</v>
      </c>
      <c r="V7" s="226">
        <v>4.4294997122252981E-2</v>
      </c>
      <c r="W7" s="226">
        <v>6.3051183128561866E-2</v>
      </c>
      <c r="DA7" s="174" t="s">
        <v>2232</v>
      </c>
    </row>
    <row r="8" spans="1:105" ht="12" customHeight="1" x14ac:dyDescent="0.25">
      <c r="A8" s="202" t="s">
        <v>94</v>
      </c>
      <c r="B8" s="226">
        <v>0.96765654926128009</v>
      </c>
      <c r="C8" s="226">
        <v>1.012831142528521</v>
      </c>
      <c r="D8" s="226">
        <v>1.2321322005888311</v>
      </c>
      <c r="E8" s="226">
        <v>1.18850862141721</v>
      </c>
      <c r="F8" s="226">
        <v>1.050260535751772</v>
      </c>
      <c r="G8" s="226">
        <v>1.055142725054345</v>
      </c>
      <c r="H8" s="226">
        <v>0.9352052780254273</v>
      </c>
      <c r="I8" s="226">
        <v>0.81666648569841771</v>
      </c>
      <c r="J8" s="226">
        <v>0.83996530357619004</v>
      </c>
      <c r="K8" s="226">
        <v>0.88711573552047118</v>
      </c>
      <c r="L8" s="226">
        <v>0.89040717823741988</v>
      </c>
      <c r="M8" s="226">
        <v>1.0434621075941619</v>
      </c>
      <c r="N8" s="226">
        <v>0.96328431722503216</v>
      </c>
      <c r="O8" s="226">
        <v>0.88966682955841414</v>
      </c>
      <c r="P8" s="226">
        <v>1.3315335465003659</v>
      </c>
      <c r="Q8" s="226">
        <v>0.98474596623343957</v>
      </c>
      <c r="R8" s="226">
        <v>1.106429890182353</v>
      </c>
      <c r="S8" s="226">
        <v>0.96524338765377538</v>
      </c>
      <c r="T8" s="226">
        <v>0.5515396737000664</v>
      </c>
      <c r="U8" s="226">
        <v>0.54972909855057117</v>
      </c>
      <c r="V8" s="226">
        <v>0.5532913504040351</v>
      </c>
      <c r="W8" s="226">
        <v>0.78757594591304736</v>
      </c>
      <c r="DA8" s="174" t="s">
        <v>2233</v>
      </c>
    </row>
    <row r="9" spans="1:105" ht="12" customHeight="1" x14ac:dyDescent="0.25">
      <c r="A9" s="202" t="s">
        <v>95</v>
      </c>
      <c r="B9" s="226">
        <v>0.5128859190024766</v>
      </c>
      <c r="C9" s="226">
        <v>0.53682975816846967</v>
      </c>
      <c r="D9" s="226">
        <v>0.65306565280210072</v>
      </c>
      <c r="E9" s="226">
        <v>0.62994389590323607</v>
      </c>
      <c r="F9" s="226">
        <v>0.55666841761397956</v>
      </c>
      <c r="G9" s="226">
        <v>0.55925611895192429</v>
      </c>
      <c r="H9" s="226">
        <v>0.49568580798859962</v>
      </c>
      <c r="I9" s="226">
        <v>0.4328568244132856</v>
      </c>
      <c r="J9" s="226">
        <v>0.44520587080586682</v>
      </c>
      <c r="K9" s="226">
        <v>0.47019696153694068</v>
      </c>
      <c r="L9" s="226">
        <v>0.47194152124049971</v>
      </c>
      <c r="M9" s="226">
        <v>0.55306505433798092</v>
      </c>
      <c r="N9" s="226">
        <v>0.5105685097442898</v>
      </c>
      <c r="O9" s="226">
        <v>0.47154911505784719</v>
      </c>
      <c r="P9" s="226">
        <v>0.70575123704874398</v>
      </c>
      <c r="Q9" s="226">
        <v>0.5219438035749252</v>
      </c>
      <c r="R9" s="226">
        <v>0.58643979774766142</v>
      </c>
      <c r="S9" s="226">
        <v>0.51160687365347179</v>
      </c>
      <c r="T9" s="226">
        <v>0.29233195665128908</v>
      </c>
      <c r="U9" s="226">
        <v>0.29137229952895488</v>
      </c>
      <c r="V9" s="226">
        <v>0.29326039589638708</v>
      </c>
      <c r="W9" s="226">
        <v>0.41743799813294058</v>
      </c>
      <c r="DA9" s="174" t="s">
        <v>2234</v>
      </c>
    </row>
    <row r="10" spans="1:105" ht="12" customHeight="1" x14ac:dyDescent="0.25">
      <c r="A10" s="56" t="s">
        <v>96</v>
      </c>
      <c r="B10" s="262">
        <v>0.4694165931665788</v>
      </c>
      <c r="C10" s="262">
        <v>0.48550063038422892</v>
      </c>
      <c r="D10" s="262">
        <v>0.59880429712056749</v>
      </c>
      <c r="E10" s="262">
        <v>0.62810974319488766</v>
      </c>
      <c r="F10" s="262">
        <v>0.54785704857925355</v>
      </c>
      <c r="G10" s="262">
        <v>0.54864064063149054</v>
      </c>
      <c r="H10" s="262">
        <v>0.49672086132866428</v>
      </c>
      <c r="I10" s="262">
        <v>0.43030249547224692</v>
      </c>
      <c r="J10" s="262">
        <v>0.44570313966812253</v>
      </c>
      <c r="K10" s="262">
        <v>0.48113429076592251</v>
      </c>
      <c r="L10" s="262">
        <v>0.47476756426690842</v>
      </c>
      <c r="M10" s="262">
        <v>0.54334502064851198</v>
      </c>
      <c r="N10" s="262">
        <v>0.50760609146365587</v>
      </c>
      <c r="O10" s="262">
        <v>0.45805819262550651</v>
      </c>
      <c r="P10" s="262">
        <v>0.69006258247549868</v>
      </c>
      <c r="Q10" s="262">
        <v>0.50280972140480618</v>
      </c>
      <c r="R10" s="262">
        <v>0.55998185193347683</v>
      </c>
      <c r="S10" s="262">
        <v>0.46430330275568937</v>
      </c>
      <c r="T10" s="262">
        <v>0.25713664355581978</v>
      </c>
      <c r="U10" s="262">
        <v>0.25904273754860319</v>
      </c>
      <c r="V10" s="262">
        <v>0.26177901181326979</v>
      </c>
      <c r="W10" s="262">
        <v>0.36797463281633852</v>
      </c>
      <c r="DA10" s="68" t="s">
        <v>2235</v>
      </c>
    </row>
    <row r="11" spans="1:105" ht="12" customHeight="1" x14ac:dyDescent="0.25">
      <c r="A11" s="37" t="s">
        <v>160</v>
      </c>
      <c r="B11" s="228">
        <v>1.062040847596124E-2</v>
      </c>
      <c r="C11" s="228">
        <v>1.5634453965903659E-2</v>
      </c>
      <c r="D11" s="228">
        <v>1.2858060667468319E-2</v>
      </c>
      <c r="E11" s="228">
        <v>5.6291634047506917E-3</v>
      </c>
      <c r="F11" s="228">
        <v>7.4239869680445764E-3</v>
      </c>
      <c r="G11" s="228">
        <v>5.1876235022249818E-3</v>
      </c>
      <c r="H11" s="228">
        <v>2.195326618787742E-3</v>
      </c>
      <c r="I11" s="228">
        <v>2.0838961070506999E-3</v>
      </c>
      <c r="J11" s="228">
        <v>1.2955645973709059E-3</v>
      </c>
      <c r="K11" s="228">
        <v>4.1963983879811622E-4</v>
      </c>
      <c r="L11" s="228">
        <v>1.043791251804612E-3</v>
      </c>
      <c r="M11" s="228">
        <v>1.2080324445732061E-3</v>
      </c>
      <c r="N11" s="228">
        <v>1.2361849266792999E-3</v>
      </c>
      <c r="O11" s="228">
        <v>1.65726665643208E-3</v>
      </c>
      <c r="P11" s="228">
        <v>2.0985655065398909E-3</v>
      </c>
      <c r="Q11" s="228">
        <v>2.1727603035355029E-3</v>
      </c>
      <c r="R11" s="228">
        <v>3.6505450158433161E-3</v>
      </c>
      <c r="S11" s="228">
        <v>2.1917699354693589E-2</v>
      </c>
      <c r="T11" s="228">
        <v>4.243967049632065E-2</v>
      </c>
      <c r="U11" s="228">
        <v>6.5617081320931414E-2</v>
      </c>
      <c r="V11" s="228">
        <v>7.0430470357333852E-2</v>
      </c>
      <c r="W11" s="228">
        <v>4.6677179860222143E-2</v>
      </c>
      <c r="DA11" s="69" t="s">
        <v>2236</v>
      </c>
    </row>
    <row r="12" spans="1:105" ht="12" customHeight="1" x14ac:dyDescent="0.25">
      <c r="A12" s="37" t="s">
        <v>162</v>
      </c>
      <c r="B12" s="228">
        <v>3.7104849265694108E-2</v>
      </c>
      <c r="C12" s="228">
        <v>4.7956655158880979E-2</v>
      </c>
      <c r="D12" s="228">
        <v>4.5813047899083997E-2</v>
      </c>
      <c r="E12" s="228">
        <v>2.0175602461715458E-2</v>
      </c>
      <c r="F12" s="228">
        <v>2.3715998695547792E-2</v>
      </c>
      <c r="G12" s="228">
        <v>2.0378697823861959E-2</v>
      </c>
      <c r="H12" s="228">
        <v>1.4642835066242031E-2</v>
      </c>
      <c r="I12" s="228">
        <v>1.658381229424901E-2</v>
      </c>
      <c r="J12" s="228">
        <v>1.5407828721867561E-2</v>
      </c>
      <c r="K12" s="228">
        <v>4.1360642456007707E-3</v>
      </c>
      <c r="L12" s="228">
        <v>5.7655412418584229E-3</v>
      </c>
      <c r="M12" s="228">
        <v>1.752024089900896E-2</v>
      </c>
      <c r="N12" s="228">
        <v>1.27776447814927E-2</v>
      </c>
      <c r="O12" s="228">
        <v>1.2954841247688481E-2</v>
      </c>
      <c r="P12" s="228">
        <v>1.6744958410227391E-2</v>
      </c>
      <c r="Q12" s="228">
        <v>1.652838312144253E-2</v>
      </c>
      <c r="R12" s="228">
        <v>2.11055413870978E-2</v>
      </c>
      <c r="S12" s="228">
        <v>3.098469049929321E-2</v>
      </c>
      <c r="T12" s="228">
        <v>3.3278133996633368E-2</v>
      </c>
      <c r="U12" s="228">
        <v>4.0393188284383187E-2</v>
      </c>
      <c r="V12" s="228">
        <v>4.207581749223778E-2</v>
      </c>
      <c r="W12" s="228">
        <v>3.7846100713538167E-2</v>
      </c>
      <c r="DA12" s="69" t="s">
        <v>2237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2238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2239</v>
      </c>
    </row>
    <row r="15" spans="1:105" ht="12" customHeight="1" x14ac:dyDescent="0.25">
      <c r="A15" s="37" t="s">
        <v>38</v>
      </c>
      <c r="B15" s="228">
        <v>0.42169133542492337</v>
      </c>
      <c r="C15" s="228">
        <v>0.42190952125944431</v>
      </c>
      <c r="D15" s="228">
        <v>0.54013318855401515</v>
      </c>
      <c r="E15" s="228">
        <v>0.60230497732842148</v>
      </c>
      <c r="F15" s="228">
        <v>0.51671706291566122</v>
      </c>
      <c r="G15" s="228">
        <v>0.5230743193054036</v>
      </c>
      <c r="H15" s="228">
        <v>0.4798826996436345</v>
      </c>
      <c r="I15" s="228">
        <v>0.41163478707094708</v>
      </c>
      <c r="J15" s="228">
        <v>0.42899974634888399</v>
      </c>
      <c r="K15" s="228">
        <v>0.47657858668152359</v>
      </c>
      <c r="L15" s="228">
        <v>0.4679582317732453</v>
      </c>
      <c r="M15" s="228">
        <v>0.5246167473049298</v>
      </c>
      <c r="N15" s="228">
        <v>0.49359226175548387</v>
      </c>
      <c r="O15" s="228">
        <v>0.44344608472138602</v>
      </c>
      <c r="P15" s="228">
        <v>0.67121905855873143</v>
      </c>
      <c r="Q15" s="228">
        <v>0.48410857797982809</v>
      </c>
      <c r="R15" s="228">
        <v>0.53522576553053569</v>
      </c>
      <c r="S15" s="228">
        <v>0.41140091290170261</v>
      </c>
      <c r="T15" s="228">
        <v>0.18141883906286579</v>
      </c>
      <c r="U15" s="228">
        <v>0.15303246794328859</v>
      </c>
      <c r="V15" s="228">
        <v>0.1492727239636982</v>
      </c>
      <c r="W15" s="228">
        <v>0.28345135224257823</v>
      </c>
      <c r="DA15" s="69" t="s">
        <v>2240</v>
      </c>
    </row>
    <row r="16" spans="1:105" ht="12" customHeight="1" x14ac:dyDescent="0.25">
      <c r="A16" s="57" t="s">
        <v>2149</v>
      </c>
      <c r="B16" s="263">
        <f t="shared" ref="B16:W16" si="0">B17+B23+B24</f>
        <v>1.1424968389759442</v>
      </c>
      <c r="C16" s="263">
        <f t="shared" si="0"/>
        <v>1.1824009951310035</v>
      </c>
      <c r="D16" s="263">
        <f t="shared" si="0"/>
        <v>1.4572819879544918</v>
      </c>
      <c r="E16" s="263">
        <f t="shared" si="0"/>
        <v>1.4386734157592993</v>
      </c>
      <c r="F16" s="263">
        <f t="shared" si="0"/>
        <v>1.2515782454259745</v>
      </c>
      <c r="G16" s="263">
        <f t="shared" si="0"/>
        <v>1.2766330616153962</v>
      </c>
      <c r="H16" s="263">
        <f t="shared" si="0"/>
        <v>1.1453405397415231</v>
      </c>
      <c r="I16" s="263">
        <f t="shared" si="0"/>
        <v>0.9877182225995067</v>
      </c>
      <c r="J16" s="263">
        <f t="shared" si="0"/>
        <v>1.0227977202845973</v>
      </c>
      <c r="K16" s="263">
        <f t="shared" si="0"/>
        <v>1.166872257812789</v>
      </c>
      <c r="L16" s="263">
        <f t="shared" si="0"/>
        <v>1.1519394531011589</v>
      </c>
      <c r="M16" s="263">
        <f t="shared" si="0"/>
        <v>1.289487496840017</v>
      </c>
      <c r="N16" s="263">
        <f t="shared" si="0"/>
        <v>1.202748474636941</v>
      </c>
      <c r="O16" s="263">
        <f t="shared" si="0"/>
        <v>1.112424098896831</v>
      </c>
      <c r="P16" s="263">
        <f t="shared" si="0"/>
        <v>1.6755482192271796</v>
      </c>
      <c r="Q16" s="263">
        <f t="shared" si="0"/>
        <v>1.2213950678163381</v>
      </c>
      <c r="R16" s="263">
        <f t="shared" si="0"/>
        <v>1.3606721117380105</v>
      </c>
      <c r="S16" s="263">
        <f t="shared" si="0"/>
        <v>1.1310119764249034</v>
      </c>
      <c r="T16" s="263">
        <f t="shared" si="0"/>
        <v>0.62905580700426833</v>
      </c>
      <c r="U16" s="263">
        <f t="shared" si="0"/>
        <v>0.63513896795512759</v>
      </c>
      <c r="V16" s="263">
        <f t="shared" si="0"/>
        <v>0.64206860247525488</v>
      </c>
      <c r="W16" s="263">
        <f t="shared" si="0"/>
        <v>0.89912635339844149</v>
      </c>
      <c r="DA16" s="70"/>
    </row>
    <row r="17" spans="1:105" ht="12" customHeight="1" x14ac:dyDescent="0.25">
      <c r="A17" s="60" t="s">
        <v>2150</v>
      </c>
      <c r="B17" s="331">
        <v>0.1141413745752079</v>
      </c>
      <c r="C17" s="331">
        <v>0.15217325438182069</v>
      </c>
      <c r="D17" s="331">
        <v>0.1403082863650397</v>
      </c>
      <c r="E17" s="331">
        <v>8.5640899630311768E-2</v>
      </c>
      <c r="F17" s="331">
        <v>0.10266265990017601</v>
      </c>
      <c r="G17" s="331">
        <v>7.6823352593284003E-2</v>
      </c>
      <c r="H17" s="331">
        <v>5.4187701903759662E-2</v>
      </c>
      <c r="I17" s="331">
        <v>6.0604324880357052E-2</v>
      </c>
      <c r="J17" s="331">
        <v>5.479939021532769E-2</v>
      </c>
      <c r="K17" s="331">
        <v>1.0860907939275541E-2</v>
      </c>
      <c r="L17" s="331">
        <v>1.6257920417448599E-2</v>
      </c>
      <c r="M17" s="331">
        <v>4.9715309410359732E-2</v>
      </c>
      <c r="N17" s="331">
        <v>3.7784375681597683E-2</v>
      </c>
      <c r="O17" s="331">
        <v>3.4853781877617097E-2</v>
      </c>
      <c r="P17" s="331">
        <v>4.4944586273746839E-2</v>
      </c>
      <c r="Q17" s="331">
        <v>4.4610242670267287E-2</v>
      </c>
      <c r="R17" s="331">
        <v>5.9099060740263797E-2</v>
      </c>
      <c r="S17" s="331">
        <v>0.12711519927749829</v>
      </c>
      <c r="T17" s="331">
        <v>0.18258260368314741</v>
      </c>
      <c r="U17" s="331">
        <v>0.25599024170838253</v>
      </c>
      <c r="V17" s="331">
        <v>0.27172286979749821</v>
      </c>
      <c r="W17" s="331">
        <v>0.20377501587732899</v>
      </c>
      <c r="DA17" s="72" t="s">
        <v>2241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2242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2.8686204850804611E-2</v>
      </c>
      <c r="F19" s="232">
        <v>3.4675346896172299E-2</v>
      </c>
      <c r="G19" s="232">
        <v>1.9229003030986121E-2</v>
      </c>
      <c r="H19" s="232">
        <v>1.6626703859925651E-2</v>
      </c>
      <c r="I19" s="232">
        <v>1.9405332335442879E-2</v>
      </c>
      <c r="J19" s="232">
        <v>1.7883745337265729E-2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2243</v>
      </c>
    </row>
    <row r="20" spans="1:105" ht="12" customHeight="1" x14ac:dyDescent="0.25">
      <c r="A20" s="59" t="s">
        <v>160</v>
      </c>
      <c r="B20" s="232">
        <v>2.5881968608949962E-2</v>
      </c>
      <c r="C20" s="232">
        <v>3.8101213119956498E-2</v>
      </c>
      <c r="D20" s="232">
        <v>3.133513398478479E-2</v>
      </c>
      <c r="E20" s="232">
        <v>1.266138544697902E-2</v>
      </c>
      <c r="F20" s="232">
        <v>1.6509721848537929E-2</v>
      </c>
      <c r="G20" s="232">
        <v>1.191377370401975E-2</v>
      </c>
      <c r="H20" s="232">
        <v>5.0012719709756426E-3</v>
      </c>
      <c r="I20" s="232">
        <v>4.6990457975594089E-3</v>
      </c>
      <c r="J20" s="232">
        <v>2.9279589483406261E-3</v>
      </c>
      <c r="K20" s="232">
        <v>1.0226635971131649E-3</v>
      </c>
      <c r="L20" s="232">
        <v>2.5437225389825179E-3</v>
      </c>
      <c r="M20" s="232">
        <v>2.8616424990725031E-3</v>
      </c>
      <c r="N20" s="232">
        <v>2.9259180221415959E-3</v>
      </c>
      <c r="O20" s="232">
        <v>4.0387640151055828E-3</v>
      </c>
      <c r="P20" s="232">
        <v>5.1142106903919919E-3</v>
      </c>
      <c r="Q20" s="232">
        <v>5.2950236422793281E-3</v>
      </c>
      <c r="R20" s="232">
        <v>8.8963895992770648E-3</v>
      </c>
      <c r="S20" s="232">
        <v>5.3413501746432522E-2</v>
      </c>
      <c r="T20" s="232">
        <v>0.1034256094806687</v>
      </c>
      <c r="U20" s="232">
        <v>0.15990903201164819</v>
      </c>
      <c r="V20" s="232">
        <v>0.17163927611900159</v>
      </c>
      <c r="W20" s="232">
        <v>0.1137524330284517</v>
      </c>
      <c r="DA20" s="71" t="s">
        <v>2244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6.3447067911421712E-3</v>
      </c>
      <c r="N21" s="232">
        <v>5.3393133785335622E-3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2245</v>
      </c>
    </row>
    <row r="22" spans="1:105" ht="12" customHeight="1" x14ac:dyDescent="0.25">
      <c r="A22" s="59" t="s">
        <v>162</v>
      </c>
      <c r="B22" s="232">
        <v>8.8259405966257948E-2</v>
      </c>
      <c r="C22" s="232">
        <v>0.11407204126186429</v>
      </c>
      <c r="D22" s="232">
        <v>0.1089731523802549</v>
      </c>
      <c r="E22" s="232">
        <v>4.4293309332528133E-2</v>
      </c>
      <c r="F22" s="232">
        <v>5.147759115546581E-2</v>
      </c>
      <c r="G22" s="232">
        <v>4.5680575858278123E-2</v>
      </c>
      <c r="H22" s="232">
        <v>3.2559726072858362E-2</v>
      </c>
      <c r="I22" s="232">
        <v>3.6499946747354767E-2</v>
      </c>
      <c r="J22" s="232">
        <v>3.3987685929721331E-2</v>
      </c>
      <c r="K22" s="232">
        <v>9.8382443421623778E-3</v>
      </c>
      <c r="L22" s="232">
        <v>1.371419787846608E-2</v>
      </c>
      <c r="M22" s="232">
        <v>4.0508960120145057E-2</v>
      </c>
      <c r="N22" s="232">
        <v>2.9519144280922519E-2</v>
      </c>
      <c r="O22" s="232">
        <v>3.081501786251151E-2</v>
      </c>
      <c r="P22" s="232">
        <v>3.9830375583354838E-2</v>
      </c>
      <c r="Q22" s="232">
        <v>3.9315219027987958E-2</v>
      </c>
      <c r="R22" s="232">
        <v>5.020267114098674E-2</v>
      </c>
      <c r="S22" s="232">
        <v>7.3701697531065744E-2</v>
      </c>
      <c r="T22" s="232">
        <v>7.9156994202478695E-2</v>
      </c>
      <c r="U22" s="232">
        <v>9.6081209696734254E-2</v>
      </c>
      <c r="V22" s="232">
        <v>0.10008359367849649</v>
      </c>
      <c r="W22" s="232">
        <v>9.0022582848877278E-2</v>
      </c>
      <c r="DA22" s="71" t="s">
        <v>2246</v>
      </c>
    </row>
    <row r="23" spans="1:105" ht="12" customHeight="1" x14ac:dyDescent="0.25">
      <c r="A23" s="60" t="s">
        <v>2157</v>
      </c>
      <c r="B23" s="331">
        <v>0.99932618140763618</v>
      </c>
      <c r="C23" s="331">
        <v>0.99984323926140717</v>
      </c>
      <c r="D23" s="331">
        <v>1.280010262068364</v>
      </c>
      <c r="E23" s="331">
        <v>1.317377765342463</v>
      </c>
      <c r="F23" s="331">
        <v>1.1174082182351019</v>
      </c>
      <c r="G23" s="331">
        <v>1.168155878138524</v>
      </c>
      <c r="H23" s="331">
        <v>1.06309707911514</v>
      </c>
      <c r="I23" s="331">
        <v>0.90261425211408641</v>
      </c>
      <c r="J23" s="331">
        <v>0.94279972988358063</v>
      </c>
      <c r="K23" s="331">
        <v>1.1293982568771239</v>
      </c>
      <c r="L23" s="331">
        <v>1.108969697812263</v>
      </c>
      <c r="M23" s="331">
        <v>1.2084687700786849</v>
      </c>
      <c r="N23" s="331">
        <v>1.1360659810550531</v>
      </c>
      <c r="O23" s="331">
        <v>1.0508806922917819</v>
      </c>
      <c r="P23" s="331">
        <v>1.590658195529717</v>
      </c>
      <c r="Q23" s="331">
        <v>1.147242866946204</v>
      </c>
      <c r="R23" s="331">
        <v>1.268380627075594</v>
      </c>
      <c r="S23" s="331">
        <v>0.97493988797137365</v>
      </c>
      <c r="T23" s="331">
        <v>0.42992724878592542</v>
      </c>
      <c r="U23" s="331">
        <v>0.36265708819236619</v>
      </c>
      <c r="V23" s="331">
        <v>0.35374722858994279</v>
      </c>
      <c r="W23" s="331">
        <v>0.6717243956790695</v>
      </c>
      <c r="DA23" s="72" t="s">
        <v>2247</v>
      </c>
    </row>
    <row r="24" spans="1:105" ht="12" customHeight="1" x14ac:dyDescent="0.25">
      <c r="A24" s="60" t="s">
        <v>2159</v>
      </c>
      <c r="B24" s="331">
        <v>2.902928299309996E-2</v>
      </c>
      <c r="C24" s="331">
        <v>3.0384501487775651E-2</v>
      </c>
      <c r="D24" s="331">
        <v>3.6963439521088153E-2</v>
      </c>
      <c r="E24" s="331">
        <v>3.5654750786524601E-2</v>
      </c>
      <c r="F24" s="331">
        <v>3.1507367290696378E-2</v>
      </c>
      <c r="G24" s="331">
        <v>3.1653830883588349E-2</v>
      </c>
      <c r="H24" s="331">
        <v>2.805575872262344E-2</v>
      </c>
      <c r="I24" s="331">
        <v>2.449964560506326E-2</v>
      </c>
      <c r="J24" s="331">
        <v>2.5198600185688879E-2</v>
      </c>
      <c r="K24" s="331">
        <v>2.661309299638949E-2</v>
      </c>
      <c r="L24" s="331">
        <v>2.671183487144713E-2</v>
      </c>
      <c r="M24" s="331">
        <v>3.130341735097223E-2</v>
      </c>
      <c r="N24" s="331">
        <v>2.8898117900290291E-2</v>
      </c>
      <c r="O24" s="331">
        <v>2.668962472743186E-2</v>
      </c>
      <c r="P24" s="331">
        <v>3.9945437423715729E-2</v>
      </c>
      <c r="Q24" s="331">
        <v>2.9541958199866901E-2</v>
      </c>
      <c r="R24" s="331">
        <v>3.3192423922152887E-2</v>
      </c>
      <c r="S24" s="331">
        <v>2.8956889176031491E-2</v>
      </c>
      <c r="T24" s="331">
        <v>1.6545954535195431E-2</v>
      </c>
      <c r="U24" s="331">
        <v>1.6491638054378869E-2</v>
      </c>
      <c r="V24" s="331">
        <v>1.6598504087813819E-2</v>
      </c>
      <c r="W24" s="331">
        <v>2.3626941842042969E-2</v>
      </c>
      <c r="DA24" s="72" t="s">
        <v>2248</v>
      </c>
    </row>
    <row r="25" spans="1:105" ht="12" customHeight="1" x14ac:dyDescent="0.25">
      <c r="A25" s="57" t="s">
        <v>2161</v>
      </c>
      <c r="B25" s="263">
        <f t="shared" ref="B25:W25" si="1">B26+B32+B33</f>
        <v>0.51931674498906533</v>
      </c>
      <c r="C25" s="263">
        <f t="shared" si="1"/>
        <v>0.53745499778681982</v>
      </c>
      <c r="D25" s="263">
        <f t="shared" si="1"/>
        <v>0.66240090361567794</v>
      </c>
      <c r="E25" s="263">
        <f t="shared" si="1"/>
        <v>0.65394246170877202</v>
      </c>
      <c r="F25" s="263">
        <f t="shared" si="1"/>
        <v>0.56889920246635184</v>
      </c>
      <c r="G25" s="263">
        <f t="shared" si="1"/>
        <v>0.58028775527972554</v>
      </c>
      <c r="H25" s="263">
        <f t="shared" si="1"/>
        <v>0.52060933624614691</v>
      </c>
      <c r="I25" s="263">
        <f t="shared" si="1"/>
        <v>0.44896282845432145</v>
      </c>
      <c r="J25" s="263">
        <f t="shared" si="1"/>
        <v>0.46490805467481683</v>
      </c>
      <c r="K25" s="263">
        <f t="shared" si="1"/>
        <v>0.53039648082399471</v>
      </c>
      <c r="L25" s="263">
        <f t="shared" si="1"/>
        <v>0.52360884231870841</v>
      </c>
      <c r="M25" s="263">
        <f t="shared" si="1"/>
        <v>0.58613068038182559</v>
      </c>
      <c r="N25" s="263">
        <f t="shared" si="1"/>
        <v>0.54670385210770001</v>
      </c>
      <c r="O25" s="263">
        <f t="shared" si="1"/>
        <v>0.50564731768037785</v>
      </c>
      <c r="P25" s="263">
        <f t="shared" si="1"/>
        <v>0.76161282692144527</v>
      </c>
      <c r="Q25" s="263">
        <f t="shared" si="1"/>
        <v>0.55517957628015357</v>
      </c>
      <c r="R25" s="263">
        <f t="shared" si="1"/>
        <v>0.61848732351727742</v>
      </c>
      <c r="S25" s="263">
        <f t="shared" si="1"/>
        <v>0.51409635292041067</v>
      </c>
      <c r="T25" s="263">
        <f t="shared" si="1"/>
        <v>0.28593445772921272</v>
      </c>
      <c r="U25" s="263">
        <f t="shared" si="1"/>
        <v>0.28869953088869427</v>
      </c>
      <c r="V25" s="263">
        <f t="shared" si="1"/>
        <v>0.29184936476147949</v>
      </c>
      <c r="W25" s="263">
        <f t="shared" si="1"/>
        <v>0.40869379699929159</v>
      </c>
      <c r="DA25" s="70"/>
    </row>
    <row r="26" spans="1:105" ht="12" customHeight="1" x14ac:dyDescent="0.25">
      <c r="A26" s="60" t="s">
        <v>2162</v>
      </c>
      <c r="B26" s="331">
        <v>5.1882442988730862E-2</v>
      </c>
      <c r="C26" s="331">
        <v>6.9169661082645828E-2</v>
      </c>
      <c r="D26" s="331">
        <v>6.3776493802290779E-2</v>
      </c>
      <c r="E26" s="331">
        <v>3.892768165014171E-2</v>
      </c>
      <c r="F26" s="331">
        <v>4.666484540917093E-2</v>
      </c>
      <c r="G26" s="331">
        <v>3.4919705724219992E-2</v>
      </c>
      <c r="H26" s="331">
        <v>2.4630773592618029E-2</v>
      </c>
      <c r="I26" s="331">
        <v>2.7547420400162299E-2</v>
      </c>
      <c r="J26" s="331">
        <v>2.4908813734239851E-2</v>
      </c>
      <c r="K26" s="331">
        <v>4.9367763360343361E-3</v>
      </c>
      <c r="L26" s="331">
        <v>7.3899638261129986E-3</v>
      </c>
      <c r="M26" s="331">
        <v>2.259786791379988E-2</v>
      </c>
      <c r="N26" s="331">
        <v>1.717471621890803E-2</v>
      </c>
      <c r="O26" s="331">
        <v>1.5842628126189591E-2</v>
      </c>
      <c r="P26" s="331">
        <v>2.0429357397157649E-2</v>
      </c>
      <c r="Q26" s="331">
        <v>2.027738303193968E-2</v>
      </c>
      <c r="R26" s="331">
        <v>2.6863209427392631E-2</v>
      </c>
      <c r="S26" s="331">
        <v>5.7779636035226477E-2</v>
      </c>
      <c r="T26" s="331">
        <v>8.29920925832488E-2</v>
      </c>
      <c r="U26" s="331">
        <v>0.1163592007765374</v>
      </c>
      <c r="V26" s="331">
        <v>0.12351039536249921</v>
      </c>
      <c r="W26" s="331">
        <v>9.2625007216967703E-2</v>
      </c>
      <c r="DA26" s="72" t="s">
        <v>2249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2250</v>
      </c>
    </row>
    <row r="28" spans="1:105" ht="12" customHeight="1" x14ac:dyDescent="0.25">
      <c r="A28" s="59" t="s">
        <v>33</v>
      </c>
      <c r="B28" s="232">
        <v>0</v>
      </c>
      <c r="C28" s="232">
        <v>0</v>
      </c>
      <c r="D28" s="232">
        <v>0</v>
      </c>
      <c r="E28" s="232">
        <v>1.3039184023093011E-2</v>
      </c>
      <c r="F28" s="232">
        <v>1.576152131644196E-2</v>
      </c>
      <c r="G28" s="232">
        <v>8.7404559231755094E-3</v>
      </c>
      <c r="H28" s="232">
        <v>7.5575926636025706E-3</v>
      </c>
      <c r="I28" s="232">
        <v>8.8206056070194907E-3</v>
      </c>
      <c r="J28" s="232">
        <v>8.1289751533026016E-3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0</v>
      </c>
      <c r="R28" s="232">
        <v>0</v>
      </c>
      <c r="S28" s="232">
        <v>0</v>
      </c>
      <c r="T28" s="232">
        <v>0</v>
      </c>
      <c r="U28" s="232">
        <v>0</v>
      </c>
      <c r="V28" s="232">
        <v>0</v>
      </c>
      <c r="W28" s="232">
        <v>0</v>
      </c>
      <c r="DA28" s="71" t="s">
        <v>2251</v>
      </c>
    </row>
    <row r="29" spans="1:105" ht="12" customHeight="1" x14ac:dyDescent="0.25">
      <c r="A29" s="59" t="s">
        <v>160</v>
      </c>
      <c r="B29" s="232">
        <v>1.1764531185886339E-2</v>
      </c>
      <c r="C29" s="232">
        <v>1.7318733236343871E-2</v>
      </c>
      <c r="D29" s="232">
        <v>1.424324272035672E-2</v>
      </c>
      <c r="E29" s="232">
        <v>5.7551752031722797E-3</v>
      </c>
      <c r="F29" s="232">
        <v>7.504419022062692E-3</v>
      </c>
      <c r="G29" s="232">
        <v>5.4153516836453423E-3</v>
      </c>
      <c r="H29" s="232">
        <v>2.2733054413525649E-3</v>
      </c>
      <c r="I29" s="232">
        <v>2.1359299079815501E-3</v>
      </c>
      <c r="J29" s="232">
        <v>1.33089043106392E-3</v>
      </c>
      <c r="K29" s="232">
        <v>4.6484708959689311E-4</v>
      </c>
      <c r="L29" s="232">
        <v>1.156237517719326E-3</v>
      </c>
      <c r="M29" s="232">
        <v>1.3007465904875011E-3</v>
      </c>
      <c r="N29" s="232">
        <v>1.329962737337089E-3</v>
      </c>
      <c r="O29" s="232">
        <v>1.835801825047993E-3</v>
      </c>
      <c r="P29" s="232">
        <v>2.3246412229054499E-3</v>
      </c>
      <c r="Q29" s="232">
        <v>2.4068289283087851E-3</v>
      </c>
      <c r="R29" s="232">
        <v>4.043813454216845E-3</v>
      </c>
      <c r="S29" s="232">
        <v>2.4278864430196601E-2</v>
      </c>
      <c r="T29" s="232">
        <v>4.7011640673031228E-2</v>
      </c>
      <c r="U29" s="232">
        <v>7.2685923641658226E-2</v>
      </c>
      <c r="V29" s="232">
        <v>7.8017852781364402E-2</v>
      </c>
      <c r="W29" s="232">
        <v>5.1705651376568948E-2</v>
      </c>
      <c r="DA29" s="71" t="s">
        <v>2252</v>
      </c>
    </row>
    <row r="30" spans="1:105" ht="12" customHeight="1" x14ac:dyDescent="0.25">
      <c r="A30" s="59" t="s">
        <v>70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2.8839576323373499E-3</v>
      </c>
      <c r="N30" s="232">
        <v>2.4269606266061629E-3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2253</v>
      </c>
    </row>
    <row r="31" spans="1:105" ht="12" customHeight="1" x14ac:dyDescent="0.25">
      <c r="A31" s="59" t="s">
        <v>162</v>
      </c>
      <c r="B31" s="232">
        <v>4.0117911802844519E-2</v>
      </c>
      <c r="C31" s="232">
        <v>5.1850927846301957E-2</v>
      </c>
      <c r="D31" s="232">
        <v>4.9533251081934057E-2</v>
      </c>
      <c r="E31" s="232">
        <v>2.0133322423876429E-2</v>
      </c>
      <c r="F31" s="232">
        <v>2.3398905070666279E-2</v>
      </c>
      <c r="G31" s="232">
        <v>2.0763898117399138E-2</v>
      </c>
      <c r="H31" s="232">
        <v>1.479987548766289E-2</v>
      </c>
      <c r="I31" s="232">
        <v>1.659088488516125E-2</v>
      </c>
      <c r="J31" s="232">
        <v>1.544894814987333E-2</v>
      </c>
      <c r="K31" s="232">
        <v>4.4719292464374429E-3</v>
      </c>
      <c r="L31" s="232">
        <v>6.2337263083936728E-3</v>
      </c>
      <c r="M31" s="232">
        <v>1.841316369097503E-2</v>
      </c>
      <c r="N31" s="232">
        <v>1.3417792854964781E-2</v>
      </c>
      <c r="O31" s="232">
        <v>1.40068263011416E-2</v>
      </c>
      <c r="P31" s="232">
        <v>1.8104716174252199E-2</v>
      </c>
      <c r="Q31" s="232">
        <v>1.7870554103630899E-2</v>
      </c>
      <c r="R31" s="232">
        <v>2.2819395973175789E-2</v>
      </c>
      <c r="S31" s="232">
        <v>3.3500771605029879E-2</v>
      </c>
      <c r="T31" s="232">
        <v>3.5980451910217578E-2</v>
      </c>
      <c r="U31" s="232">
        <v>4.3673277134879222E-2</v>
      </c>
      <c r="V31" s="232">
        <v>4.5492542581134818E-2</v>
      </c>
      <c r="W31" s="232">
        <v>4.0919355840398762E-2</v>
      </c>
      <c r="DA31" s="71" t="s">
        <v>2254</v>
      </c>
    </row>
    <row r="32" spans="1:105" ht="12" customHeight="1" x14ac:dyDescent="0.25">
      <c r="A32" s="60" t="s">
        <v>2169</v>
      </c>
      <c r="B32" s="331">
        <v>0.45423917336710717</v>
      </c>
      <c r="C32" s="331">
        <v>0.45447419966427599</v>
      </c>
      <c r="D32" s="331">
        <v>0.58182284639471071</v>
      </c>
      <c r="E32" s="331">
        <v>0.59880807515566459</v>
      </c>
      <c r="F32" s="331">
        <v>0.50791282647050073</v>
      </c>
      <c r="G32" s="331">
        <v>0.53097994460841991</v>
      </c>
      <c r="H32" s="331">
        <v>0.4832259450523364</v>
      </c>
      <c r="I32" s="331">
        <v>0.41027920550640312</v>
      </c>
      <c r="J32" s="331">
        <v>0.42854533176526383</v>
      </c>
      <c r="K32" s="331">
        <v>0.51336284403505617</v>
      </c>
      <c r="L32" s="331">
        <v>0.50407713536921039</v>
      </c>
      <c r="M32" s="331">
        <v>0.54930398639940192</v>
      </c>
      <c r="N32" s="331">
        <v>0.51639362775229647</v>
      </c>
      <c r="O32" s="331">
        <v>0.47767304195081017</v>
      </c>
      <c r="P32" s="331">
        <v>0.72302645251350772</v>
      </c>
      <c r="Q32" s="331">
        <v>0.52147403043009255</v>
      </c>
      <c r="R32" s="331">
        <v>0.57653664867072441</v>
      </c>
      <c r="S32" s="331">
        <v>0.4431544945324426</v>
      </c>
      <c r="T32" s="331">
        <v>0.19542147672087509</v>
      </c>
      <c r="U32" s="331">
        <v>0.16484413099653011</v>
      </c>
      <c r="V32" s="331">
        <v>0.1607941948136104</v>
      </c>
      <c r="W32" s="331">
        <v>0.30532927076321342</v>
      </c>
      <c r="DA32" s="72" t="s">
        <v>2255</v>
      </c>
    </row>
    <row r="33" spans="1:105" ht="12" customHeight="1" x14ac:dyDescent="0.25">
      <c r="A33" s="60" t="s">
        <v>2171</v>
      </c>
      <c r="B33" s="331">
        <v>1.3195128633227251E-2</v>
      </c>
      <c r="C33" s="331">
        <v>1.381113703989802E-2</v>
      </c>
      <c r="D33" s="331">
        <v>1.6801563418676429E-2</v>
      </c>
      <c r="E33" s="331">
        <v>1.6206704902965729E-2</v>
      </c>
      <c r="F33" s="331">
        <v>1.432153058668017E-2</v>
      </c>
      <c r="G33" s="331">
        <v>1.438810494708561E-2</v>
      </c>
      <c r="H33" s="331">
        <v>1.275261760119247E-2</v>
      </c>
      <c r="I33" s="331">
        <v>1.1136202547756021E-2</v>
      </c>
      <c r="J33" s="331">
        <v>1.145390917531312E-2</v>
      </c>
      <c r="K33" s="331">
        <v>1.209686045290431E-2</v>
      </c>
      <c r="L33" s="331">
        <v>1.2141743123385061E-2</v>
      </c>
      <c r="M33" s="331">
        <v>1.422882606862373E-2</v>
      </c>
      <c r="N33" s="331">
        <v>1.313550813649559E-2</v>
      </c>
      <c r="O33" s="331">
        <v>1.213164760337811E-2</v>
      </c>
      <c r="P33" s="331">
        <v>1.8157017010779881E-2</v>
      </c>
      <c r="Q33" s="331">
        <v>1.3428162818121319E-2</v>
      </c>
      <c r="R33" s="331">
        <v>1.5087465419160411E-2</v>
      </c>
      <c r="S33" s="331">
        <v>1.316222235274158E-2</v>
      </c>
      <c r="T33" s="331">
        <v>7.5208884250888329E-3</v>
      </c>
      <c r="U33" s="331">
        <v>7.496199115626761E-3</v>
      </c>
      <c r="V33" s="331">
        <v>7.5447745853699172E-3</v>
      </c>
      <c r="W33" s="331">
        <v>1.073951901911044E-2</v>
      </c>
      <c r="DA33" s="72" t="s">
        <v>2256</v>
      </c>
    </row>
    <row r="34" spans="1:105" ht="12" customHeight="1" x14ac:dyDescent="0.25">
      <c r="A34" s="57" t="s">
        <v>2173</v>
      </c>
      <c r="B34" s="263">
        <v>3.6558883056763039</v>
      </c>
      <c r="C34" s="263">
        <v>4.1806335712745204</v>
      </c>
      <c r="D34" s="263">
        <v>4.5961705412463214</v>
      </c>
      <c r="E34" s="263">
        <v>3.7509966025654888</v>
      </c>
      <c r="F34" s="263">
        <v>3.69598781100767</v>
      </c>
      <c r="G34" s="263">
        <v>3.3457846010596</v>
      </c>
      <c r="H34" s="263">
        <v>2.7379554286646339</v>
      </c>
      <c r="I34" s="263">
        <v>2.610762844889416</v>
      </c>
      <c r="J34" s="263">
        <v>2.5668090342624752</v>
      </c>
      <c r="K34" s="263">
        <v>1.5230772813119591</v>
      </c>
      <c r="L34" s="263">
        <v>1.7500176506612619</v>
      </c>
      <c r="M34" s="263">
        <v>2.8293806038950131</v>
      </c>
      <c r="N34" s="263">
        <v>2.4430260865261291</v>
      </c>
      <c r="O34" s="263">
        <v>2.2874218631837651</v>
      </c>
      <c r="P34" s="263">
        <v>3.2405559320517701</v>
      </c>
      <c r="Q34" s="263">
        <v>2.6549654910336629</v>
      </c>
      <c r="R34" s="263">
        <v>3.1571975099170482</v>
      </c>
      <c r="S34" s="263">
        <v>3.775533635042124</v>
      </c>
      <c r="T34" s="263">
        <v>3.0811635308414491</v>
      </c>
      <c r="U34" s="263">
        <v>3.5707306975895552</v>
      </c>
      <c r="V34" s="263">
        <v>3.6852649757746918</v>
      </c>
      <c r="W34" s="263">
        <v>3.9750327236203522</v>
      </c>
      <c r="DA34" s="70" t="s">
        <v>2257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2258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2259</v>
      </c>
    </row>
    <row r="37" spans="1:105" ht="12" customHeight="1" x14ac:dyDescent="0.25">
      <c r="A37" s="64" t="s">
        <v>33</v>
      </c>
      <c r="B37" s="231">
        <v>0</v>
      </c>
      <c r="C37" s="231">
        <v>0</v>
      </c>
      <c r="D37" s="231">
        <v>0</v>
      </c>
      <c r="E37" s="231">
        <v>1.254462465596323</v>
      </c>
      <c r="F37" s="231">
        <v>1.2460474302435049</v>
      </c>
      <c r="G37" s="231">
        <v>0.8361834858226842</v>
      </c>
      <c r="H37" s="231">
        <v>0.83983984251481791</v>
      </c>
      <c r="I37" s="231">
        <v>0.83593573458972192</v>
      </c>
      <c r="J37" s="231">
        <v>0.8380736382018007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2260</v>
      </c>
    </row>
    <row r="38" spans="1:105" ht="12" customHeight="1" x14ac:dyDescent="0.25">
      <c r="A38" s="64" t="s">
        <v>160</v>
      </c>
      <c r="B38" s="231">
        <v>0.84268218878386703</v>
      </c>
      <c r="C38" s="231">
        <v>1.063506325224187</v>
      </c>
      <c r="D38" s="231">
        <v>1.043500888885597</v>
      </c>
      <c r="E38" s="231">
        <v>0.56421830146298757</v>
      </c>
      <c r="F38" s="231">
        <v>0.60455369359575339</v>
      </c>
      <c r="G38" s="231">
        <v>0.52792901079987276</v>
      </c>
      <c r="H38" s="231">
        <v>0.25742584545668451</v>
      </c>
      <c r="I38" s="231">
        <v>0.20627321937142151</v>
      </c>
      <c r="J38" s="231">
        <v>0.13982024202895421</v>
      </c>
      <c r="K38" s="231">
        <v>0.14619665536140891</v>
      </c>
      <c r="L38" s="231">
        <v>0.27875112895719989</v>
      </c>
      <c r="M38" s="231">
        <v>0.1663580733806955</v>
      </c>
      <c r="N38" s="231">
        <v>0.1914002112714788</v>
      </c>
      <c r="O38" s="231">
        <v>0.26752971034817669</v>
      </c>
      <c r="P38" s="231">
        <v>0.37573958835584492</v>
      </c>
      <c r="Q38" s="231">
        <v>0.32107964219423418</v>
      </c>
      <c r="R38" s="231">
        <v>0.48390433574937503</v>
      </c>
      <c r="S38" s="231">
        <v>1.606043268810224</v>
      </c>
      <c r="T38" s="231">
        <v>1.761405005096373</v>
      </c>
      <c r="U38" s="231">
        <v>2.248260022508318</v>
      </c>
      <c r="V38" s="231">
        <v>2.346035811179664</v>
      </c>
      <c r="W38" s="231">
        <v>2.239763234695261</v>
      </c>
      <c r="DA38" s="73" t="s">
        <v>2261</v>
      </c>
    </row>
    <row r="39" spans="1:105" ht="12" customHeight="1" x14ac:dyDescent="0.25">
      <c r="A39" s="64" t="s">
        <v>70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0.35758348412725482</v>
      </c>
      <c r="N39" s="231">
        <v>0.33861255764574177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0</v>
      </c>
      <c r="U39" s="231">
        <v>0</v>
      </c>
      <c r="V39" s="231">
        <v>0</v>
      </c>
      <c r="W39" s="231">
        <v>0</v>
      </c>
      <c r="DA39" s="73" t="s">
        <v>2262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2263</v>
      </c>
    </row>
    <row r="41" spans="1:105" ht="12" customHeight="1" x14ac:dyDescent="0.25">
      <c r="A41" s="64" t="s">
        <v>162</v>
      </c>
      <c r="B41" s="231">
        <v>2.8132061168924372</v>
      </c>
      <c r="C41" s="231">
        <v>3.1171272460503339</v>
      </c>
      <c r="D41" s="231">
        <v>3.5526696523607249</v>
      </c>
      <c r="E41" s="231">
        <v>1.932315835506178</v>
      </c>
      <c r="F41" s="231">
        <v>1.8453866871684119</v>
      </c>
      <c r="G41" s="231">
        <v>1.9816721044370429</v>
      </c>
      <c r="H41" s="231">
        <v>1.640689740693132</v>
      </c>
      <c r="I41" s="231">
        <v>1.568553890928273</v>
      </c>
      <c r="J41" s="231">
        <v>1.5889151540317199</v>
      </c>
      <c r="K41" s="231">
        <v>1.3768806259505499</v>
      </c>
      <c r="L41" s="231">
        <v>1.471266521704063</v>
      </c>
      <c r="M41" s="231">
        <v>2.3054390463870629</v>
      </c>
      <c r="N41" s="231">
        <v>1.890418971559428</v>
      </c>
      <c r="O41" s="231">
        <v>1.99829687650938</v>
      </c>
      <c r="P41" s="231">
        <v>2.8648163436959249</v>
      </c>
      <c r="Q41" s="231">
        <v>2.333885848839429</v>
      </c>
      <c r="R41" s="231">
        <v>2.6732931741676729</v>
      </c>
      <c r="S41" s="231">
        <v>2.1694903662319001</v>
      </c>
      <c r="T41" s="231">
        <v>1.319758525745077</v>
      </c>
      <c r="U41" s="231">
        <v>1.3224706750812369</v>
      </c>
      <c r="V41" s="231">
        <v>1.3392291645950281</v>
      </c>
      <c r="W41" s="231">
        <v>1.735269488925091</v>
      </c>
      <c r="DA41" s="73" t="s">
        <v>2264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2265</v>
      </c>
    </row>
    <row r="43" spans="1:105" ht="12" customHeight="1" x14ac:dyDescent="0.25">
      <c r="A43" s="64" t="s">
        <v>73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2266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2.259434604948064E-2</v>
      </c>
      <c r="O44" s="231">
        <v>2.159527632620831E-2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2267</v>
      </c>
    </row>
    <row r="45" spans="1:105" ht="12" customHeight="1" x14ac:dyDescent="0.25">
      <c r="A45" s="57" t="s">
        <v>2185</v>
      </c>
      <c r="B45" s="263">
        <f t="shared" ref="B45:W45" si="2">B46+B52+B63+B64+B65</f>
        <v>0.75068839902748652</v>
      </c>
      <c r="C45" s="263">
        <f t="shared" si="2"/>
        <v>0.83592924378150535</v>
      </c>
      <c r="D45" s="263">
        <f t="shared" si="2"/>
        <v>0.9475080274352019</v>
      </c>
      <c r="E45" s="263">
        <f t="shared" si="2"/>
        <v>0.81713498425898845</v>
      </c>
      <c r="F45" s="263">
        <f t="shared" si="2"/>
        <v>0.77625648912339928</v>
      </c>
      <c r="G45" s="263">
        <f t="shared" si="2"/>
        <v>0.72768716652425747</v>
      </c>
      <c r="H45" s="263">
        <f t="shared" si="2"/>
        <v>0.61284560884285222</v>
      </c>
      <c r="I45" s="263">
        <f t="shared" si="2"/>
        <v>0.56651879037885489</v>
      </c>
      <c r="J45" s="263">
        <f t="shared" si="2"/>
        <v>0.56591272017300498</v>
      </c>
      <c r="K45" s="263">
        <f t="shared" si="2"/>
        <v>0.42850204732093189</v>
      </c>
      <c r="L45" s="263">
        <f t="shared" si="2"/>
        <v>0.46143433831120506</v>
      </c>
      <c r="M45" s="263">
        <f t="shared" si="2"/>
        <v>0.65225013208143168</v>
      </c>
      <c r="N45" s="263">
        <f t="shared" si="2"/>
        <v>0.57781637870292279</v>
      </c>
      <c r="O45" s="263">
        <f t="shared" si="2"/>
        <v>0.53774592908217844</v>
      </c>
      <c r="P45" s="263">
        <f t="shared" si="2"/>
        <v>0.77899553334220684</v>
      </c>
      <c r="Q45" s="263">
        <f t="shared" si="2"/>
        <v>0.61288118971810357</v>
      </c>
      <c r="R45" s="263">
        <f t="shared" si="2"/>
        <v>0.71325171538406096</v>
      </c>
      <c r="S45" s="263">
        <f t="shared" si="2"/>
        <v>0.76598484129511957</v>
      </c>
      <c r="T45" s="263">
        <f t="shared" si="2"/>
        <v>0.56807576045148489</v>
      </c>
      <c r="U45" s="263">
        <f t="shared" si="2"/>
        <v>0.63668166206675114</v>
      </c>
      <c r="V45" s="263">
        <f t="shared" si="2"/>
        <v>0.6537077543299098</v>
      </c>
      <c r="W45" s="263">
        <f t="shared" si="2"/>
        <v>0.7510644990616655</v>
      </c>
      <c r="DA45" s="70"/>
    </row>
    <row r="46" spans="1:105" ht="12" customHeight="1" x14ac:dyDescent="0.25">
      <c r="A46" s="165" t="s">
        <v>2186</v>
      </c>
      <c r="B46" s="348">
        <v>0.26863715412135519</v>
      </c>
      <c r="C46" s="348">
        <v>0.30704078898471587</v>
      </c>
      <c r="D46" s="348">
        <v>0.33775443389730098</v>
      </c>
      <c r="E46" s="348">
        <v>0.27586946398465773</v>
      </c>
      <c r="F46" s="348">
        <v>0.27174659176097882</v>
      </c>
      <c r="G46" s="348">
        <v>0.24607976793271641</v>
      </c>
      <c r="H46" s="348">
        <v>0.20161780377618671</v>
      </c>
      <c r="I46" s="348">
        <v>0.1923061874515794</v>
      </c>
      <c r="J46" s="348">
        <v>0.18916346614290691</v>
      </c>
      <c r="K46" s="348">
        <v>0.11223472421299931</v>
      </c>
      <c r="L46" s="348">
        <v>0.12878591306652579</v>
      </c>
      <c r="M46" s="348">
        <v>0.2089176455957355</v>
      </c>
      <c r="N46" s="348">
        <v>0.1801595206982195</v>
      </c>
      <c r="O46" s="348">
        <v>0.1683420719479643</v>
      </c>
      <c r="P46" s="348">
        <v>0.2386943821581799</v>
      </c>
      <c r="Q46" s="348">
        <v>0.19554014084043719</v>
      </c>
      <c r="R46" s="348">
        <v>0.23237145083435159</v>
      </c>
      <c r="S46" s="348">
        <v>0.2762868051396678</v>
      </c>
      <c r="T46" s="348">
        <v>0.22477448141322109</v>
      </c>
      <c r="U46" s="348">
        <v>0.260167728616847</v>
      </c>
      <c r="V46" s="348">
        <v>0.26847300682337999</v>
      </c>
      <c r="W46" s="348">
        <v>0.29003394100473778</v>
      </c>
      <c r="DA46" s="167" t="s">
        <v>2268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2269</v>
      </c>
    </row>
    <row r="48" spans="1:105" ht="12" customHeight="1" x14ac:dyDescent="0.25">
      <c r="A48" s="59" t="s">
        <v>33</v>
      </c>
      <c r="B48" s="232">
        <v>0</v>
      </c>
      <c r="C48" s="232">
        <v>0</v>
      </c>
      <c r="D48" s="232">
        <v>0</v>
      </c>
      <c r="E48" s="232">
        <v>9.2405007304997969E-2</v>
      </c>
      <c r="F48" s="232">
        <v>9.1785147066390196E-2</v>
      </c>
      <c r="G48" s="232">
        <v>6.1594143495583793E-2</v>
      </c>
      <c r="H48" s="232">
        <v>6.1863474524699667E-2</v>
      </c>
      <c r="I48" s="232">
        <v>6.1575893882606487E-2</v>
      </c>
      <c r="J48" s="232">
        <v>6.1733374081743099E-2</v>
      </c>
      <c r="K48" s="232">
        <v>0</v>
      </c>
      <c r="L48" s="232">
        <v>0</v>
      </c>
      <c r="M48" s="232">
        <v>0</v>
      </c>
      <c r="N48" s="232">
        <v>0</v>
      </c>
      <c r="O48" s="232">
        <v>0</v>
      </c>
      <c r="P48" s="232">
        <v>0</v>
      </c>
      <c r="Q48" s="232">
        <v>0</v>
      </c>
      <c r="R48" s="232">
        <v>0</v>
      </c>
      <c r="S48" s="232">
        <v>0</v>
      </c>
      <c r="T48" s="232">
        <v>0</v>
      </c>
      <c r="U48" s="232">
        <v>0</v>
      </c>
      <c r="V48" s="232">
        <v>0</v>
      </c>
      <c r="W48" s="232">
        <v>0</v>
      </c>
      <c r="DA48" s="71" t="s">
        <v>2270</v>
      </c>
    </row>
    <row r="49" spans="1:105" ht="12" customHeight="1" x14ac:dyDescent="0.25">
      <c r="A49" s="59" t="s">
        <v>160</v>
      </c>
      <c r="B49" s="232">
        <v>6.0914444179794948E-2</v>
      </c>
      <c r="C49" s="232">
        <v>7.6877021426334291E-2</v>
      </c>
      <c r="D49" s="232">
        <v>7.5430900870614215E-2</v>
      </c>
      <c r="E49" s="232">
        <v>4.0785298048468567E-2</v>
      </c>
      <c r="F49" s="232">
        <v>4.3700997496308333E-2</v>
      </c>
      <c r="G49" s="232">
        <v>3.8162076625439752E-2</v>
      </c>
      <c r="H49" s="232">
        <v>1.8608382261096561E-2</v>
      </c>
      <c r="I49" s="232">
        <v>1.491074413868947E-2</v>
      </c>
      <c r="J49" s="232">
        <v>1.0107099024567891E-2</v>
      </c>
      <c r="K49" s="232">
        <v>1.056802685617147E-2</v>
      </c>
      <c r="L49" s="232">
        <v>2.014990978914975E-2</v>
      </c>
      <c r="M49" s="232">
        <v>1.202542276279878E-2</v>
      </c>
      <c r="N49" s="232">
        <v>1.395105725481245E-2</v>
      </c>
      <c r="O49" s="232">
        <v>1.950703383635901E-2</v>
      </c>
      <c r="P49" s="232">
        <v>2.7160854335929959E-2</v>
      </c>
      <c r="Q49" s="232">
        <v>2.3209684744773459E-2</v>
      </c>
      <c r="R49" s="232">
        <v>3.4979692273911733E-2</v>
      </c>
      <c r="S49" s="232">
        <v>0.11609505261937821</v>
      </c>
      <c r="T49" s="232">
        <v>0.12732558998998109</v>
      </c>
      <c r="U49" s="232">
        <v>0.16251857635722869</v>
      </c>
      <c r="V49" s="232">
        <v>0.16958643408631111</v>
      </c>
      <c r="W49" s="232">
        <v>0.16190437433203461</v>
      </c>
      <c r="DA49" s="71" t="s">
        <v>2271</v>
      </c>
    </row>
    <row r="50" spans="1:105" ht="12" customHeight="1" x14ac:dyDescent="0.25">
      <c r="A50" s="59" t="s">
        <v>70</v>
      </c>
      <c r="B50" s="232">
        <v>0</v>
      </c>
      <c r="C50" s="232">
        <v>0</v>
      </c>
      <c r="D50" s="232">
        <v>0</v>
      </c>
      <c r="E50" s="232">
        <v>0</v>
      </c>
      <c r="F50" s="232">
        <v>0</v>
      </c>
      <c r="G50" s="232">
        <v>0</v>
      </c>
      <c r="H50" s="232">
        <v>0</v>
      </c>
      <c r="I50" s="232">
        <v>0</v>
      </c>
      <c r="J50" s="232">
        <v>0</v>
      </c>
      <c r="K50" s="232">
        <v>0</v>
      </c>
      <c r="L50" s="232">
        <v>0</v>
      </c>
      <c r="M50" s="232">
        <v>2.6662233837460199E-2</v>
      </c>
      <c r="N50" s="232">
        <v>2.545835737078727E-2</v>
      </c>
      <c r="O50" s="232">
        <v>0</v>
      </c>
      <c r="P50" s="232">
        <v>0</v>
      </c>
      <c r="Q50" s="232">
        <v>0</v>
      </c>
      <c r="R50" s="232">
        <v>0</v>
      </c>
      <c r="S50" s="232">
        <v>0</v>
      </c>
      <c r="T50" s="232">
        <v>0</v>
      </c>
      <c r="U50" s="232">
        <v>0</v>
      </c>
      <c r="V50" s="232">
        <v>0</v>
      </c>
      <c r="W50" s="232">
        <v>0</v>
      </c>
      <c r="DA50" s="71" t="s">
        <v>2272</v>
      </c>
    </row>
    <row r="51" spans="1:105" ht="12" customHeight="1" x14ac:dyDescent="0.25">
      <c r="A51" s="59" t="s">
        <v>162</v>
      </c>
      <c r="B51" s="232">
        <v>0.2077227099415602</v>
      </c>
      <c r="C51" s="232">
        <v>0.23016376755838161</v>
      </c>
      <c r="D51" s="232">
        <v>0.26232353302668682</v>
      </c>
      <c r="E51" s="232">
        <v>0.14267915863119121</v>
      </c>
      <c r="F51" s="232">
        <v>0.1362604471982802</v>
      </c>
      <c r="G51" s="232">
        <v>0.14632354781169279</v>
      </c>
      <c r="H51" s="232">
        <v>0.1211459469903904</v>
      </c>
      <c r="I51" s="232">
        <v>0.1158195494302835</v>
      </c>
      <c r="J51" s="232">
        <v>0.11732299303659589</v>
      </c>
      <c r="K51" s="232">
        <v>0.1016666973568278</v>
      </c>
      <c r="L51" s="232">
        <v>0.1086360032773761</v>
      </c>
      <c r="M51" s="232">
        <v>0.17022998899547659</v>
      </c>
      <c r="N51" s="232">
        <v>0.14075010607261981</v>
      </c>
      <c r="O51" s="232">
        <v>0.14883503811160531</v>
      </c>
      <c r="P51" s="232">
        <v>0.21153352782224991</v>
      </c>
      <c r="Q51" s="232">
        <v>0.1723304560956638</v>
      </c>
      <c r="R51" s="232">
        <v>0.19739175856043989</v>
      </c>
      <c r="S51" s="232">
        <v>0.16019175252028961</v>
      </c>
      <c r="T51" s="232">
        <v>9.7448891423240022E-2</v>
      </c>
      <c r="U51" s="232">
        <v>9.7649152259618316E-2</v>
      </c>
      <c r="V51" s="232">
        <v>9.8886572737068912E-2</v>
      </c>
      <c r="W51" s="232">
        <v>0.12812956667270331</v>
      </c>
      <c r="DA51" s="71" t="s">
        <v>2273</v>
      </c>
    </row>
    <row r="52" spans="1:105" ht="12" customHeight="1" x14ac:dyDescent="0.25">
      <c r="A52" s="165" t="s">
        <v>2193</v>
      </c>
      <c r="B52" s="348">
        <v>0.25124355678623339</v>
      </c>
      <c r="C52" s="348">
        <v>0.28730561774442348</v>
      </c>
      <c r="D52" s="348">
        <v>0.31586255865254459</v>
      </c>
      <c r="E52" s="348">
        <v>0.25777968283615099</v>
      </c>
      <c r="F52" s="348">
        <v>0.25399931448517038</v>
      </c>
      <c r="G52" s="348">
        <v>0.22993230457989031</v>
      </c>
      <c r="H52" s="348">
        <v>0.18816046955040261</v>
      </c>
      <c r="I52" s="348">
        <v>0.1794194155376474</v>
      </c>
      <c r="J52" s="348">
        <v>0.1763987784741258</v>
      </c>
      <c r="K52" s="348">
        <v>0.1046704169881181</v>
      </c>
      <c r="L52" s="348">
        <v>0.12026643656157519</v>
      </c>
      <c r="M52" s="348">
        <v>0.19444348048621821</v>
      </c>
      <c r="N52" s="348">
        <v>0.16789204482734629</v>
      </c>
      <c r="O52" s="348">
        <v>0.1571984581379513</v>
      </c>
      <c r="P52" s="348">
        <v>0.22270067634979379</v>
      </c>
      <c r="Q52" s="348">
        <v>0.1824571533206647</v>
      </c>
      <c r="R52" s="348">
        <v>0.21697203676507279</v>
      </c>
      <c r="S52" s="348">
        <v>0.25946594094825948</v>
      </c>
      <c r="T52" s="348">
        <v>0.21174675477002311</v>
      </c>
      <c r="U52" s="348">
        <v>0.2453912717725191</v>
      </c>
      <c r="V52" s="348">
        <v>0.25326240924148902</v>
      </c>
      <c r="W52" s="348">
        <v>0.27317611379795581</v>
      </c>
      <c r="DA52" s="167" t="s">
        <v>2274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2275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2276</v>
      </c>
    </row>
    <row r="55" spans="1:105" ht="12" customHeight="1" x14ac:dyDescent="0.25">
      <c r="A55" s="64" t="s">
        <v>33</v>
      </c>
      <c r="B55" s="231">
        <v>0</v>
      </c>
      <c r="C55" s="231">
        <v>0</v>
      </c>
      <c r="D55" s="231">
        <v>0</v>
      </c>
      <c r="E55" s="231">
        <v>8.621040506677731E-2</v>
      </c>
      <c r="F55" s="231">
        <v>8.5632098719386596E-2</v>
      </c>
      <c r="G55" s="231">
        <v>5.7465025060479347E-2</v>
      </c>
      <c r="H55" s="231">
        <v>5.7716300806181002E-2</v>
      </c>
      <c r="I55" s="231">
        <v>5.7447998856240287E-2</v>
      </c>
      <c r="J55" s="231">
        <v>5.7594921973866967E-2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2277</v>
      </c>
    </row>
    <row r="56" spans="1:105" ht="12" customHeight="1" x14ac:dyDescent="0.25">
      <c r="A56" s="64" t="s">
        <v>160</v>
      </c>
      <c r="B56" s="231">
        <v>5.7911635325877703E-2</v>
      </c>
      <c r="C56" s="231">
        <v>7.3087329117554181E-2</v>
      </c>
      <c r="D56" s="231">
        <v>7.1712495818362823E-2</v>
      </c>
      <c r="E56" s="231">
        <v>3.8774765805440772E-2</v>
      </c>
      <c r="F56" s="231">
        <v>4.1546734349465757E-2</v>
      </c>
      <c r="G56" s="231">
        <v>3.6280857431573263E-2</v>
      </c>
      <c r="H56" s="231">
        <v>1.7691072487313352E-2</v>
      </c>
      <c r="I56" s="231">
        <v>1.417571133783199E-2</v>
      </c>
      <c r="J56" s="231">
        <v>9.6088643801080145E-3</v>
      </c>
      <c r="K56" s="231">
        <v>1.004707053719921E-2</v>
      </c>
      <c r="L56" s="231">
        <v>1.9156609623069219E-2</v>
      </c>
      <c r="M56" s="231">
        <v>1.143262336307598E-2</v>
      </c>
      <c r="N56" s="231">
        <v>1.315359382692821E-2</v>
      </c>
      <c r="O56" s="231">
        <v>1.8385440241570121E-2</v>
      </c>
      <c r="P56" s="231">
        <v>2.5821946052712961E-2</v>
      </c>
      <c r="Q56" s="231">
        <v>2.2065551398624469E-2</v>
      </c>
      <c r="R56" s="231">
        <v>3.3255350353342358E-2</v>
      </c>
      <c r="S56" s="231">
        <v>0.110372087293248</v>
      </c>
      <c r="T56" s="231">
        <v>0.121049009548343</v>
      </c>
      <c r="U56" s="231">
        <v>0.15450713955299389</v>
      </c>
      <c r="V56" s="231">
        <v>0.16122658360034789</v>
      </c>
      <c r="W56" s="231">
        <v>0.1539232149325136</v>
      </c>
      <c r="DA56" s="73" t="s">
        <v>2278</v>
      </c>
    </row>
    <row r="57" spans="1:105" ht="12" customHeight="1" x14ac:dyDescent="0.25">
      <c r="A57" s="64" t="s">
        <v>70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2.4574204376171579E-2</v>
      </c>
      <c r="N57" s="231">
        <v>2.327046568225551E-2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2279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2280</v>
      </c>
    </row>
    <row r="59" spans="1:105" ht="12" customHeight="1" x14ac:dyDescent="0.25">
      <c r="A59" s="64" t="s">
        <v>162</v>
      </c>
      <c r="B59" s="231">
        <v>0.19333192146035569</v>
      </c>
      <c r="C59" s="231">
        <v>0.21421828862686931</v>
      </c>
      <c r="D59" s="231">
        <v>0.24415006283418181</v>
      </c>
      <c r="E59" s="231">
        <v>0.13279451196393299</v>
      </c>
      <c r="F59" s="231">
        <v>0.1268204814163181</v>
      </c>
      <c r="G59" s="231">
        <v>0.13618642208783771</v>
      </c>
      <c r="H59" s="231">
        <v>0.1127530962569083</v>
      </c>
      <c r="I59" s="231">
        <v>0.1077957053435751</v>
      </c>
      <c r="J59" s="231">
        <v>0.1091949921201508</v>
      </c>
      <c r="K59" s="231">
        <v>9.4623346450918869E-2</v>
      </c>
      <c r="L59" s="231">
        <v>0.101109826938506</v>
      </c>
      <c r="M59" s="231">
        <v>0.15843665274697069</v>
      </c>
      <c r="N59" s="231">
        <v>0.1299152344160312</v>
      </c>
      <c r="O59" s="231">
        <v>0.1373289260477451</v>
      </c>
      <c r="P59" s="231">
        <v>0.19687873029708089</v>
      </c>
      <c r="Q59" s="231">
        <v>0.16039160192204019</v>
      </c>
      <c r="R59" s="231">
        <v>0.18371668641173039</v>
      </c>
      <c r="S59" s="231">
        <v>0.1490938536550114</v>
      </c>
      <c r="T59" s="231">
        <v>9.0697745221680059E-2</v>
      </c>
      <c r="U59" s="231">
        <v>9.0884132219525238E-2</v>
      </c>
      <c r="V59" s="231">
        <v>9.2035825641141059E-2</v>
      </c>
      <c r="W59" s="231">
        <v>0.1192528988654422</v>
      </c>
      <c r="DA59" s="73" t="s">
        <v>2281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2282</v>
      </c>
    </row>
    <row r="61" spans="1:105" ht="12" customHeight="1" x14ac:dyDescent="0.25">
      <c r="A61" s="64" t="s">
        <v>73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2283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1.5527509021313951E-3</v>
      </c>
      <c r="O62" s="231">
        <v>1.484091848636066E-3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2284</v>
      </c>
    </row>
    <row r="63" spans="1:105" ht="12" customHeight="1" x14ac:dyDescent="0.25">
      <c r="A63" s="166" t="s">
        <v>2205</v>
      </c>
      <c r="B63" s="349">
        <v>9.0337118759360957E-2</v>
      </c>
      <c r="C63" s="349">
        <v>9.4554464882842526E-2</v>
      </c>
      <c r="D63" s="349">
        <v>0.1150276645332471</v>
      </c>
      <c r="E63" s="349">
        <v>0.11095511580162989</v>
      </c>
      <c r="F63" s="349">
        <v>9.8048745517103658E-2</v>
      </c>
      <c r="G63" s="349">
        <v>9.8504530077409502E-2</v>
      </c>
      <c r="H63" s="349">
        <v>8.7307578634030866E-2</v>
      </c>
      <c r="I63" s="349">
        <v>7.6241200828588221E-2</v>
      </c>
      <c r="J63" s="349">
        <v>7.8416299089622915E-2</v>
      </c>
      <c r="K63" s="349">
        <v>8.2818102780568226E-2</v>
      </c>
      <c r="L63" s="349">
        <v>8.3125380659106449E-2</v>
      </c>
      <c r="M63" s="349">
        <v>9.7414067425667369E-2</v>
      </c>
      <c r="N63" s="349">
        <v>8.9928942072081242E-2</v>
      </c>
      <c r="O63" s="349">
        <v>8.3056264228705878E-2</v>
      </c>
      <c r="P63" s="349">
        <v>0.1243074355401253</v>
      </c>
      <c r="Q63" s="349">
        <v>9.1932528506466771E-2</v>
      </c>
      <c r="R63" s="349">
        <v>0.10329252508507709</v>
      </c>
      <c r="S63" s="349">
        <v>9.0111834213011222E-2</v>
      </c>
      <c r="T63" s="349">
        <v>5.1489864912895672E-2</v>
      </c>
      <c r="U63" s="349">
        <v>5.1320835785332218E-2</v>
      </c>
      <c r="V63" s="349">
        <v>5.1653395482244097E-2</v>
      </c>
      <c r="W63" s="349">
        <v>7.3525407141901436E-2</v>
      </c>
      <c r="DA63" s="168" t="s">
        <v>2285</v>
      </c>
    </row>
    <row r="64" spans="1:105" ht="12" customHeight="1" x14ac:dyDescent="0.25">
      <c r="A64" s="60" t="s">
        <v>2207</v>
      </c>
      <c r="B64" s="264">
        <v>0.10495368145610021</v>
      </c>
      <c r="C64" s="264">
        <v>0.1098533949704648</v>
      </c>
      <c r="D64" s="264">
        <v>0.1336391621501718</v>
      </c>
      <c r="E64" s="264">
        <v>0.12890767427273389</v>
      </c>
      <c r="F64" s="264">
        <v>0.1139130508643325</v>
      </c>
      <c r="G64" s="264">
        <v>0.1144425814516692</v>
      </c>
      <c r="H64" s="264">
        <v>0.10143396117235561</v>
      </c>
      <c r="I64" s="264">
        <v>8.857704136999657E-2</v>
      </c>
      <c r="J64" s="264">
        <v>9.1104070936131556E-2</v>
      </c>
      <c r="K64" s="264">
        <v>9.6218087286845527E-2</v>
      </c>
      <c r="L64" s="264">
        <v>9.6575082783552854E-2</v>
      </c>
      <c r="M64" s="264">
        <v>0.1131756817390983</v>
      </c>
      <c r="N64" s="264">
        <v>0.1044794617045418</v>
      </c>
      <c r="O64" s="264">
        <v>9.6494783301797532E-2</v>
      </c>
      <c r="P64" s="264">
        <v>0.144420401840092</v>
      </c>
      <c r="Q64" s="264">
        <v>0.10680722879842509</v>
      </c>
      <c r="R64" s="264">
        <v>0.12000527494631941</v>
      </c>
      <c r="S64" s="264">
        <v>0.10469194582805171</v>
      </c>
      <c r="T64" s="264">
        <v>5.9820934677814283E-2</v>
      </c>
      <c r="U64" s="264">
        <v>5.9624556605824247E-2</v>
      </c>
      <c r="V64" s="264">
        <v>6.0010924523842553E-2</v>
      </c>
      <c r="W64" s="264">
        <v>8.5421831757298172E-2</v>
      </c>
      <c r="DA64" s="72" t="s">
        <v>2286</v>
      </c>
    </row>
    <row r="65" spans="1:105" ht="12" customHeight="1" x14ac:dyDescent="0.25">
      <c r="A65" s="101" t="s">
        <v>2209</v>
      </c>
      <c r="B65" s="280">
        <v>3.551688790443671E-2</v>
      </c>
      <c r="C65" s="280">
        <v>3.7174977199058837E-2</v>
      </c>
      <c r="D65" s="280">
        <v>4.5224208201937399E-2</v>
      </c>
      <c r="E65" s="280">
        <v>4.36230473638161E-2</v>
      </c>
      <c r="F65" s="280">
        <v>3.8548786495814107E-2</v>
      </c>
      <c r="G65" s="280">
        <v>3.8727982482572108E-2</v>
      </c>
      <c r="H65" s="280">
        <v>3.43257957098764E-2</v>
      </c>
      <c r="I65" s="280">
        <v>2.9974945191043299E-2</v>
      </c>
      <c r="J65" s="280">
        <v>3.0830105530217821E-2</v>
      </c>
      <c r="K65" s="280">
        <v>3.2560716052400761E-2</v>
      </c>
      <c r="L65" s="280">
        <v>3.2681525240444792E-2</v>
      </c>
      <c r="M65" s="280">
        <v>3.8299256834712213E-2</v>
      </c>
      <c r="N65" s="280">
        <v>3.5356409400733972E-2</v>
      </c>
      <c r="O65" s="280">
        <v>3.2654351465759422E-2</v>
      </c>
      <c r="P65" s="280">
        <v>4.8872637454015842E-2</v>
      </c>
      <c r="Q65" s="280">
        <v>3.6144138252109867E-2</v>
      </c>
      <c r="R65" s="280">
        <v>4.0610427753240107E-2</v>
      </c>
      <c r="S65" s="280">
        <v>3.5428315166129432E-2</v>
      </c>
      <c r="T65" s="280">
        <v>2.0243724677530769E-2</v>
      </c>
      <c r="U65" s="280">
        <v>2.0177269286228691E-2</v>
      </c>
      <c r="V65" s="280">
        <v>2.0308018258954029E-2</v>
      </c>
      <c r="W65" s="280">
        <v>2.8907205359772259E-2</v>
      </c>
      <c r="DA65" s="102" t="s">
        <v>2287</v>
      </c>
    </row>
    <row r="66" spans="1:105" ht="12" customHeight="1" x14ac:dyDescent="0.25">
      <c r="A66" s="57" t="s">
        <v>2211</v>
      </c>
      <c r="B66" s="263">
        <f t="shared" ref="B66:W66" si="3">B67+B68+B79</f>
        <v>1.7922067989897823</v>
      </c>
      <c r="C66" s="263">
        <f t="shared" si="3"/>
        <v>1.8925623141327135</v>
      </c>
      <c r="D66" s="263">
        <f t="shared" si="3"/>
        <v>2.2792681839381275</v>
      </c>
      <c r="E66" s="263">
        <f t="shared" si="3"/>
        <v>2.1661740239513403</v>
      </c>
      <c r="F66" s="263">
        <f t="shared" si="3"/>
        <v>1.931979935470586</v>
      </c>
      <c r="G66" s="263">
        <f t="shared" si="3"/>
        <v>1.923995481618771</v>
      </c>
      <c r="H66" s="263">
        <f t="shared" si="3"/>
        <v>1.6945101641572917</v>
      </c>
      <c r="I66" s="263">
        <f t="shared" si="3"/>
        <v>1.489937065223724</v>
      </c>
      <c r="J66" s="263">
        <f t="shared" si="3"/>
        <v>1.5268757545292073</v>
      </c>
      <c r="K66" s="263">
        <f t="shared" si="3"/>
        <v>1.5572178953164082</v>
      </c>
      <c r="L66" s="263">
        <f t="shared" si="3"/>
        <v>1.5734590893319</v>
      </c>
      <c r="M66" s="263">
        <f t="shared" si="3"/>
        <v>1.8816703433326165</v>
      </c>
      <c r="N66" s="263">
        <f t="shared" si="3"/>
        <v>1.7292511715290146</v>
      </c>
      <c r="O66" s="263">
        <f t="shared" si="3"/>
        <v>1.5971214082223162</v>
      </c>
      <c r="P66" s="263">
        <f t="shared" si="3"/>
        <v>2.3819108002534226</v>
      </c>
      <c r="Q66" s="263">
        <f t="shared" si="3"/>
        <v>1.7736290436186026</v>
      </c>
      <c r="R66" s="263">
        <f t="shared" si="3"/>
        <v>2.0010557462197713</v>
      </c>
      <c r="S66" s="263">
        <f t="shared" si="3"/>
        <v>1.7944475790974197</v>
      </c>
      <c r="T66" s="263">
        <f t="shared" si="3"/>
        <v>1.0688561052232028</v>
      </c>
      <c r="U66" s="263">
        <f t="shared" si="3"/>
        <v>1.0887247610733639</v>
      </c>
      <c r="V66" s="263">
        <f t="shared" si="3"/>
        <v>1.1000511242300159</v>
      </c>
      <c r="W66" s="263">
        <f t="shared" si="3"/>
        <v>1.5063023509388782</v>
      </c>
      <c r="DA66" s="70"/>
    </row>
    <row r="67" spans="1:105" ht="12" customHeight="1" x14ac:dyDescent="0.25">
      <c r="A67" s="165" t="s">
        <v>2212</v>
      </c>
      <c r="B67" s="348">
        <v>0.1237114217040456</v>
      </c>
      <c r="C67" s="348">
        <v>0.1415905333195154</v>
      </c>
      <c r="D67" s="348">
        <v>0.15550979612418259</v>
      </c>
      <c r="E67" s="348">
        <v>0.12644150319318201</v>
      </c>
      <c r="F67" s="348">
        <v>0.1245743397027648</v>
      </c>
      <c r="G67" s="348">
        <v>0.11294387609698189</v>
      </c>
      <c r="H67" s="348">
        <v>9.2264922921460976E-2</v>
      </c>
      <c r="I67" s="348">
        <v>8.7933078413848662E-2</v>
      </c>
      <c r="J67" s="348">
        <v>8.6406925251755848E-2</v>
      </c>
      <c r="K67" s="348">
        <v>5.1266441368449198E-2</v>
      </c>
      <c r="L67" s="348">
        <v>5.9055540946793293E-2</v>
      </c>
      <c r="M67" s="348">
        <v>9.6872812030598179E-2</v>
      </c>
      <c r="N67" s="348">
        <v>8.3781403556868167E-2</v>
      </c>
      <c r="O67" s="348">
        <v>7.700148354716066E-2</v>
      </c>
      <c r="P67" s="348">
        <v>0.1091682168185702</v>
      </c>
      <c r="Q67" s="348">
        <v>8.945979563614033E-2</v>
      </c>
      <c r="R67" s="348">
        <v>0.10652112284370489</v>
      </c>
      <c r="S67" s="348">
        <v>0.12844629312993849</v>
      </c>
      <c r="T67" s="348">
        <v>0.1049446945749937</v>
      </c>
      <c r="U67" s="348">
        <v>0.1215092379829726</v>
      </c>
      <c r="V67" s="348">
        <v>0.12538490729279039</v>
      </c>
      <c r="W67" s="348">
        <v>0.13537484849598111</v>
      </c>
      <c r="DA67" s="167" t="s">
        <v>2288</v>
      </c>
    </row>
    <row r="68" spans="1:105" ht="12" customHeight="1" x14ac:dyDescent="0.25">
      <c r="A68" s="165" t="s">
        <v>2214</v>
      </c>
      <c r="B68" s="348">
        <v>4.7325656125938712E-2</v>
      </c>
      <c r="C68" s="348">
        <v>5.4118509713631011E-2</v>
      </c>
      <c r="D68" s="348">
        <v>5.9497656477487608E-2</v>
      </c>
      <c r="E68" s="348">
        <v>4.8556837764150332E-2</v>
      </c>
      <c r="F68" s="348">
        <v>4.7844746218813267E-2</v>
      </c>
      <c r="G68" s="348">
        <v>4.3311348231115071E-2</v>
      </c>
      <c r="H68" s="348">
        <v>3.5442969333593838E-2</v>
      </c>
      <c r="I68" s="348">
        <v>3.3796455004321387E-2</v>
      </c>
      <c r="J68" s="348">
        <v>3.3227470737508438E-2</v>
      </c>
      <c r="K68" s="348">
        <v>1.971631123321891E-2</v>
      </c>
      <c r="L68" s="348">
        <v>2.2654065612706682E-2</v>
      </c>
      <c r="M68" s="348">
        <v>3.6626472778567433E-2</v>
      </c>
      <c r="N68" s="348">
        <v>3.1625094316508437E-2</v>
      </c>
      <c r="O68" s="348">
        <v>2.961078989856147E-2</v>
      </c>
      <c r="P68" s="348">
        <v>4.1949157871983327E-2</v>
      </c>
      <c r="Q68" s="348">
        <v>3.4368660459294181E-2</v>
      </c>
      <c r="R68" s="348">
        <v>4.0870078947437549E-2</v>
      </c>
      <c r="S68" s="348">
        <v>4.8874470871140267E-2</v>
      </c>
      <c r="T68" s="348">
        <v>3.9885815302940622E-2</v>
      </c>
      <c r="U68" s="348">
        <v>4.6223286649671201E-2</v>
      </c>
      <c r="V68" s="348">
        <v>4.7705938582884362E-2</v>
      </c>
      <c r="W68" s="348">
        <v>5.1456996504878123E-2</v>
      </c>
      <c r="DA68" s="167" t="s">
        <v>2289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2290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2291</v>
      </c>
    </row>
    <row r="71" spans="1:105" ht="12" customHeight="1" x14ac:dyDescent="0.25">
      <c r="A71" s="64" t="s">
        <v>33</v>
      </c>
      <c r="B71" s="231">
        <v>0</v>
      </c>
      <c r="C71" s="231">
        <v>0</v>
      </c>
      <c r="D71" s="231">
        <v>0</v>
      </c>
      <c r="E71" s="231">
        <v>1.6239079070750301E-2</v>
      </c>
      <c r="F71" s="231">
        <v>1.6130146019164231E-2</v>
      </c>
      <c r="G71" s="231">
        <v>1.08244368534975E-2</v>
      </c>
      <c r="H71" s="231">
        <v>1.0871768572909441E-2</v>
      </c>
      <c r="I71" s="231">
        <v>1.082122970145246E-2</v>
      </c>
      <c r="J71" s="231">
        <v>1.0848904970146679E-2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2292</v>
      </c>
    </row>
    <row r="72" spans="1:105" ht="12" customHeight="1" x14ac:dyDescent="0.25">
      <c r="A72" s="64" t="s">
        <v>160</v>
      </c>
      <c r="B72" s="231">
        <v>1.0908562886868931E-2</v>
      </c>
      <c r="C72" s="231">
        <v>1.376714232685231E-2</v>
      </c>
      <c r="D72" s="231">
        <v>1.350817095747554E-2</v>
      </c>
      <c r="E72" s="231">
        <v>7.3038340021328862E-3</v>
      </c>
      <c r="F72" s="231">
        <v>7.8259776613952142E-3</v>
      </c>
      <c r="G72" s="231">
        <v>6.8340673278309734E-3</v>
      </c>
      <c r="H72" s="231">
        <v>3.3323903854219059E-3</v>
      </c>
      <c r="I72" s="231">
        <v>2.670217094106855E-3</v>
      </c>
      <c r="J72" s="231">
        <v>1.809979994036966E-3</v>
      </c>
      <c r="K72" s="231">
        <v>1.892522982076305E-3</v>
      </c>
      <c r="L72" s="231">
        <v>3.6084472420185778E-3</v>
      </c>
      <c r="M72" s="231">
        <v>2.1535135420752542E-3</v>
      </c>
      <c r="N72" s="231">
        <v>2.477685263798113E-3</v>
      </c>
      <c r="O72" s="231">
        <v>3.4631854194647322E-3</v>
      </c>
      <c r="P72" s="231">
        <v>4.8639676775193387E-3</v>
      </c>
      <c r="Q72" s="231">
        <v>4.156391953203502E-3</v>
      </c>
      <c r="R72" s="231">
        <v>6.2641657175270928E-3</v>
      </c>
      <c r="S72" s="231">
        <v>2.0790310071858348E-2</v>
      </c>
      <c r="T72" s="231">
        <v>2.2801475482790361E-2</v>
      </c>
      <c r="U72" s="231">
        <v>2.9103837921339581E-2</v>
      </c>
      <c r="V72" s="231">
        <v>3.0369550373472741E-2</v>
      </c>
      <c r="W72" s="231">
        <v>2.899384658008566E-2</v>
      </c>
      <c r="DA72" s="73" t="s">
        <v>2293</v>
      </c>
    </row>
    <row r="73" spans="1:105" ht="12" customHeight="1" x14ac:dyDescent="0.25">
      <c r="A73" s="64" t="s">
        <v>70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4.6289360043758098E-3</v>
      </c>
      <c r="N73" s="231">
        <v>4.3833564166021466E-3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2294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2295</v>
      </c>
    </row>
    <row r="75" spans="1:105" ht="12" customHeight="1" x14ac:dyDescent="0.25">
      <c r="A75" s="64" t="s">
        <v>162</v>
      </c>
      <c r="B75" s="231">
        <v>3.6417093239069782E-2</v>
      </c>
      <c r="C75" s="231">
        <v>4.0351367386778698E-2</v>
      </c>
      <c r="D75" s="231">
        <v>4.5989485520012072E-2</v>
      </c>
      <c r="E75" s="231">
        <v>2.5013924691267141E-2</v>
      </c>
      <c r="F75" s="231">
        <v>2.3888622538253822E-2</v>
      </c>
      <c r="G75" s="231">
        <v>2.5652844049786599E-2</v>
      </c>
      <c r="H75" s="231">
        <v>2.1238810375262498E-2</v>
      </c>
      <c r="I75" s="231">
        <v>2.030500820876207E-2</v>
      </c>
      <c r="J75" s="231">
        <v>2.056858577332479E-2</v>
      </c>
      <c r="K75" s="231">
        <v>1.78237882511426E-2</v>
      </c>
      <c r="L75" s="231">
        <v>1.9045618370688099E-2</v>
      </c>
      <c r="M75" s="231">
        <v>2.9844023232116369E-2</v>
      </c>
      <c r="N75" s="231">
        <v>2.4471567701634681E-2</v>
      </c>
      <c r="O75" s="231">
        <v>2.5868052551929831E-2</v>
      </c>
      <c r="P75" s="231">
        <v>3.7085190194463991E-2</v>
      </c>
      <c r="Q75" s="231">
        <v>3.021226850609068E-2</v>
      </c>
      <c r="R75" s="231">
        <v>3.4605913229910447E-2</v>
      </c>
      <c r="S75" s="231">
        <v>2.8084160799281919E-2</v>
      </c>
      <c r="T75" s="231">
        <v>1.708433982015025E-2</v>
      </c>
      <c r="U75" s="231">
        <v>1.711944872833162E-2</v>
      </c>
      <c r="V75" s="231">
        <v>1.7336388209411611E-2</v>
      </c>
      <c r="W75" s="231">
        <v>2.2463149924792449E-2</v>
      </c>
      <c r="DA75" s="73" t="s">
        <v>2296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2297</v>
      </c>
    </row>
    <row r="77" spans="1:105" ht="12" customHeight="1" x14ac:dyDescent="0.25">
      <c r="A77" s="64" t="s">
        <v>73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2298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2.9248493447350381E-4</v>
      </c>
      <c r="O78" s="231">
        <v>2.7955192716690451E-4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2299</v>
      </c>
    </row>
    <row r="79" spans="1:105" ht="12" customHeight="1" x14ac:dyDescent="0.25">
      <c r="A79" s="165" t="s">
        <v>2226</v>
      </c>
      <c r="B79" s="348">
        <v>1.621169721159798</v>
      </c>
      <c r="C79" s="348">
        <v>1.696853271099567</v>
      </c>
      <c r="D79" s="348">
        <v>2.0642607313364572</v>
      </c>
      <c r="E79" s="348">
        <v>1.9911756829940079</v>
      </c>
      <c r="F79" s="348">
        <v>1.759560849549008</v>
      </c>
      <c r="G79" s="348">
        <v>1.767740257290674</v>
      </c>
      <c r="H79" s="348">
        <v>1.566802271902237</v>
      </c>
      <c r="I79" s="348">
        <v>1.368207531805554</v>
      </c>
      <c r="J79" s="348">
        <v>1.407241358539943</v>
      </c>
      <c r="K79" s="348">
        <v>1.48623514271474</v>
      </c>
      <c r="L79" s="348">
        <v>1.4917494827724</v>
      </c>
      <c r="M79" s="348">
        <v>1.7481710585234509</v>
      </c>
      <c r="N79" s="348">
        <v>1.613844673655638</v>
      </c>
      <c r="O79" s="348">
        <v>1.490509134776594</v>
      </c>
      <c r="P79" s="348">
        <v>2.2307934255628692</v>
      </c>
      <c r="Q79" s="348">
        <v>1.649800587523168</v>
      </c>
      <c r="R79" s="348">
        <v>1.853664544428629</v>
      </c>
      <c r="S79" s="348">
        <v>1.6171268150963409</v>
      </c>
      <c r="T79" s="348">
        <v>0.92402559534526851</v>
      </c>
      <c r="U79" s="348">
        <v>0.92099223644072015</v>
      </c>
      <c r="V79" s="348">
        <v>0.92696027835434114</v>
      </c>
      <c r="W79" s="348">
        <v>1.319470505938019</v>
      </c>
      <c r="DA79" s="167" t="s">
        <v>2300</v>
      </c>
    </row>
    <row r="80" spans="1:105" ht="12" customHeight="1" x14ac:dyDescent="0.25">
      <c r="A80" s="132" t="s">
        <v>2228</v>
      </c>
      <c r="B80" s="318">
        <v>1.574896311700771</v>
      </c>
      <c r="C80" s="318">
        <v>1.648419609169768</v>
      </c>
      <c r="D80" s="318">
        <v>2.0053400762041949</v>
      </c>
      <c r="E80" s="318">
        <v>1.934341110721018</v>
      </c>
      <c r="F80" s="318">
        <v>1.7093373112010271</v>
      </c>
      <c r="G80" s="318">
        <v>1.717283252280553</v>
      </c>
      <c r="H80" s="318">
        <v>1.5220806846909991</v>
      </c>
      <c r="I80" s="318">
        <v>1.3291544786194449</v>
      </c>
      <c r="J80" s="318">
        <v>1.3670741541186751</v>
      </c>
      <c r="K80" s="318">
        <v>1.443813201067548</v>
      </c>
      <c r="L80" s="318">
        <v>1.449170144085248</v>
      </c>
      <c r="M80" s="318">
        <v>1.6982726215247621</v>
      </c>
      <c r="N80" s="318">
        <v>1.5677803446636609</v>
      </c>
      <c r="O80" s="318">
        <v>1.4479651996193339</v>
      </c>
      <c r="P80" s="318">
        <v>2.1671193905421999</v>
      </c>
      <c r="Q80" s="318">
        <v>1.60270996085048</v>
      </c>
      <c r="R80" s="318">
        <v>1.8007549832984959</v>
      </c>
      <c r="S80" s="318">
        <v>1.5709688032081159</v>
      </c>
      <c r="T80" s="318">
        <v>0.89765092638498012</v>
      </c>
      <c r="U80" s="318">
        <v>0.89470414932118225</v>
      </c>
      <c r="V80" s="318">
        <v>0.90050184408142775</v>
      </c>
      <c r="W80" s="318">
        <v>1.2818085645672539</v>
      </c>
      <c r="DA80" s="139" t="s">
        <v>2301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102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0.99999999999999967</v>
      </c>
      <c r="C84" s="234">
        <f t="shared" si="4"/>
        <v>1.0000000000000002</v>
      </c>
      <c r="D84" s="234">
        <f t="shared" si="4"/>
        <v>0.99999999999999978</v>
      </c>
      <c r="E84" s="234">
        <f t="shared" si="4"/>
        <v>1</v>
      </c>
      <c r="F84" s="234">
        <f t="shared" si="4"/>
        <v>1.0000000000000002</v>
      </c>
      <c r="G84" s="234">
        <f t="shared" si="4"/>
        <v>1.0000000000000002</v>
      </c>
      <c r="H84" s="234">
        <f t="shared" si="4"/>
        <v>1</v>
      </c>
      <c r="I84" s="234">
        <f t="shared" si="4"/>
        <v>0.99999999999999978</v>
      </c>
      <c r="J84" s="234">
        <f t="shared" si="4"/>
        <v>1</v>
      </c>
      <c r="K84" s="234">
        <f t="shared" si="4"/>
        <v>1</v>
      </c>
      <c r="L84" s="234">
        <f t="shared" si="4"/>
        <v>0.99999999999999989</v>
      </c>
      <c r="M84" s="234">
        <f t="shared" si="4"/>
        <v>0.99999999999999989</v>
      </c>
      <c r="N84" s="234">
        <f t="shared" si="4"/>
        <v>1</v>
      </c>
      <c r="O84" s="234">
        <f t="shared" si="4"/>
        <v>1</v>
      </c>
      <c r="P84" s="234">
        <f t="shared" si="4"/>
        <v>0.99999999999999956</v>
      </c>
      <c r="Q84" s="234">
        <f t="shared" si="4"/>
        <v>0.99999999999999956</v>
      </c>
      <c r="R84" s="234">
        <f t="shared" si="4"/>
        <v>0.99999999999999956</v>
      </c>
      <c r="S84" s="234">
        <f t="shared" si="4"/>
        <v>1</v>
      </c>
      <c r="T84" s="234">
        <f t="shared" si="4"/>
        <v>0.99999999999999989</v>
      </c>
      <c r="U84" s="234">
        <f t="shared" si="4"/>
        <v>1</v>
      </c>
      <c r="V84" s="234">
        <f t="shared" si="4"/>
        <v>1.0000000000000002</v>
      </c>
      <c r="W84" s="234">
        <f t="shared" si="4"/>
        <v>0.99999999999999989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2.1863398093895422E-2</v>
      </c>
      <c r="C85" s="301">
        <f t="shared" si="5"/>
        <v>2.118033415498757E-2</v>
      </c>
      <c r="D85" s="301">
        <f t="shared" si="5"/>
        <v>2.1959497584817033E-2</v>
      </c>
      <c r="E85" s="301">
        <f t="shared" si="5"/>
        <v>2.3109558856778831E-2</v>
      </c>
      <c r="F85" s="301">
        <f t="shared" si="5"/>
        <v>2.2334953665629289E-2</v>
      </c>
      <c r="G85" s="301">
        <f t="shared" si="5"/>
        <v>2.309241921441724E-2</v>
      </c>
      <c r="H85" s="301">
        <f t="shared" si="5"/>
        <v>2.3620813674273905E-2</v>
      </c>
      <c r="I85" s="301">
        <f t="shared" si="5"/>
        <v>2.3017768869817826E-2</v>
      </c>
      <c r="J85" s="301">
        <f t="shared" si="5"/>
        <v>2.3325829046715239E-2</v>
      </c>
      <c r="K85" s="301">
        <f t="shared" si="5"/>
        <v>2.6710015023929359E-2</v>
      </c>
      <c r="L85" s="301">
        <f t="shared" si="5"/>
        <v>2.604055140312592E-2</v>
      </c>
      <c r="M85" s="301">
        <f t="shared" si="5"/>
        <v>2.4157990579377644E-2</v>
      </c>
      <c r="N85" s="301">
        <f t="shared" si="5"/>
        <v>2.4570213093177591E-2</v>
      </c>
      <c r="O85" s="301">
        <f t="shared" si="5"/>
        <v>2.450178189775153E-2</v>
      </c>
      <c r="P85" s="301">
        <f t="shared" si="5"/>
        <v>2.4842357004858623E-2</v>
      </c>
      <c r="Q85" s="301">
        <f t="shared" si="5"/>
        <v>2.4210686358990249E-2</v>
      </c>
      <c r="R85" s="301">
        <f t="shared" si="5"/>
        <v>2.3845814150885197E-2</v>
      </c>
      <c r="S85" s="301">
        <f t="shared" si="5"/>
        <v>2.1611713967028566E-2</v>
      </c>
      <c r="T85" s="301">
        <f t="shared" si="5"/>
        <v>1.867043947568112E-2</v>
      </c>
      <c r="U85" s="301">
        <f t="shared" si="5"/>
        <v>1.7319467876923771E-2</v>
      </c>
      <c r="V85" s="301">
        <f t="shared" si="5"/>
        <v>1.7089718710515255E-2</v>
      </c>
      <c r="W85" s="301">
        <f t="shared" si="5"/>
        <v>1.9550523357042288E-2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6.6103776422024784E-3</v>
      </c>
      <c r="C86" s="235">
        <f t="shared" si="6"/>
        <v>6.4038539092237563E-3</v>
      </c>
      <c r="D86" s="235">
        <f t="shared" si="6"/>
        <v>6.6394332319825861E-3</v>
      </c>
      <c r="E86" s="235">
        <f t="shared" si="6"/>
        <v>6.9871531649358144E-3</v>
      </c>
      <c r="F86" s="235">
        <f t="shared" si="6"/>
        <v>6.752952021311277E-3</v>
      </c>
      <c r="G86" s="235">
        <f t="shared" si="6"/>
        <v>6.9819710103514324E-3</v>
      </c>
      <c r="H86" s="235">
        <f t="shared" si="6"/>
        <v>7.1417305732839435E-3</v>
      </c>
      <c r="I86" s="235">
        <f t="shared" si="6"/>
        <v>6.9594005495839288E-3</v>
      </c>
      <c r="J86" s="235">
        <f t="shared" si="6"/>
        <v>7.0525422513939553E-3</v>
      </c>
      <c r="K86" s="235">
        <f t="shared" si="6"/>
        <v>8.0757476664331529E-3</v>
      </c>
      <c r="L86" s="235">
        <f t="shared" si="6"/>
        <v>7.8733359767122115E-3</v>
      </c>
      <c r="M86" s="235">
        <f t="shared" si="6"/>
        <v>7.3041455001930725E-3</v>
      </c>
      <c r="N86" s="235">
        <f t="shared" si="6"/>
        <v>7.4287805856053683E-3</v>
      </c>
      <c r="O86" s="235">
        <f t="shared" si="6"/>
        <v>7.408090478681878E-3</v>
      </c>
      <c r="P86" s="235">
        <f t="shared" si="6"/>
        <v>7.5110630387497474E-3</v>
      </c>
      <c r="Q86" s="235">
        <f t="shared" si="6"/>
        <v>7.3200780190949208E-3</v>
      </c>
      <c r="R86" s="235">
        <f t="shared" si="6"/>
        <v>7.2097592536239609E-3</v>
      </c>
      <c r="S86" s="235">
        <f t="shared" si="6"/>
        <v>6.5342811855586954E-3</v>
      </c>
      <c r="T86" s="235">
        <f t="shared" si="6"/>
        <v>5.6449896374798835E-3</v>
      </c>
      <c r="U86" s="235">
        <f t="shared" si="6"/>
        <v>5.2365246580963875E-3</v>
      </c>
      <c r="V86" s="235">
        <f t="shared" si="6"/>
        <v>5.1670602159077043E-3</v>
      </c>
      <c r="W86" s="235">
        <f t="shared" si="6"/>
        <v>5.9110821628790789E-3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8.2570606387903075E-2</v>
      </c>
      <c r="C87" s="235">
        <f t="shared" si="7"/>
        <v>7.9990906590318586E-2</v>
      </c>
      <c r="D87" s="235">
        <f t="shared" si="7"/>
        <v>8.2933541426861324E-2</v>
      </c>
      <c r="E87" s="235">
        <f t="shared" si="7"/>
        <v>8.7276931059218646E-2</v>
      </c>
      <c r="F87" s="235">
        <f t="shared" si="7"/>
        <v>8.4351511137313095E-2</v>
      </c>
      <c r="G87" s="235">
        <f t="shared" si="7"/>
        <v>8.7212200468987908E-2</v>
      </c>
      <c r="H87" s="235">
        <f t="shared" si="7"/>
        <v>8.9207766335510572E-2</v>
      </c>
      <c r="I87" s="235">
        <f t="shared" si="7"/>
        <v>8.6930271548599281E-2</v>
      </c>
      <c r="J87" s="235">
        <f t="shared" si="7"/>
        <v>8.8093709889754748E-2</v>
      </c>
      <c r="K87" s="235">
        <f t="shared" si="7"/>
        <v>0.10087462743367626</v>
      </c>
      <c r="L87" s="235">
        <f t="shared" si="7"/>
        <v>9.8346291404346239E-2</v>
      </c>
      <c r="M87" s="235">
        <f t="shared" si="7"/>
        <v>9.1236500505812099E-2</v>
      </c>
      <c r="N87" s="235">
        <f t="shared" si="7"/>
        <v>9.2793324508422745E-2</v>
      </c>
      <c r="O87" s="235">
        <f t="shared" si="7"/>
        <v>9.2534883195781764E-2</v>
      </c>
      <c r="P87" s="235">
        <f t="shared" si="7"/>
        <v>9.3821119351464671E-2</v>
      </c>
      <c r="Q87" s="235">
        <f t="shared" si="7"/>
        <v>9.1435514513516211E-2</v>
      </c>
      <c r="R87" s="235">
        <f t="shared" si="7"/>
        <v>9.0057516484667338E-2</v>
      </c>
      <c r="S87" s="235">
        <f t="shared" si="7"/>
        <v>8.1620081182061044E-2</v>
      </c>
      <c r="T87" s="235">
        <f t="shared" si="7"/>
        <v>7.0511889433421543E-2</v>
      </c>
      <c r="U87" s="235">
        <f t="shared" si="7"/>
        <v>6.540972994096024E-2</v>
      </c>
      <c r="V87" s="235">
        <f t="shared" si="7"/>
        <v>6.4542045608177404E-2</v>
      </c>
      <c r="W87" s="235">
        <f t="shared" si="7"/>
        <v>7.3835666434788089E-2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4.3764806193045833E-2</v>
      </c>
      <c r="C88" s="235">
        <f t="shared" si="8"/>
        <v>4.2397490793336413E-2</v>
      </c>
      <c r="D88" s="235">
        <f t="shared" si="8"/>
        <v>4.3957172245997551E-2</v>
      </c>
      <c r="E88" s="235">
        <f t="shared" si="8"/>
        <v>4.6259294197094854E-2</v>
      </c>
      <c r="F88" s="235">
        <f t="shared" si="8"/>
        <v>4.4708737146393181E-2</v>
      </c>
      <c r="G88" s="235">
        <f t="shared" si="8"/>
        <v>4.6224985114721111E-2</v>
      </c>
      <c r="H88" s="235">
        <f t="shared" si="8"/>
        <v>4.7282692659988905E-2</v>
      </c>
      <c r="I88" s="235">
        <f t="shared" si="8"/>
        <v>4.6075554644233123E-2</v>
      </c>
      <c r="J88" s="235">
        <f t="shared" si="8"/>
        <v>4.669221056751683E-2</v>
      </c>
      <c r="K88" s="235">
        <f t="shared" si="8"/>
        <v>5.3466466004751613E-2</v>
      </c>
      <c r="L88" s="235">
        <f t="shared" si="8"/>
        <v>5.2126374885707413E-2</v>
      </c>
      <c r="M88" s="235">
        <f t="shared" si="8"/>
        <v>4.8357980364227754E-2</v>
      </c>
      <c r="N88" s="235">
        <f t="shared" si="8"/>
        <v>4.918314204986262E-2</v>
      </c>
      <c r="O88" s="235">
        <f t="shared" si="8"/>
        <v>4.9046160689850869E-2</v>
      </c>
      <c r="P88" s="235">
        <f t="shared" si="8"/>
        <v>4.9727903001485399E-2</v>
      </c>
      <c r="Q88" s="235">
        <f t="shared" si="8"/>
        <v>4.8463463536241223E-2</v>
      </c>
      <c r="R88" s="235">
        <f t="shared" si="8"/>
        <v>4.773308478155875E-2</v>
      </c>
      <c r="S88" s="235">
        <f t="shared" si="8"/>
        <v>4.326100038084367E-2</v>
      </c>
      <c r="T88" s="235">
        <f t="shared" si="8"/>
        <v>3.7373337926839681E-2</v>
      </c>
      <c r="U88" s="235">
        <f t="shared" si="8"/>
        <v>3.4669046035066785E-2</v>
      </c>
      <c r="V88" s="235">
        <f t="shared" si="8"/>
        <v>3.4209148278199326E-2</v>
      </c>
      <c r="W88" s="235">
        <f t="shared" si="8"/>
        <v>3.9135035735020259E-2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4.0055547369464754E-2</v>
      </c>
      <c r="C89" s="302">
        <f t="shared" si="9"/>
        <v>3.8343642828411593E-2</v>
      </c>
      <c r="D89" s="302">
        <f t="shared" si="9"/>
        <v>4.0304896632113327E-2</v>
      </c>
      <c r="E89" s="302">
        <f t="shared" si="9"/>
        <v>4.6124605044156504E-2</v>
      </c>
      <c r="F89" s="302">
        <f t="shared" si="9"/>
        <v>4.400105341653119E-2</v>
      </c>
      <c r="G89" s="302">
        <f t="shared" si="9"/>
        <v>4.5347569006575002E-2</v>
      </c>
      <c r="H89" s="302">
        <f t="shared" si="9"/>
        <v>4.7381424776535799E-2</v>
      </c>
      <c r="I89" s="302">
        <f t="shared" si="9"/>
        <v>4.5803658451163513E-2</v>
      </c>
      <c r="J89" s="302">
        <f t="shared" si="9"/>
        <v>4.6744363029889095E-2</v>
      </c>
      <c r="K89" s="302">
        <f t="shared" si="9"/>
        <v>5.4710158306574774E-2</v>
      </c>
      <c r="L89" s="302">
        <f t="shared" si="9"/>
        <v>5.2438513936008624E-2</v>
      </c>
      <c r="M89" s="302">
        <f t="shared" si="9"/>
        <v>4.750809625998325E-2</v>
      </c>
      <c r="N89" s="302">
        <f t="shared" si="9"/>
        <v>4.8897771847183059E-2</v>
      </c>
      <c r="O89" s="302">
        <f t="shared" si="9"/>
        <v>4.7642960199505931E-2</v>
      </c>
      <c r="P89" s="302">
        <f t="shared" si="9"/>
        <v>4.8622465487688636E-2</v>
      </c>
      <c r="Q89" s="302">
        <f t="shared" si="9"/>
        <v>4.6686828030273596E-2</v>
      </c>
      <c r="R89" s="302">
        <f t="shared" si="9"/>
        <v>4.5579548518254562E-2</v>
      </c>
      <c r="S89" s="302">
        <f t="shared" si="9"/>
        <v>3.9261054516139898E-2</v>
      </c>
      <c r="T89" s="302">
        <f t="shared" si="9"/>
        <v>3.2873773989917976E-2</v>
      </c>
      <c r="U89" s="302">
        <f t="shared" si="9"/>
        <v>3.0822300567490253E-2</v>
      </c>
      <c r="V89" s="302">
        <f t="shared" si="9"/>
        <v>3.0536810140584573E-2</v>
      </c>
      <c r="W89" s="302">
        <f t="shared" si="9"/>
        <v>3.4497818764122681E-2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9.7489813780027468E-2</v>
      </c>
      <c r="C90" s="303">
        <f t="shared" si="10"/>
        <v>9.3383115489224261E-2</v>
      </c>
      <c r="D90" s="303">
        <f t="shared" si="10"/>
        <v>9.8088140266836071E-2</v>
      </c>
      <c r="E90" s="303">
        <f t="shared" si="10"/>
        <v>0.105647530241918</v>
      </c>
      <c r="F90" s="303">
        <f t="shared" si="10"/>
        <v>0.10052031159363663</v>
      </c>
      <c r="G90" s="303">
        <f t="shared" si="10"/>
        <v>0.1055193537814567</v>
      </c>
      <c r="H90" s="303">
        <f t="shared" si="10"/>
        <v>0.10925223974310308</v>
      </c>
      <c r="I90" s="303">
        <f t="shared" si="10"/>
        <v>0.1051379171396323</v>
      </c>
      <c r="J90" s="303">
        <f t="shared" si="10"/>
        <v>0.10726877082069976</v>
      </c>
      <c r="K90" s="303">
        <f t="shared" si="10"/>
        <v>0.13268596143264047</v>
      </c>
      <c r="L90" s="303">
        <f t="shared" si="10"/>
        <v>0.12723277159457291</v>
      </c>
      <c r="M90" s="303">
        <f t="shared" si="10"/>
        <v>0.11274805841194957</v>
      </c>
      <c r="N90" s="303">
        <f t="shared" si="10"/>
        <v>0.11586094314345999</v>
      </c>
      <c r="O90" s="303">
        <f t="shared" si="10"/>
        <v>0.11570402608657929</v>
      </c>
      <c r="P90" s="303">
        <f t="shared" si="10"/>
        <v>0.11806072018870017</v>
      </c>
      <c r="Q90" s="303">
        <f t="shared" si="10"/>
        <v>0.11340882855018855</v>
      </c>
      <c r="R90" s="303">
        <f t="shared" si="10"/>
        <v>0.11075148296371234</v>
      </c>
      <c r="S90" s="303">
        <f t="shared" si="10"/>
        <v>9.5637318540011493E-2</v>
      </c>
      <c r="T90" s="303">
        <f t="shared" si="10"/>
        <v>8.0421981638002668E-2</v>
      </c>
      <c r="U90" s="303">
        <f t="shared" si="10"/>
        <v>7.5572256368567181E-2</v>
      </c>
      <c r="V90" s="303">
        <f t="shared" si="10"/>
        <v>7.4898009871788532E-2</v>
      </c>
      <c r="W90" s="303">
        <f t="shared" si="10"/>
        <v>8.4293576837584455E-2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9.7397392905764317E-3</v>
      </c>
      <c r="C91" s="304">
        <f t="shared" si="11"/>
        <v>1.2018268461228949E-2</v>
      </c>
      <c r="D91" s="304">
        <f t="shared" si="11"/>
        <v>9.4440053382469965E-3</v>
      </c>
      <c r="E91" s="304">
        <f t="shared" si="11"/>
        <v>6.2889530275105762E-3</v>
      </c>
      <c r="F91" s="304">
        <f t="shared" si="11"/>
        <v>8.2453355193026177E-3</v>
      </c>
      <c r="G91" s="304">
        <f t="shared" si="11"/>
        <v>6.3497889602756319E-3</v>
      </c>
      <c r="H91" s="304">
        <f t="shared" si="11"/>
        <v>5.168879991669019E-3</v>
      </c>
      <c r="I91" s="304">
        <f t="shared" si="11"/>
        <v>6.451042758738223E-3</v>
      </c>
      <c r="J91" s="304">
        <f t="shared" si="11"/>
        <v>5.7472392766835991E-3</v>
      </c>
      <c r="K91" s="304">
        <f t="shared" si="11"/>
        <v>1.2350023769143194E-3</v>
      </c>
      <c r="L91" s="304">
        <f t="shared" si="11"/>
        <v>1.7957022563184401E-3</v>
      </c>
      <c r="M91" s="304">
        <f t="shared" si="11"/>
        <v>4.3469243580132357E-3</v>
      </c>
      <c r="N91" s="304">
        <f t="shared" si="11"/>
        <v>3.639774645216802E-3</v>
      </c>
      <c r="O91" s="304">
        <f t="shared" si="11"/>
        <v>3.6251667790934456E-3</v>
      </c>
      <c r="P91" s="304">
        <f t="shared" si="11"/>
        <v>3.1668382701090618E-3</v>
      </c>
      <c r="Q91" s="304">
        <f t="shared" si="11"/>
        <v>4.1421449094433405E-3</v>
      </c>
      <c r="R91" s="304">
        <f t="shared" si="11"/>
        <v>4.8103496516778673E-3</v>
      </c>
      <c r="S91" s="304">
        <f t="shared" si="11"/>
        <v>1.0748742770175552E-2</v>
      </c>
      <c r="T91" s="304">
        <f t="shared" si="11"/>
        <v>2.3342372230458031E-2</v>
      </c>
      <c r="U91" s="304">
        <f t="shared" si="11"/>
        <v>3.0459098166378189E-2</v>
      </c>
      <c r="V91" s="304">
        <f t="shared" si="11"/>
        <v>3.1696772129996921E-2</v>
      </c>
      <c r="W91" s="304">
        <f t="shared" si="11"/>
        <v>1.9104016797541014E-2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8.5272991580668783E-2</v>
      </c>
      <c r="C92" s="304">
        <f t="shared" si="12"/>
        <v>7.8965154010821312E-2</v>
      </c>
      <c r="D92" s="304">
        <f t="shared" si="12"/>
        <v>8.6156164123722151E-2</v>
      </c>
      <c r="E92" s="304">
        <f t="shared" si="12"/>
        <v>9.674030657652305E-2</v>
      </c>
      <c r="F92" s="304">
        <f t="shared" si="12"/>
        <v>8.9744466784059437E-2</v>
      </c>
      <c r="G92" s="304">
        <f t="shared" si="12"/>
        <v>9.6553236073343887E-2</v>
      </c>
      <c r="H92" s="304">
        <f t="shared" si="12"/>
        <v>0.10140716488031699</v>
      </c>
      <c r="I92" s="304">
        <f t="shared" si="12"/>
        <v>9.6079003380198841E-2</v>
      </c>
      <c r="J92" s="304">
        <f t="shared" si="12"/>
        <v>9.8878757890229582E-2</v>
      </c>
      <c r="K92" s="304">
        <f t="shared" si="12"/>
        <v>0.12842476333697528</v>
      </c>
      <c r="L92" s="304">
        <f t="shared" si="12"/>
        <v>0.12248672262001219</v>
      </c>
      <c r="M92" s="304">
        <f t="shared" si="12"/>
        <v>0.10566407802459901</v>
      </c>
      <c r="N92" s="304">
        <f t="shared" si="12"/>
        <v>0.10943740841406666</v>
      </c>
      <c r="O92" s="304">
        <f t="shared" si="12"/>
        <v>0.10930285235225519</v>
      </c>
      <c r="P92" s="304">
        <f t="shared" si="12"/>
        <v>0.11207928842830547</v>
      </c>
      <c r="Q92" s="304">
        <f t="shared" si="12"/>
        <v>0.10652365727621652</v>
      </c>
      <c r="R92" s="304">
        <f t="shared" si="12"/>
        <v>0.10323944629954543</v>
      </c>
      <c r="S92" s="304">
        <f t="shared" si="12"/>
        <v>8.2440008211064564E-2</v>
      </c>
      <c r="T92" s="304">
        <f t="shared" si="12"/>
        <v>5.4964282854643602E-2</v>
      </c>
      <c r="U92" s="304">
        <f t="shared" si="12"/>
        <v>4.3150894253882181E-2</v>
      </c>
      <c r="V92" s="304">
        <f t="shared" si="12"/>
        <v>4.1265003952702196E-2</v>
      </c>
      <c r="W92" s="304">
        <f t="shared" si="12"/>
        <v>6.2974521597368827E-2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2.4770829087822285E-3</v>
      </c>
      <c r="C93" s="304">
        <f t="shared" si="13"/>
        <v>2.3996930171740019E-3</v>
      </c>
      <c r="D93" s="304">
        <f t="shared" si="13"/>
        <v>2.487970804866923E-3</v>
      </c>
      <c r="E93" s="304">
        <f t="shared" si="13"/>
        <v>2.6182706378843849E-3</v>
      </c>
      <c r="F93" s="304">
        <f t="shared" si="13"/>
        <v>2.5305092902745542E-3</v>
      </c>
      <c r="G93" s="304">
        <f t="shared" si="13"/>
        <v>2.616328747837183E-3</v>
      </c>
      <c r="H93" s="304">
        <f t="shared" si="13"/>
        <v>2.676194871117062E-3</v>
      </c>
      <c r="I93" s="304">
        <f t="shared" si="13"/>
        <v>2.6078710006952385E-3</v>
      </c>
      <c r="J93" s="304">
        <f t="shared" si="13"/>
        <v>2.6427736537865737E-3</v>
      </c>
      <c r="K93" s="304">
        <f t="shared" si="13"/>
        <v>3.0261957187508585E-3</v>
      </c>
      <c r="L93" s="304">
        <f t="shared" si="13"/>
        <v>2.9503467182422534E-3</v>
      </c>
      <c r="M93" s="304">
        <f t="shared" si="13"/>
        <v>2.7370560293373167E-3</v>
      </c>
      <c r="N93" s="304">
        <f t="shared" si="13"/>
        <v>2.7837600841765409E-3</v>
      </c>
      <c r="O93" s="304">
        <f t="shared" si="13"/>
        <v>2.7760069552306469E-3</v>
      </c>
      <c r="P93" s="304">
        <f t="shared" si="13"/>
        <v>2.8145934902856517E-3</v>
      </c>
      <c r="Q93" s="304">
        <f t="shared" si="13"/>
        <v>2.7430263645287058E-3</v>
      </c>
      <c r="R93" s="304">
        <f t="shared" si="13"/>
        <v>2.701687012489051E-3</v>
      </c>
      <c r="S93" s="304">
        <f t="shared" si="13"/>
        <v>2.4485675587713938E-3</v>
      </c>
      <c r="T93" s="304">
        <f t="shared" si="13"/>
        <v>2.1153265529010291E-3</v>
      </c>
      <c r="U93" s="304">
        <f t="shared" si="13"/>
        <v>1.9622639483068056E-3</v>
      </c>
      <c r="V93" s="304">
        <f t="shared" si="13"/>
        <v>1.936233789089405E-3</v>
      </c>
      <c r="W93" s="304">
        <f t="shared" si="13"/>
        <v>2.2150384426746139E-3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4.4313551718194281E-2</v>
      </c>
      <c r="C94" s="303">
        <f t="shared" si="14"/>
        <v>4.2446870676920122E-2</v>
      </c>
      <c r="D94" s="303">
        <f t="shared" si="14"/>
        <v>4.4585518303107294E-2</v>
      </c>
      <c r="E94" s="303">
        <f t="shared" si="14"/>
        <v>4.8021604655417244E-2</v>
      </c>
      <c r="F94" s="303">
        <f t="shared" si="14"/>
        <v>4.5691050724380268E-2</v>
      </c>
      <c r="G94" s="303">
        <f t="shared" si="14"/>
        <v>4.7963342627934863E-2</v>
      </c>
      <c r="H94" s="303">
        <f t="shared" si="14"/>
        <v>4.9660108974137765E-2</v>
      </c>
      <c r="I94" s="303">
        <f t="shared" si="14"/>
        <v>4.778996233619652E-2</v>
      </c>
      <c r="J94" s="303">
        <f t="shared" si="14"/>
        <v>4.8758532191227152E-2</v>
      </c>
      <c r="K94" s="303">
        <f t="shared" si="14"/>
        <v>6.0311800651200176E-2</v>
      </c>
      <c r="L94" s="303">
        <f t="shared" si="14"/>
        <v>5.7833077997533122E-2</v>
      </c>
      <c r="M94" s="303">
        <f t="shared" si="14"/>
        <v>5.1249117459977053E-2</v>
      </c>
      <c r="N94" s="303">
        <f t="shared" si="14"/>
        <v>5.2664065065209043E-2</v>
      </c>
      <c r="O94" s="303">
        <f t="shared" si="14"/>
        <v>5.2592739130263327E-2</v>
      </c>
      <c r="P94" s="303">
        <f t="shared" si="14"/>
        <v>5.366396372213645E-2</v>
      </c>
      <c r="Q94" s="303">
        <f t="shared" si="14"/>
        <v>5.1549467522812968E-2</v>
      </c>
      <c r="R94" s="303">
        <f t="shared" si="14"/>
        <v>5.0341583165323785E-2</v>
      </c>
      <c r="S94" s="303">
        <f t="shared" si="14"/>
        <v>4.3471508427277955E-2</v>
      </c>
      <c r="T94" s="303">
        <f t="shared" si="14"/>
        <v>3.6555446199092102E-2</v>
      </c>
      <c r="U94" s="303">
        <f t="shared" si="14"/>
        <v>3.4351025622075981E-2</v>
      </c>
      <c r="V94" s="303">
        <f t="shared" si="14"/>
        <v>3.4044549941722062E-2</v>
      </c>
      <c r="W94" s="303">
        <f t="shared" si="14"/>
        <v>3.8315262198902023E-2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4.4271542229892867E-3</v>
      </c>
      <c r="C95" s="304">
        <f t="shared" si="15"/>
        <v>5.4628493005586184E-3</v>
      </c>
      <c r="D95" s="304">
        <f t="shared" si="15"/>
        <v>4.2927296992031809E-3</v>
      </c>
      <c r="E95" s="304">
        <f t="shared" si="15"/>
        <v>2.8586150125048072E-3</v>
      </c>
      <c r="F95" s="304">
        <f t="shared" si="15"/>
        <v>3.747879781501191E-3</v>
      </c>
      <c r="G95" s="304">
        <f t="shared" si="15"/>
        <v>2.8862677092161954E-3</v>
      </c>
      <c r="H95" s="304">
        <f t="shared" si="15"/>
        <v>2.3494909053040996E-3</v>
      </c>
      <c r="I95" s="304">
        <f t="shared" si="15"/>
        <v>2.9322921630628288E-3</v>
      </c>
      <c r="J95" s="304">
        <f t="shared" si="15"/>
        <v>2.6123814894016351E-3</v>
      </c>
      <c r="K95" s="304">
        <f t="shared" si="15"/>
        <v>5.6136471677923608E-4</v>
      </c>
      <c r="L95" s="304">
        <f t="shared" si="15"/>
        <v>8.1622829832656365E-4</v>
      </c>
      <c r="M95" s="304">
        <f t="shared" si="15"/>
        <v>1.9758747081878346E-3</v>
      </c>
      <c r="N95" s="304">
        <f t="shared" si="15"/>
        <v>1.6544430205530909E-3</v>
      </c>
      <c r="O95" s="304">
        <f t="shared" si="15"/>
        <v>1.6478030814061117E-3</v>
      </c>
      <c r="P95" s="304">
        <f t="shared" si="15"/>
        <v>1.4394719409586642E-3</v>
      </c>
      <c r="Q95" s="304">
        <f t="shared" si="15"/>
        <v>1.8827931406560641E-3</v>
      </c>
      <c r="R95" s="304">
        <f t="shared" si="15"/>
        <v>2.1865225689444846E-3</v>
      </c>
      <c r="S95" s="304">
        <f t="shared" si="15"/>
        <v>4.8857921682616138E-3</v>
      </c>
      <c r="T95" s="304">
        <f t="shared" si="15"/>
        <v>1.0610169195662739E-2</v>
      </c>
      <c r="U95" s="304">
        <f t="shared" si="15"/>
        <v>1.3845044621080983E-2</v>
      </c>
      <c r="V95" s="304">
        <f t="shared" si="15"/>
        <v>1.4407623695453148E-2</v>
      </c>
      <c r="W95" s="304">
        <f t="shared" si="15"/>
        <v>8.6836439988822768E-3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3.8760450718485794E-2</v>
      </c>
      <c r="C96" s="304">
        <f t="shared" si="16"/>
        <v>3.5893251823100596E-2</v>
      </c>
      <c r="D96" s="304">
        <f t="shared" si="16"/>
        <v>3.9161892783510059E-2</v>
      </c>
      <c r="E96" s="304">
        <f t="shared" si="16"/>
        <v>4.3972866625692268E-2</v>
      </c>
      <c r="F96" s="304">
        <f t="shared" si="16"/>
        <v>4.0792939447299732E-2</v>
      </c>
      <c r="G96" s="304">
        <f t="shared" si="16"/>
        <v>4.3887834578792674E-2</v>
      </c>
      <c r="H96" s="304">
        <f t="shared" si="16"/>
        <v>4.6094165854689548E-2</v>
      </c>
      <c r="I96" s="304">
        <f t="shared" si="16"/>
        <v>4.3672274263726767E-2</v>
      </c>
      <c r="J96" s="304">
        <f t="shared" si="16"/>
        <v>4.4944889950104344E-2</v>
      </c>
      <c r="K96" s="304">
        <f t="shared" si="16"/>
        <v>5.8374892425897836E-2</v>
      </c>
      <c r="L96" s="304">
        <f t="shared" si="16"/>
        <v>5.5675783009096445E-2</v>
      </c>
      <c r="M96" s="304">
        <f t="shared" si="16"/>
        <v>4.8029126374817703E-2</v>
      </c>
      <c r="N96" s="304">
        <f t="shared" si="16"/>
        <v>4.9744276551848439E-2</v>
      </c>
      <c r="O96" s="304">
        <f t="shared" si="16"/>
        <v>4.9683114705570561E-2</v>
      </c>
      <c r="P96" s="304">
        <f t="shared" si="16"/>
        <v>5.0945131103775215E-2</v>
      </c>
      <c r="Q96" s="304">
        <f t="shared" si="16"/>
        <v>4.8419844216462032E-2</v>
      </c>
      <c r="R96" s="304">
        <f t="shared" si="16"/>
        <v>4.6927021045247916E-2</v>
      </c>
      <c r="S96" s="304">
        <f t="shared" si="16"/>
        <v>3.7472731005029347E-2</v>
      </c>
      <c r="T96" s="304">
        <f t="shared" si="16"/>
        <v>2.4983764933928898E-2</v>
      </c>
      <c r="U96" s="304">
        <f t="shared" si="16"/>
        <v>1.9614042842673724E-2</v>
      </c>
      <c r="V96" s="304">
        <f t="shared" si="16"/>
        <v>1.8756819978501003E-2</v>
      </c>
      <c r="W96" s="304">
        <f t="shared" si="16"/>
        <v>2.862478254425856E-2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1.1259467767191945E-3</v>
      </c>
      <c r="C97" s="304">
        <f t="shared" si="17"/>
        <v>1.0907695532609096E-3</v>
      </c>
      <c r="D97" s="304">
        <f t="shared" si="17"/>
        <v>1.1308958203940557E-3</v>
      </c>
      <c r="E97" s="304">
        <f t="shared" si="17"/>
        <v>1.1901230172201751E-3</v>
      </c>
      <c r="F97" s="304">
        <f t="shared" si="17"/>
        <v>1.1502314955793428E-3</v>
      </c>
      <c r="G97" s="304">
        <f t="shared" si="17"/>
        <v>1.1892403399259921E-3</v>
      </c>
      <c r="H97" s="304">
        <f t="shared" si="17"/>
        <v>1.2164522141441187E-3</v>
      </c>
      <c r="I97" s="304">
        <f t="shared" si="17"/>
        <v>1.1853959094069257E-3</v>
      </c>
      <c r="J97" s="304">
        <f t="shared" si="17"/>
        <v>1.201260751721169E-3</v>
      </c>
      <c r="K97" s="304">
        <f t="shared" si="17"/>
        <v>1.375543508523117E-3</v>
      </c>
      <c r="L97" s="304">
        <f t="shared" si="17"/>
        <v>1.3410666901101155E-3</v>
      </c>
      <c r="M97" s="304">
        <f t="shared" si="17"/>
        <v>1.2441163769715067E-3</v>
      </c>
      <c r="N97" s="304">
        <f t="shared" si="17"/>
        <v>1.2653454928075187E-3</v>
      </c>
      <c r="O97" s="304">
        <f t="shared" si="17"/>
        <v>1.2618213432866567E-3</v>
      </c>
      <c r="P97" s="304">
        <f t="shared" si="17"/>
        <v>1.2793606774025692E-3</v>
      </c>
      <c r="Q97" s="304">
        <f t="shared" si="17"/>
        <v>1.2468301656948665E-3</v>
      </c>
      <c r="R97" s="304">
        <f t="shared" si="17"/>
        <v>1.2280395511313873E-3</v>
      </c>
      <c r="S97" s="304">
        <f t="shared" si="17"/>
        <v>1.1129852539869965E-3</v>
      </c>
      <c r="T97" s="304">
        <f t="shared" si="17"/>
        <v>9.6151206950046786E-4</v>
      </c>
      <c r="U97" s="304">
        <f t="shared" si="17"/>
        <v>8.9193815832127557E-4</v>
      </c>
      <c r="V97" s="304">
        <f t="shared" si="17"/>
        <v>8.8010626776791133E-4</v>
      </c>
      <c r="W97" s="304">
        <f t="shared" si="17"/>
        <v>1.006835655761188E-3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0.3119587363063745</v>
      </c>
      <c r="C98" s="303">
        <f t="shared" si="18"/>
        <v>0.33017613247289462</v>
      </c>
      <c r="D98" s="303">
        <f t="shared" si="18"/>
        <v>0.309363475611796</v>
      </c>
      <c r="E98" s="303">
        <f t="shared" si="18"/>
        <v>0.27545064965124116</v>
      </c>
      <c r="F98" s="303">
        <f t="shared" si="18"/>
        <v>0.296842684639606</v>
      </c>
      <c r="G98" s="303">
        <f t="shared" si="18"/>
        <v>0.27654385556099415</v>
      </c>
      <c r="H98" s="303">
        <f t="shared" si="18"/>
        <v>0.26116927893419833</v>
      </c>
      <c r="I98" s="303">
        <f t="shared" si="18"/>
        <v>0.27790331430233473</v>
      </c>
      <c r="J98" s="303">
        <f t="shared" si="18"/>
        <v>0.26920127467647192</v>
      </c>
      <c r="K98" s="303">
        <f t="shared" si="18"/>
        <v>0.17319031458155776</v>
      </c>
      <c r="L98" s="303">
        <f t="shared" si="18"/>
        <v>0.1932910583395934</v>
      </c>
      <c r="M98" s="303">
        <f t="shared" si="18"/>
        <v>0.2473906651901181</v>
      </c>
      <c r="N98" s="303">
        <f t="shared" si="18"/>
        <v>0.23533707377549129</v>
      </c>
      <c r="O98" s="303">
        <f t="shared" si="18"/>
        <v>0.2379163838605152</v>
      </c>
      <c r="P98" s="303">
        <f t="shared" si="18"/>
        <v>0.22833265122400159</v>
      </c>
      <c r="Q98" s="303">
        <f t="shared" si="18"/>
        <v>0.24651853778779126</v>
      </c>
      <c r="R98" s="303">
        <f t="shared" si="18"/>
        <v>0.25697910849809408</v>
      </c>
      <c r="S98" s="303">
        <f t="shared" si="18"/>
        <v>0.31925560510368844</v>
      </c>
      <c r="T98" s="303">
        <f t="shared" si="18"/>
        <v>0.3939130267011956</v>
      </c>
      <c r="U98" s="303">
        <f t="shared" si="18"/>
        <v>0.42486477655456228</v>
      </c>
      <c r="V98" s="303">
        <f t="shared" si="18"/>
        <v>0.42989021963017898</v>
      </c>
      <c r="W98" s="303">
        <f t="shared" si="18"/>
        <v>0.37266144525064432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6.4056608063453507E-2</v>
      </c>
      <c r="C99" s="303">
        <f t="shared" si="19"/>
        <v>6.6019630763436074E-2</v>
      </c>
      <c r="D99" s="303">
        <f t="shared" si="19"/>
        <v>6.3775783319377416E-2</v>
      </c>
      <c r="E99" s="303">
        <f t="shared" si="19"/>
        <v>6.0005482839667647E-2</v>
      </c>
      <c r="F99" s="303">
        <f t="shared" si="19"/>
        <v>6.2344918864189074E-2</v>
      </c>
      <c r="G99" s="303">
        <f t="shared" si="19"/>
        <v>6.0146554147311834E-2</v>
      </c>
      <c r="H99" s="303">
        <f t="shared" si="19"/>
        <v>5.8458382515576897E-2</v>
      </c>
      <c r="I99" s="303">
        <f t="shared" si="19"/>
        <v>6.0303236568966093E-2</v>
      </c>
      <c r="J99" s="303">
        <f t="shared" si="19"/>
        <v>5.93516789105333E-2</v>
      </c>
      <c r="K99" s="303">
        <f t="shared" si="19"/>
        <v>4.8725304542937005E-2</v>
      </c>
      <c r="L99" s="303">
        <f t="shared" si="19"/>
        <v>5.096584687171643E-2</v>
      </c>
      <c r="M99" s="303">
        <f t="shared" si="19"/>
        <v>5.7030359868811491E-2</v>
      </c>
      <c r="N99" s="303">
        <f t="shared" si="19"/>
        <v>5.566113947512389E-2</v>
      </c>
      <c r="O99" s="303">
        <f t="shared" si="19"/>
        <v>5.5931338657781604E-2</v>
      </c>
      <c r="P99" s="303">
        <f t="shared" si="19"/>
        <v>5.4888765739359448E-2</v>
      </c>
      <c r="Q99" s="303">
        <f t="shared" si="19"/>
        <v>5.6907170822821485E-2</v>
      </c>
      <c r="R99" s="303">
        <f t="shared" si="19"/>
        <v>5.8054901341585079E-2</v>
      </c>
      <c r="S99" s="303">
        <f t="shared" si="19"/>
        <v>6.4770964225616748E-2</v>
      </c>
      <c r="T99" s="303">
        <f t="shared" si="19"/>
        <v>7.2625954434140896E-2</v>
      </c>
      <c r="U99" s="303">
        <f t="shared" si="19"/>
        <v>7.5755814425597201E-2</v>
      </c>
      <c r="V99" s="303">
        <f t="shared" si="19"/>
        <v>7.6255729758960222E-2</v>
      </c>
      <c r="W99" s="303">
        <f t="shared" si="19"/>
        <v>7.0412698751786046E-2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2.2922939684596258E-2</v>
      </c>
      <c r="C100" s="304">
        <f t="shared" si="20"/>
        <v>2.4249324531806161E-2</v>
      </c>
      <c r="D100" s="304">
        <f t="shared" si="20"/>
        <v>2.2733900893379358E-2</v>
      </c>
      <c r="E100" s="304">
        <f t="shared" si="20"/>
        <v>2.0258195654333965E-2</v>
      </c>
      <c r="F100" s="304">
        <f t="shared" si="20"/>
        <v>2.1825285137506797E-2</v>
      </c>
      <c r="G100" s="304">
        <f t="shared" si="20"/>
        <v>2.0339578279521126E-2</v>
      </c>
      <c r="H100" s="304">
        <f t="shared" si="20"/>
        <v>1.9232006438543503E-2</v>
      </c>
      <c r="I100" s="304">
        <f t="shared" si="20"/>
        <v>2.0470080979685317E-2</v>
      </c>
      <c r="J100" s="304">
        <f t="shared" si="20"/>
        <v>1.9839047443013992E-2</v>
      </c>
      <c r="K100" s="304">
        <f t="shared" si="20"/>
        <v>1.2762298690897756E-2</v>
      </c>
      <c r="L100" s="304">
        <f t="shared" si="20"/>
        <v>1.4224522493503712E-2</v>
      </c>
      <c r="M100" s="304">
        <f t="shared" si="20"/>
        <v>1.8266992868591864E-2</v>
      </c>
      <c r="N100" s="304">
        <f t="shared" si="20"/>
        <v>1.7354793977743539E-2</v>
      </c>
      <c r="O100" s="304">
        <f t="shared" si="20"/>
        <v>1.7509379294687946E-2</v>
      </c>
      <c r="P100" s="304">
        <f t="shared" si="20"/>
        <v>1.6818633053478659E-2</v>
      </c>
      <c r="Q100" s="304">
        <f t="shared" si="20"/>
        <v>1.8156269737440497E-2</v>
      </c>
      <c r="R100" s="304">
        <f t="shared" si="20"/>
        <v>1.8913801904458398E-2</v>
      </c>
      <c r="S100" s="304">
        <f t="shared" si="20"/>
        <v>2.3362554722955176E-2</v>
      </c>
      <c r="T100" s="304">
        <f t="shared" si="20"/>
        <v>2.8736415776832634E-2</v>
      </c>
      <c r="U100" s="304">
        <f t="shared" si="20"/>
        <v>3.0956158065945108E-2</v>
      </c>
      <c r="V100" s="304">
        <f t="shared" si="20"/>
        <v>3.1317672033560034E-2</v>
      </c>
      <c r="W100" s="304">
        <f t="shared" si="20"/>
        <v>2.7190837193442091E-2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2.1438735521120661E-2</v>
      </c>
      <c r="C101" s="304">
        <f t="shared" si="21"/>
        <v>2.2690689362586218E-2</v>
      </c>
      <c r="D101" s="304">
        <f t="shared" si="21"/>
        <v>2.126038145962458E-2</v>
      </c>
      <c r="E101" s="304">
        <f t="shared" si="21"/>
        <v>1.8929790833599937E-2</v>
      </c>
      <c r="F101" s="304">
        <f t="shared" si="21"/>
        <v>2.0399915330846601E-2</v>
      </c>
      <c r="G101" s="304">
        <f t="shared" si="21"/>
        <v>1.9004919206816268E-2</v>
      </c>
      <c r="H101" s="304">
        <f t="shared" si="21"/>
        <v>1.7948332409620866E-2</v>
      </c>
      <c r="I101" s="304">
        <f t="shared" si="21"/>
        <v>1.9098345269354403E-2</v>
      </c>
      <c r="J101" s="304">
        <f t="shared" si="21"/>
        <v>1.8500315131644258E-2</v>
      </c>
      <c r="K101" s="304">
        <f t="shared" si="21"/>
        <v>1.190215537187966E-2</v>
      </c>
      <c r="L101" s="304">
        <f t="shared" si="21"/>
        <v>1.3283538481417339E-2</v>
      </c>
      <c r="M101" s="304">
        <f t="shared" si="21"/>
        <v>1.7001424945497435E-2</v>
      </c>
      <c r="N101" s="304">
        <f t="shared" si="21"/>
        <v>1.6173066164853946E-2</v>
      </c>
      <c r="O101" s="304">
        <f t="shared" si="21"/>
        <v>1.6350324052850643E-2</v>
      </c>
      <c r="P101" s="304">
        <f t="shared" si="21"/>
        <v>1.569170133969296E-2</v>
      </c>
      <c r="Q101" s="304">
        <f t="shared" si="21"/>
        <v>1.6941489747206211E-2</v>
      </c>
      <c r="R101" s="304">
        <f t="shared" si="21"/>
        <v>1.7660371390058854E-2</v>
      </c>
      <c r="S101" s="304">
        <f t="shared" si="21"/>
        <v>2.1940198125214229E-2</v>
      </c>
      <c r="T101" s="304">
        <f t="shared" si="21"/>
        <v>2.7070878981498545E-2</v>
      </c>
      <c r="U101" s="304">
        <f t="shared" si="21"/>
        <v>2.9197975618954212E-2</v>
      </c>
      <c r="V101" s="304">
        <f t="shared" si="21"/>
        <v>2.954333906749948E-2</v>
      </c>
      <c r="W101" s="304">
        <f t="shared" si="21"/>
        <v>2.5610406870608601E-2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7.7085105050866218E-3</v>
      </c>
      <c r="C102" s="304">
        <f t="shared" si="22"/>
        <v>7.467678520684932E-3</v>
      </c>
      <c r="D102" s="304">
        <f t="shared" si="22"/>
        <v>7.742392883851419E-3</v>
      </c>
      <c r="E102" s="304">
        <f t="shared" si="22"/>
        <v>8.1478769425662404E-3</v>
      </c>
      <c r="F102" s="304">
        <f t="shared" si="22"/>
        <v>7.8747697051813094E-3</v>
      </c>
      <c r="G102" s="304">
        <f t="shared" si="22"/>
        <v>8.1418339151909692E-3</v>
      </c>
      <c r="H102" s="304">
        <f t="shared" si="22"/>
        <v>8.3281331458568593E-3</v>
      </c>
      <c r="I102" s="304">
        <f t="shared" si="22"/>
        <v>8.1155139916785583E-3</v>
      </c>
      <c r="J102" s="304">
        <f t="shared" si="22"/>
        <v>8.2241286315261272E-3</v>
      </c>
      <c r="K102" s="304">
        <f t="shared" si="22"/>
        <v>9.4173115505073162E-3</v>
      </c>
      <c r="L102" s="304">
        <f t="shared" si="22"/>
        <v>9.1812747125202005E-3</v>
      </c>
      <c r="M102" s="304">
        <f t="shared" si="22"/>
        <v>8.5175288563634662E-3</v>
      </c>
      <c r="N102" s="304">
        <f t="shared" si="22"/>
        <v>8.6628686413508394E-3</v>
      </c>
      <c r="O102" s="304">
        <f t="shared" si="22"/>
        <v>8.6387414408785283E-3</v>
      </c>
      <c r="P102" s="304">
        <f t="shared" si="22"/>
        <v>8.7588200663342372E-3</v>
      </c>
      <c r="Q102" s="304">
        <f t="shared" si="22"/>
        <v>8.5361081261079476E-3</v>
      </c>
      <c r="R102" s="304">
        <f t="shared" si="22"/>
        <v>8.4074629247941936E-3</v>
      </c>
      <c r="S102" s="304">
        <f t="shared" si="22"/>
        <v>7.6197727101846302E-3</v>
      </c>
      <c r="T102" s="304">
        <f t="shared" si="22"/>
        <v>6.5827497726923239E-3</v>
      </c>
      <c r="U102" s="304">
        <f t="shared" si="22"/>
        <v>6.106429544868161E-3</v>
      </c>
      <c r="V102" s="304">
        <f t="shared" si="22"/>
        <v>6.0254254916469229E-3</v>
      </c>
      <c r="W102" s="304">
        <f t="shared" si="22"/>
        <v>6.8930462698651145E-3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8.9557489453141216E-3</v>
      </c>
      <c r="C103" s="304">
        <f t="shared" si="23"/>
        <v>8.6759503008314899E-3</v>
      </c>
      <c r="D103" s="304">
        <f t="shared" si="23"/>
        <v>8.9951134992947244E-3</v>
      </c>
      <c r="E103" s="304">
        <f t="shared" si="23"/>
        <v>9.4662049544832153E-3</v>
      </c>
      <c r="F103" s="304">
        <f t="shared" si="23"/>
        <v>9.1489089150533116E-3</v>
      </c>
      <c r="G103" s="304">
        <f t="shared" si="23"/>
        <v>9.4591841641493493E-3</v>
      </c>
      <c r="H103" s="304">
        <f t="shared" si="23"/>
        <v>9.6756266451510833E-3</v>
      </c>
      <c r="I103" s="304">
        <f t="shared" si="23"/>
        <v>9.4286056720941699E-3</v>
      </c>
      <c r="J103" s="304">
        <f t="shared" si="23"/>
        <v>9.5547941809661068E-3</v>
      </c>
      <c r="K103" s="304">
        <f t="shared" si="23"/>
        <v>1.0941034319210887E-2</v>
      </c>
      <c r="L103" s="304">
        <f t="shared" si="23"/>
        <v>1.0666806676728788E-2</v>
      </c>
      <c r="M103" s="304">
        <f t="shared" si="23"/>
        <v>9.8956666170104072E-3</v>
      </c>
      <c r="N103" s="304">
        <f t="shared" si="23"/>
        <v>1.0064522406368662E-2</v>
      </c>
      <c r="O103" s="304">
        <f t="shared" si="23"/>
        <v>1.0036491420351235E-2</v>
      </c>
      <c r="P103" s="304">
        <f t="shared" si="23"/>
        <v>1.0175998789845011E-2</v>
      </c>
      <c r="Q103" s="304">
        <f t="shared" si="23"/>
        <v>9.9172520160714893E-3</v>
      </c>
      <c r="R103" s="304">
        <f t="shared" si="23"/>
        <v>9.7677919971449877E-3</v>
      </c>
      <c r="S103" s="304">
        <f t="shared" si="23"/>
        <v>8.8526533586143798E-3</v>
      </c>
      <c r="T103" s="304">
        <f t="shared" si="23"/>
        <v>7.6478399160453091E-3</v>
      </c>
      <c r="U103" s="304">
        <f t="shared" si="23"/>
        <v>7.0944509863482995E-3</v>
      </c>
      <c r="V103" s="304">
        <f t="shared" si="23"/>
        <v>7.0003404621784794E-3</v>
      </c>
      <c r="W103" s="304">
        <f t="shared" si="23"/>
        <v>8.0083424444463702E-3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3.0306734073358341E-3</v>
      </c>
      <c r="C104" s="304">
        <f t="shared" si="24"/>
        <v>2.9359880475272821E-3</v>
      </c>
      <c r="D104" s="304">
        <f t="shared" si="24"/>
        <v>3.043994583227334E-3</v>
      </c>
      <c r="E104" s="304">
        <f t="shared" si="24"/>
        <v>3.2034144546843057E-3</v>
      </c>
      <c r="F104" s="304">
        <f t="shared" si="24"/>
        <v>3.0960397756010626E-3</v>
      </c>
      <c r="G104" s="304">
        <f t="shared" si="24"/>
        <v>3.2010385816341291E-3</v>
      </c>
      <c r="H104" s="304">
        <f t="shared" si="24"/>
        <v>3.2742838764045863E-3</v>
      </c>
      <c r="I104" s="304">
        <f t="shared" si="24"/>
        <v>3.1906906561536431E-3</v>
      </c>
      <c r="J104" s="304">
        <f t="shared" si="24"/>
        <v>3.2333935233828139E-3</v>
      </c>
      <c r="K104" s="304">
        <f t="shared" si="24"/>
        <v>3.702504610441389E-3</v>
      </c>
      <c r="L104" s="304">
        <f t="shared" si="24"/>
        <v>3.6097045075463943E-3</v>
      </c>
      <c r="M104" s="304">
        <f t="shared" si="24"/>
        <v>3.348746581348306E-3</v>
      </c>
      <c r="N104" s="304">
        <f t="shared" si="24"/>
        <v>3.4058882848069056E-3</v>
      </c>
      <c r="O104" s="304">
        <f t="shared" si="24"/>
        <v>3.3964024490132521E-3</v>
      </c>
      <c r="P104" s="304">
        <f t="shared" si="24"/>
        <v>3.4436124900085819E-3</v>
      </c>
      <c r="Q104" s="304">
        <f t="shared" si="24"/>
        <v>3.3560511959953468E-3</v>
      </c>
      <c r="R104" s="304">
        <f t="shared" si="24"/>
        <v>3.3054731251286511E-3</v>
      </c>
      <c r="S104" s="304">
        <f t="shared" si="24"/>
        <v>2.9957853086483334E-3</v>
      </c>
      <c r="T104" s="304">
        <f t="shared" si="24"/>
        <v>2.5880699870720922E-3</v>
      </c>
      <c r="U104" s="304">
        <f t="shared" si="24"/>
        <v>2.4008002094814324E-3</v>
      </c>
      <c r="V104" s="304">
        <f t="shared" si="24"/>
        <v>2.3689527040752947E-3</v>
      </c>
      <c r="W104" s="304">
        <f t="shared" si="24"/>
        <v>2.7100659734238634E-3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0.15292988227908072</v>
      </c>
      <c r="C105" s="303">
        <f t="shared" si="25"/>
        <v>0.14946990562336904</v>
      </c>
      <c r="D105" s="303">
        <f t="shared" si="25"/>
        <v>0.15341517920335498</v>
      </c>
      <c r="E105" s="303">
        <f t="shared" si="25"/>
        <v>0.15907080314254232</v>
      </c>
      <c r="F105" s="303">
        <f t="shared" si="25"/>
        <v>0.15516666721868455</v>
      </c>
      <c r="G105" s="303">
        <f t="shared" si="25"/>
        <v>0.15902671331569943</v>
      </c>
      <c r="H105" s="303">
        <f t="shared" si="25"/>
        <v>0.16163666986188818</v>
      </c>
      <c r="I105" s="303">
        <f t="shared" si="25"/>
        <v>0.15859672943411487</v>
      </c>
      <c r="J105" s="303">
        <f t="shared" si="25"/>
        <v>0.16013536414483059</v>
      </c>
      <c r="K105" s="303">
        <f t="shared" si="25"/>
        <v>0.17707247062970316</v>
      </c>
      <c r="L105" s="303">
        <f t="shared" si="25"/>
        <v>0.17379000292716767</v>
      </c>
      <c r="M105" s="303">
        <f t="shared" si="25"/>
        <v>0.16452635508448088</v>
      </c>
      <c r="N105" s="303">
        <f t="shared" si="25"/>
        <v>0.1665790278601374</v>
      </c>
      <c r="O105" s="303">
        <f t="shared" si="25"/>
        <v>0.16611773986525918</v>
      </c>
      <c r="P105" s="303">
        <f t="shared" si="25"/>
        <v>0.1678316990679421</v>
      </c>
      <c r="Q105" s="303">
        <f t="shared" si="25"/>
        <v>0.16468479153022361</v>
      </c>
      <c r="R105" s="303">
        <f t="shared" si="25"/>
        <v>0.16287530954376561</v>
      </c>
      <c r="S105" s="303">
        <f t="shared" si="25"/>
        <v>0.15173681473114561</v>
      </c>
      <c r="T105" s="303">
        <f t="shared" si="25"/>
        <v>0.13664848986497666</v>
      </c>
      <c r="U105" s="303">
        <f t="shared" si="25"/>
        <v>0.1295423378344126</v>
      </c>
      <c r="V105" s="303">
        <f t="shared" si="25"/>
        <v>0.12832217561242165</v>
      </c>
      <c r="W105" s="303">
        <f t="shared" si="25"/>
        <v>0.14121665156358049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1.0556356090402973E-2</v>
      </c>
      <c r="C106" s="304">
        <f t="shared" si="26"/>
        <v>1.1182471242501128E-2</v>
      </c>
      <c r="D106" s="304">
        <f t="shared" si="26"/>
        <v>1.0467203205130293E-2</v>
      </c>
      <c r="E106" s="304">
        <f t="shared" si="26"/>
        <v>9.285104170347858E-3</v>
      </c>
      <c r="F106" s="304">
        <f t="shared" si="26"/>
        <v>1.0005168665448885E-2</v>
      </c>
      <c r="G106" s="304">
        <f t="shared" si="26"/>
        <v>9.3353095557827861E-3</v>
      </c>
      <c r="H106" s="304">
        <f t="shared" si="26"/>
        <v>8.8010064510326662E-3</v>
      </c>
      <c r="I106" s="304">
        <f t="shared" si="26"/>
        <v>9.3600588716248184E-3</v>
      </c>
      <c r="J106" s="304">
        <f t="shared" si="26"/>
        <v>9.0621678933473417E-3</v>
      </c>
      <c r="K106" s="304">
        <f t="shared" si="26"/>
        <v>5.8295473361867599E-3</v>
      </c>
      <c r="L106" s="304">
        <f t="shared" si="26"/>
        <v>6.5227387884400087E-3</v>
      </c>
      <c r="M106" s="304">
        <f t="shared" si="26"/>
        <v>8.470203469301869E-3</v>
      </c>
      <c r="N106" s="304">
        <f t="shared" si="26"/>
        <v>8.0706753229611954E-3</v>
      </c>
      <c r="O106" s="304">
        <f t="shared" si="26"/>
        <v>8.008979372058949E-3</v>
      </c>
      <c r="P106" s="304">
        <f t="shared" si="26"/>
        <v>7.6920963249038441E-3</v>
      </c>
      <c r="Q106" s="304">
        <f t="shared" si="26"/>
        <v>8.3065102297920305E-3</v>
      </c>
      <c r="R106" s="304">
        <f t="shared" si="26"/>
        <v>8.6702536343095174E-3</v>
      </c>
      <c r="S106" s="304">
        <f t="shared" si="26"/>
        <v>1.0861298825660372E-2</v>
      </c>
      <c r="T106" s="304">
        <f t="shared" si="26"/>
        <v>1.3416711532016229E-2</v>
      </c>
      <c r="U106" s="304">
        <f t="shared" si="26"/>
        <v>1.4457823794944988E-2</v>
      </c>
      <c r="V106" s="304">
        <f t="shared" si="26"/>
        <v>1.4626287577347522E-2</v>
      </c>
      <c r="W106" s="304">
        <f t="shared" si="26"/>
        <v>1.2691464498222234E-2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4.0383213723994603E-3</v>
      </c>
      <c r="C107" s="304">
        <f t="shared" si="27"/>
        <v>4.2741464727309216E-3</v>
      </c>
      <c r="D107" s="304">
        <f t="shared" si="27"/>
        <v>4.0047255935026903E-3</v>
      </c>
      <c r="E107" s="304">
        <f t="shared" si="27"/>
        <v>3.5657223730880773E-3</v>
      </c>
      <c r="F107" s="304">
        <f t="shared" si="27"/>
        <v>3.842643331018197E-3</v>
      </c>
      <c r="G107" s="304">
        <f t="shared" si="27"/>
        <v>3.5798739780152529E-3</v>
      </c>
      <c r="H107" s="304">
        <f t="shared" si="27"/>
        <v>3.3808493181557301E-3</v>
      </c>
      <c r="I107" s="304">
        <f t="shared" si="27"/>
        <v>3.5974722391027675E-3</v>
      </c>
      <c r="J107" s="304">
        <f t="shared" si="27"/>
        <v>3.4848239029135978E-3</v>
      </c>
      <c r="K107" s="304">
        <f t="shared" si="27"/>
        <v>2.2419572445645884E-3</v>
      </c>
      <c r="L107" s="304">
        <f t="shared" si="27"/>
        <v>2.5021623732309666E-3</v>
      </c>
      <c r="M107" s="304">
        <f t="shared" si="27"/>
        <v>3.2024844772682161E-3</v>
      </c>
      <c r="N107" s="304">
        <f t="shared" si="27"/>
        <v>3.0464501363159781E-3</v>
      </c>
      <c r="O107" s="304">
        <f t="shared" si="27"/>
        <v>3.0798394337779615E-3</v>
      </c>
      <c r="P107" s="304">
        <f t="shared" si="27"/>
        <v>2.9557775376706963E-3</v>
      </c>
      <c r="Q107" s="304">
        <f t="shared" si="27"/>
        <v>3.1911947446261009E-3</v>
      </c>
      <c r="R107" s="304">
        <f t="shared" si="27"/>
        <v>3.3266073532520848E-3</v>
      </c>
      <c r="S107" s="304">
        <f t="shared" si="27"/>
        <v>4.1327797022564184E-3</v>
      </c>
      <c r="T107" s="304">
        <f t="shared" si="27"/>
        <v>5.0992237416673135E-3</v>
      </c>
      <c r="U107" s="304">
        <f t="shared" si="27"/>
        <v>5.4998956844567511E-3</v>
      </c>
      <c r="V107" s="304">
        <f t="shared" si="27"/>
        <v>5.5649502952630605E-3</v>
      </c>
      <c r="W107" s="304">
        <f t="shared" si="27"/>
        <v>4.8241209617766916E-3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0.13833520481627828</v>
      </c>
      <c r="C108" s="304">
        <f t="shared" si="28"/>
        <v>0.13401328790813696</v>
      </c>
      <c r="D108" s="304">
        <f t="shared" si="28"/>
        <v>0.138943250404722</v>
      </c>
      <c r="E108" s="304">
        <f t="shared" si="28"/>
        <v>0.14621997659910638</v>
      </c>
      <c r="F108" s="304">
        <f t="shared" si="28"/>
        <v>0.14131885522221749</v>
      </c>
      <c r="G108" s="304">
        <f t="shared" si="28"/>
        <v>0.14611152978190139</v>
      </c>
      <c r="H108" s="304">
        <f t="shared" si="28"/>
        <v>0.14945481409269978</v>
      </c>
      <c r="I108" s="304">
        <f t="shared" si="28"/>
        <v>0.14563919832338729</v>
      </c>
      <c r="J108" s="304">
        <f t="shared" si="28"/>
        <v>0.14758837234856967</v>
      </c>
      <c r="K108" s="304">
        <f t="shared" si="28"/>
        <v>0.16900096604895179</v>
      </c>
      <c r="L108" s="304">
        <f t="shared" si="28"/>
        <v>0.16476510176549669</v>
      </c>
      <c r="M108" s="304">
        <f t="shared" si="28"/>
        <v>0.15285366713791079</v>
      </c>
      <c r="N108" s="304">
        <f t="shared" si="28"/>
        <v>0.15546190240086022</v>
      </c>
      <c r="O108" s="304">
        <f t="shared" si="28"/>
        <v>0.15502892105942226</v>
      </c>
      <c r="P108" s="304">
        <f t="shared" si="28"/>
        <v>0.15718382520536756</v>
      </c>
      <c r="Q108" s="304">
        <f t="shared" si="28"/>
        <v>0.15318708655580549</v>
      </c>
      <c r="R108" s="304">
        <f t="shared" si="28"/>
        <v>0.15087844855620403</v>
      </c>
      <c r="S108" s="304">
        <f t="shared" si="28"/>
        <v>0.13674273620322883</v>
      </c>
      <c r="T108" s="304">
        <f t="shared" si="28"/>
        <v>0.11813255459129311</v>
      </c>
      <c r="U108" s="304">
        <f t="shared" si="28"/>
        <v>0.10958461835501088</v>
      </c>
      <c r="V108" s="304">
        <f t="shared" si="28"/>
        <v>0.10813093773981107</v>
      </c>
      <c r="W108" s="304">
        <f t="shared" si="28"/>
        <v>0.12370106610358154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0.13438667216635777</v>
      </c>
      <c r="C109" s="237">
        <f t="shared" si="29"/>
        <v>0.13018811669787819</v>
      </c>
      <c r="D109" s="237">
        <f t="shared" si="29"/>
        <v>0.13497736217375617</v>
      </c>
      <c r="E109" s="237">
        <f t="shared" si="29"/>
        <v>0.142046387147029</v>
      </c>
      <c r="F109" s="237">
        <f t="shared" si="29"/>
        <v>0.13728515957232565</v>
      </c>
      <c r="G109" s="237">
        <f t="shared" si="29"/>
        <v>0.14194103575155043</v>
      </c>
      <c r="H109" s="237">
        <f t="shared" si="29"/>
        <v>0.14518889195150247</v>
      </c>
      <c r="I109" s="237">
        <f t="shared" si="29"/>
        <v>0.14148218615535763</v>
      </c>
      <c r="J109" s="237">
        <f t="shared" si="29"/>
        <v>0.14337572447096752</v>
      </c>
      <c r="K109" s="237">
        <f t="shared" si="29"/>
        <v>0.16417713372659648</v>
      </c>
      <c r="L109" s="237">
        <f t="shared" si="29"/>
        <v>0.16006217466351591</v>
      </c>
      <c r="M109" s="237">
        <f t="shared" si="29"/>
        <v>0.148490730775069</v>
      </c>
      <c r="N109" s="237">
        <f t="shared" si="29"/>
        <v>0.1510245185963269</v>
      </c>
      <c r="O109" s="237">
        <f t="shared" si="29"/>
        <v>0.15060389593802934</v>
      </c>
      <c r="P109" s="237">
        <f t="shared" si="29"/>
        <v>0.15269729217361272</v>
      </c>
      <c r="Q109" s="237">
        <f t="shared" si="29"/>
        <v>0.1488146333280454</v>
      </c>
      <c r="R109" s="237">
        <f t="shared" si="29"/>
        <v>0.14657189129852893</v>
      </c>
      <c r="S109" s="237">
        <f t="shared" si="29"/>
        <v>0.13283965774062786</v>
      </c>
      <c r="T109" s="237">
        <f t="shared" si="29"/>
        <v>0.11476067069925185</v>
      </c>
      <c r="U109" s="237">
        <f t="shared" si="29"/>
        <v>0.10645672011624732</v>
      </c>
      <c r="V109" s="237">
        <f t="shared" si="29"/>
        <v>0.10504453223154436</v>
      </c>
      <c r="W109" s="237">
        <f t="shared" si="29"/>
        <v>0.12017023894365027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343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4">
        <f>IF(B$5=0,0,B$5/FBT_fec!B$5)</f>
        <v>0.51428250142979914</v>
      </c>
      <c r="C113" s="324">
        <f>IF(C$5=0,0,C$5/FBT_fec!C$5)</f>
        <v>0.51132878584050279</v>
      </c>
      <c r="D113" s="324">
        <f>IF(D$5=0,0,D$5/FBT_fec!D$5)</f>
        <v>0.51469694320923898</v>
      </c>
      <c r="E113" s="324">
        <f>IF(E$5=0,0,E$5/FBT_fec!E$5)</f>
        <v>0.51871663480284469</v>
      </c>
      <c r="F113" s="324">
        <f>IF(F$5=0,0,F$5/FBT_fec!F$5)</f>
        <v>0.51549496148631391</v>
      </c>
      <c r="G113" s="324">
        <f>IF(G$5=0,0,G$5/FBT_fec!G$5)</f>
        <v>0.5188746206885525</v>
      </c>
      <c r="H113" s="324">
        <f>IF(H$5=0,0,H$5/FBT_fec!H$5)</f>
        <v>0.52147774248721301</v>
      </c>
      <c r="I113" s="324">
        <f>IF(I$5=0,0,I$5/FBT_fec!I$5)</f>
        <v>0.51930207914888893</v>
      </c>
      <c r="J113" s="324">
        <f>IF(J$5=0,0,J$5/FBT_fec!J$5)</f>
        <v>0.52075421487669249</v>
      </c>
      <c r="K113" s="324">
        <f>IF(K$5=0,0,K$5/FBT_fec!K$5)</f>
        <v>0.53406133002453315</v>
      </c>
      <c r="L113" s="324">
        <f>IF(L$5=0,0,L$5/FBT_fec!L$5)</f>
        <v>0.53099161796705951</v>
      </c>
      <c r="M113" s="324">
        <f>IF(M$5=0,0,M$5/FBT_fec!M$5)</f>
        <v>0.52145048132336946</v>
      </c>
      <c r="N113" s="324">
        <f>IF(N$5=0,0,N$5/FBT_fec!N$5)</f>
        <v>0.52266378724584739</v>
      </c>
      <c r="O113" s="324">
        <f>IF(O$5=0,0,O$5/FBT_fec!O$5)</f>
        <v>0.52568300084081787</v>
      </c>
      <c r="P113" s="324">
        <f>IF(P$5=0,0,P$5/FBT_fec!P$5)</f>
        <v>0.52688589087433302</v>
      </c>
      <c r="Q113" s="324">
        <f>IF(Q$5=0,0,Q$5/FBT_fec!Q$5)</f>
        <v>0.52448475162511488</v>
      </c>
      <c r="R113" s="324">
        <f>IF(R$5=0,0,R$5/FBT_fec!R$5)</f>
        <v>0.5227585125552715</v>
      </c>
      <c r="S113" s="324">
        <f>IF(S$5=0,0,S$5/FBT_fec!S$5)</f>
        <v>0.51054215679182735</v>
      </c>
      <c r="T113" s="324">
        <f>IF(T$5=0,0,T$5/FBT_fec!T$5)</f>
        <v>0.49626121235047943</v>
      </c>
      <c r="U113" s="324">
        <f>IF(U$5=0,0,U$5/FBT_fec!U$5)</f>
        <v>0.48987647985696992</v>
      </c>
      <c r="V113" s="324">
        <f>IF(V$5=0,0,V$5/FBT_fec!V$5)</f>
        <v>0.48886444785460781</v>
      </c>
      <c r="W113" s="324">
        <f>IF(W$5=0,0,W$5/FBT_fec!W$5)</f>
        <v>0.4999803524593604</v>
      </c>
      <c r="DA113" s="95"/>
    </row>
    <row r="114" spans="1:105" ht="12" customHeight="1" x14ac:dyDescent="0.25">
      <c r="A114" s="55" t="s">
        <v>92</v>
      </c>
      <c r="B114" s="336">
        <f>IF(B$6=0,0,B$6/FBT_fec!B$6)</f>
        <v>0.47521238705970209</v>
      </c>
      <c r="C114" s="336">
        <f>IF(C$6=0,0,C$6/FBT_fec!C$6)</f>
        <v>0.47521238705970215</v>
      </c>
      <c r="D114" s="336">
        <f>IF(D$6=0,0,D$6/FBT_fec!D$6)</f>
        <v>0.47521238705970198</v>
      </c>
      <c r="E114" s="336">
        <f>IF(E$6=0,0,E$6/FBT_fec!E$6)</f>
        <v>0.47521238705970209</v>
      </c>
      <c r="F114" s="336">
        <f>IF(F$6=0,0,F$6/FBT_fec!F$6)</f>
        <v>0.47521238705970209</v>
      </c>
      <c r="G114" s="336">
        <f>IF(G$6=0,0,G$6/FBT_fec!G$6)</f>
        <v>0.47521238705970226</v>
      </c>
      <c r="H114" s="336">
        <f>IF(H$6=0,0,H$6/FBT_fec!H$6)</f>
        <v>0.47521238705970203</v>
      </c>
      <c r="I114" s="336">
        <f>IF(I$6=0,0,I$6/FBT_fec!I$6)</f>
        <v>0.47521238705970203</v>
      </c>
      <c r="J114" s="336">
        <f>IF(J$6=0,0,J$6/FBT_fec!J$6)</f>
        <v>0.47521238705970209</v>
      </c>
      <c r="K114" s="336">
        <f>IF(K$6=0,0,K$6/FBT_fec!K$6)</f>
        <v>0.47521238705970203</v>
      </c>
      <c r="L114" s="336">
        <f>IF(L$6=0,0,L$6/FBT_fec!L$6)</f>
        <v>0.47521238705970203</v>
      </c>
      <c r="M114" s="336">
        <f>IF(M$6=0,0,M$6/FBT_fec!M$6)</f>
        <v>0.47521238705970215</v>
      </c>
      <c r="N114" s="336">
        <f>IF(N$6=0,0,N$6/FBT_fec!N$6)</f>
        <v>0.47521238705970209</v>
      </c>
      <c r="O114" s="336">
        <f>IF(O$6=0,0,O$6/FBT_fec!O$6)</f>
        <v>0.47521238705970209</v>
      </c>
      <c r="P114" s="336">
        <f>IF(P$6=0,0,P$6/FBT_fec!P$6)</f>
        <v>0.47521238705970203</v>
      </c>
      <c r="Q114" s="336">
        <f>IF(Q$6=0,0,Q$6/FBT_fec!Q$6)</f>
        <v>0.47521238705970209</v>
      </c>
      <c r="R114" s="336">
        <f>IF(R$6=0,0,R$6/FBT_fec!R$6)</f>
        <v>0.47521238705970209</v>
      </c>
      <c r="S114" s="336">
        <f>IF(S$6=0,0,S$6/FBT_fec!S$6)</f>
        <v>0.4752123870597022</v>
      </c>
      <c r="T114" s="336">
        <f>IF(T$6=0,0,T$6/FBT_fec!T$6)</f>
        <v>0.47521238705970215</v>
      </c>
      <c r="U114" s="336">
        <f>IF(U$6=0,0,U$6/FBT_fec!U$6)</f>
        <v>0.47521238705970209</v>
      </c>
      <c r="V114" s="336">
        <f>IF(V$6=0,0,V$6/FBT_fec!V$6)</f>
        <v>0.4752123870597022</v>
      </c>
      <c r="W114" s="336">
        <f>IF(W$6=0,0,W$6/FBT_fec!W$6)</f>
        <v>0.47521238705970209</v>
      </c>
      <c r="DA114" s="67"/>
    </row>
    <row r="115" spans="1:105" ht="12" customHeight="1" x14ac:dyDescent="0.25">
      <c r="A115" s="202" t="s">
        <v>93</v>
      </c>
      <c r="B115" s="337">
        <f>IF(B$7=0,0,B$7/FBT_fec!B$7)</f>
        <v>0.12315429749860854</v>
      </c>
      <c r="C115" s="337">
        <f>IF(C$7=0,0,C$7/FBT_fec!C$7)</f>
        <v>0.12315429749860855</v>
      </c>
      <c r="D115" s="337">
        <f>IF(D$7=0,0,D$7/FBT_fec!D$7)</f>
        <v>0.12315429749860854</v>
      </c>
      <c r="E115" s="337">
        <f>IF(E$7=0,0,E$7/FBT_fec!E$7)</f>
        <v>0.12315429749860854</v>
      </c>
      <c r="F115" s="337">
        <f>IF(F$7=0,0,F$7/FBT_fec!F$7)</f>
        <v>0.12315429749860854</v>
      </c>
      <c r="G115" s="337">
        <f>IF(G$7=0,0,G$7/FBT_fec!G$7)</f>
        <v>0.12315429749860855</v>
      </c>
      <c r="H115" s="337">
        <f>IF(H$7=0,0,H$7/FBT_fec!H$7)</f>
        <v>0.12315429749860854</v>
      </c>
      <c r="I115" s="337">
        <f>IF(I$7=0,0,I$7/FBT_fec!I$7)</f>
        <v>0.12315429749860855</v>
      </c>
      <c r="J115" s="337">
        <f>IF(J$7=0,0,J$7/FBT_fec!J$7)</f>
        <v>0.12315429749860853</v>
      </c>
      <c r="K115" s="337">
        <f>IF(K$7=0,0,K$7/FBT_fec!K$7)</f>
        <v>0.12315429749860854</v>
      </c>
      <c r="L115" s="337">
        <f>IF(L$7=0,0,L$7/FBT_fec!L$7)</f>
        <v>0.12315429749860855</v>
      </c>
      <c r="M115" s="337">
        <f>IF(M$7=0,0,M$7/FBT_fec!M$7)</f>
        <v>0.12315429749860853</v>
      </c>
      <c r="N115" s="337">
        <f>IF(N$7=0,0,N$7/FBT_fec!N$7)</f>
        <v>0.12315429749860851</v>
      </c>
      <c r="O115" s="337">
        <f>IF(O$7=0,0,O$7/FBT_fec!O$7)</f>
        <v>0.12315429749860854</v>
      </c>
      <c r="P115" s="337">
        <f>IF(P$7=0,0,P$7/FBT_fec!P$7)</f>
        <v>0.12315429749860851</v>
      </c>
      <c r="Q115" s="337">
        <f>IF(Q$7=0,0,Q$7/FBT_fec!Q$7)</f>
        <v>0.12315429749860854</v>
      </c>
      <c r="R115" s="337">
        <f>IF(R$7=0,0,R$7/FBT_fec!R$7)</f>
        <v>0.12315429749860854</v>
      </c>
      <c r="S115" s="337">
        <f>IF(S$7=0,0,S$7/FBT_fec!S$7)</f>
        <v>0.12315429749860854</v>
      </c>
      <c r="T115" s="337">
        <f>IF(T$7=0,0,T$7/FBT_fec!T$7)</f>
        <v>0.12315429749860857</v>
      </c>
      <c r="U115" s="337">
        <f>IF(U$7=0,0,U$7/FBT_fec!U$7)</f>
        <v>0.12315429749860851</v>
      </c>
      <c r="V115" s="337">
        <f>IF(V$7=0,0,V$7/FBT_fec!V$7)</f>
        <v>0.12315429749860855</v>
      </c>
      <c r="W115" s="337">
        <f>IF(W$7=0,0,W$7/FBT_fec!W$7)</f>
        <v>0.12315429749860851</v>
      </c>
      <c r="DA115" s="174"/>
    </row>
    <row r="116" spans="1:105" ht="12" customHeight="1" x14ac:dyDescent="0.25">
      <c r="A116" s="202" t="s">
        <v>94</v>
      </c>
      <c r="B116" s="337">
        <f>IF(B$8=0,0,B$8/FBT_fec!B$8)</f>
        <v>0.67301823567258867</v>
      </c>
      <c r="C116" s="337">
        <f>IF(C$8=0,0,C$8/FBT_fec!C$8)</f>
        <v>0.673018235672589</v>
      </c>
      <c r="D116" s="337">
        <f>IF(D$8=0,0,D$8/FBT_fec!D$8)</f>
        <v>0.67301823567258889</v>
      </c>
      <c r="E116" s="337">
        <f>IF(E$8=0,0,E$8/FBT_fec!E$8)</f>
        <v>0.67301823567258878</v>
      </c>
      <c r="F116" s="337">
        <f>IF(F$8=0,0,F$8/FBT_fec!F$8)</f>
        <v>0.67301823567258889</v>
      </c>
      <c r="G116" s="337">
        <f>IF(G$8=0,0,G$8/FBT_fec!G$8)</f>
        <v>0.673018235672589</v>
      </c>
      <c r="H116" s="337">
        <f>IF(H$8=0,0,H$8/FBT_fec!H$8)</f>
        <v>0.67301823567258889</v>
      </c>
      <c r="I116" s="337">
        <f>IF(I$8=0,0,I$8/FBT_fec!I$8)</f>
        <v>0.673018235672589</v>
      </c>
      <c r="J116" s="337">
        <f>IF(J$8=0,0,J$8/FBT_fec!J$8)</f>
        <v>0.67301823567258889</v>
      </c>
      <c r="K116" s="337">
        <f>IF(K$8=0,0,K$8/FBT_fec!K$8)</f>
        <v>0.67301823567258889</v>
      </c>
      <c r="L116" s="337">
        <f>IF(L$8=0,0,L$8/FBT_fec!L$8)</f>
        <v>0.67301823567258867</v>
      </c>
      <c r="M116" s="337">
        <f>IF(M$8=0,0,M$8/FBT_fec!M$8)</f>
        <v>0.67301823567258845</v>
      </c>
      <c r="N116" s="337">
        <f>IF(N$8=0,0,N$8/FBT_fec!N$8)</f>
        <v>0.67301823567258878</v>
      </c>
      <c r="O116" s="337">
        <f>IF(O$8=0,0,O$8/FBT_fec!O$8)</f>
        <v>0.67301823567258867</v>
      </c>
      <c r="P116" s="337">
        <f>IF(P$8=0,0,P$8/FBT_fec!P$8)</f>
        <v>0.67301823567258856</v>
      </c>
      <c r="Q116" s="337">
        <f>IF(Q$8=0,0,Q$8/FBT_fec!Q$8)</f>
        <v>0.67301823567258912</v>
      </c>
      <c r="R116" s="337">
        <f>IF(R$8=0,0,R$8/FBT_fec!R$8)</f>
        <v>0.673018235672589</v>
      </c>
      <c r="S116" s="337">
        <f>IF(S$8=0,0,S$8/FBT_fec!S$8)</f>
        <v>0.673018235672589</v>
      </c>
      <c r="T116" s="337">
        <f>IF(T$8=0,0,T$8/FBT_fec!T$8)</f>
        <v>0.67301823567258889</v>
      </c>
      <c r="U116" s="337">
        <f>IF(U$8=0,0,U$8/FBT_fec!U$8)</f>
        <v>0.673018235672589</v>
      </c>
      <c r="V116" s="337">
        <f>IF(V$8=0,0,V$8/FBT_fec!V$8)</f>
        <v>0.673018235672589</v>
      </c>
      <c r="W116" s="337">
        <f>IF(W$8=0,0,W$8/FBT_fec!W$8)</f>
        <v>0.67301823567258889</v>
      </c>
      <c r="DA116" s="174"/>
    </row>
    <row r="117" spans="1:105" ht="12" customHeight="1" x14ac:dyDescent="0.25">
      <c r="A117" s="202" t="s">
        <v>95</v>
      </c>
      <c r="B117" s="337">
        <f>IF(B$9=0,0,B$9/FBT_fec!B$9)</f>
        <v>0.47562547072702127</v>
      </c>
      <c r="C117" s="337">
        <f>IF(C$9=0,0,C$9/FBT_fec!C$9)</f>
        <v>0.47562547072702127</v>
      </c>
      <c r="D117" s="337">
        <f>IF(D$9=0,0,D$9/FBT_fec!D$9)</f>
        <v>0.47562547072702122</v>
      </c>
      <c r="E117" s="337">
        <f>IF(E$9=0,0,E$9/FBT_fec!E$9)</f>
        <v>0.47562547072702116</v>
      </c>
      <c r="F117" s="337">
        <f>IF(F$9=0,0,F$9/FBT_fec!F$9)</f>
        <v>0.47562547072702138</v>
      </c>
      <c r="G117" s="337">
        <f>IF(G$9=0,0,G$9/FBT_fec!G$9)</f>
        <v>0.47562547072702138</v>
      </c>
      <c r="H117" s="337">
        <f>IF(H$9=0,0,H$9/FBT_fec!H$9)</f>
        <v>0.47562547072702138</v>
      </c>
      <c r="I117" s="337">
        <f>IF(I$9=0,0,I$9/FBT_fec!I$9)</f>
        <v>0.47562547072702133</v>
      </c>
      <c r="J117" s="337">
        <f>IF(J$9=0,0,J$9/FBT_fec!J$9)</f>
        <v>0.47562547072702127</v>
      </c>
      <c r="K117" s="337">
        <f>IF(K$9=0,0,K$9/FBT_fec!K$9)</f>
        <v>0.47562547072702133</v>
      </c>
      <c r="L117" s="337">
        <f>IF(L$9=0,0,L$9/FBT_fec!L$9)</f>
        <v>0.47562547072702138</v>
      </c>
      <c r="M117" s="337">
        <f>IF(M$9=0,0,M$9/FBT_fec!M$9)</f>
        <v>0.47562547072702122</v>
      </c>
      <c r="N117" s="337">
        <f>IF(N$9=0,0,N$9/FBT_fec!N$9)</f>
        <v>0.47562547072702127</v>
      </c>
      <c r="O117" s="337">
        <f>IF(O$9=0,0,O$9/FBT_fec!O$9)</f>
        <v>0.47562547072702127</v>
      </c>
      <c r="P117" s="337">
        <f>IF(P$9=0,0,P$9/FBT_fec!P$9)</f>
        <v>0.47562547072702122</v>
      </c>
      <c r="Q117" s="337">
        <f>IF(Q$9=0,0,Q$9/FBT_fec!Q$9)</f>
        <v>0.47562547072702133</v>
      </c>
      <c r="R117" s="337">
        <f>IF(R$9=0,0,R$9/FBT_fec!R$9)</f>
        <v>0.47562547072702138</v>
      </c>
      <c r="S117" s="337">
        <f>IF(S$9=0,0,S$9/FBT_fec!S$9)</f>
        <v>0.47562547072702144</v>
      </c>
      <c r="T117" s="337">
        <f>IF(T$9=0,0,T$9/FBT_fec!T$9)</f>
        <v>0.47562547072702138</v>
      </c>
      <c r="U117" s="337">
        <f>IF(U$9=0,0,U$9/FBT_fec!U$9)</f>
        <v>0.47562547072702127</v>
      </c>
      <c r="V117" s="337">
        <f>IF(V$9=0,0,V$9/FBT_fec!V$9)</f>
        <v>0.47562547072702127</v>
      </c>
      <c r="W117" s="337">
        <f>IF(W$9=0,0,W$9/FBT_fec!W$9)</f>
        <v>0.47562547072702127</v>
      </c>
      <c r="DA117" s="174"/>
    </row>
    <row r="118" spans="1:105" ht="12" customHeight="1" x14ac:dyDescent="0.25">
      <c r="A118" s="56" t="s">
        <v>96</v>
      </c>
      <c r="B118" s="338">
        <f>IF(B$10=0,0,B$10/FBT_fec!B$10)</f>
        <v>0.81099577735061612</v>
      </c>
      <c r="C118" s="338">
        <f>IF(C$10=0,0,C$10/FBT_fec!C$10)</f>
        <v>0.80433269588312639</v>
      </c>
      <c r="D118" s="338">
        <f>IF(D$10=0,0,D$10/FBT_fec!D$10)</f>
        <v>0.81183638908672295</v>
      </c>
      <c r="E118" s="338">
        <f>IF(E$10=0,0,E$10/FBT_fec!E$10)</f>
        <v>0.82444191439796743</v>
      </c>
      <c r="F118" s="338">
        <f>IF(F$10=0,0,F$10/FBT_fec!F$10)</f>
        <v>0.82078820335382796</v>
      </c>
      <c r="G118" s="338">
        <f>IF(G$10=0,0,G$10/FBT_fec!G$10)</f>
        <v>0.82328244247616345</v>
      </c>
      <c r="H118" s="338">
        <f>IF(H$10=0,0,H$10/FBT_fec!H$10)</f>
        <v>0.82639224269359279</v>
      </c>
      <c r="I118" s="338">
        <f>IF(I$10=0,0,I$10/FBT_fec!I$10)</f>
        <v>0.82443855611088235</v>
      </c>
      <c r="J118" s="338">
        <f>IF(J$10=0,0,J$10/FBT_fec!J$10)</f>
        <v>0.82584060796964487</v>
      </c>
      <c r="K118" s="338">
        <f>IF(K$10=0,0,K$10/FBT_fec!K$10)</f>
        <v>0.83174548859409225</v>
      </c>
      <c r="L118" s="338">
        <f>IF(L$10=0,0,L$10/FBT_fec!L$10)</f>
        <v>0.83060219217239895</v>
      </c>
      <c r="M118" s="338">
        <f>IF(M$10=0,0,M$10/FBT_fec!M$10)</f>
        <v>0.82652270046523724</v>
      </c>
      <c r="N118" s="338">
        <f>IF(N$10=0,0,N$10/FBT_fec!N$10)</f>
        <v>0.82788414774514274</v>
      </c>
      <c r="O118" s="338">
        <f>IF(O$10=0,0,O$10/FBT_fec!O$10)</f>
        <v>0.82688475535726158</v>
      </c>
      <c r="P118" s="338">
        <f>IF(P$10=0,0,P$10/FBT_fec!P$10)</f>
        <v>0.82787706639306069</v>
      </c>
      <c r="Q118" s="338">
        <f>IF(Q$10=0,0,Q$10/FBT_fec!Q$10)</f>
        <v>0.82573987407146854</v>
      </c>
      <c r="R118" s="338">
        <f>IF(R$10=0,0,R$10/FBT_fec!R$10)</f>
        <v>0.82408676587532992</v>
      </c>
      <c r="S118" s="338">
        <f>IF(S$10=0,0,S$10/FBT_fec!S$10)</f>
        <v>0.80600199578050236</v>
      </c>
      <c r="T118" s="338">
        <f>IF(T$10=0,0,T$10/FBT_fec!T$10)</f>
        <v>0.76148366585287619</v>
      </c>
      <c r="U118" s="338">
        <f>IF(U$10=0,0,U$10/FBT_fec!U$10)</f>
        <v>0.73447217160208145</v>
      </c>
      <c r="V118" s="338">
        <f>IF(V$10=0,0,V$10/FBT_fec!V$10)</f>
        <v>0.72984429361361169</v>
      </c>
      <c r="W118" s="338">
        <f>IF(W$10=0,0,W$10/FBT_fec!W$10)</f>
        <v>0.77647584635841393</v>
      </c>
      <c r="DA118" s="68"/>
    </row>
    <row r="119" spans="1:105" ht="12" customHeight="1" x14ac:dyDescent="0.25">
      <c r="A119" s="203" t="s">
        <v>2149</v>
      </c>
      <c r="B119" s="351">
        <f>IF(B$16=0,0,B$16/FBT_fec!B$16)</f>
        <v>0.6420040508652779</v>
      </c>
      <c r="C119" s="351">
        <f>IF(C$16=0,0,C$16/FBT_fec!C$16)</f>
        <v>0.63708066952583187</v>
      </c>
      <c r="D119" s="351">
        <f>IF(D$16=0,0,D$16/FBT_fec!D$16)</f>
        <v>0.64262565214080203</v>
      </c>
      <c r="E119" s="351">
        <f>IF(E$16=0,0,E$16/FBT_fec!E$16)</f>
        <v>0.64850774530664623</v>
      </c>
      <c r="F119" s="351">
        <f>IF(F$16=0,0,F$16/FBT_fec!F$16)</f>
        <v>0.64456492605934046</v>
      </c>
      <c r="G119" s="351">
        <f>IF(G$16=0,0,G$16/FBT_fec!G$16)</f>
        <v>0.64850876212443131</v>
      </c>
      <c r="H119" s="351">
        <f>IF(H$16=0,0,H$16/FBT_fec!H$16)</f>
        <v>0.6508372098457974</v>
      </c>
      <c r="I119" s="351">
        <f>IF(I$16=0,0,I$16/FBT_fec!I$16)</f>
        <v>0.64849963119189546</v>
      </c>
      <c r="J119" s="351">
        <f>IF(J$16=0,0,J$16/FBT_fec!J$16)</f>
        <v>0.64988399926260543</v>
      </c>
      <c r="K119" s="351">
        <f>IF(K$16=0,0,K$16/FBT_fec!K$16)</f>
        <v>0.65741743415401077</v>
      </c>
      <c r="L119" s="351">
        <f>IF(L$16=0,0,L$16/FBT_fec!L$16)</f>
        <v>0.65657276973418377</v>
      </c>
      <c r="M119" s="351">
        <f>IF(M$16=0,0,M$16/FBT_fec!M$16)</f>
        <v>0.65211029503844309</v>
      </c>
      <c r="N119" s="351">
        <f>IF(N$16=0,0,N$16/FBT_fec!N$16)</f>
        <v>0.65326969563043347</v>
      </c>
      <c r="O119" s="351">
        <f>IF(O$16=0,0,O$16/FBT_fec!O$16)</f>
        <v>0.65377998138756532</v>
      </c>
      <c r="P119" s="351">
        <f>IF(P$16=0,0,P$16/FBT_fec!P$16)</f>
        <v>0.65452341285731463</v>
      </c>
      <c r="Q119" s="351">
        <f>IF(Q$16=0,0,Q$16/FBT_fec!Q$16)</f>
        <v>0.65292336832152809</v>
      </c>
      <c r="R119" s="351">
        <f>IF(R$16=0,0,R$16/FBT_fec!R$16)</f>
        <v>0.65170231455816841</v>
      </c>
      <c r="S119" s="351">
        <f>IF(S$16=0,0,S$16/FBT_fec!S$16)</f>
        <v>0.63855768540090219</v>
      </c>
      <c r="T119" s="351">
        <f>IF(T$16=0,0,T$16/FBT_fec!T$16)</f>
        <v>0.60624844822545088</v>
      </c>
      <c r="U119" s="351">
        <f>IF(U$16=0,0,U$16/FBT_fec!U$16)</f>
        <v>0.58668929475951936</v>
      </c>
      <c r="V119" s="351">
        <f>IF(V$16=0,0,V$16/FBT_fec!V$16)</f>
        <v>0.58332921241277536</v>
      </c>
      <c r="W119" s="351">
        <f>IF(W$16=0,0,W$16/FBT_fec!W$16)</f>
        <v>0.61718552098839785</v>
      </c>
      <c r="DA119" s="175"/>
    </row>
    <row r="120" spans="1:105" ht="12" customHeight="1" x14ac:dyDescent="0.25">
      <c r="A120" s="203" t="s">
        <v>2161</v>
      </c>
      <c r="B120" s="351">
        <f>IF(B$25=0,0,B$25/FBT_fec!B$25)</f>
        <v>0.35018402774469687</v>
      </c>
      <c r="C120" s="351">
        <f>IF(C$25=0,0,C$25/FBT_fec!C$25)</f>
        <v>0.34749854701409011</v>
      </c>
      <c r="D120" s="351">
        <f>IF(D$25=0,0,D$25/FBT_fec!D$25)</f>
        <v>0.35052308298589174</v>
      </c>
      <c r="E120" s="351">
        <f>IF(E$25=0,0,E$25/FBT_fec!E$25)</f>
        <v>0.35373149743998866</v>
      </c>
      <c r="F120" s="351">
        <f>IF(F$25=0,0,F$25/FBT_fec!F$25)</f>
        <v>0.35158086875964006</v>
      </c>
      <c r="G120" s="351">
        <f>IF(G$25=0,0,G$25/FBT_fec!G$25)</f>
        <v>0.35373205206787173</v>
      </c>
      <c r="H120" s="351">
        <f>IF(H$25=0,0,H$25/FBT_fec!H$25)</f>
        <v>0.35500211446134394</v>
      </c>
      <c r="I120" s="351">
        <f>IF(I$25=0,0,I$25/FBT_fec!I$25)</f>
        <v>0.35372707155921573</v>
      </c>
      <c r="J120" s="351">
        <f>IF(J$25=0,0,J$25/FBT_fec!J$25)</f>
        <v>0.35448218141596671</v>
      </c>
      <c r="K120" s="351">
        <f>IF(K$25=0,0,K$25/FBT_fec!K$25)</f>
        <v>0.35859132772036945</v>
      </c>
      <c r="L120" s="351">
        <f>IF(L$25=0,0,L$25/FBT_fec!L$25)</f>
        <v>0.35813060167319094</v>
      </c>
      <c r="M120" s="351">
        <f>IF(M$25=0,0,M$25/FBT_fec!M$25)</f>
        <v>0.35569652456642348</v>
      </c>
      <c r="N120" s="351">
        <f>IF(N$25=0,0,N$25/FBT_fec!N$25)</f>
        <v>0.35632892488932738</v>
      </c>
      <c r="O120" s="351">
        <f>IF(O$25=0,0,O$25/FBT_fec!O$25)</f>
        <v>0.35660726257503556</v>
      </c>
      <c r="P120" s="351">
        <f>IF(P$25=0,0,P$25/FBT_fec!P$25)</f>
        <v>0.35701277064944431</v>
      </c>
      <c r="Q120" s="351">
        <f>IF(Q$25=0,0,Q$25/FBT_fec!Q$25)</f>
        <v>0.35614001908446991</v>
      </c>
      <c r="R120" s="351">
        <f>IF(R$25=0,0,R$25/FBT_fec!R$25)</f>
        <v>0.35547398975900107</v>
      </c>
      <c r="S120" s="351">
        <f>IF(S$25=0,0,S$25/FBT_fec!S$25)</f>
        <v>0.3483041920368557</v>
      </c>
      <c r="T120" s="351">
        <f>IF(T$25=0,0,T$25/FBT_fec!T$25)</f>
        <v>0.33068097175933658</v>
      </c>
      <c r="U120" s="351">
        <f>IF(U$25=0,0,U$25/FBT_fec!U$25)</f>
        <v>0.32001234259610134</v>
      </c>
      <c r="V120" s="351">
        <f>IF(V$25=0,0,V$25/FBT_fec!V$25)</f>
        <v>0.31817957040696815</v>
      </c>
      <c r="W120" s="351">
        <f>IF(W$25=0,0,W$25/FBT_fec!W$25)</f>
        <v>0.33664664781185338</v>
      </c>
      <c r="DA120" s="175"/>
    </row>
    <row r="121" spans="1:105" ht="12" customHeight="1" x14ac:dyDescent="0.25">
      <c r="A121" s="203" t="s">
        <v>2173</v>
      </c>
      <c r="B121" s="351">
        <f>IF(B$34=0,0,B$34/FBT_fec!B$34)</f>
        <v>0.46870634048422199</v>
      </c>
      <c r="C121" s="351">
        <f>IF(C$34=0,0,C$34/FBT_fec!C$34)</f>
        <v>0.46804363391659487</v>
      </c>
      <c r="D121" s="351">
        <f>IF(D$34=0,0,D$34/FBT_fec!D$34)</f>
        <v>0.46880256315681557</v>
      </c>
      <c r="E121" s="351">
        <f>IF(E$34=0,0,E$34/FBT_fec!E$34)</f>
        <v>0.4659026423600775</v>
      </c>
      <c r="F121" s="351">
        <f>IF(F$34=0,0,F$34/FBT_fec!F$34)</f>
        <v>0.46550171790768607</v>
      </c>
      <c r="G121" s="351">
        <f>IF(G$34=0,0,G$34/FBT_fec!G$34)</f>
        <v>0.46696247509801814</v>
      </c>
      <c r="H121" s="351">
        <f>IF(H$34=0,0,H$34/FBT_fec!H$34)</f>
        <v>0.4678718036475476</v>
      </c>
      <c r="I121" s="351">
        <f>IF(I$34=0,0,I$34/FBT_fec!I$34)</f>
        <v>0.46808530742550336</v>
      </c>
      <c r="J121" s="351">
        <f>IF(J$34=0,0,J$34/FBT_fec!J$34)</f>
        <v>0.4686708413078039</v>
      </c>
      <c r="K121" s="351">
        <f>IF(K$34=0,0,K$34/FBT_fec!K$34)</f>
        <v>0.47247320149005245</v>
      </c>
      <c r="L121" s="351">
        <f>IF(L$34=0,0,L$34/FBT_fec!L$34)</f>
        <v>0.47069312672616304</v>
      </c>
      <c r="M121" s="351">
        <f>IF(M$34=0,0,M$34/FBT_fec!M$34)</f>
        <v>0.46342799194175599</v>
      </c>
      <c r="N121" s="351">
        <f>IF(N$34=0,0,N$34/FBT_fec!N$34)</f>
        <v>0.4620324378411908</v>
      </c>
      <c r="O121" s="351">
        <f>IF(O$34=0,0,O$34/FBT_fec!O$34)</f>
        <v>0.47197386064092711</v>
      </c>
      <c r="P121" s="351">
        <f>IF(P$34=0,0,P$34/FBT_fec!P$34)</f>
        <v>0.47191038343860103</v>
      </c>
      <c r="Q121" s="351">
        <f>IF(Q$34=0,0,Q$34/FBT_fec!Q$34)</f>
        <v>0.47176999950052478</v>
      </c>
      <c r="R121" s="351">
        <f>IF(R$34=0,0,R$34/FBT_fec!R$34)</f>
        <v>0.47086169396961597</v>
      </c>
      <c r="S121" s="351">
        <f>IF(S$34=0,0,S$34/FBT_fec!S$34)</f>
        <v>0.46335423267135734</v>
      </c>
      <c r="T121" s="351">
        <f>IF(T$34=0,0,T$34/FBT_fec!T$34)</f>
        <v>0.45941633117579689</v>
      </c>
      <c r="U121" s="351">
        <f>IF(U$34=0,0,U$34/FBT_fec!U$34)</f>
        <v>0.45787436942943871</v>
      </c>
      <c r="V121" s="351">
        <f>IF(V$34=0,0,V$34/FBT_fec!V$34)</f>
        <v>0.45768984222939446</v>
      </c>
      <c r="W121" s="351">
        <f>IF(W$34=0,0,W$34/FBT_fec!W$34)</f>
        <v>0.45963558857031173</v>
      </c>
      <c r="DA121" s="175"/>
    </row>
    <row r="122" spans="1:105" ht="12" customHeight="1" x14ac:dyDescent="0.25">
      <c r="A122" s="203" t="s">
        <v>2185</v>
      </c>
      <c r="B122" s="351">
        <f>IF(B$45=0,0,B$45/FBT_fec!B$45)</f>
        <v>0.41434074306165647</v>
      </c>
      <c r="C122" s="351">
        <f>IF(C$45=0,0,C$45/FBT_fec!C$45)</f>
        <v>0.41432108003684498</v>
      </c>
      <c r="D122" s="351">
        <f>IF(D$45=0,0,D$45/FBT_fec!D$45)</f>
        <v>0.41434060048211602</v>
      </c>
      <c r="E122" s="351">
        <f>IF(E$45=0,0,E$45/FBT_fec!E$45)</f>
        <v>0.41188510032104747</v>
      </c>
      <c r="F122" s="351">
        <f>IF(F$45=0,0,F$45/FBT_fec!F$45)</f>
        <v>0.41215808652827152</v>
      </c>
      <c r="G122" s="351">
        <f>IF(G$45=0,0,G$45/FBT_fec!G$45)</f>
        <v>0.41251674725029241</v>
      </c>
      <c r="H122" s="351">
        <f>IF(H$45=0,0,H$45/FBT_fec!H$45)</f>
        <v>0.41274792184900672</v>
      </c>
      <c r="I122" s="351">
        <f>IF(I$45=0,0,I$45/FBT_fec!I$45)</f>
        <v>0.41340684196589533</v>
      </c>
      <c r="J122" s="351">
        <f>IF(J$45=0,0,J$45/FBT_fec!J$45)</f>
        <v>0.41354611009325248</v>
      </c>
      <c r="K122" s="351">
        <f>IF(K$45=0,0,K$45/FBT_fec!K$45)</f>
        <v>0.41160415352998059</v>
      </c>
      <c r="L122" s="351">
        <f>IF(L$45=0,0,L$45/FBT_fec!L$45)</f>
        <v>0.41160504376624202</v>
      </c>
      <c r="M122" s="351">
        <f>IF(M$45=0,0,M$45/FBT_fec!M$45)</f>
        <v>0.41028788667050958</v>
      </c>
      <c r="N122" s="351">
        <f>IF(N$45=0,0,N$45/FBT_fec!N$45)</f>
        <v>0.40912928590875425</v>
      </c>
      <c r="O122" s="351">
        <f>IF(O$45=0,0,O$45/FBT_fec!O$45)</f>
        <v>0.41411896173682305</v>
      </c>
      <c r="P122" s="351">
        <f>IF(P$45=0,0,P$45/FBT_fec!P$45)</f>
        <v>0.41374967309297633</v>
      </c>
      <c r="Q122" s="351">
        <f>IF(Q$45=0,0,Q$45/FBT_fec!Q$45)</f>
        <v>0.41435740608322802</v>
      </c>
      <c r="R122" s="351">
        <f>IF(R$45=0,0,R$45/FBT_fec!R$45)</f>
        <v>0.4141522436752646</v>
      </c>
      <c r="S122" s="351">
        <f>IF(S$45=0,0,S$45/FBT_fec!S$45)</f>
        <v>0.41064951604255201</v>
      </c>
      <c r="T122" s="351">
        <f>IF(T$45=0,0,T$45/FBT_fec!T$45)</f>
        <v>0.40881800850955807</v>
      </c>
      <c r="U122" s="351">
        <f>IF(U$45=0,0,U$45/FBT_fec!U$45)</f>
        <v>0.40791572826787237</v>
      </c>
      <c r="V122" s="351">
        <f>IF(V$45=0,0,V$45/FBT_fec!V$45)</f>
        <v>0.40781486758695751</v>
      </c>
      <c r="W122" s="351">
        <f>IF(W$45=0,0,W$45/FBT_fec!W$45)</f>
        <v>0.40871201223212977</v>
      </c>
      <c r="DA122" s="175"/>
    </row>
    <row r="123" spans="1:105" ht="12" customHeight="1" x14ac:dyDescent="0.25">
      <c r="A123" s="203" t="s">
        <v>2211</v>
      </c>
      <c r="B123" s="351">
        <f>IF(B$66=0,0,B$66/FBT_fec!B$66)</f>
        <v>0.68949283409523132</v>
      </c>
      <c r="C123" s="351">
        <f>IF(C$66=0,0,C$66/FBT_fec!C$66)</f>
        <v>0.68638730912553969</v>
      </c>
      <c r="D123" s="351">
        <f>IF(D$66=0,0,D$66/FBT_fec!D$66)</f>
        <v>0.6899238776242208</v>
      </c>
      <c r="E123" s="351">
        <f>IF(E$66=0,0,E$66/FBT_fec!E$66)</f>
        <v>0.69504166828095093</v>
      </c>
      <c r="F123" s="351">
        <f>IF(F$66=0,0,F$66/FBT_fec!F$66)</f>
        <v>0.69170304264724025</v>
      </c>
      <c r="G123" s="351">
        <f>IF(G$66=0,0,G$66/FBT_fec!G$66)</f>
        <v>0.69493024908963286</v>
      </c>
      <c r="H123" s="351">
        <f>IF(H$66=0,0,H$66/FBT_fec!H$66)</f>
        <v>0.69727991212451812</v>
      </c>
      <c r="I123" s="351">
        <f>IF(I$66=0,0,I$66/FBT_fec!I$66)</f>
        <v>0.69479634541304136</v>
      </c>
      <c r="J123" s="351">
        <f>IF(J$66=0,0,J$66/FBT_fec!J$66)</f>
        <v>0.69614144837251113</v>
      </c>
      <c r="K123" s="351">
        <f>IF(K$66=0,0,K$66/FBT_fec!K$66)</f>
        <v>0.70938925311681966</v>
      </c>
      <c r="L123" s="351">
        <f>IF(L$66=0,0,L$66/FBT_fec!L$66)</f>
        <v>0.70676247241935186</v>
      </c>
      <c r="M123" s="351">
        <f>IF(M$66=0,0,M$66/FBT_fec!M$66)</f>
        <v>0.69883471356011984</v>
      </c>
      <c r="N123" s="351">
        <f>IF(N$66=0,0,N$66/FBT_fec!N$66)</f>
        <v>0.7004607256367178</v>
      </c>
      <c r="O123" s="351">
        <f>IF(O$66=0,0,O$66/FBT_fec!O$66)</f>
        <v>0.70087718749558581</v>
      </c>
      <c r="P123" s="351">
        <f>IF(P$66=0,0,P$66/FBT_fec!P$66)</f>
        <v>0.7021896164579482</v>
      </c>
      <c r="Q123" s="351">
        <f>IF(Q$66=0,0,Q$66/FBT_fec!Q$66)</f>
        <v>0.69965562866039832</v>
      </c>
      <c r="R123" s="351">
        <f>IF(R$66=0,0,R$66/FBT_fec!R$66)</f>
        <v>0.69809861975092879</v>
      </c>
      <c r="S123" s="351">
        <f>IF(S$66=0,0,S$66/FBT_fec!S$66)</f>
        <v>0.68786025249331995</v>
      </c>
      <c r="T123" s="351">
        <f>IF(T$66=0,0,T$66/FBT_fec!T$66)</f>
        <v>0.67361137940141425</v>
      </c>
      <c r="U123" s="351">
        <f>IF(U$66=0,0,U$66/FBT_fec!U$66)</f>
        <v>0.66659527557421161</v>
      </c>
      <c r="V123" s="351">
        <f>IF(V$66=0,0,V$66/FBT_fec!V$66)</f>
        <v>0.66537365065538057</v>
      </c>
      <c r="W123" s="351">
        <f>IF(W$66=0,0,W$66/FBT_fec!W$66)</f>
        <v>0.67794285228098405</v>
      </c>
      <c r="DA123" s="175"/>
    </row>
    <row r="124" spans="1:105" ht="12" customHeight="1" x14ac:dyDescent="0.25">
      <c r="A124" s="41" t="s">
        <v>2228</v>
      </c>
      <c r="B124" s="339">
        <f>IF(B$80=0,0,B$80/FBT_fec!B$80)</f>
        <v>0.51625390113328884</v>
      </c>
      <c r="C124" s="339">
        <f>IF(C$80=0,0,C$80/FBT_fec!C$80)</f>
        <v>0.51625390113328884</v>
      </c>
      <c r="D124" s="339">
        <f>IF(D$80=0,0,D$80/FBT_fec!D$80)</f>
        <v>0.51625390113328873</v>
      </c>
      <c r="E124" s="339">
        <f>IF(E$80=0,0,E$80/FBT_fec!E$80)</f>
        <v>0.51625390113328873</v>
      </c>
      <c r="F124" s="339">
        <f>IF(F$80=0,0,F$80/FBT_fec!F$80)</f>
        <v>0.51625390113328873</v>
      </c>
      <c r="G124" s="339">
        <f>IF(G$80=0,0,G$80/FBT_fec!G$80)</f>
        <v>0.51625390113328895</v>
      </c>
      <c r="H124" s="339">
        <f>IF(H$80=0,0,H$80/FBT_fec!H$80)</f>
        <v>0.51625390113328873</v>
      </c>
      <c r="I124" s="339">
        <f>IF(I$80=0,0,I$80/FBT_fec!I$80)</f>
        <v>0.51625390113328884</v>
      </c>
      <c r="J124" s="339">
        <f>IF(J$80=0,0,J$80/FBT_fec!J$80)</f>
        <v>0.51625390113328895</v>
      </c>
      <c r="K124" s="339">
        <f>IF(K$80=0,0,K$80/FBT_fec!K$80)</f>
        <v>0.51625390113328862</v>
      </c>
      <c r="L124" s="339">
        <f>IF(L$80=0,0,L$80/FBT_fec!L$80)</f>
        <v>0.51625390113328884</v>
      </c>
      <c r="M124" s="339">
        <f>IF(M$80=0,0,M$80/FBT_fec!M$80)</f>
        <v>0.51625390113328884</v>
      </c>
      <c r="N124" s="339">
        <f>IF(N$80=0,0,N$80/FBT_fec!N$80)</f>
        <v>0.51625390113328884</v>
      </c>
      <c r="O124" s="339">
        <f>IF(O$80=0,0,O$80/FBT_fec!O$80)</f>
        <v>0.51625390113328895</v>
      </c>
      <c r="P124" s="339">
        <f>IF(P$80=0,0,P$80/FBT_fec!P$80)</f>
        <v>0.51625390113328884</v>
      </c>
      <c r="Q124" s="339">
        <f>IF(Q$80=0,0,Q$80/FBT_fec!Q$80)</f>
        <v>0.51625390113328917</v>
      </c>
      <c r="R124" s="339">
        <f>IF(R$80=0,0,R$80/FBT_fec!R$80)</f>
        <v>0.51625390113328895</v>
      </c>
      <c r="S124" s="339">
        <f>IF(S$80=0,0,S$80/FBT_fec!S$80)</f>
        <v>0.51625390113328884</v>
      </c>
      <c r="T124" s="339">
        <f>IF(T$80=0,0,T$80/FBT_fec!T$80)</f>
        <v>0.51625390113328884</v>
      </c>
      <c r="U124" s="339">
        <f>IF(U$80=0,0,U$80/FBT_fec!U$80)</f>
        <v>0.51625390113328895</v>
      </c>
      <c r="V124" s="339">
        <f>IF(V$80=0,0,V$80/FBT_fec!V$80)</f>
        <v>0.51625390113328884</v>
      </c>
      <c r="W124" s="339">
        <f>IF(W$80=0,0,W$80/FBT_fec!W$80)</f>
        <v>0.51625390113328884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Y18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Summary"</f>
        <v>LU: Industry Summary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2" customHeight="1" x14ac:dyDescent="0.25">
      <c r="A3" s="30" t="s">
        <v>55</v>
      </c>
      <c r="B3" s="205">
        <f>ISI!B$3+NFM!B$3+CHI!B$3+NMM!B$3+PPA!B$3+FBT!B$3+TRE!B$3+MAE!B$3+TEL!B$3+WWP!B$3+OIS!B$3</f>
        <v>5643.4023306236077</v>
      </c>
      <c r="C3" s="205">
        <f>ISI!C$3+NFM!C$3+CHI!C$3+NMM!C$3+PPA!C$3+FBT!C$3+TRE!C$3+MAE!C$3+TEL!C$3+WWP!C$3+OIS!C$3</f>
        <v>5658.2324974872772</v>
      </c>
      <c r="D3" s="205">
        <f>ISI!D$3+NFM!D$3+CHI!D$3+NMM!D$3+PPA!D$3+FBT!D$3+TRE!D$3+MAE!D$3+TEL!D$3+WWP!D$3+OIS!D$3</f>
        <v>5749.1972926358076</v>
      </c>
      <c r="E3" s="205">
        <f>ISI!E$3+NFM!E$3+CHI!E$3+NMM!E$3+PPA!E$3+FBT!E$3+TRE!E$3+MAE!E$3+TEL!E$3+WWP!E$3+OIS!E$3</f>
        <v>5904.9560007406162</v>
      </c>
      <c r="F3" s="205">
        <f>ISI!F$3+NFM!F$3+CHI!F$3+NMM!F$3+PPA!F$3+FBT!F$3+TRE!F$3+MAE!F$3+TEL!F$3+WWP!F$3+OIS!F$3</f>
        <v>5858.4602264291152</v>
      </c>
      <c r="G3" s="205">
        <f>ISI!G$3+NFM!G$3+CHI!G$3+NMM!G$3+PPA!G$3+FBT!G$3+TRE!G$3+MAE!G$3+TEL!G$3+WWP!G$3+OIS!G$3</f>
        <v>5579.3706867049859</v>
      </c>
      <c r="H3" s="205">
        <f>ISI!H$3+NFM!H$3+CHI!H$3+NMM!H$3+PPA!H$3+FBT!H$3+TRE!H$3+MAE!H$3+TEL!H$3+WWP!H$3+OIS!H$3</f>
        <v>5492.0464618080414</v>
      </c>
      <c r="I3" s="205">
        <f>ISI!I$3+NFM!I$3+CHI!I$3+NMM!I$3+PPA!I$3+FBT!I$3+TRE!I$3+MAE!I$3+TEL!I$3+WWP!I$3+OIS!I$3</f>
        <v>6488.6867553147713</v>
      </c>
      <c r="J3" s="205">
        <f>ISI!J$3+NFM!J$3+CHI!J$3+NMM!J$3+PPA!J$3+FBT!J$3+TRE!J$3+MAE!J$3+TEL!J$3+WWP!J$3+OIS!J$3</f>
        <v>5679.2311410086231</v>
      </c>
      <c r="K3" s="205">
        <f>ISI!K$3+NFM!K$3+CHI!K$3+NMM!K$3+PPA!K$3+FBT!K$3+TRE!K$3+MAE!K$3+TEL!K$3+WWP!K$3+OIS!K$3</f>
        <v>4523.8715912139978</v>
      </c>
      <c r="L3" s="205">
        <f>ISI!L$3+NFM!L$3+CHI!L$3+NMM!L$3+PPA!L$3+FBT!L$3+TRE!L$3+MAE!L$3+TEL!L$3+WWP!L$3+OIS!L$3</f>
        <v>4736.8415965879649</v>
      </c>
      <c r="M3" s="205">
        <f>ISI!M$3+NFM!M$3+CHI!M$3+NMM!M$3+PPA!M$3+FBT!M$3+TRE!M$3+MAE!M$3+TEL!M$3+WWP!M$3+OIS!M$3</f>
        <v>4681.0011349944325</v>
      </c>
      <c r="N3" s="205">
        <f>ISI!N$3+NFM!N$3+CHI!N$3+NMM!N$3+PPA!N$3+FBT!N$3+TRE!N$3+MAE!N$3+TEL!N$3+WWP!N$3+OIS!N$3</f>
        <v>4651.3283721291664</v>
      </c>
      <c r="O3" s="205">
        <f>ISI!O$3+NFM!O$3+CHI!O$3+NMM!O$3+PPA!O$3+FBT!O$3+TRE!O$3+MAE!O$3+TEL!O$3+WWP!O$3+OIS!O$3</f>
        <v>4758.7700933930191</v>
      </c>
      <c r="P3" s="205">
        <f>ISI!P$3+NFM!P$3+CHI!P$3+NMM!P$3+PPA!P$3+FBT!P$3+TRE!P$3+MAE!P$3+TEL!P$3+WWP!P$3+OIS!P$3</f>
        <v>5023.4067430176547</v>
      </c>
      <c r="Q3" s="205">
        <f>ISI!Q$3+NFM!Q$3+CHI!Q$3+NMM!Q$3+PPA!Q$3+FBT!Q$3+TRE!Q$3+MAE!Q$3+TEL!Q$3+WWP!Q$3+OIS!Q$3</f>
        <v>5534.3670473083203</v>
      </c>
      <c r="R3" s="205">
        <f>ISI!R$3+NFM!R$3+CHI!R$3+NMM!R$3+PPA!R$3+FBT!R$3+TRE!R$3+MAE!R$3+TEL!R$3+WWP!R$3+OIS!R$3</f>
        <v>6108.6581985135672</v>
      </c>
      <c r="S3" s="205">
        <f>ISI!S$3+NFM!S$3+CHI!S$3+NMM!S$3+PPA!S$3+FBT!S$3+TRE!S$3+MAE!S$3+TEL!S$3+WWP!S$3+OIS!S$3</f>
        <v>5509.4170558119567</v>
      </c>
      <c r="T3" s="205">
        <f>ISI!T$3+NFM!T$3+CHI!T$3+NMM!T$3+PPA!T$3+FBT!T$3+TRE!T$3+MAE!T$3+TEL!T$3+WWP!T$3+OIS!T$3</f>
        <v>5686.763582680087</v>
      </c>
      <c r="U3" s="205">
        <f>ISI!U$3+NFM!U$3+CHI!U$3+NMM!U$3+PPA!U$3+FBT!U$3+TRE!U$3+MAE!U$3+TEL!U$3+WWP!U$3+OIS!U$3</f>
        <v>6217.8352822383704</v>
      </c>
      <c r="V3" s="205">
        <f>ISI!V$3+NFM!V$3+CHI!V$3+NMM!V$3+PPA!V$3+FBT!V$3+TRE!V$3+MAE!V$3+TEL!V$3+WWP!V$3+OIS!V$3</f>
        <v>5962.6292218326162</v>
      </c>
      <c r="W3" s="205">
        <f>ISI!W$3+NFM!W$3+CHI!W$3+NMM!W$3+PPA!W$3+FBT!W$3+TRE!W$3+MAE!W$3+TEL!W$3+WWP!W$3+OIS!W$3</f>
        <v>6115.7410175924988</v>
      </c>
    </row>
    <row r="4" spans="1:23" ht="12" customHeight="1" x14ac:dyDescent="0.25">
      <c r="A4" s="12" t="s">
        <v>16</v>
      </c>
      <c r="B4" s="206">
        <f>ISI!B$3</f>
        <v>1066.363328331478</v>
      </c>
      <c r="C4" s="206">
        <f>ISI!C$3</f>
        <v>1026.53139601869</v>
      </c>
      <c r="D4" s="206">
        <f>ISI!D$3</f>
        <v>886.26548560980984</v>
      </c>
      <c r="E4" s="206">
        <f>ISI!E$3</f>
        <v>1016.9936254611119</v>
      </c>
      <c r="F4" s="206">
        <f>ISI!F$3</f>
        <v>1033.676192760968</v>
      </c>
      <c r="G4" s="206">
        <f>ISI!G$3</f>
        <v>1024.24337552261</v>
      </c>
      <c r="H4" s="206">
        <f>ISI!H$3</f>
        <v>901.92515798052125</v>
      </c>
      <c r="I4" s="206">
        <f>ISI!I$3</f>
        <v>1530.9038707213319</v>
      </c>
      <c r="J4" s="206">
        <f>ISI!J$3</f>
        <v>1271.298634435755</v>
      </c>
      <c r="K4" s="206">
        <f>ISI!K$3</f>
        <v>377.88578371810451</v>
      </c>
      <c r="L4" s="206">
        <f>ISI!L$3</f>
        <v>498.3112015916347</v>
      </c>
      <c r="M4" s="206">
        <f>ISI!M$3</f>
        <v>569.83838406370944</v>
      </c>
      <c r="N4" s="206">
        <f>ISI!N$3</f>
        <v>589.60710853910018</v>
      </c>
      <c r="O4" s="206">
        <f>ISI!O$3</f>
        <v>547.6968483187519</v>
      </c>
      <c r="P4" s="206">
        <f>ISI!P$3</f>
        <v>143.62050610105641</v>
      </c>
      <c r="Q4" s="206">
        <f>ISI!Q$3</f>
        <v>416.3</v>
      </c>
      <c r="R4" s="206">
        <f>ISI!R$3</f>
        <v>851.1952998379254</v>
      </c>
      <c r="S4" s="206">
        <f>ISI!S$3</f>
        <v>872.71862552761434</v>
      </c>
      <c r="T4" s="206">
        <f>ISI!T$3</f>
        <v>987.77539348862501</v>
      </c>
      <c r="U4" s="206">
        <f>ISI!U$3</f>
        <v>1034.629958132851</v>
      </c>
      <c r="V4" s="206">
        <f>ISI!V$3</f>
        <v>999.29496712873492</v>
      </c>
      <c r="W4" s="206">
        <f>ISI!W$3</f>
        <v>1022.56128130433</v>
      </c>
    </row>
    <row r="5" spans="1:23" ht="12" customHeight="1" x14ac:dyDescent="0.25">
      <c r="A5" s="13" t="s">
        <v>20</v>
      </c>
      <c r="B5" s="207">
        <f>NFM!B$3</f>
        <v>0</v>
      </c>
      <c r="C5" s="207">
        <f>NFM!C$3</f>
        <v>0</v>
      </c>
      <c r="D5" s="207">
        <f>NFM!D$3</f>
        <v>0</v>
      </c>
      <c r="E5" s="207">
        <f>NFM!E$3</f>
        <v>0</v>
      </c>
      <c r="F5" s="207">
        <f>NFM!F$3</f>
        <v>0</v>
      </c>
      <c r="G5" s="207">
        <f>NFM!G$3</f>
        <v>0</v>
      </c>
      <c r="H5" s="207">
        <f>NFM!H$3</f>
        <v>0</v>
      </c>
      <c r="I5" s="207">
        <f>NFM!I$3</f>
        <v>0</v>
      </c>
      <c r="J5" s="207">
        <f>NFM!J$3</f>
        <v>0</v>
      </c>
      <c r="K5" s="207">
        <f>NFM!K$3</f>
        <v>0</v>
      </c>
      <c r="L5" s="207">
        <f>NFM!L$3</f>
        <v>0</v>
      </c>
      <c r="M5" s="207">
        <f>NFM!M$3</f>
        <v>0</v>
      </c>
      <c r="N5" s="207">
        <f>NFM!N$3</f>
        <v>0</v>
      </c>
      <c r="O5" s="207">
        <f>NFM!O$3</f>
        <v>0</v>
      </c>
      <c r="P5" s="207">
        <f>NFM!P$3</f>
        <v>0</v>
      </c>
      <c r="Q5" s="207">
        <f>NFM!Q$3</f>
        <v>0</v>
      </c>
      <c r="R5" s="207">
        <f>NFM!R$3</f>
        <v>0</v>
      </c>
      <c r="S5" s="207">
        <f>NFM!S$3</f>
        <v>0</v>
      </c>
      <c r="T5" s="207">
        <f>NFM!T$3</f>
        <v>0</v>
      </c>
      <c r="U5" s="207">
        <f>NFM!U$3</f>
        <v>0</v>
      </c>
      <c r="V5" s="207">
        <f>NFM!V$3</f>
        <v>0</v>
      </c>
      <c r="W5" s="207">
        <f>NFM!W$3</f>
        <v>0</v>
      </c>
    </row>
    <row r="6" spans="1:23" ht="12" customHeight="1" x14ac:dyDescent="0.25">
      <c r="A6" s="14" t="s">
        <v>43</v>
      </c>
      <c r="B6" s="206">
        <f>NFM!B$4</f>
        <v>0</v>
      </c>
      <c r="C6" s="206">
        <f>NFM!C$4</f>
        <v>0</v>
      </c>
      <c r="D6" s="206">
        <f>NFM!D$4</f>
        <v>0</v>
      </c>
      <c r="E6" s="206">
        <f>NFM!E$4</f>
        <v>0</v>
      </c>
      <c r="F6" s="206">
        <f>NFM!F$4</f>
        <v>0</v>
      </c>
      <c r="G6" s="206">
        <f>NFM!G$4</f>
        <v>0</v>
      </c>
      <c r="H6" s="206">
        <f>NFM!H$4</f>
        <v>0</v>
      </c>
      <c r="I6" s="206">
        <f>NFM!I$4</f>
        <v>0</v>
      </c>
      <c r="J6" s="206">
        <f>NFM!J$4</f>
        <v>0</v>
      </c>
      <c r="K6" s="206">
        <f>NFM!K$4</f>
        <v>0</v>
      </c>
      <c r="L6" s="206">
        <f>NFM!L$4</f>
        <v>0</v>
      </c>
      <c r="M6" s="206">
        <f>NFM!M$4</f>
        <v>0</v>
      </c>
      <c r="N6" s="206">
        <f>NFM!N$4</f>
        <v>0</v>
      </c>
      <c r="O6" s="206">
        <f>NFM!O$4</f>
        <v>0</v>
      </c>
      <c r="P6" s="206">
        <f>NFM!P$4</f>
        <v>0</v>
      </c>
      <c r="Q6" s="206">
        <f>NFM!Q$4</f>
        <v>0</v>
      </c>
      <c r="R6" s="206">
        <f>NFM!R$4</f>
        <v>0</v>
      </c>
      <c r="S6" s="206">
        <f>NFM!S$4</f>
        <v>0</v>
      </c>
      <c r="T6" s="206">
        <f>NFM!T$4</f>
        <v>0</v>
      </c>
      <c r="U6" s="206">
        <f>NFM!U$4</f>
        <v>0</v>
      </c>
      <c r="V6" s="206">
        <f>NFM!V$4</f>
        <v>0</v>
      </c>
      <c r="W6" s="206">
        <f>NFM!W$4</f>
        <v>0</v>
      </c>
    </row>
    <row r="7" spans="1:23" ht="12" customHeight="1" x14ac:dyDescent="0.25">
      <c r="A7" s="14" t="s">
        <v>56</v>
      </c>
      <c r="B7" s="206">
        <f>NFM!B$5</f>
        <v>0</v>
      </c>
      <c r="C7" s="206">
        <f>NFM!C$5</f>
        <v>0</v>
      </c>
      <c r="D7" s="206">
        <f>NFM!D$5</f>
        <v>0</v>
      </c>
      <c r="E7" s="206">
        <f>NFM!E$5</f>
        <v>0</v>
      </c>
      <c r="F7" s="206">
        <f>NFM!F$5</f>
        <v>0</v>
      </c>
      <c r="G7" s="206">
        <f>NFM!G$5</f>
        <v>0</v>
      </c>
      <c r="H7" s="206">
        <f>NFM!H$5</f>
        <v>0</v>
      </c>
      <c r="I7" s="206">
        <f>NFM!I$5</f>
        <v>0</v>
      </c>
      <c r="J7" s="206">
        <f>NFM!J$5</f>
        <v>0</v>
      </c>
      <c r="K7" s="206">
        <f>NFM!K$5</f>
        <v>0</v>
      </c>
      <c r="L7" s="206">
        <f>NFM!L$5</f>
        <v>0</v>
      </c>
      <c r="M7" s="206">
        <f>NFM!M$5</f>
        <v>0</v>
      </c>
      <c r="N7" s="206">
        <f>NFM!N$5</f>
        <v>0</v>
      </c>
      <c r="O7" s="206">
        <f>NFM!O$5</f>
        <v>0</v>
      </c>
      <c r="P7" s="206">
        <f>NFM!P$5</f>
        <v>0</v>
      </c>
      <c r="Q7" s="206">
        <f>NFM!Q$5</f>
        <v>0</v>
      </c>
      <c r="R7" s="206">
        <f>NFM!R$5</f>
        <v>0</v>
      </c>
      <c r="S7" s="206">
        <f>NFM!S$5</f>
        <v>0</v>
      </c>
      <c r="T7" s="206">
        <f>NFM!T$5</f>
        <v>0</v>
      </c>
      <c r="U7" s="206">
        <f>NFM!U$5</f>
        <v>0</v>
      </c>
      <c r="V7" s="206">
        <f>NFM!V$5</f>
        <v>0</v>
      </c>
      <c r="W7" s="206">
        <f>NFM!W$5</f>
        <v>0</v>
      </c>
    </row>
    <row r="8" spans="1:23" ht="12" customHeight="1" x14ac:dyDescent="0.25">
      <c r="A8" s="14" t="s">
        <v>45</v>
      </c>
      <c r="B8" s="206">
        <f>NFM!B$8</f>
        <v>0</v>
      </c>
      <c r="C8" s="206">
        <f>NFM!C$8</f>
        <v>0</v>
      </c>
      <c r="D8" s="206">
        <f>NFM!D$8</f>
        <v>0</v>
      </c>
      <c r="E8" s="206">
        <f>NFM!E$8</f>
        <v>0</v>
      </c>
      <c r="F8" s="206">
        <f>NFM!F$8</f>
        <v>0</v>
      </c>
      <c r="G8" s="206">
        <f>NFM!G$8</f>
        <v>0</v>
      </c>
      <c r="H8" s="206">
        <f>NFM!H$8</f>
        <v>0</v>
      </c>
      <c r="I8" s="206">
        <f>NFM!I$8</f>
        <v>0</v>
      </c>
      <c r="J8" s="206">
        <f>NFM!J$8</f>
        <v>0</v>
      </c>
      <c r="K8" s="206">
        <f>NFM!K$8</f>
        <v>0</v>
      </c>
      <c r="L8" s="206">
        <f>NFM!L$8</f>
        <v>0</v>
      </c>
      <c r="M8" s="206">
        <f>NFM!M$8</f>
        <v>0</v>
      </c>
      <c r="N8" s="206">
        <f>NFM!N$8</f>
        <v>0</v>
      </c>
      <c r="O8" s="206">
        <f>NFM!O$8</f>
        <v>0</v>
      </c>
      <c r="P8" s="206">
        <f>NFM!P$8</f>
        <v>0</v>
      </c>
      <c r="Q8" s="206">
        <f>NFM!Q$8</f>
        <v>0</v>
      </c>
      <c r="R8" s="206">
        <f>NFM!R$8</f>
        <v>0</v>
      </c>
      <c r="S8" s="206">
        <f>NFM!S$8</f>
        <v>0</v>
      </c>
      <c r="T8" s="206">
        <f>NFM!T$8</f>
        <v>0</v>
      </c>
      <c r="U8" s="206">
        <f>NFM!U$8</f>
        <v>0</v>
      </c>
      <c r="V8" s="206">
        <f>NFM!V$8</f>
        <v>0</v>
      </c>
      <c r="W8" s="206">
        <f>NFM!W$8</f>
        <v>0</v>
      </c>
    </row>
    <row r="9" spans="1:23" ht="12" customHeight="1" x14ac:dyDescent="0.25">
      <c r="A9" s="13" t="s">
        <v>21</v>
      </c>
      <c r="B9" s="207">
        <f>CHI!B$3</f>
        <v>244.58901831810942</v>
      </c>
      <c r="C9" s="207">
        <f>CHI!C$3</f>
        <v>241.0048837128345</v>
      </c>
      <c r="D9" s="207">
        <f>CHI!D$3</f>
        <v>291.42188898804909</v>
      </c>
      <c r="E9" s="207">
        <f>CHI!E$3</f>
        <v>322.80781841748819</v>
      </c>
      <c r="F9" s="207">
        <f>CHI!F$3</f>
        <v>313.53244606223757</v>
      </c>
      <c r="G9" s="207">
        <f>CHI!G$3</f>
        <v>238.0032403020279</v>
      </c>
      <c r="H9" s="207">
        <f>CHI!H$3</f>
        <v>210.78764557989848</v>
      </c>
      <c r="I9" s="207">
        <f>CHI!I$3</f>
        <v>191.94418596820651</v>
      </c>
      <c r="J9" s="207">
        <f>CHI!J$3</f>
        <v>242.91457378168479</v>
      </c>
      <c r="K9" s="207">
        <f>CHI!K$3</f>
        <v>186.49766266676238</v>
      </c>
      <c r="L9" s="207">
        <f>CHI!L$3</f>
        <v>183.90845279754734</v>
      </c>
      <c r="M9" s="207">
        <f>CHI!M$3</f>
        <v>195.31374235792208</v>
      </c>
      <c r="N9" s="207">
        <f>CHI!N$3</f>
        <v>157.08551908959578</v>
      </c>
      <c r="O9" s="207">
        <f>CHI!O$3</f>
        <v>179.57483368336813</v>
      </c>
      <c r="P9" s="207">
        <f>CHI!P$3</f>
        <v>232.01944051835119</v>
      </c>
      <c r="Q9" s="207">
        <f>CHI!Q$3</f>
        <v>234.6047741400746</v>
      </c>
      <c r="R9" s="207">
        <f>CHI!R$3</f>
        <v>223.60798265796711</v>
      </c>
      <c r="S9" s="207">
        <f>CHI!S$3</f>
        <v>214.92876076490961</v>
      </c>
      <c r="T9" s="207">
        <f>CHI!T$3</f>
        <v>216.59240876827221</v>
      </c>
      <c r="U9" s="207">
        <f>CHI!U$3</f>
        <v>217.28769408667642</v>
      </c>
      <c r="V9" s="207">
        <f>CHI!V$3</f>
        <v>246.44365362168949</v>
      </c>
      <c r="W9" s="207">
        <f>CHI!W$3</f>
        <v>271.66750094238699</v>
      </c>
    </row>
    <row r="10" spans="1:23" ht="12" customHeight="1" x14ac:dyDescent="0.25">
      <c r="A10" s="14" t="s">
        <v>57</v>
      </c>
      <c r="B10" s="206">
        <f>CHI!B$5</f>
        <v>0</v>
      </c>
      <c r="C10" s="206">
        <f>CHI!C$5</f>
        <v>0</v>
      </c>
      <c r="D10" s="206">
        <f>CHI!D$5</f>
        <v>0</v>
      </c>
      <c r="E10" s="206">
        <f>CHI!E$5</f>
        <v>0</v>
      </c>
      <c r="F10" s="206">
        <f>CHI!F$5</f>
        <v>0</v>
      </c>
      <c r="G10" s="206">
        <f>CHI!G$5</f>
        <v>0</v>
      </c>
      <c r="H10" s="206">
        <f>CHI!H$5</f>
        <v>0</v>
      </c>
      <c r="I10" s="206">
        <f>CHI!I$5</f>
        <v>0</v>
      </c>
      <c r="J10" s="206">
        <f>CHI!J$5</f>
        <v>0</v>
      </c>
      <c r="K10" s="206">
        <f>CHI!K$5</f>
        <v>0</v>
      </c>
      <c r="L10" s="206">
        <f>CHI!L$5</f>
        <v>0</v>
      </c>
      <c r="M10" s="206">
        <f>CHI!M$5</f>
        <v>0</v>
      </c>
      <c r="N10" s="206">
        <f>CHI!N$5</f>
        <v>0</v>
      </c>
      <c r="O10" s="206">
        <f>CHI!O$5</f>
        <v>0</v>
      </c>
      <c r="P10" s="206">
        <f>CHI!P$5</f>
        <v>0</v>
      </c>
      <c r="Q10" s="206">
        <f>CHI!Q$5</f>
        <v>0</v>
      </c>
      <c r="R10" s="206">
        <f>CHI!R$5</f>
        <v>0</v>
      </c>
      <c r="S10" s="206">
        <f>CHI!S$5</f>
        <v>0</v>
      </c>
      <c r="T10" s="206">
        <f>CHI!T$5</f>
        <v>0</v>
      </c>
      <c r="U10" s="206">
        <f>CHI!U$5</f>
        <v>0</v>
      </c>
      <c r="V10" s="206">
        <f>CHI!V$5</f>
        <v>0</v>
      </c>
      <c r="W10" s="206">
        <f>CHI!W$5</f>
        <v>0</v>
      </c>
    </row>
    <row r="11" spans="1:23" ht="12" customHeight="1" x14ac:dyDescent="0.25">
      <c r="A11" s="14" t="s">
        <v>47</v>
      </c>
      <c r="B11" s="206">
        <f>CHI!B$6</f>
        <v>120.85128354066831</v>
      </c>
      <c r="C11" s="206">
        <f>CHI!C$6</f>
        <v>118.57517762273569</v>
      </c>
      <c r="D11" s="206">
        <f>CHI!D$6</f>
        <v>142.01052863852729</v>
      </c>
      <c r="E11" s="206">
        <f>CHI!E$6</f>
        <v>158.20586828010931</v>
      </c>
      <c r="F11" s="206">
        <f>CHI!F$6</f>
        <v>155.33631211203411</v>
      </c>
      <c r="G11" s="206">
        <f>CHI!G$6</f>
        <v>118.00630698762861</v>
      </c>
      <c r="H11" s="206">
        <f>CHI!H$6</f>
        <v>105.0086171193438</v>
      </c>
      <c r="I11" s="206">
        <f>CHI!I$6</f>
        <v>85.869694056289433</v>
      </c>
      <c r="J11" s="206">
        <f>CHI!J$6</f>
        <v>121.23366593934639</v>
      </c>
      <c r="K11" s="206">
        <f>CHI!K$6</f>
        <v>92.831105710814114</v>
      </c>
      <c r="L11" s="206">
        <f>CHI!L$6</f>
        <v>92.99958358395412</v>
      </c>
      <c r="M11" s="206">
        <f>CHI!M$6</f>
        <v>98.597990117893758</v>
      </c>
      <c r="N11" s="206">
        <f>CHI!N$6</f>
        <v>78.92378618239924</v>
      </c>
      <c r="O11" s="206">
        <f>CHI!O$6</f>
        <v>91.282808053125322</v>
      </c>
      <c r="P11" s="206">
        <f>CHI!P$6</f>
        <v>103.5951191548604</v>
      </c>
      <c r="Q11" s="206">
        <f>CHI!Q$6</f>
        <v>104.4</v>
      </c>
      <c r="R11" s="206">
        <f>CHI!R$6</f>
        <v>104.8419773095624</v>
      </c>
      <c r="S11" s="206">
        <f>CHI!S$6</f>
        <v>108.8916631987793</v>
      </c>
      <c r="T11" s="206">
        <f>CHI!T$6</f>
        <v>100.6903649904359</v>
      </c>
      <c r="U11" s="206">
        <f>CHI!U$6</f>
        <v>95.887902705098924</v>
      </c>
      <c r="V11" s="206">
        <f>CHI!V$6</f>
        <v>129.18994413407819</v>
      </c>
      <c r="W11" s="206">
        <f>CHI!W$6</f>
        <v>151.68380508145171</v>
      </c>
    </row>
    <row r="12" spans="1:23" ht="12" customHeight="1" x14ac:dyDescent="0.25">
      <c r="A12" s="14" t="s">
        <v>48</v>
      </c>
      <c r="B12" s="206">
        <f>CHI!B$7</f>
        <v>123.7377347774411</v>
      </c>
      <c r="C12" s="206">
        <f>CHI!C$7</f>
        <v>122.4297060900988</v>
      </c>
      <c r="D12" s="206">
        <f>CHI!D$7</f>
        <v>149.4113603495218</v>
      </c>
      <c r="E12" s="206">
        <f>CHI!E$7</f>
        <v>164.60195013737891</v>
      </c>
      <c r="F12" s="206">
        <f>CHI!F$7</f>
        <v>158.19613395020349</v>
      </c>
      <c r="G12" s="206">
        <f>CHI!G$7</f>
        <v>119.9969333143993</v>
      </c>
      <c r="H12" s="206">
        <f>CHI!H$7</f>
        <v>105.7790284605547</v>
      </c>
      <c r="I12" s="206">
        <f>CHI!I$7</f>
        <v>106.07449191191709</v>
      </c>
      <c r="J12" s="206">
        <f>CHI!J$7</f>
        <v>121.6809078423384</v>
      </c>
      <c r="K12" s="206">
        <f>CHI!K$7</f>
        <v>93.666556955948266</v>
      </c>
      <c r="L12" s="206">
        <f>CHI!L$7</f>
        <v>90.908869213593221</v>
      </c>
      <c r="M12" s="206">
        <f>CHI!M$7</f>
        <v>96.715752240028337</v>
      </c>
      <c r="N12" s="206">
        <f>CHI!N$7</f>
        <v>78.161732907196537</v>
      </c>
      <c r="O12" s="206">
        <f>CHI!O$7</f>
        <v>88.292025630242819</v>
      </c>
      <c r="P12" s="206">
        <f>CHI!P$7</f>
        <v>128.4243213634908</v>
      </c>
      <c r="Q12" s="206">
        <f>CHI!Q$7</f>
        <v>130.20477414007459</v>
      </c>
      <c r="R12" s="206">
        <f>CHI!R$7</f>
        <v>118.7660053484047</v>
      </c>
      <c r="S12" s="206">
        <f>CHI!S$7</f>
        <v>106.0370975661303</v>
      </c>
      <c r="T12" s="206">
        <f>CHI!T$7</f>
        <v>115.9020437778363</v>
      </c>
      <c r="U12" s="206">
        <f>CHI!U$7</f>
        <v>121.3997913815775</v>
      </c>
      <c r="V12" s="206">
        <f>CHI!V$7</f>
        <v>117.2537094876113</v>
      </c>
      <c r="W12" s="206">
        <f>CHI!W$7</f>
        <v>119.9836958609353</v>
      </c>
    </row>
    <row r="13" spans="1:23" ht="12" customHeight="1" x14ac:dyDescent="0.25">
      <c r="A13" s="13" t="s">
        <v>22</v>
      </c>
      <c r="B13" s="207">
        <f>NMM!B$3</f>
        <v>955.99980637978615</v>
      </c>
      <c r="C13" s="207">
        <f>NMM!C$3</f>
        <v>880.11265441976593</v>
      </c>
      <c r="D13" s="207">
        <f>NMM!D$3</f>
        <v>890.04822999085854</v>
      </c>
      <c r="E13" s="207">
        <f>NMM!E$3</f>
        <v>861.10296500949244</v>
      </c>
      <c r="F13" s="207">
        <f>NMM!F$3</f>
        <v>766.18586379584372</v>
      </c>
      <c r="G13" s="207">
        <f>NMM!G$3</f>
        <v>727.8720337894722</v>
      </c>
      <c r="H13" s="207">
        <f>NMM!H$3</f>
        <v>731.58675234799807</v>
      </c>
      <c r="I13" s="207">
        <f>NMM!I$3</f>
        <v>792.58254421894117</v>
      </c>
      <c r="J13" s="207">
        <f>NMM!J$3</f>
        <v>638.03966755742965</v>
      </c>
      <c r="K13" s="207">
        <f>NMM!K$3</f>
        <v>525.75941676792229</v>
      </c>
      <c r="L13" s="207">
        <f>NMM!L$3</f>
        <v>565.8631379262481</v>
      </c>
      <c r="M13" s="207">
        <f>NMM!M$3</f>
        <v>508.71655308564868</v>
      </c>
      <c r="N13" s="207">
        <f>NMM!N$3</f>
        <v>440.39688623530299</v>
      </c>
      <c r="O13" s="207">
        <f>NMM!O$3</f>
        <v>595.44640033730366</v>
      </c>
      <c r="P13" s="207">
        <f>NMM!P$3</f>
        <v>634.36655474572126</v>
      </c>
      <c r="Q13" s="207">
        <f>NMM!Q$3</f>
        <v>698.6</v>
      </c>
      <c r="R13" s="207">
        <f>NMM!R$3</f>
        <v>750.81037277147493</v>
      </c>
      <c r="S13" s="207">
        <f>NMM!S$3</f>
        <v>564.47298020331732</v>
      </c>
      <c r="T13" s="207">
        <f>NMM!T$3</f>
        <v>641.03933429783763</v>
      </c>
      <c r="U13" s="207">
        <f>NMM!U$3</f>
        <v>671.4466709518415</v>
      </c>
      <c r="V13" s="207">
        <f>NMM!V$3</f>
        <v>648.51522392449715</v>
      </c>
      <c r="W13" s="207">
        <f>NMM!W$3</f>
        <v>663.61442830740089</v>
      </c>
    </row>
    <row r="14" spans="1:23" ht="12" customHeight="1" x14ac:dyDescent="0.25">
      <c r="A14" s="14" t="s">
        <v>49</v>
      </c>
      <c r="B14" s="206">
        <f>NMM!B$4</f>
        <v>334.06185606542448</v>
      </c>
      <c r="C14" s="206">
        <f>NMM!C$4</f>
        <v>275.2779242100184</v>
      </c>
      <c r="D14" s="206">
        <f>NMM!D$4</f>
        <v>331.46705196783722</v>
      </c>
      <c r="E14" s="206">
        <f>NMM!E$4</f>
        <v>371.86100756648301</v>
      </c>
      <c r="F14" s="206">
        <f>NMM!F$4</f>
        <v>295.03472360005071</v>
      </c>
      <c r="G14" s="206">
        <f>NMM!G$4</f>
        <v>268.2237564999561</v>
      </c>
      <c r="H14" s="206">
        <f>NMM!H$4</f>
        <v>298.56774270148719</v>
      </c>
      <c r="I14" s="206">
        <f>NMM!I$4</f>
        <v>422.95422388828302</v>
      </c>
      <c r="J14" s="206">
        <f>NMM!J$4</f>
        <v>337.74612680347809</v>
      </c>
      <c r="K14" s="206">
        <f>NMM!K$4</f>
        <v>275.30209306835752</v>
      </c>
      <c r="L14" s="206">
        <f>NMM!L$4</f>
        <v>349.62801018463063</v>
      </c>
      <c r="M14" s="206">
        <f>NMM!M$4</f>
        <v>316.38040977506608</v>
      </c>
      <c r="N14" s="206">
        <f>NMM!N$4</f>
        <v>280.16693575708268</v>
      </c>
      <c r="O14" s="206">
        <f>NMM!O$4</f>
        <v>429.82115355959581</v>
      </c>
      <c r="P14" s="206">
        <f>NMM!P$4</f>
        <v>416.19491388763959</v>
      </c>
      <c r="Q14" s="206">
        <f>NMM!Q$4</f>
        <v>450.74346065527459</v>
      </c>
      <c r="R14" s="206">
        <f>NMM!R$4</f>
        <v>517.91239386874372</v>
      </c>
      <c r="S14" s="206">
        <f>NMM!S$4</f>
        <v>319.82433915321798</v>
      </c>
      <c r="T14" s="206">
        <f>NMM!T$4</f>
        <v>414.20916788202379</v>
      </c>
      <c r="U14" s="206">
        <f>NMM!U$4</f>
        <v>423.78175464448429</v>
      </c>
      <c r="V14" s="206">
        <f>NMM!V$4</f>
        <v>370.26341773609113</v>
      </c>
      <c r="W14" s="206">
        <f>NMM!W$4</f>
        <v>411.36613044616621</v>
      </c>
    </row>
    <row r="15" spans="1:23" ht="12" customHeight="1" x14ac:dyDescent="0.25">
      <c r="A15" s="14" t="s">
        <v>50</v>
      </c>
      <c r="B15" s="206">
        <f>NMM!B$5</f>
        <v>252.26619334399629</v>
      </c>
      <c r="C15" s="206">
        <f>NMM!C$5</f>
        <v>292.12047688018271</v>
      </c>
      <c r="D15" s="206">
        <f>NMM!D$5</f>
        <v>183.42576685444311</v>
      </c>
      <c r="E15" s="206">
        <f>NMM!E$5</f>
        <v>57.014585094777942</v>
      </c>
      <c r="F15" s="206">
        <f>NMM!F$5</f>
        <v>157.2353077519015</v>
      </c>
      <c r="G15" s="206">
        <f>NMM!G$5</f>
        <v>160.72392039165771</v>
      </c>
      <c r="H15" s="206">
        <f>NMM!H$5</f>
        <v>151.87630292536679</v>
      </c>
      <c r="I15" s="206">
        <f>NMM!I$5</f>
        <v>32.124211326289007</v>
      </c>
      <c r="J15" s="206">
        <f>NMM!J$5</f>
        <v>34.793540753951561</v>
      </c>
      <c r="K15" s="206">
        <f>NMM!K$5</f>
        <v>23.457323699564771</v>
      </c>
      <c r="L15" s="206">
        <f>NMM!L$5</f>
        <v>27.235127741617479</v>
      </c>
      <c r="M15" s="206">
        <f>NMM!M$5</f>
        <v>22.336143310582599</v>
      </c>
      <c r="N15" s="206">
        <f>NMM!N$5</f>
        <v>20.229950478220299</v>
      </c>
      <c r="O15" s="206">
        <f>NMM!O$5</f>
        <v>25.6252467777079</v>
      </c>
      <c r="P15" s="206">
        <f>NMM!P$5</f>
        <v>18.171640858081592</v>
      </c>
      <c r="Q15" s="206">
        <f>NMM!Q$5</f>
        <v>27.85653934472543</v>
      </c>
      <c r="R15" s="206">
        <f>NMM!R$5</f>
        <v>12.897978902731181</v>
      </c>
      <c r="S15" s="206">
        <f>NMM!S$5</f>
        <v>24.648641050099339</v>
      </c>
      <c r="T15" s="206">
        <f>NMM!T$5</f>
        <v>6.8301664158138351</v>
      </c>
      <c r="U15" s="206">
        <f>NMM!U$5</f>
        <v>27.664916307357199</v>
      </c>
      <c r="V15" s="206">
        <f>NMM!V$5</f>
        <v>98.251806188406022</v>
      </c>
      <c r="W15" s="206">
        <f>NMM!W$5</f>
        <v>62.248297861234697</v>
      </c>
    </row>
    <row r="16" spans="1:23" ht="12" customHeight="1" x14ac:dyDescent="0.25">
      <c r="A16" s="14" t="s">
        <v>58</v>
      </c>
      <c r="B16" s="206">
        <f>NMM!B$6</f>
        <v>369.67175697036532</v>
      </c>
      <c r="C16" s="206">
        <f>NMM!C$6</f>
        <v>312.71425332956483</v>
      </c>
      <c r="D16" s="206">
        <f>NMM!D$6</f>
        <v>375.15541116857821</v>
      </c>
      <c r="E16" s="206">
        <f>NMM!E$6</f>
        <v>432.22737234823143</v>
      </c>
      <c r="F16" s="206">
        <f>NMM!F$6</f>
        <v>313.91583244389159</v>
      </c>
      <c r="G16" s="206">
        <f>NMM!G$6</f>
        <v>298.92435689785839</v>
      </c>
      <c r="H16" s="206">
        <f>NMM!H$6</f>
        <v>281.14270672114412</v>
      </c>
      <c r="I16" s="206">
        <f>NMM!I$6</f>
        <v>337.50410900436918</v>
      </c>
      <c r="J16" s="206">
        <f>NMM!J$6</f>
        <v>265.5</v>
      </c>
      <c r="K16" s="206">
        <f>NMM!K$6</f>
        <v>227</v>
      </c>
      <c r="L16" s="206">
        <f>NMM!L$6</f>
        <v>189</v>
      </c>
      <c r="M16" s="206">
        <f>NMM!M$6</f>
        <v>170</v>
      </c>
      <c r="N16" s="206">
        <f>NMM!N$6</f>
        <v>140</v>
      </c>
      <c r="O16" s="206">
        <f>NMM!O$6</f>
        <v>140</v>
      </c>
      <c r="P16" s="206">
        <f>NMM!P$6</f>
        <v>200</v>
      </c>
      <c r="Q16" s="206">
        <f>NMM!Q$6</f>
        <v>220</v>
      </c>
      <c r="R16" s="206">
        <f>NMM!R$6</f>
        <v>220</v>
      </c>
      <c r="S16" s="206">
        <f>NMM!S$6</f>
        <v>220</v>
      </c>
      <c r="T16" s="206">
        <f>NMM!T$6</f>
        <v>220</v>
      </c>
      <c r="U16" s="206">
        <f>NMM!U$6</f>
        <v>220</v>
      </c>
      <c r="V16" s="206">
        <f>NMM!V$6</f>
        <v>180</v>
      </c>
      <c r="W16" s="206">
        <f>NMM!W$6</f>
        <v>190</v>
      </c>
    </row>
    <row r="17" spans="1:23" ht="12" customHeight="1" x14ac:dyDescent="0.25">
      <c r="A17" s="13" t="s">
        <v>23</v>
      </c>
      <c r="B17" s="207">
        <f>PPA!B$3</f>
        <v>161.51152847023889</v>
      </c>
      <c r="C17" s="207">
        <f>PPA!C$3</f>
        <v>162.42078986110221</v>
      </c>
      <c r="D17" s="207">
        <f>PPA!D$3</f>
        <v>183.93594552848089</v>
      </c>
      <c r="E17" s="207">
        <f>PPA!E$3</f>
        <v>198.95352606152281</v>
      </c>
      <c r="F17" s="207">
        <f>PPA!F$3</f>
        <v>182.02536959846461</v>
      </c>
      <c r="G17" s="207">
        <f>PPA!G$3</f>
        <v>163.66775588247879</v>
      </c>
      <c r="H17" s="207">
        <f>PPA!H$3</f>
        <v>142.416266983741</v>
      </c>
      <c r="I17" s="207">
        <f>PPA!I$3</f>
        <v>127.7509252064428</v>
      </c>
      <c r="J17" s="207">
        <f>PPA!J$3</f>
        <v>109.9561156194072</v>
      </c>
      <c r="K17" s="207">
        <f>PPA!K$3</f>
        <v>107.6549210206561</v>
      </c>
      <c r="L17" s="207">
        <f>PPA!L$3</f>
        <v>93.92495257483921</v>
      </c>
      <c r="M17" s="207">
        <f>PPA!M$3</f>
        <v>84.098285688791719</v>
      </c>
      <c r="N17" s="207">
        <f>PPA!N$3</f>
        <v>78.275984927824155</v>
      </c>
      <c r="O17" s="207">
        <f>PPA!O$3</f>
        <v>69.252661536839881</v>
      </c>
      <c r="P17" s="207">
        <f>PPA!P$3</f>
        <v>77.901072803210226</v>
      </c>
      <c r="Q17" s="207">
        <f>PPA!Q$3</f>
        <v>75.900000000000006</v>
      </c>
      <c r="R17" s="207">
        <f>PPA!R$3</f>
        <v>76.032215123666035</v>
      </c>
      <c r="S17" s="207">
        <f>PPA!S$3</f>
        <v>78.745058980982918</v>
      </c>
      <c r="T17" s="207">
        <f>PPA!T$3</f>
        <v>75.058173251377809</v>
      </c>
      <c r="U17" s="207">
        <f>PPA!U$3</f>
        <v>78.618515059714937</v>
      </c>
      <c r="V17" s="207">
        <f>PPA!V$3</f>
        <v>75.933512078160732</v>
      </c>
      <c r="W17" s="207">
        <f>PPA!W$3</f>
        <v>77.701451482021724</v>
      </c>
    </row>
    <row r="18" spans="1:23" ht="12" customHeight="1" x14ac:dyDescent="0.25">
      <c r="A18" s="14" t="s">
        <v>52</v>
      </c>
      <c r="B18" s="206">
        <f>PPA!B$5</f>
        <v>0</v>
      </c>
      <c r="C18" s="206">
        <f>PPA!C$5</f>
        <v>0</v>
      </c>
      <c r="D18" s="206">
        <f>PPA!D$5</f>
        <v>0</v>
      </c>
      <c r="E18" s="206">
        <f>PPA!E$5</f>
        <v>0</v>
      </c>
      <c r="F18" s="206">
        <f>PPA!F$5</f>
        <v>0</v>
      </c>
      <c r="G18" s="206">
        <f>PPA!G$5</f>
        <v>0</v>
      </c>
      <c r="H18" s="206">
        <f>PPA!H$5</f>
        <v>0</v>
      </c>
      <c r="I18" s="206">
        <f>PPA!I$5</f>
        <v>0</v>
      </c>
      <c r="J18" s="206">
        <f>PPA!J$5</f>
        <v>0</v>
      </c>
      <c r="K18" s="206">
        <f>PPA!K$5</f>
        <v>0</v>
      </c>
      <c r="L18" s="206">
        <f>PPA!L$5</f>
        <v>0</v>
      </c>
      <c r="M18" s="206">
        <f>PPA!M$5</f>
        <v>0</v>
      </c>
      <c r="N18" s="206">
        <f>PPA!N$5</f>
        <v>0</v>
      </c>
      <c r="O18" s="206">
        <f>PPA!O$5</f>
        <v>0</v>
      </c>
      <c r="P18" s="206">
        <f>PPA!P$5</f>
        <v>0</v>
      </c>
      <c r="Q18" s="206">
        <f>PPA!Q$5</f>
        <v>0</v>
      </c>
      <c r="R18" s="206">
        <f>PPA!R$5</f>
        <v>0</v>
      </c>
      <c r="S18" s="206">
        <f>PPA!S$5</f>
        <v>0</v>
      </c>
      <c r="T18" s="206">
        <f>PPA!T$5</f>
        <v>0</v>
      </c>
      <c r="U18" s="206">
        <f>PPA!U$5</f>
        <v>0</v>
      </c>
      <c r="V18" s="206">
        <f>PPA!V$5</f>
        <v>0</v>
      </c>
      <c r="W18" s="206">
        <f>PPA!W$5</f>
        <v>0</v>
      </c>
    </row>
    <row r="19" spans="1:23" ht="12" customHeight="1" x14ac:dyDescent="0.25">
      <c r="A19" s="14" t="s">
        <v>59</v>
      </c>
      <c r="B19" s="206">
        <f>PPA!B$6</f>
        <v>0</v>
      </c>
      <c r="C19" s="206">
        <f>PPA!C$6</f>
        <v>0</v>
      </c>
      <c r="D19" s="206">
        <f>PPA!D$6</f>
        <v>0</v>
      </c>
      <c r="E19" s="206">
        <f>PPA!E$6</f>
        <v>0</v>
      </c>
      <c r="F19" s="206">
        <f>PPA!F$6</f>
        <v>0</v>
      </c>
      <c r="G19" s="206">
        <f>PPA!G$6</f>
        <v>0</v>
      </c>
      <c r="H19" s="206">
        <f>PPA!H$6</f>
        <v>0</v>
      </c>
      <c r="I19" s="206">
        <f>PPA!I$6</f>
        <v>0</v>
      </c>
      <c r="J19" s="206">
        <f>PPA!J$6</f>
        <v>0</v>
      </c>
      <c r="K19" s="206">
        <f>PPA!K$6</f>
        <v>0</v>
      </c>
      <c r="L19" s="206">
        <f>PPA!L$6</f>
        <v>0</v>
      </c>
      <c r="M19" s="206">
        <f>PPA!M$6</f>
        <v>0</v>
      </c>
      <c r="N19" s="206">
        <f>PPA!N$6</f>
        <v>0</v>
      </c>
      <c r="O19" s="206">
        <f>PPA!O$6</f>
        <v>0</v>
      </c>
      <c r="P19" s="206">
        <f>PPA!P$6</f>
        <v>0</v>
      </c>
      <c r="Q19" s="206">
        <f>PPA!Q$6</f>
        <v>0</v>
      </c>
      <c r="R19" s="206">
        <f>PPA!R$6</f>
        <v>0</v>
      </c>
      <c r="S19" s="206">
        <f>PPA!S$6</f>
        <v>0</v>
      </c>
      <c r="T19" s="206">
        <f>PPA!T$6</f>
        <v>0</v>
      </c>
      <c r="U19" s="206">
        <f>PPA!U$6</f>
        <v>0</v>
      </c>
      <c r="V19" s="206">
        <f>PPA!V$6</f>
        <v>0</v>
      </c>
      <c r="W19" s="206">
        <f>PPA!W$6</f>
        <v>0</v>
      </c>
    </row>
    <row r="20" spans="1:23" ht="12" customHeight="1" x14ac:dyDescent="0.25">
      <c r="A20" s="14" t="s">
        <v>60</v>
      </c>
      <c r="B20" s="206">
        <f>PPA!B$7</f>
        <v>161.51152847023889</v>
      </c>
      <c r="C20" s="206">
        <f>PPA!C$7</f>
        <v>162.42078986110221</v>
      </c>
      <c r="D20" s="206">
        <f>PPA!D$7</f>
        <v>183.93594552848089</v>
      </c>
      <c r="E20" s="206">
        <f>PPA!E$7</f>
        <v>198.95352606152281</v>
      </c>
      <c r="F20" s="206">
        <f>PPA!F$7</f>
        <v>182.02536959846461</v>
      </c>
      <c r="G20" s="206">
        <f>PPA!G$7</f>
        <v>163.66775588247879</v>
      </c>
      <c r="H20" s="206">
        <f>PPA!H$7</f>
        <v>142.416266983741</v>
      </c>
      <c r="I20" s="206">
        <f>PPA!I$7</f>
        <v>127.7509252064428</v>
      </c>
      <c r="J20" s="206">
        <f>PPA!J$7</f>
        <v>109.9561156194072</v>
      </c>
      <c r="K20" s="206">
        <f>PPA!K$7</f>
        <v>107.6549210206561</v>
      </c>
      <c r="L20" s="206">
        <f>PPA!L$7</f>
        <v>93.92495257483921</v>
      </c>
      <c r="M20" s="206">
        <f>PPA!M$7</f>
        <v>84.098285688791719</v>
      </c>
      <c r="N20" s="206">
        <f>PPA!N$7</f>
        <v>78.275984927824155</v>
      </c>
      <c r="O20" s="206">
        <f>PPA!O$7</f>
        <v>69.252661536839881</v>
      </c>
      <c r="P20" s="206">
        <f>PPA!P$7</f>
        <v>77.901072803210226</v>
      </c>
      <c r="Q20" s="206">
        <f>PPA!Q$7</f>
        <v>75.900000000000006</v>
      </c>
      <c r="R20" s="206">
        <f>PPA!R$7</f>
        <v>76.032215123666035</v>
      </c>
      <c r="S20" s="206">
        <f>PPA!S$7</f>
        <v>78.745058980982918</v>
      </c>
      <c r="T20" s="206">
        <f>PPA!T$7</f>
        <v>75.058173251377809</v>
      </c>
      <c r="U20" s="206">
        <f>PPA!U$7</f>
        <v>78.618515059714937</v>
      </c>
      <c r="V20" s="206">
        <f>PPA!V$7</f>
        <v>75.933512078160732</v>
      </c>
      <c r="W20" s="206">
        <f>PPA!W$7</f>
        <v>77.701451482021724</v>
      </c>
    </row>
    <row r="21" spans="1:23" ht="12" customHeight="1" x14ac:dyDescent="0.25">
      <c r="A21" s="15" t="s">
        <v>61</v>
      </c>
      <c r="B21" s="208">
        <f>FBT!B$3</f>
        <v>314.63284766929672</v>
      </c>
      <c r="C21" s="208">
        <f>FBT!C$3</f>
        <v>313.64014593868018</v>
      </c>
      <c r="D21" s="208">
        <f>FBT!D$3</f>
        <v>323.26703023043223</v>
      </c>
      <c r="E21" s="208">
        <f>FBT!E$3</f>
        <v>343.11380018212969</v>
      </c>
      <c r="F21" s="208">
        <f>FBT!F$3</f>
        <v>353.55504243260259</v>
      </c>
      <c r="G21" s="208">
        <f>FBT!G$3</f>
        <v>366.14774332558039</v>
      </c>
      <c r="H21" s="208">
        <f>FBT!H$3</f>
        <v>325.04575757170909</v>
      </c>
      <c r="I21" s="208">
        <f>FBT!I$3</f>
        <v>334.91814721647847</v>
      </c>
      <c r="J21" s="208">
        <f>FBT!J$3</f>
        <v>280.2226090367501</v>
      </c>
      <c r="K21" s="208">
        <f>FBT!K$3</f>
        <v>331.47023086269752</v>
      </c>
      <c r="L21" s="208">
        <f>FBT!L$3</f>
        <v>328.62166288807668</v>
      </c>
      <c r="M21" s="208">
        <f>FBT!M$3</f>
        <v>278.39432503875878</v>
      </c>
      <c r="N21" s="208">
        <f>FBT!N$3</f>
        <v>278.98640697034148</v>
      </c>
      <c r="O21" s="208">
        <f>FBT!O$3</f>
        <v>277.43227574575741</v>
      </c>
      <c r="P21" s="208">
        <f>FBT!P$3</f>
        <v>278.53984112685288</v>
      </c>
      <c r="Q21" s="208">
        <f>FBT!Q$3</f>
        <v>285.60000000000002</v>
      </c>
      <c r="R21" s="208">
        <f>FBT!R$3</f>
        <v>292.13938411669358</v>
      </c>
      <c r="S21" s="208">
        <f>FBT!S$3</f>
        <v>274.85484414323361</v>
      </c>
      <c r="T21" s="208">
        <f>FBT!T$3</f>
        <v>273.71855246676819</v>
      </c>
      <c r="U21" s="208">
        <f>FBT!U$3</f>
        <v>286.70223650609529</v>
      </c>
      <c r="V21" s="208">
        <f>FBT!V$3</f>
        <v>276.91069618951178</v>
      </c>
      <c r="W21" s="208">
        <f>FBT!W$3</f>
        <v>283.35793295949151</v>
      </c>
    </row>
    <row r="22" spans="1:23" ht="12" customHeight="1" x14ac:dyDescent="0.25">
      <c r="A22" s="12" t="s">
        <v>62</v>
      </c>
      <c r="B22" s="206">
        <f>TRE!B$3</f>
        <v>16.457718185778599</v>
      </c>
      <c r="C22" s="206">
        <f>TRE!C$3</f>
        <v>16.642130192664659</v>
      </c>
      <c r="D22" s="206">
        <f>TRE!D$3</f>
        <v>16.54950666708697</v>
      </c>
      <c r="E22" s="206">
        <f>TRE!E$3</f>
        <v>25.775980490515369</v>
      </c>
      <c r="F22" s="206">
        <f>TRE!F$3</f>
        <v>30.73739766695655</v>
      </c>
      <c r="G22" s="206">
        <f>TRE!G$3</f>
        <v>34.816854782323311</v>
      </c>
      <c r="H22" s="206">
        <f>TRE!H$3</f>
        <v>36.338859868271634</v>
      </c>
      <c r="I22" s="206">
        <f>TRE!I$3</f>
        <v>66.904608252446366</v>
      </c>
      <c r="J22" s="206">
        <f>TRE!J$3</f>
        <v>59.084557110985813</v>
      </c>
      <c r="K22" s="206">
        <f>TRE!K$3</f>
        <v>30.012150668286761</v>
      </c>
      <c r="L22" s="206">
        <f>TRE!L$3</f>
        <v>37.246101883125903</v>
      </c>
      <c r="M22" s="206">
        <f>TRE!M$3</f>
        <v>40.59917240148566</v>
      </c>
      <c r="N22" s="206">
        <f>TRE!N$3</f>
        <v>41.567247168568677</v>
      </c>
      <c r="O22" s="206">
        <f>TRE!O$3</f>
        <v>42.162959839780747</v>
      </c>
      <c r="P22" s="206">
        <f>TRE!P$3</f>
        <v>41.151420850053228</v>
      </c>
      <c r="Q22" s="206">
        <f>TRE!Q$3</f>
        <v>39.4</v>
      </c>
      <c r="R22" s="206">
        <f>TRE!R$3</f>
        <v>44.266612641815243</v>
      </c>
      <c r="S22" s="206">
        <f>TRE!S$3</f>
        <v>43.992628262291177</v>
      </c>
      <c r="T22" s="206">
        <f>TRE!T$3</f>
        <v>39.712979056015691</v>
      </c>
      <c r="U22" s="206">
        <f>TRE!U$3</f>
        <v>41.596741656968071</v>
      </c>
      <c r="V22" s="206">
        <f>TRE!V$3</f>
        <v>40.176117325828429</v>
      </c>
      <c r="W22" s="206">
        <f>TRE!W$3</f>
        <v>41.111526988446968</v>
      </c>
    </row>
    <row r="23" spans="1:23" ht="12" customHeight="1" x14ac:dyDescent="0.25">
      <c r="A23" s="12" t="s">
        <v>63</v>
      </c>
      <c r="B23" s="206">
        <f>MAE!B$3</f>
        <v>441.63328995754131</v>
      </c>
      <c r="C23" s="206">
        <f>MAE!C$3</f>
        <v>474.12665312388032</v>
      </c>
      <c r="D23" s="206">
        <f>MAE!D$3</f>
        <v>464.65414417401018</v>
      </c>
      <c r="E23" s="206">
        <f>MAE!E$3</f>
        <v>422.53475516753377</v>
      </c>
      <c r="F23" s="206">
        <f>MAE!F$3</f>
        <v>383.53175761425518</v>
      </c>
      <c r="G23" s="206">
        <f>MAE!G$3</f>
        <v>399.54473989231849</v>
      </c>
      <c r="H23" s="206">
        <f>MAE!H$3</f>
        <v>487.26582063965782</v>
      </c>
      <c r="I23" s="206">
        <f>MAE!I$3</f>
        <v>466.30233380684609</v>
      </c>
      <c r="J23" s="206">
        <f>MAE!J$3</f>
        <v>374.53130623498731</v>
      </c>
      <c r="K23" s="206">
        <f>MAE!K$3</f>
        <v>391.02360100273938</v>
      </c>
      <c r="L23" s="206">
        <f>MAE!L$3</f>
        <v>386.92854345470829</v>
      </c>
      <c r="M23" s="206">
        <f>MAE!M$3</f>
        <v>415.56995885893781</v>
      </c>
      <c r="N23" s="206">
        <f>MAE!N$3</f>
        <v>430.03835130696672</v>
      </c>
      <c r="O23" s="206">
        <f>MAE!O$3</f>
        <v>378.34653239653062</v>
      </c>
      <c r="P23" s="206">
        <f>MAE!P$3</f>
        <v>834.12993299733148</v>
      </c>
      <c r="Q23" s="206">
        <f>MAE!Q$3</f>
        <v>923.69522585992536</v>
      </c>
      <c r="R23" s="206">
        <f>MAE!R$3</f>
        <v>713.48683095629485</v>
      </c>
      <c r="S23" s="206">
        <f>MAE!S$3</f>
        <v>341.22128976716277</v>
      </c>
      <c r="T23" s="206">
        <f>MAE!T$3</f>
        <v>309.77448478346668</v>
      </c>
      <c r="U23" s="206">
        <f>MAE!U$3</f>
        <v>318.01336483920699</v>
      </c>
      <c r="V23" s="206">
        <f>MAE!V$3</f>
        <v>249.46721979478741</v>
      </c>
      <c r="W23" s="206">
        <f>MAE!W$3</f>
        <v>251.48281027202501</v>
      </c>
    </row>
    <row r="24" spans="1:23" ht="12" customHeight="1" x14ac:dyDescent="0.25">
      <c r="A24" s="12" t="s">
        <v>64</v>
      </c>
      <c r="B24" s="206">
        <f>TEL!B$3</f>
        <v>257.03083401907162</v>
      </c>
      <c r="C24" s="206">
        <f>TEL!C$3</f>
        <v>253.79248543813611</v>
      </c>
      <c r="D24" s="206">
        <f>TEL!D$3</f>
        <v>259.43321880023962</v>
      </c>
      <c r="E24" s="206">
        <f>TEL!E$3</f>
        <v>272.26844063035389</v>
      </c>
      <c r="F24" s="206">
        <f>TEL!F$3</f>
        <v>310.52268569886343</v>
      </c>
      <c r="G24" s="206">
        <f>TEL!G$3</f>
        <v>277.96407014740078</v>
      </c>
      <c r="H24" s="206">
        <f>TEL!H$3</f>
        <v>253.16963033226011</v>
      </c>
      <c r="I24" s="206">
        <f>TEL!I$3</f>
        <v>260.24312186384651</v>
      </c>
      <c r="J24" s="206">
        <f>TEL!J$3</f>
        <v>159.2341072347937</v>
      </c>
      <c r="K24" s="206">
        <f>TEL!K$3</f>
        <v>136.33049817739979</v>
      </c>
      <c r="L24" s="206">
        <f>TEL!L$3</f>
        <v>200.80507102207011</v>
      </c>
      <c r="M24" s="206">
        <f>TEL!M$3</f>
        <v>188.3846213904101</v>
      </c>
      <c r="N24" s="206">
        <f>TEL!N$3</f>
        <v>152.5571954524352</v>
      </c>
      <c r="O24" s="206">
        <f>TEL!O$3</f>
        <v>153.0515442184041</v>
      </c>
      <c r="P24" s="206">
        <f>TEL!P$3</f>
        <v>141.77790516747191</v>
      </c>
      <c r="Q24" s="206">
        <f>TEL!Q$3</f>
        <v>185</v>
      </c>
      <c r="R24" s="206">
        <f>TEL!R$3</f>
        <v>227.00567260940031</v>
      </c>
      <c r="S24" s="206">
        <f>TEL!S$3</f>
        <v>233.63652577135721</v>
      </c>
      <c r="T24" s="206">
        <f>TEL!T$3</f>
        <v>227.40292652613391</v>
      </c>
      <c r="U24" s="206">
        <f>TEL!U$3</f>
        <v>254.2234043578402</v>
      </c>
      <c r="V24" s="206">
        <f>TEL!V$3</f>
        <v>266.64951484857397</v>
      </c>
      <c r="W24" s="206">
        <f>TEL!W$3</f>
        <v>257.1645641188735</v>
      </c>
    </row>
    <row r="25" spans="1:23" ht="12" customHeight="1" x14ac:dyDescent="0.25">
      <c r="A25" s="12" t="s">
        <v>65</v>
      </c>
      <c r="B25" s="206">
        <f>WWP!B$3</f>
        <v>60.667667037772077</v>
      </c>
      <c r="C25" s="206">
        <f>WWP!C$3</f>
        <v>53.926902643538376</v>
      </c>
      <c r="D25" s="206">
        <f>WWP!D$3</f>
        <v>62.100053588878737</v>
      </c>
      <c r="E25" s="206">
        <f>WWP!E$3</f>
        <v>59.578014786460663</v>
      </c>
      <c r="F25" s="206">
        <f>WWP!F$3</f>
        <v>72.420307673853713</v>
      </c>
      <c r="G25" s="206">
        <f>WWP!G$3</f>
        <v>63.926028452790341</v>
      </c>
      <c r="H25" s="206">
        <f>WWP!H$3</f>
        <v>55.577079798533077</v>
      </c>
      <c r="I25" s="206">
        <f>WWP!I$3</f>
        <v>54.919727640295541</v>
      </c>
      <c r="J25" s="206">
        <f>WWP!J$3</f>
        <v>46.458604035401699</v>
      </c>
      <c r="K25" s="206">
        <f>WWP!K$3</f>
        <v>40.583232077764279</v>
      </c>
      <c r="L25" s="206">
        <f>WWP!L$3</f>
        <v>55.869152824688847</v>
      </c>
      <c r="M25" s="206">
        <f>WWP!M$3</f>
        <v>50.302820750192403</v>
      </c>
      <c r="N25" s="206">
        <f>WWP!N$3</f>
        <v>46.85762408093197</v>
      </c>
      <c r="O25" s="206">
        <f>WWP!O$3</f>
        <v>42.057552440181297</v>
      </c>
      <c r="P25" s="206">
        <f>WWP!P$3</f>
        <v>38.694619605273928</v>
      </c>
      <c r="Q25" s="206">
        <f>WWP!Q$3</f>
        <v>32.4</v>
      </c>
      <c r="R25" s="206">
        <f>WWP!R$3</f>
        <v>32.456439657533323</v>
      </c>
      <c r="S25" s="206">
        <f>WWP!S$3</f>
        <v>33.614491580814843</v>
      </c>
      <c r="T25" s="206">
        <f>WWP!T$3</f>
        <v>32.040643127070368</v>
      </c>
      <c r="U25" s="206">
        <f>WWP!U$3</f>
        <v>33.560472831815083</v>
      </c>
      <c r="V25" s="206">
        <f>WWP!V$3</f>
        <v>32.414305551151621</v>
      </c>
      <c r="W25" s="206">
        <f>WWP!W$3</f>
        <v>33.168999051614023</v>
      </c>
    </row>
    <row r="26" spans="1:23" ht="12" customHeight="1" x14ac:dyDescent="0.25">
      <c r="A26" s="16" t="s">
        <v>66</v>
      </c>
      <c r="B26" s="209">
        <f>OIS!B$3</f>
        <v>2124.5162922545351</v>
      </c>
      <c r="C26" s="209">
        <f>OIS!C$3</f>
        <v>2236.0344561379839</v>
      </c>
      <c r="D26" s="209">
        <f>OIS!D$3</f>
        <v>2371.521789057962</v>
      </c>
      <c r="E26" s="209">
        <f>OIS!E$3</f>
        <v>2381.8270745340069</v>
      </c>
      <c r="F26" s="209">
        <f>OIS!F$3</f>
        <v>2412.2731631250699</v>
      </c>
      <c r="G26" s="209">
        <f>OIS!G$3</f>
        <v>2283.184844607983</v>
      </c>
      <c r="H26" s="209">
        <f>OIS!H$3</f>
        <v>2347.9334907054508</v>
      </c>
      <c r="I26" s="209">
        <f>OIS!I$3</f>
        <v>2662.217290419936</v>
      </c>
      <c r="J26" s="209">
        <f>OIS!J$3</f>
        <v>2497.4909659614282</v>
      </c>
      <c r="K26" s="209">
        <f>OIS!K$3</f>
        <v>2396.6540942516649</v>
      </c>
      <c r="L26" s="209">
        <f>OIS!L$3</f>
        <v>2385.3633196250262</v>
      </c>
      <c r="M26" s="209">
        <f>OIS!M$3</f>
        <v>2349.7832713585749</v>
      </c>
      <c r="N26" s="209">
        <f>OIS!N$3</f>
        <v>2435.9560483580999</v>
      </c>
      <c r="O26" s="209">
        <f>OIS!O$3</f>
        <v>2473.7484848761019</v>
      </c>
      <c r="P26" s="209">
        <f>OIS!P$3</f>
        <v>2601.2054491023318</v>
      </c>
      <c r="Q26" s="209">
        <f>OIS!Q$3</f>
        <v>2642.8670473083198</v>
      </c>
      <c r="R26" s="209">
        <f>OIS!R$3</f>
        <v>2897.6573881407958</v>
      </c>
      <c r="S26" s="209">
        <f>OIS!S$3</f>
        <v>2851.231850810273</v>
      </c>
      <c r="T26" s="209">
        <f>OIS!T$3</f>
        <v>2883.6486869145192</v>
      </c>
      <c r="U26" s="209">
        <f>OIS!U$3</f>
        <v>3281.756223815361</v>
      </c>
      <c r="V26" s="209">
        <f>OIS!V$3</f>
        <v>3126.8240113696802</v>
      </c>
      <c r="W26" s="209">
        <f>OIS!W$3</f>
        <v>3213.9105221659088</v>
      </c>
    </row>
    <row r="28" spans="1:23" ht="12" customHeight="1" x14ac:dyDescent="0.25">
      <c r="A28" s="30" t="s">
        <v>67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</row>
    <row r="29" spans="1:23" ht="12" customHeight="1" x14ac:dyDescent="0.25">
      <c r="A29" s="29" t="s">
        <v>68</v>
      </c>
      <c r="B29" s="210">
        <f>ISI!B25+NFM!B43+CHI!B32+NMM!B31+PPA!B32+FBT!B12+TRE!B12+MAE!B12+TEL!B12+WWP!B12+OIS!B12</f>
        <v>737.48581255374029</v>
      </c>
      <c r="C29" s="210">
        <f>ISI!C25+NFM!C43+CHI!C32+NMM!C31+PPA!C32+FBT!C12+TRE!C12+MAE!C12+TEL!C12+WWP!C12+OIS!C12</f>
        <v>754.53224419604464</v>
      </c>
      <c r="D29" s="210">
        <f>ISI!D25+NFM!D43+CHI!D32+NMM!D31+PPA!D32+FBT!D12+TRE!D12+MAE!D12+TEL!D12+WWP!D12+OIS!D12</f>
        <v>740.2014617368875</v>
      </c>
      <c r="E29" s="210">
        <f>ISI!E25+NFM!E43+CHI!E32+NMM!E31+PPA!E32+FBT!E12+TRE!E12+MAE!E12+TEL!E12+WWP!E12+OIS!E12</f>
        <v>726.79793637145303</v>
      </c>
      <c r="F29" s="210">
        <f>ISI!F25+NFM!F43+CHI!F32+NMM!F31+PPA!F32+FBT!F12+TRE!F12+MAE!F12+TEL!F12+WWP!F12+OIS!F12</f>
        <v>804.83190025795352</v>
      </c>
      <c r="G29" s="210">
        <f>ISI!G25+NFM!G43+CHI!G32+NMM!G31+PPA!G32+FBT!G12+TRE!G12+MAE!G12+TEL!G12+WWP!G12+OIS!G12</f>
        <v>780.78658641444531</v>
      </c>
      <c r="H29" s="210">
        <f>ISI!H25+NFM!H43+CHI!H32+NMM!H31+PPA!H32+FBT!H12+TRE!H12+MAE!H12+TEL!H12+WWP!H12+OIS!H12</f>
        <v>849.33559759243337</v>
      </c>
      <c r="I29" s="210">
        <f>ISI!I25+NFM!I43+CHI!I32+NMM!I31+PPA!I32+FBT!I12+TRE!I12+MAE!I12+TEL!I12+WWP!I12+OIS!I12</f>
        <v>807.23215821152178</v>
      </c>
      <c r="J29" s="210">
        <f>ISI!J25+NFM!J43+CHI!J32+NMM!J31+PPA!J32+FBT!J12+TRE!J12+MAE!J12+TEL!J12+WWP!J12+OIS!J12</f>
        <v>786.68658641444529</v>
      </c>
      <c r="K29" s="210">
        <f>ISI!K25+NFM!K43+CHI!K32+NMM!K31+PPA!K32+FBT!K12+TRE!K12+MAE!K12+TEL!K12+WWP!K12+OIS!K12</f>
        <v>675.08443680137577</v>
      </c>
      <c r="L29" s="210">
        <f>ISI!L25+NFM!L43+CHI!L32+NMM!L31+PPA!L32+FBT!L12+TRE!L12+MAE!L12+TEL!L12+WWP!L12+OIS!L12</f>
        <v>753.21220980223563</v>
      </c>
      <c r="M29" s="210">
        <f>ISI!M25+NFM!M43+CHI!M32+NMM!M31+PPA!M32+FBT!M12+TRE!M12+MAE!M12+TEL!M12+WWP!M12+OIS!M12</f>
        <v>738.94118658641435</v>
      </c>
      <c r="N29" s="210">
        <f>ISI!N25+NFM!N43+CHI!N32+NMM!N31+PPA!N32+FBT!N12+TRE!N12+MAE!N12+TEL!N12+WWP!N12+OIS!N12</f>
        <v>693.13276010318123</v>
      </c>
      <c r="O29" s="210">
        <f>ISI!O25+NFM!O43+CHI!O32+NMM!O31+PPA!O32+FBT!O12+TRE!O12+MAE!O12+TEL!O12+WWP!O12+OIS!O12</f>
        <v>662.24067067927774</v>
      </c>
      <c r="P29" s="210">
        <f>ISI!P25+NFM!P43+CHI!P32+NMM!P31+PPA!P32+FBT!P12+TRE!P12+MAE!P12+TEL!P12+WWP!P12+OIS!P12</f>
        <v>662.99088564058457</v>
      </c>
      <c r="Q29" s="210">
        <f>ISI!Q25+NFM!Q43+CHI!Q32+NMM!Q31+PPA!Q32+FBT!Q12+TRE!Q12+MAE!Q12+TEL!Q12+WWP!Q12+OIS!Q12</f>
        <v>645.85193465176258</v>
      </c>
      <c r="R29" s="210">
        <f>ISI!R25+NFM!R43+CHI!R32+NMM!R31+PPA!R32+FBT!R12+TRE!R12+MAE!R12+TEL!R12+WWP!R12+OIS!R12</f>
        <v>672.67308684436784</v>
      </c>
      <c r="S29" s="210">
        <f>ISI!S25+NFM!S43+CHI!S32+NMM!S31+PPA!S32+FBT!S12+TRE!S12+MAE!S12+TEL!S12+WWP!S12+OIS!S12</f>
        <v>630.69518486672405</v>
      </c>
      <c r="T29" s="210">
        <f>ISI!T25+NFM!T43+CHI!T32+NMM!T31+PPA!T32+FBT!T12+TRE!T12+MAE!T12+TEL!T12+WWP!T12+OIS!T12</f>
        <v>648.87067927773001</v>
      </c>
      <c r="U29" s="210">
        <f>ISI!U25+NFM!U43+CHI!U32+NMM!U31+PPA!U32+FBT!U12+TRE!U12+MAE!U12+TEL!U12+WWP!U12+OIS!U12</f>
        <v>631.73095442820272</v>
      </c>
      <c r="V29" s="210">
        <f>ISI!V25+NFM!V43+CHI!V32+NMM!V31+PPA!V32+FBT!V12+TRE!V12+MAE!V12+TEL!V12+WWP!V12+OIS!V12</f>
        <v>580.6555460017197</v>
      </c>
      <c r="W29" s="210">
        <f>ISI!W25+NFM!W43+CHI!W32+NMM!W31+PPA!W32+FBT!W12+TRE!W12+MAE!W12+TEL!W12+WWP!W12+OIS!W12</f>
        <v>607.07583834909724</v>
      </c>
    </row>
    <row r="30" spans="1:23" ht="12" customHeight="1" x14ac:dyDescent="0.25">
      <c r="A30" s="17" t="s">
        <v>30</v>
      </c>
      <c r="B30" s="211">
        <f t="shared" ref="B30:W30" si="0">B31+B32</f>
        <v>108.21797076526225</v>
      </c>
      <c r="C30" s="211">
        <f t="shared" si="0"/>
        <v>116.85649183147032</v>
      </c>
      <c r="D30" s="211">
        <f t="shared" si="0"/>
        <v>72.679707652622511</v>
      </c>
      <c r="E30" s="211">
        <f t="shared" si="0"/>
        <v>55.881513327601034</v>
      </c>
      <c r="F30" s="211">
        <f t="shared" si="0"/>
        <v>78.846689595872746</v>
      </c>
      <c r="G30" s="211">
        <f t="shared" si="0"/>
        <v>76.879793637145298</v>
      </c>
      <c r="H30" s="211">
        <f t="shared" si="0"/>
        <v>91.980051590713657</v>
      </c>
      <c r="I30" s="211">
        <f t="shared" si="0"/>
        <v>77.83499570077386</v>
      </c>
      <c r="J30" s="211">
        <f t="shared" si="0"/>
        <v>74.441874462596729</v>
      </c>
      <c r="K30" s="211">
        <f t="shared" si="0"/>
        <v>66.389165950128969</v>
      </c>
      <c r="L30" s="211">
        <f t="shared" si="0"/>
        <v>64.970507308684418</v>
      </c>
      <c r="M30" s="211">
        <f t="shared" si="0"/>
        <v>58.584178847807387</v>
      </c>
      <c r="N30" s="211">
        <f t="shared" si="0"/>
        <v>54.376956147893367</v>
      </c>
      <c r="O30" s="211">
        <f t="shared" si="0"/>
        <v>51.926827171109196</v>
      </c>
      <c r="P30" s="211">
        <f t="shared" si="0"/>
        <v>51.58933791917454</v>
      </c>
      <c r="Q30" s="211">
        <f t="shared" si="0"/>
        <v>48.598538263112637</v>
      </c>
      <c r="R30" s="211">
        <f t="shared" si="0"/>
        <v>50.343250214961309</v>
      </c>
      <c r="S30" s="211">
        <f t="shared" si="0"/>
        <v>46.734995700773858</v>
      </c>
      <c r="T30" s="211">
        <f t="shared" si="0"/>
        <v>41.522098022355976</v>
      </c>
      <c r="U30" s="211">
        <f t="shared" si="0"/>
        <v>45.509114359415314</v>
      </c>
      <c r="V30" s="211">
        <f t="shared" si="0"/>
        <v>38.175838349097162</v>
      </c>
      <c r="W30" s="211">
        <f t="shared" si="0"/>
        <v>39.078675838349099</v>
      </c>
    </row>
    <row r="31" spans="1:23" ht="12" customHeight="1" x14ac:dyDescent="0.25">
      <c r="A31" s="18" t="s">
        <v>39</v>
      </c>
      <c r="B31" s="206">
        <f>ISI!B27+NFM!B44+CHI!B33+NMM!B32+PPA!B33+FBT!B13+TRE!B13+MAE!B13+TEL!B13+WWP!B13+OIS!B13</f>
        <v>108.21797076526225</v>
      </c>
      <c r="C31" s="206">
        <f>ISI!C27+NFM!C44+CHI!C33+NMM!C32+PPA!C33+FBT!C13+TRE!C13+MAE!C13+TEL!C13+WWP!C13+OIS!C13</f>
        <v>116.85649183147032</v>
      </c>
      <c r="D31" s="206">
        <f>ISI!D27+NFM!D44+CHI!D33+NMM!D32+PPA!D33+FBT!D13+TRE!D13+MAE!D13+TEL!D13+WWP!D13+OIS!D13</f>
        <v>72.679707652622511</v>
      </c>
      <c r="E31" s="206">
        <f>ISI!E27+NFM!E44+CHI!E33+NMM!E32+PPA!E33+FBT!E13+TRE!E13+MAE!E13+TEL!E13+WWP!E13+OIS!E13</f>
        <v>55.881513327601034</v>
      </c>
      <c r="F31" s="206">
        <f>ISI!F27+NFM!F44+CHI!F33+NMM!F32+PPA!F33+FBT!F13+TRE!F13+MAE!F13+TEL!F13+WWP!F13+OIS!F13</f>
        <v>78.846689595872746</v>
      </c>
      <c r="G31" s="206">
        <f>ISI!G27+NFM!G44+CHI!G33+NMM!G32+PPA!G33+FBT!G13+TRE!G13+MAE!G13+TEL!G13+WWP!G13+OIS!G13</f>
        <v>76.879793637145298</v>
      </c>
      <c r="H31" s="206">
        <f>ISI!H27+NFM!H44+CHI!H33+NMM!H32+PPA!H33+FBT!H13+TRE!H13+MAE!H13+TEL!H13+WWP!H13+OIS!H13</f>
        <v>91.980051590713657</v>
      </c>
      <c r="I31" s="206">
        <f>ISI!I27+NFM!I44+CHI!I33+NMM!I32+PPA!I33+FBT!I13+TRE!I13+MAE!I13+TEL!I13+WWP!I13+OIS!I13</f>
        <v>77.83499570077386</v>
      </c>
      <c r="J31" s="206">
        <f>ISI!J27+NFM!J44+CHI!J33+NMM!J32+PPA!J33+FBT!J13+TRE!J13+MAE!J13+TEL!J13+WWP!J13+OIS!J13</f>
        <v>74.441874462596729</v>
      </c>
      <c r="K31" s="206">
        <f>ISI!K27+NFM!K44+CHI!K33+NMM!K32+PPA!K33+FBT!K13+TRE!K13+MAE!K13+TEL!K13+WWP!K13+OIS!K13</f>
        <v>66.389165950128969</v>
      </c>
      <c r="L31" s="206">
        <f>ISI!L27+NFM!L44+CHI!L33+NMM!L32+PPA!L33+FBT!L13+TRE!L13+MAE!L13+TEL!L13+WWP!L13+OIS!L13</f>
        <v>64.970507308684418</v>
      </c>
      <c r="M31" s="206">
        <f>ISI!M27+NFM!M44+CHI!M33+NMM!M32+PPA!M33+FBT!M13+TRE!M13+MAE!M13+TEL!M13+WWP!M13+OIS!M13</f>
        <v>58.584178847807387</v>
      </c>
      <c r="N31" s="206">
        <f>ISI!N27+NFM!N44+CHI!N33+NMM!N32+PPA!N33+FBT!N13+TRE!N13+MAE!N13+TEL!N13+WWP!N13+OIS!N13</f>
        <v>54.376956147893367</v>
      </c>
      <c r="O31" s="206">
        <f>ISI!O27+NFM!O44+CHI!O33+NMM!O32+PPA!O33+FBT!O13+TRE!O13+MAE!O13+TEL!O13+WWP!O13+OIS!O13</f>
        <v>51.926827171109196</v>
      </c>
      <c r="P31" s="206">
        <f>ISI!P27+NFM!P44+CHI!P33+NMM!P32+PPA!P33+FBT!P13+TRE!P13+MAE!P13+TEL!P13+WWP!P13+OIS!P13</f>
        <v>51.58933791917454</v>
      </c>
      <c r="Q31" s="206">
        <f>ISI!Q27+NFM!Q44+CHI!Q33+NMM!Q32+PPA!Q33+FBT!Q13+TRE!Q13+MAE!Q13+TEL!Q13+WWP!Q13+OIS!Q13</f>
        <v>48.598538263112637</v>
      </c>
      <c r="R31" s="206">
        <f>ISI!R27+NFM!R44+CHI!R33+NMM!R32+PPA!R33+FBT!R13+TRE!R13+MAE!R13+TEL!R13+WWP!R13+OIS!R13</f>
        <v>50.343250214961309</v>
      </c>
      <c r="S31" s="206">
        <f>ISI!S27+NFM!S44+CHI!S33+NMM!S32+PPA!S33+FBT!S13+TRE!S13+MAE!S13+TEL!S13+WWP!S13+OIS!S13</f>
        <v>46.734995700773858</v>
      </c>
      <c r="T31" s="206">
        <f>ISI!T27+NFM!T44+CHI!T33+NMM!T32+PPA!T33+FBT!T13+TRE!T13+MAE!T13+TEL!T13+WWP!T13+OIS!T13</f>
        <v>41.522098022355976</v>
      </c>
      <c r="U31" s="206">
        <f>ISI!U27+NFM!U44+CHI!U33+NMM!U32+PPA!U33+FBT!U13+TRE!U13+MAE!U13+TEL!U13+WWP!U13+OIS!U13</f>
        <v>45.509114359415314</v>
      </c>
      <c r="V31" s="206">
        <f>ISI!V27+NFM!V44+CHI!V33+NMM!V32+PPA!V33+FBT!V13+TRE!V13+MAE!V13+TEL!V13+WWP!V13+OIS!V13</f>
        <v>38.175838349097162</v>
      </c>
      <c r="W31" s="206">
        <f>ISI!W27+NFM!W44+CHI!W33+NMM!W32+PPA!W33+FBT!W13+TRE!W13+MAE!W13+TEL!W13+WWP!W13+OIS!W13</f>
        <v>39.078675838349099</v>
      </c>
    </row>
    <row r="32" spans="1:23" ht="12" customHeight="1" x14ac:dyDescent="0.25">
      <c r="A32" s="18" t="s">
        <v>40</v>
      </c>
      <c r="B32" s="206">
        <f>ISI!B28</f>
        <v>0</v>
      </c>
      <c r="C32" s="206">
        <f>ISI!C28</f>
        <v>0</v>
      </c>
      <c r="D32" s="206">
        <f>ISI!D28</f>
        <v>0</v>
      </c>
      <c r="E32" s="206">
        <f>ISI!E28</f>
        <v>0</v>
      </c>
      <c r="F32" s="206">
        <f>ISI!F28</f>
        <v>0</v>
      </c>
      <c r="G32" s="206">
        <f>ISI!G28</f>
        <v>0</v>
      </c>
      <c r="H32" s="206">
        <f>ISI!H28</f>
        <v>0</v>
      </c>
      <c r="I32" s="206">
        <f>ISI!I28</f>
        <v>0</v>
      </c>
      <c r="J32" s="206">
        <f>ISI!J28</f>
        <v>0</v>
      </c>
      <c r="K32" s="206">
        <f>ISI!K28</f>
        <v>0</v>
      </c>
      <c r="L32" s="206">
        <f>ISI!L28</f>
        <v>0</v>
      </c>
      <c r="M32" s="206">
        <f>ISI!M28</f>
        <v>0</v>
      </c>
      <c r="N32" s="206">
        <f>ISI!N28</f>
        <v>0</v>
      </c>
      <c r="O32" s="206">
        <f>ISI!O28</f>
        <v>0</v>
      </c>
      <c r="P32" s="206">
        <f>ISI!P28</f>
        <v>0</v>
      </c>
      <c r="Q32" s="206">
        <f>ISI!Q28</f>
        <v>0</v>
      </c>
      <c r="R32" s="206">
        <f>ISI!R28</f>
        <v>0</v>
      </c>
      <c r="S32" s="206">
        <f>ISI!S28</f>
        <v>0</v>
      </c>
      <c r="T32" s="206">
        <f>ISI!T28</f>
        <v>0</v>
      </c>
      <c r="U32" s="206">
        <f>ISI!U28</f>
        <v>0</v>
      </c>
      <c r="V32" s="206">
        <f>ISI!V28</f>
        <v>0</v>
      </c>
      <c r="W32" s="206">
        <f>ISI!W28</f>
        <v>0</v>
      </c>
    </row>
    <row r="33" spans="1:23" ht="12" customHeight="1" x14ac:dyDescent="0.25">
      <c r="A33" s="19" t="s">
        <v>31</v>
      </c>
      <c r="B33" s="207">
        <f t="shared" ref="B33:W33" si="1">SUM(B34:B38)</f>
        <v>44.659071367153906</v>
      </c>
      <c r="C33" s="207">
        <f t="shared" si="1"/>
        <v>47.719948409286324</v>
      </c>
      <c r="D33" s="207">
        <f t="shared" si="1"/>
        <v>40.424505588993974</v>
      </c>
      <c r="E33" s="207">
        <f t="shared" si="1"/>
        <v>37.067411865864145</v>
      </c>
      <c r="F33" s="207">
        <f t="shared" si="1"/>
        <v>35.125709372312983</v>
      </c>
      <c r="G33" s="207">
        <f t="shared" si="1"/>
        <v>28.807050730868447</v>
      </c>
      <c r="H33" s="207">
        <f t="shared" si="1"/>
        <v>19.305846947549444</v>
      </c>
      <c r="I33" s="207">
        <f t="shared" si="1"/>
        <v>17.237059329320726</v>
      </c>
      <c r="J33" s="207">
        <f t="shared" si="1"/>
        <v>13.260877042132416</v>
      </c>
      <c r="K33" s="207">
        <f t="shared" si="1"/>
        <v>5.7765262252794489</v>
      </c>
      <c r="L33" s="207">
        <f t="shared" si="1"/>
        <v>12.390885640584692</v>
      </c>
      <c r="M33" s="207">
        <f t="shared" si="1"/>
        <v>8.7984522785898545</v>
      </c>
      <c r="N33" s="207">
        <f t="shared" si="1"/>
        <v>10.667755803955288</v>
      </c>
      <c r="O33" s="207">
        <f t="shared" si="1"/>
        <v>13.669991401547721</v>
      </c>
      <c r="P33" s="207">
        <f t="shared" si="1"/>
        <v>9.9998280309544274</v>
      </c>
      <c r="Q33" s="207">
        <f t="shared" si="1"/>
        <v>10.957351676698192</v>
      </c>
      <c r="R33" s="207">
        <f t="shared" si="1"/>
        <v>8.9885640584694748</v>
      </c>
      <c r="S33" s="207">
        <f t="shared" si="1"/>
        <v>21.362080825451422</v>
      </c>
      <c r="T33" s="207">
        <f t="shared" si="1"/>
        <v>24.195442820292346</v>
      </c>
      <c r="U33" s="207">
        <f t="shared" si="1"/>
        <v>31.872570937231298</v>
      </c>
      <c r="V33" s="207">
        <f t="shared" si="1"/>
        <v>29.289767841788471</v>
      </c>
      <c r="W33" s="207">
        <f t="shared" si="1"/>
        <v>27.11349957007738</v>
      </c>
    </row>
    <row r="34" spans="1:23" ht="12" customHeight="1" x14ac:dyDescent="0.25">
      <c r="A34" s="18" t="s">
        <v>32</v>
      </c>
      <c r="B34" s="206">
        <f>ISI!B30+NFM!B46+CHI!B35+NMM!B34+PPA!B35+FBT!B15+TRE!B15+MAE!B15+TEL!B15+WWP!B15+OIS!B15</f>
        <v>0</v>
      </c>
      <c r="C34" s="206">
        <f>ISI!C30+NFM!C46+CHI!C35+NMM!C34+PPA!C35+FBT!C15+TRE!C15+MAE!C15+TEL!C15+WWP!C15+OIS!C15</f>
        <v>0</v>
      </c>
      <c r="D34" s="206">
        <f>ISI!D30+NFM!D46+CHI!D35+NMM!D34+PPA!D35+FBT!D15+TRE!D15+MAE!D15+TEL!D15+WWP!D15+OIS!D15</f>
        <v>0</v>
      </c>
      <c r="E34" s="206">
        <f>ISI!E30+NFM!E46+CHI!E35+NMM!E34+PPA!E35+FBT!E15+TRE!E15+MAE!E15+TEL!E15+WWP!E15+OIS!E15</f>
        <v>0</v>
      </c>
      <c r="F34" s="206">
        <f>ISI!F30+NFM!F46+CHI!F35+NMM!F34+PPA!F35+FBT!F15+TRE!F15+MAE!F15+TEL!F15+WWP!F15+OIS!F15</f>
        <v>0</v>
      </c>
      <c r="G34" s="206">
        <f>ISI!G30+NFM!G46+CHI!G35+NMM!G34+PPA!G35+FBT!G15+TRE!G15+MAE!G15+TEL!G15+WWP!G15+OIS!G15</f>
        <v>0</v>
      </c>
      <c r="H34" s="206">
        <f>ISI!H30+NFM!H46+CHI!H35+NMM!H34+PPA!H35+FBT!H15+TRE!H15+MAE!H15+TEL!H15+WWP!H15+OIS!H15</f>
        <v>0</v>
      </c>
      <c r="I34" s="206">
        <f>ISI!I30+NFM!I46+CHI!I35+NMM!I34+PPA!I35+FBT!I15+TRE!I15+MAE!I15+TEL!I15+WWP!I15+OIS!I15</f>
        <v>0</v>
      </c>
      <c r="J34" s="206">
        <f>ISI!J30+NFM!J46+CHI!J35+NMM!J34+PPA!J35+FBT!J15+TRE!J15+MAE!J15+TEL!J15+WWP!J15+OIS!J15</f>
        <v>0</v>
      </c>
      <c r="K34" s="206">
        <f>ISI!K30+NFM!K46+CHI!K35+NMM!K34+PPA!K35+FBT!K15+TRE!K15+MAE!K15+TEL!K15+WWP!K15+OIS!K15</f>
        <v>0</v>
      </c>
      <c r="L34" s="206">
        <f>ISI!L30+NFM!L46+CHI!L35+NMM!L34+PPA!L35+FBT!L15+TRE!L15+MAE!L15+TEL!L15+WWP!L15+OIS!L15</f>
        <v>0</v>
      </c>
      <c r="M34" s="206">
        <f>ISI!M30+NFM!M46+CHI!M35+NMM!M34+PPA!M35+FBT!M15+TRE!M15+MAE!M15+TEL!M15+WWP!M15+OIS!M15</f>
        <v>0</v>
      </c>
      <c r="N34" s="206">
        <f>ISI!N30+NFM!N46+CHI!N35+NMM!N34+PPA!N35+FBT!N15+TRE!N15+MAE!N15+TEL!N15+WWP!N15+OIS!N15</f>
        <v>0</v>
      </c>
      <c r="O34" s="206">
        <f>ISI!O30+NFM!O46+CHI!O35+NMM!O34+PPA!O35+FBT!O15+TRE!O15+MAE!O15+TEL!O15+WWP!O15+OIS!O15</f>
        <v>0</v>
      </c>
      <c r="P34" s="206">
        <f>ISI!P30+NFM!P46+CHI!P35+NMM!P34+PPA!P35+FBT!P15+TRE!P15+MAE!P15+TEL!P15+WWP!P15+OIS!P15</f>
        <v>0</v>
      </c>
      <c r="Q34" s="206">
        <f>ISI!Q30+NFM!Q46+CHI!Q35+NMM!Q34+PPA!Q35+FBT!Q15+TRE!Q15+MAE!Q15+TEL!Q15+WWP!Q15+OIS!Q15</f>
        <v>0</v>
      </c>
      <c r="R34" s="206">
        <f>ISI!R30+NFM!R46+CHI!R35+NMM!R34+PPA!R35+FBT!R15+TRE!R15+MAE!R15+TEL!R15+WWP!R15+OIS!R15</f>
        <v>0</v>
      </c>
      <c r="S34" s="206">
        <f>ISI!S30+NFM!S46+CHI!S35+NMM!S34+PPA!S35+FBT!S15+TRE!S15+MAE!S15+TEL!S15+WWP!S15+OIS!S15</f>
        <v>0</v>
      </c>
      <c r="T34" s="206">
        <f>ISI!T30+NFM!T46+CHI!T35+NMM!T34+PPA!T35+FBT!T15+TRE!T15+MAE!T15+TEL!T15+WWP!T15+OIS!T15</f>
        <v>0</v>
      </c>
      <c r="U34" s="206">
        <f>ISI!U30+NFM!U46+CHI!U35+NMM!U34+PPA!U35+FBT!U15+TRE!U15+MAE!U15+TEL!U15+WWP!U15+OIS!U15</f>
        <v>0</v>
      </c>
      <c r="V34" s="206">
        <f>ISI!V30+NFM!V46+CHI!V35+NMM!V34+PPA!V35+FBT!V15+TRE!V15+MAE!V15+TEL!V15+WWP!V15+OIS!V15</f>
        <v>0</v>
      </c>
      <c r="W34" s="206">
        <f>ISI!W30+NFM!W46+CHI!W35+NMM!W34+PPA!W35+FBT!W15+TRE!W15+MAE!W15+TEL!W15+WWP!W15+OIS!W15</f>
        <v>0</v>
      </c>
    </row>
    <row r="35" spans="1:23" ht="12" customHeight="1" x14ac:dyDescent="0.25">
      <c r="A35" s="18" t="s">
        <v>33</v>
      </c>
      <c r="B35" s="206">
        <f>ISI!B31+NFM!B47+CHI!B36+NMM!B35+PPA!B36+FBT!B16+TRE!B16+MAE!B16+TEL!B16+WWP!B16+OIS!B16</f>
        <v>14.282975064488387</v>
      </c>
      <c r="C35" s="206">
        <f>ISI!C31+NFM!C47+CHI!C36+NMM!C35+PPA!C36+FBT!C16+TRE!C16+MAE!C16+TEL!C16+WWP!C16+OIS!C16</f>
        <v>13.184264832330179</v>
      </c>
      <c r="D35" s="206">
        <f>ISI!D31+NFM!D47+CHI!D36+NMM!D35+PPA!D36+FBT!D16+TRE!D16+MAE!D16+TEL!D16+WWP!D16+OIS!D16</f>
        <v>9.8882201203783318</v>
      </c>
      <c r="E35" s="206">
        <f>ISI!E31+NFM!E47+CHI!E36+NMM!E35+PPA!E36+FBT!E16+TRE!E16+MAE!E16+TEL!E16+WWP!E16+OIS!E16</f>
        <v>12.085640584694755</v>
      </c>
      <c r="F35" s="206">
        <f>ISI!F31+NFM!F47+CHI!F36+NMM!F35+PPA!F36+FBT!F16+TRE!F16+MAE!F16+TEL!F16+WWP!F16+OIS!F16</f>
        <v>8.7895098882201186</v>
      </c>
      <c r="G35" s="206">
        <f>ISI!G31+NFM!G47+CHI!G36+NMM!G35+PPA!G36+FBT!G16+TRE!G16+MAE!G16+TEL!G16+WWP!G16+OIS!G16</f>
        <v>7.6908856405846935</v>
      </c>
      <c r="H35" s="206">
        <f>ISI!H31+NFM!H47+CHI!H36+NMM!H35+PPA!H36+FBT!H16+TRE!H16+MAE!H16+TEL!H16+WWP!H16+OIS!H16</f>
        <v>6.5922613929492684</v>
      </c>
      <c r="I35" s="206">
        <f>ISI!I31+NFM!I47+CHI!I36+NMM!I35+PPA!I36+FBT!I16+TRE!I16+MAE!I16+TEL!I16+WWP!I16+OIS!I16</f>
        <v>6.5922613929492684</v>
      </c>
      <c r="J35" s="206">
        <f>ISI!J31+NFM!J47+CHI!J36+NMM!J35+PPA!J36+FBT!J16+TRE!J16+MAE!J16+TEL!J16+WWP!J16+OIS!J16</f>
        <v>6.5922613929492684</v>
      </c>
      <c r="K35" s="206">
        <f>ISI!K31+NFM!K47+CHI!K36+NMM!K35+PPA!K36+FBT!K16+TRE!K16+MAE!K16+TEL!K16+WWP!K16+OIS!K16</f>
        <v>5.9329320722269978E-2</v>
      </c>
      <c r="L35" s="206">
        <f>ISI!L31+NFM!L47+CHI!L36+NMM!L35+PPA!L36+FBT!L16+TRE!L16+MAE!L16+TEL!L16+WWP!L16+OIS!L16</f>
        <v>3.9552880481513328E-2</v>
      </c>
      <c r="M35" s="206">
        <f>ISI!M31+NFM!M47+CHI!M36+NMM!M35+PPA!M36+FBT!M16+TRE!M16+MAE!M16+TEL!M16+WWP!M16+OIS!M16</f>
        <v>0</v>
      </c>
      <c r="N35" s="206">
        <f>ISI!N31+NFM!N47+CHI!N36+NMM!N35+PPA!N36+FBT!N16+TRE!N16+MAE!N16+TEL!N16+WWP!N16+OIS!N16</f>
        <v>4.3852106620808247E-3</v>
      </c>
      <c r="O35" s="206">
        <f>ISI!O31+NFM!O47+CHI!O36+NMM!O35+PPA!O36+FBT!O16+TRE!O16+MAE!O16+TEL!O16+WWP!O16+OIS!O16</f>
        <v>3.2674118658641439E-3</v>
      </c>
      <c r="P35" s="206">
        <f>ISI!P31+NFM!P47+CHI!P36+NMM!P35+PPA!P36+FBT!P16+TRE!P16+MAE!P16+TEL!P16+WWP!P16+OIS!P16</f>
        <v>2.5279449699054171E-2</v>
      </c>
      <c r="Q35" s="206">
        <f>ISI!Q31+NFM!Q47+CHI!Q36+NMM!Q35+PPA!Q36+FBT!Q16+TRE!Q16+MAE!Q16+TEL!Q16+WWP!Q16+OIS!Q16</f>
        <v>2.2012037833190029E-2</v>
      </c>
      <c r="R35" s="206">
        <f>ISI!R31+NFM!R47+CHI!R36+NMM!R35+PPA!R36+FBT!R16+TRE!R16+MAE!R16+TEL!R16+WWP!R16+OIS!R16</f>
        <v>7.6526225279449694E-3</v>
      </c>
      <c r="S35" s="206">
        <f>ISI!S31+NFM!S47+CHI!S36+NMM!S35+PPA!S36+FBT!S16+TRE!S16+MAE!S16+TEL!S16+WWP!S16+OIS!S16</f>
        <v>4.0670679277730007E-2</v>
      </c>
      <c r="T35" s="206">
        <f>ISI!T31+NFM!T47+CHI!T36+NMM!T35+PPA!T36+FBT!T16+TRE!T16+MAE!T16+TEL!T16+WWP!T16+OIS!T16</f>
        <v>0</v>
      </c>
      <c r="U35" s="206">
        <f>ISI!U31+NFM!U47+CHI!U36+NMM!U35+PPA!U36+FBT!U16+TRE!U16+MAE!U16+TEL!U16+WWP!U16+OIS!U16</f>
        <v>0</v>
      </c>
      <c r="V35" s="206">
        <f>ISI!V31+NFM!V47+CHI!V36+NMM!V35+PPA!V36+FBT!V16+TRE!V16+MAE!V16+TEL!V16+WWP!V16+OIS!V16</f>
        <v>0</v>
      </c>
      <c r="W35" s="206">
        <f>ISI!W31+NFM!W47+CHI!W36+NMM!W35+PPA!W36+FBT!W16+TRE!W16+MAE!W16+TEL!W16+WWP!W16+OIS!W16</f>
        <v>0</v>
      </c>
    </row>
    <row r="36" spans="1:23" ht="12" customHeight="1" x14ac:dyDescent="0.25">
      <c r="A36" s="18" t="s">
        <v>69</v>
      </c>
      <c r="B36" s="206">
        <f>ISI!B32+NFM!B48+CHI!B37+NMM!B36+PPA!B37+FBT!B17+TRE!B17+MAE!B17+TEL!B17+WWP!B17+OIS!B17</f>
        <v>22.139466895958723</v>
      </c>
      <c r="C36" s="206">
        <f>ISI!C32+NFM!C48+CHI!C37+NMM!C36+PPA!C37+FBT!C17+TRE!C17+MAE!C17+TEL!C17+WWP!C17+OIS!C17</f>
        <v>25.958985382631123</v>
      </c>
      <c r="D36" s="206">
        <f>ISI!D32+NFM!D48+CHI!D37+NMM!D36+PPA!D37+FBT!D17+TRE!D17+MAE!D17+TEL!D17+WWP!D17+OIS!D17</f>
        <v>23.654514187446257</v>
      </c>
      <c r="E36" s="206">
        <f>ISI!E32+NFM!E48+CHI!E37+NMM!E36+PPA!E37+FBT!E17+TRE!E17+MAE!E17+TEL!E17+WWP!E17+OIS!E17</f>
        <v>18.967497850386934</v>
      </c>
      <c r="F36" s="206">
        <f>ISI!F32+NFM!F48+CHI!F37+NMM!F36+PPA!F37+FBT!F17+TRE!F17+MAE!F17+TEL!F17+WWP!F17+OIS!F17</f>
        <v>22.084608770421323</v>
      </c>
      <c r="G36" s="206">
        <f>ISI!G32+NFM!G48+CHI!G37+NMM!G36+PPA!G37+FBT!G17+TRE!G17+MAE!G17+TEL!G17+WWP!G17+OIS!G17</f>
        <v>17.969991401547723</v>
      </c>
      <c r="H36" s="206">
        <f>ISI!H32+NFM!H48+CHI!H37+NMM!H36+PPA!H37+FBT!H17+TRE!H17+MAE!H17+TEL!H17+WWP!H17+OIS!H17</f>
        <v>10.179793637145314</v>
      </c>
      <c r="I36" s="206">
        <f>ISI!I32+NFM!I48+CHI!I37+NMM!I36+PPA!I37+FBT!I17+TRE!I17+MAE!I17+TEL!I17+WWP!I17+OIS!I17</f>
        <v>8.5714531384350821</v>
      </c>
      <c r="J36" s="206">
        <f>ISI!J32+NFM!J48+CHI!J37+NMM!J36+PPA!J37+FBT!J17+TRE!J17+MAE!J17+TEL!J17+WWP!J17+OIS!J17</f>
        <v>6.0265692175408425</v>
      </c>
      <c r="K36" s="206">
        <f>ISI!K32+NFM!K48+CHI!K37+NMM!K36+PPA!K37+FBT!K17+TRE!K17+MAE!K17+TEL!K17+WWP!K17+OIS!K17</f>
        <v>5.0016337059329317</v>
      </c>
      <c r="L36" s="206">
        <f>ISI!L32+NFM!L48+CHI!L37+NMM!L36+PPA!L37+FBT!L17+TRE!L17+MAE!L17+TEL!L17+WWP!L17+OIS!L17</f>
        <v>10.176870163370591</v>
      </c>
      <c r="M36" s="206">
        <f>ISI!M32+NFM!M48+CHI!M37+NMM!M36+PPA!M37+FBT!M17+TRE!M17+MAE!M17+TEL!M17+WWP!M17+OIS!M17</f>
        <v>6.835167669819433</v>
      </c>
      <c r="N36" s="206">
        <f>ISI!N32+NFM!N48+CHI!N37+NMM!N36+PPA!N37+FBT!N17+TRE!N17+MAE!N17+TEL!N17+WWP!N17+OIS!N17</f>
        <v>8.9073946689595864</v>
      </c>
      <c r="O36" s="206">
        <f>ISI!O32+NFM!O48+CHI!O37+NMM!O36+PPA!O37+FBT!O17+TRE!O17+MAE!O17+TEL!O17+WWP!O17+OIS!O17</f>
        <v>12.186844368013757</v>
      </c>
      <c r="P36" s="206">
        <f>ISI!P32+NFM!P48+CHI!P37+NMM!P36+PPA!P37+FBT!P17+TRE!P17+MAE!P17+TEL!P17+WWP!P17+OIS!P17</f>
        <v>8.7784178847807386</v>
      </c>
      <c r="Q36" s="206">
        <f>ISI!Q32+NFM!Q48+CHI!Q37+NMM!Q36+PPA!Q37+FBT!Q17+TRE!Q17+MAE!Q17+TEL!Q17+WWP!Q17+OIS!Q17</f>
        <v>9.9818572656921738</v>
      </c>
      <c r="R36" s="206">
        <f>ISI!R32+NFM!R48+CHI!R37+NMM!R36+PPA!R37+FBT!R17+TRE!R17+MAE!R17+TEL!R17+WWP!R17+OIS!R17</f>
        <v>7.6825451418744626</v>
      </c>
      <c r="S36" s="206">
        <f>ISI!S32+NFM!S48+CHI!S37+NMM!S36+PPA!S37+FBT!S17+TRE!S17+MAE!S17+TEL!S17+WWP!S17+OIS!S17</f>
        <v>19.080051590713673</v>
      </c>
      <c r="T36" s="206">
        <f>ISI!T32+NFM!T48+CHI!T37+NMM!T36+PPA!T37+FBT!T17+TRE!T17+MAE!T17+TEL!T17+WWP!T17+OIS!T17</f>
        <v>21.600601891659501</v>
      </c>
      <c r="U36" s="206">
        <f>ISI!U32+NFM!U48+CHI!U37+NMM!U36+PPA!U37+FBT!U17+TRE!U17+MAE!U17+TEL!U17+WWP!U17+OIS!U17</f>
        <v>29.938865004299227</v>
      </c>
      <c r="V36" s="206">
        <f>ISI!V32+NFM!V48+CHI!V37+NMM!V36+PPA!V37+FBT!V17+TRE!V17+MAE!V17+TEL!V17+WWP!V17+OIS!V17</f>
        <v>28.216852966466028</v>
      </c>
      <c r="W36" s="206">
        <f>ISI!W32+NFM!W48+CHI!W37+NMM!W36+PPA!W37+FBT!W17+TRE!W17+MAE!W17+TEL!W17+WWP!W17+OIS!W17</f>
        <v>26.03009458297506</v>
      </c>
    </row>
    <row r="37" spans="1:23" ht="12" customHeight="1" x14ac:dyDescent="0.25">
      <c r="A37" s="18" t="s">
        <v>70</v>
      </c>
      <c r="B37" s="206">
        <f>ISI!B33+NFM!B49+CHI!B38+NMM!B37+PPA!B38+FBT!B18+TRE!B18+MAE!B18+TEL!B18+WWP!B18+OIS!B18</f>
        <v>6.180395528804814</v>
      </c>
      <c r="C37" s="206">
        <f>ISI!C33+NFM!C49+CHI!C38+NMM!C37+PPA!C38+FBT!C18+TRE!C18+MAE!C18+TEL!C18+WWP!C18+OIS!C18</f>
        <v>6.5204643164230429</v>
      </c>
      <c r="D37" s="206">
        <f>ISI!D33+NFM!D49+CHI!D38+NMM!D37+PPA!D38+FBT!D18+TRE!D18+MAE!D18+TEL!D18+WWP!D18+OIS!D18</f>
        <v>5.8536543422184</v>
      </c>
      <c r="E37" s="206">
        <f>ISI!E33+NFM!E49+CHI!E38+NMM!E37+PPA!E38+FBT!E18+TRE!E18+MAE!E18+TEL!E18+WWP!E18+OIS!E18</f>
        <v>4.98615649183147</v>
      </c>
      <c r="F37" s="206">
        <f>ISI!F33+NFM!F49+CHI!F38+NMM!F37+PPA!F38+FBT!F18+TRE!F18+MAE!F18+TEL!F18+WWP!F18+OIS!F18</f>
        <v>3.2234737747205502</v>
      </c>
      <c r="G37" s="206">
        <f>ISI!G33+NFM!G49+CHI!G38+NMM!G37+PPA!G38+FBT!G18+TRE!G18+MAE!G18+TEL!G18+WWP!G18+OIS!G18</f>
        <v>2.1180567497850391</v>
      </c>
      <c r="H37" s="206">
        <f>ISI!H33+NFM!H49+CHI!H38+NMM!H37+PPA!H38+FBT!H18+TRE!H18+MAE!H18+TEL!H18+WWP!H18+OIS!H18</f>
        <v>1.505674978503869</v>
      </c>
      <c r="I37" s="206">
        <f>ISI!I33+NFM!I49+CHI!I38+NMM!I37+PPA!I38+FBT!I18+TRE!I18+MAE!I18+TEL!I18+WWP!I18+OIS!I18</f>
        <v>1.045227858985383</v>
      </c>
      <c r="J37" s="206">
        <f>ISI!J33+NFM!J49+CHI!J38+NMM!J37+PPA!J38+FBT!J18+TRE!J18+MAE!J18+TEL!J18+WWP!J18+OIS!J18</f>
        <v>0.64204643164230435</v>
      </c>
      <c r="K37" s="206">
        <f>ISI!K33+NFM!K49+CHI!K38+NMM!K37+PPA!K38+FBT!K18+TRE!K18+MAE!K18+TEL!K18+WWP!K18+OIS!K18</f>
        <v>0.71556319862424755</v>
      </c>
      <c r="L37" s="206">
        <f>ISI!L33+NFM!L49+CHI!L38+NMM!L37+PPA!L38+FBT!L18+TRE!L18+MAE!L18+TEL!L18+WWP!L18+OIS!L18</f>
        <v>2.1744625967325879</v>
      </c>
      <c r="M37" s="206">
        <f>ISI!M33+NFM!M49+CHI!M38+NMM!M37+PPA!M38+FBT!M18+TRE!M18+MAE!M18+TEL!M18+WWP!M18+OIS!M18</f>
        <v>1.9632846087704214</v>
      </c>
      <c r="N37" s="206">
        <f>ISI!N33+NFM!N49+CHI!N38+NMM!N37+PPA!N38+FBT!N18+TRE!N18+MAE!N18+TEL!N18+WWP!N18+OIS!N18</f>
        <v>1.7559759243336204</v>
      </c>
      <c r="O37" s="206">
        <f>ISI!O33+NFM!O49+CHI!O38+NMM!O37+PPA!O38+FBT!O18+TRE!O18+MAE!O18+TEL!O18+WWP!O18+OIS!O18</f>
        <v>1.4798796216681001</v>
      </c>
      <c r="P37" s="206">
        <f>ISI!P33+NFM!P49+CHI!P38+NMM!P37+PPA!P38+FBT!P18+TRE!P18+MAE!P18+TEL!P18+WWP!P18+OIS!P18</f>
        <v>1.196130696474635</v>
      </c>
      <c r="Q37" s="206">
        <f>ISI!Q33+NFM!Q49+CHI!Q38+NMM!Q37+PPA!Q38+FBT!Q18+TRE!Q18+MAE!Q18+TEL!Q18+WWP!Q18+OIS!Q18</f>
        <v>0.95348237317282891</v>
      </c>
      <c r="R37" s="206">
        <f>ISI!R33+NFM!R49+CHI!R38+NMM!R37+PPA!R38+FBT!R18+TRE!R18+MAE!R18+TEL!R18+WWP!R18+OIS!R18</f>
        <v>1.2983662940670679</v>
      </c>
      <c r="S37" s="206">
        <f>ISI!S33+NFM!S49+CHI!S38+NMM!S37+PPA!S38+FBT!S18+TRE!S18+MAE!S18+TEL!S18+WWP!S18+OIS!S18</f>
        <v>2.2413585554600171</v>
      </c>
      <c r="T37" s="206">
        <f>ISI!T33+NFM!T49+CHI!T38+NMM!T37+PPA!T38+FBT!T18+TRE!T18+MAE!T18+TEL!T18+WWP!T18+OIS!T18</f>
        <v>2.5948409286328462</v>
      </c>
      <c r="U37" s="206">
        <f>ISI!U33+NFM!U49+CHI!U38+NMM!U37+PPA!U38+FBT!U18+TRE!U18+MAE!U18+TEL!U18+WWP!U18+OIS!U18</f>
        <v>1.933705932932072</v>
      </c>
      <c r="V37" s="206">
        <f>ISI!V33+NFM!V49+CHI!V38+NMM!V37+PPA!V38+FBT!V18+TRE!V18+MAE!V18+TEL!V18+WWP!V18+OIS!V18</f>
        <v>1.072914875322442</v>
      </c>
      <c r="W37" s="206">
        <f>ISI!W33+NFM!W49+CHI!W38+NMM!W37+PPA!W38+FBT!W18+TRE!W18+MAE!W18+TEL!W18+WWP!W18+OIS!W18</f>
        <v>1.083404987102321</v>
      </c>
    </row>
    <row r="38" spans="1:23" ht="12" customHeight="1" x14ac:dyDescent="0.25">
      <c r="A38" s="18" t="s">
        <v>34</v>
      </c>
      <c r="B38" s="206">
        <f>ISI!B34+NFM!B50+CHI!B39+NMM!B38+PPA!B39+FBT!B19+TRE!B19+MAE!B19+TEL!B19+WWP!B19+OIS!B19</f>
        <v>2.056233877901978</v>
      </c>
      <c r="C38" s="206">
        <f>ISI!C34+NFM!C50+CHI!C39+NMM!C38+PPA!C39+FBT!C19+TRE!C19+MAE!C19+TEL!C19+WWP!C19+OIS!C19</f>
        <v>2.056233877901978</v>
      </c>
      <c r="D38" s="206">
        <f>ISI!D34+NFM!D50+CHI!D39+NMM!D38+PPA!D39+FBT!D19+TRE!D19+MAE!D19+TEL!D19+WWP!D19+OIS!D19</f>
        <v>1.028116938950989</v>
      </c>
      <c r="E38" s="206">
        <f>ISI!E34+NFM!E50+CHI!E39+NMM!E38+PPA!E39+FBT!E19+TRE!E19+MAE!E19+TEL!E19+WWP!E19+OIS!E19</f>
        <v>1.028116938950989</v>
      </c>
      <c r="F38" s="206">
        <f>ISI!F34+NFM!F50+CHI!F39+NMM!F38+PPA!F39+FBT!F19+TRE!F19+MAE!F19+TEL!F19+WWP!F19+OIS!F19</f>
        <v>1.028116938950989</v>
      </c>
      <c r="G38" s="206">
        <f>ISI!G34+NFM!G50+CHI!G39+NMM!G38+PPA!G39+FBT!G19+TRE!G19+MAE!G19+TEL!G19+WWP!G19+OIS!G19</f>
        <v>1.028116938950989</v>
      </c>
      <c r="H38" s="206">
        <f>ISI!H34+NFM!H50+CHI!H39+NMM!H38+PPA!H39+FBT!H19+TRE!H19+MAE!H19+TEL!H19+WWP!H19+OIS!H19</f>
        <v>1.028116938950989</v>
      </c>
      <c r="I38" s="206">
        <f>ISI!I34+NFM!I50+CHI!I39+NMM!I38+PPA!I39+FBT!I19+TRE!I19+MAE!I19+TEL!I19+WWP!I19+OIS!I19</f>
        <v>1.028116938950989</v>
      </c>
      <c r="J38" s="206">
        <f>ISI!J34+NFM!J50+CHI!J39+NMM!J38+PPA!J39+FBT!J19+TRE!J19+MAE!J19+TEL!J19+WWP!J19+OIS!J19</f>
        <v>0</v>
      </c>
      <c r="K38" s="206">
        <f>ISI!K34+NFM!K50+CHI!K39+NMM!K38+PPA!K39+FBT!K19+TRE!K19+MAE!K19+TEL!K19+WWP!K19+OIS!K19</f>
        <v>0</v>
      </c>
      <c r="L38" s="206">
        <f>ISI!L34+NFM!L50+CHI!L39+NMM!L38+PPA!L39+FBT!L19+TRE!L19+MAE!L19+TEL!L19+WWP!L19+OIS!L19</f>
        <v>0</v>
      </c>
      <c r="M38" s="206">
        <f>ISI!M34+NFM!M50+CHI!M39+NMM!M38+PPA!M39+FBT!M19+TRE!M19+MAE!M19+TEL!M19+WWP!M19+OIS!M19</f>
        <v>0</v>
      </c>
      <c r="N38" s="206">
        <f>ISI!N34+NFM!N50+CHI!N39+NMM!N38+PPA!N39+FBT!N19+TRE!N19+MAE!N19+TEL!N19+WWP!N19+OIS!N19</f>
        <v>0</v>
      </c>
      <c r="O38" s="206">
        <f>ISI!O34+NFM!O50+CHI!O39+NMM!O38+PPA!O39+FBT!O19+TRE!O19+MAE!O19+TEL!O19+WWP!O19+OIS!O19</f>
        <v>0</v>
      </c>
      <c r="P38" s="206">
        <f>ISI!P34+NFM!P50+CHI!P39+NMM!P38+PPA!P39+FBT!P19+TRE!P19+MAE!P19+TEL!P19+WWP!P19+OIS!P19</f>
        <v>0</v>
      </c>
      <c r="Q38" s="206">
        <f>ISI!Q34+NFM!Q50+CHI!Q39+NMM!Q38+PPA!Q39+FBT!Q19+TRE!Q19+MAE!Q19+TEL!Q19+WWP!Q19+OIS!Q19</f>
        <v>0</v>
      </c>
      <c r="R38" s="206">
        <f>ISI!R34+NFM!R50+CHI!R39+NMM!R38+PPA!R39+FBT!R19+TRE!R19+MAE!R19+TEL!R19+WWP!R19+OIS!R19</f>
        <v>0</v>
      </c>
      <c r="S38" s="206">
        <f>ISI!S34+NFM!S50+CHI!S39+NMM!S38+PPA!S39+FBT!S19+TRE!S19+MAE!S19+TEL!S19+WWP!S19+OIS!S19</f>
        <v>0</v>
      </c>
      <c r="T38" s="206">
        <f>ISI!T34+NFM!T50+CHI!T39+NMM!T38+PPA!T39+FBT!T19+TRE!T19+MAE!T19+TEL!T19+WWP!T19+OIS!T19</f>
        <v>0</v>
      </c>
      <c r="U38" s="206">
        <f>ISI!U34+NFM!U50+CHI!U39+NMM!U38+PPA!U39+FBT!U19+TRE!U19+MAE!U19+TEL!U19+WWP!U19+OIS!U19</f>
        <v>0</v>
      </c>
      <c r="V38" s="206">
        <f>ISI!V34+NFM!V50+CHI!V39+NMM!V38+PPA!V39+FBT!V19+TRE!V19+MAE!V19+TEL!V19+WWP!V19+OIS!V19</f>
        <v>0</v>
      </c>
      <c r="W38" s="206">
        <f>ISI!W34+NFM!W50+CHI!W39+NMM!W38+PPA!W39+FBT!W19+TRE!W19+MAE!W19+TEL!W19+WWP!W19+OIS!W19</f>
        <v>0</v>
      </c>
    </row>
    <row r="39" spans="1:23" ht="12" customHeight="1" x14ac:dyDescent="0.25">
      <c r="A39" s="19" t="s">
        <v>71</v>
      </c>
      <c r="B39" s="207">
        <f t="shared" ref="B39:W39" si="2">B40+B41</f>
        <v>299.41564918314697</v>
      </c>
      <c r="C39" s="207">
        <f t="shared" si="2"/>
        <v>320.97773000859854</v>
      </c>
      <c r="D39" s="207">
        <f t="shared" si="2"/>
        <v>315.02889079965604</v>
      </c>
      <c r="E39" s="207">
        <f t="shared" si="2"/>
        <v>302.91315563198617</v>
      </c>
      <c r="F39" s="207">
        <f t="shared" si="2"/>
        <v>329.006018916595</v>
      </c>
      <c r="G39" s="207">
        <f t="shared" si="2"/>
        <v>329.0189165950128</v>
      </c>
      <c r="H39" s="207">
        <f t="shared" si="2"/>
        <v>350.66646603611349</v>
      </c>
      <c r="I39" s="207">
        <f t="shared" si="2"/>
        <v>350.12579535683574</v>
      </c>
      <c r="J39" s="207">
        <f t="shared" si="2"/>
        <v>332.63370593293212</v>
      </c>
      <c r="K39" s="207">
        <f t="shared" si="2"/>
        <v>293.64763542562332</v>
      </c>
      <c r="L39" s="207">
        <f t="shared" si="2"/>
        <v>309.52390369733456</v>
      </c>
      <c r="M39" s="207">
        <f t="shared" si="2"/>
        <v>316.04411006018915</v>
      </c>
      <c r="N39" s="207">
        <f t="shared" si="2"/>
        <v>303.61169389509882</v>
      </c>
      <c r="O39" s="207">
        <f t="shared" si="2"/>
        <v>283.32734307824586</v>
      </c>
      <c r="P39" s="207">
        <f t="shared" si="2"/>
        <v>281.49604471195181</v>
      </c>
      <c r="Q39" s="207">
        <f t="shared" si="2"/>
        <v>277.3466895958727</v>
      </c>
      <c r="R39" s="207">
        <f t="shared" si="2"/>
        <v>280.85640584694755</v>
      </c>
      <c r="S39" s="207">
        <f t="shared" si="2"/>
        <v>267.45941530524505</v>
      </c>
      <c r="T39" s="207">
        <f t="shared" si="2"/>
        <v>278.70429922613931</v>
      </c>
      <c r="U39" s="207">
        <f t="shared" si="2"/>
        <v>269.51951848667238</v>
      </c>
      <c r="V39" s="207">
        <f t="shared" si="2"/>
        <v>230.9594153052451</v>
      </c>
      <c r="W39" s="207">
        <f t="shared" si="2"/>
        <v>252.08693035253657</v>
      </c>
    </row>
    <row r="40" spans="1:23" ht="12" customHeight="1" x14ac:dyDescent="0.25">
      <c r="A40" s="18" t="s">
        <v>72</v>
      </c>
      <c r="B40" s="206">
        <f>ISI!B36+NFM!B52+CHI!B41+NMM!B40+PPA!B41+FBT!B21+TRE!B21+MAE!B21+TEL!B21+WWP!B21+OIS!B21</f>
        <v>299.41564918314697</v>
      </c>
      <c r="C40" s="206">
        <f>ISI!C36+NFM!C52+CHI!C41+NMM!C40+PPA!C41+FBT!C21+TRE!C21+MAE!C21+TEL!C21+WWP!C21+OIS!C21</f>
        <v>320.97773000859854</v>
      </c>
      <c r="D40" s="206">
        <f>ISI!D36+NFM!D52+CHI!D41+NMM!D40+PPA!D41+FBT!D21+TRE!D21+MAE!D21+TEL!D21+WWP!D21+OIS!D21</f>
        <v>315.02889079965604</v>
      </c>
      <c r="E40" s="206">
        <f>ISI!E36+NFM!E52+CHI!E41+NMM!E40+PPA!E41+FBT!E21+TRE!E21+MAE!E21+TEL!E21+WWP!E21+OIS!E21</f>
        <v>302.91315563198617</v>
      </c>
      <c r="F40" s="206">
        <f>ISI!F36+NFM!F52+CHI!F41+NMM!F40+PPA!F41+FBT!F21+TRE!F21+MAE!F21+TEL!F21+WWP!F21+OIS!F21</f>
        <v>329.006018916595</v>
      </c>
      <c r="G40" s="206">
        <f>ISI!G36+NFM!G52+CHI!G41+NMM!G40+PPA!G41+FBT!G21+TRE!G21+MAE!G21+TEL!G21+WWP!G21+OIS!G21</f>
        <v>329.0189165950128</v>
      </c>
      <c r="H40" s="206">
        <f>ISI!H36+NFM!H52+CHI!H41+NMM!H40+PPA!H41+FBT!H21+TRE!H21+MAE!H21+TEL!H21+WWP!H21+OIS!H21</f>
        <v>350.66646603611349</v>
      </c>
      <c r="I40" s="206">
        <f>ISI!I36+NFM!I52+CHI!I41+NMM!I40+PPA!I41+FBT!I21+TRE!I21+MAE!I21+TEL!I21+WWP!I21+OIS!I21</f>
        <v>350.12579535683574</v>
      </c>
      <c r="J40" s="206">
        <f>ISI!J36+NFM!J52+CHI!J41+NMM!J40+PPA!J41+FBT!J21+TRE!J21+MAE!J21+TEL!J21+WWP!J21+OIS!J21</f>
        <v>332.63370593293212</v>
      </c>
      <c r="K40" s="206">
        <f>ISI!K36+NFM!K52+CHI!K41+NMM!K40+PPA!K41+FBT!K21+TRE!K21+MAE!K21+TEL!K21+WWP!K21+OIS!K21</f>
        <v>293.64763542562332</v>
      </c>
      <c r="L40" s="206">
        <f>ISI!L36+NFM!L52+CHI!L41+NMM!L40+PPA!L41+FBT!L21+TRE!L21+MAE!L21+TEL!L21+WWP!L21+OIS!L21</f>
        <v>309.52390369733456</v>
      </c>
      <c r="M40" s="206">
        <f>ISI!M36+NFM!M52+CHI!M41+NMM!M40+PPA!M41+FBT!M21+TRE!M21+MAE!M21+TEL!M21+WWP!M21+OIS!M21</f>
        <v>316.04411006018915</v>
      </c>
      <c r="N40" s="206">
        <f>ISI!N36+NFM!N52+CHI!N41+NMM!N40+PPA!N41+FBT!N21+TRE!N21+MAE!N21+TEL!N21+WWP!N21+OIS!N21</f>
        <v>303.61169389509882</v>
      </c>
      <c r="O40" s="206">
        <f>ISI!O36+NFM!O52+CHI!O41+NMM!O40+PPA!O41+FBT!O21+TRE!O21+MAE!O21+TEL!O21+WWP!O21+OIS!O21</f>
        <v>283.32734307824586</v>
      </c>
      <c r="P40" s="206">
        <f>ISI!P36+NFM!P52+CHI!P41+NMM!P40+PPA!P41+FBT!P21+TRE!P21+MAE!P21+TEL!P21+WWP!P21+OIS!P21</f>
        <v>281.49604471195181</v>
      </c>
      <c r="Q40" s="206">
        <f>ISI!Q36+NFM!Q52+CHI!Q41+NMM!Q40+PPA!Q41+FBT!Q21+TRE!Q21+MAE!Q21+TEL!Q21+WWP!Q21+OIS!Q21</f>
        <v>277.3466895958727</v>
      </c>
      <c r="R40" s="206">
        <f>ISI!R36+NFM!R52+CHI!R41+NMM!R40+PPA!R41+FBT!R21+TRE!R21+MAE!R21+TEL!R21+WWP!R21+OIS!R21</f>
        <v>280.85640584694755</v>
      </c>
      <c r="S40" s="206">
        <f>ISI!S36+NFM!S52+CHI!S41+NMM!S40+PPA!S41+FBT!S21+TRE!S21+MAE!S21+TEL!S21+WWP!S21+OIS!S21</f>
        <v>267.45941530524505</v>
      </c>
      <c r="T40" s="206">
        <f>ISI!T36+NFM!T52+CHI!T41+NMM!T40+PPA!T41+FBT!T21+TRE!T21+MAE!T21+TEL!T21+WWP!T21+OIS!T21</f>
        <v>278.70429922613931</v>
      </c>
      <c r="U40" s="206">
        <f>ISI!U36+NFM!U52+CHI!U41+NMM!U40+PPA!U41+FBT!U21+TRE!U21+MAE!U21+TEL!U21+WWP!U21+OIS!U21</f>
        <v>269.51951848667238</v>
      </c>
      <c r="V40" s="206">
        <f>ISI!V36+NFM!V52+CHI!V41+NMM!V40+PPA!V41+FBT!V21+TRE!V21+MAE!V21+TEL!V21+WWP!V21+OIS!V21</f>
        <v>230.9594153052451</v>
      </c>
      <c r="W40" s="206">
        <f>ISI!W36+NFM!W52+CHI!W41+NMM!W40+PPA!W41+FBT!W21+TRE!W21+MAE!W21+TEL!W21+WWP!W21+OIS!W21</f>
        <v>252.08693035253657</v>
      </c>
    </row>
    <row r="41" spans="1:23" ht="12" customHeight="1" x14ac:dyDescent="0.25">
      <c r="A41" s="18" t="s">
        <v>36</v>
      </c>
      <c r="B41" s="206">
        <f>ISI!B37+NFM!B53+CHI!B42+NMM!B41+PPA!B42+FBT!B22+TRE!B22+MAE!B22+TEL!B22+WWP!B22+OIS!B22</f>
        <v>0</v>
      </c>
      <c r="C41" s="206">
        <f>ISI!C37+NFM!C53+CHI!C42+NMM!C41+PPA!C42+FBT!C22+TRE!C22+MAE!C22+TEL!C22+WWP!C22+OIS!C22</f>
        <v>0</v>
      </c>
      <c r="D41" s="206">
        <f>ISI!D37+NFM!D53+CHI!D42+NMM!D41+PPA!D42+FBT!D22+TRE!D22+MAE!D22+TEL!D22+WWP!D22+OIS!D22</f>
        <v>0</v>
      </c>
      <c r="E41" s="206">
        <f>ISI!E37+NFM!E53+CHI!E42+NMM!E41+PPA!E42+FBT!E22+TRE!E22+MAE!E22+TEL!E22+WWP!E22+OIS!E22</f>
        <v>0</v>
      </c>
      <c r="F41" s="206">
        <f>ISI!F37+NFM!F53+CHI!F42+NMM!F41+PPA!F42+FBT!F22+TRE!F22+MAE!F22+TEL!F22+WWP!F22+OIS!F22</f>
        <v>0</v>
      </c>
      <c r="G41" s="206">
        <f>ISI!G37+NFM!G53+CHI!G42+NMM!G41+PPA!G42+FBT!G22+TRE!G22+MAE!G22+TEL!G22+WWP!G22+OIS!G22</f>
        <v>0</v>
      </c>
      <c r="H41" s="206">
        <f>ISI!H37+NFM!H53+CHI!H42+NMM!H41+PPA!H42+FBT!H22+TRE!H22+MAE!H22+TEL!H22+WWP!H22+OIS!H22</f>
        <v>0</v>
      </c>
      <c r="I41" s="206">
        <f>ISI!I37+NFM!I53+CHI!I42+NMM!I41+PPA!I42+FBT!I22+TRE!I22+MAE!I22+TEL!I22+WWP!I22+OIS!I22</f>
        <v>0</v>
      </c>
      <c r="J41" s="206">
        <f>ISI!J37+NFM!J53+CHI!J42+NMM!J41+PPA!J42+FBT!J22+TRE!J22+MAE!J22+TEL!J22+WWP!J22+OIS!J22</f>
        <v>0</v>
      </c>
      <c r="K41" s="206">
        <f>ISI!K37+NFM!K53+CHI!K42+NMM!K41+PPA!K42+FBT!K22+TRE!K22+MAE!K22+TEL!K22+WWP!K22+OIS!K22</f>
        <v>0</v>
      </c>
      <c r="L41" s="206">
        <f>ISI!L37+NFM!L53+CHI!L42+NMM!L41+PPA!L42+FBT!L22+TRE!L22+MAE!L22+TEL!L22+WWP!L22+OIS!L22</f>
        <v>0</v>
      </c>
      <c r="M41" s="206">
        <f>ISI!M37+NFM!M53+CHI!M42+NMM!M41+PPA!M42+FBT!M22+TRE!M22+MAE!M22+TEL!M22+WWP!M22+OIS!M22</f>
        <v>0</v>
      </c>
      <c r="N41" s="206">
        <f>ISI!N37+NFM!N53+CHI!N42+NMM!N41+PPA!N42+FBT!N22+TRE!N22+MAE!N22+TEL!N22+WWP!N22+OIS!N22</f>
        <v>0</v>
      </c>
      <c r="O41" s="206">
        <f>ISI!O37+NFM!O53+CHI!O42+NMM!O41+PPA!O42+FBT!O22+TRE!O22+MAE!O22+TEL!O22+WWP!O22+OIS!O22</f>
        <v>0</v>
      </c>
      <c r="P41" s="206">
        <f>ISI!P37+NFM!P53+CHI!P42+NMM!P41+PPA!P42+FBT!P22+TRE!P22+MAE!P22+TEL!P22+WWP!P22+OIS!P22</f>
        <v>0</v>
      </c>
      <c r="Q41" s="206">
        <f>ISI!Q37+NFM!Q53+CHI!Q42+NMM!Q41+PPA!Q42+FBT!Q22+TRE!Q22+MAE!Q22+TEL!Q22+WWP!Q22+OIS!Q22</f>
        <v>0</v>
      </c>
      <c r="R41" s="206">
        <f>ISI!R37+NFM!R53+CHI!R42+NMM!R41+PPA!R42+FBT!R22+TRE!R22+MAE!R22+TEL!R22+WWP!R22+OIS!R22</f>
        <v>0</v>
      </c>
      <c r="S41" s="206">
        <f>ISI!S37+NFM!S53+CHI!S42+NMM!S41+PPA!S42+FBT!S22+TRE!S22+MAE!S22+TEL!S22+WWP!S22+OIS!S22</f>
        <v>0</v>
      </c>
      <c r="T41" s="206">
        <f>ISI!T37+NFM!T53+CHI!T42+NMM!T41+PPA!T42+FBT!T22+TRE!T22+MAE!T22+TEL!T22+WWP!T22+OIS!T22</f>
        <v>0</v>
      </c>
      <c r="U41" s="206">
        <f>ISI!U37+NFM!U53+CHI!U42+NMM!U41+PPA!U42+FBT!U22+TRE!U22+MAE!U22+TEL!U22+WWP!U22+OIS!U22</f>
        <v>0</v>
      </c>
      <c r="V41" s="206">
        <f>ISI!V37+NFM!V53+CHI!V42+NMM!V41+PPA!V42+FBT!V22+TRE!V22+MAE!V22+TEL!V22+WWP!V22+OIS!V22</f>
        <v>0</v>
      </c>
      <c r="W41" s="206">
        <f>ISI!W37+NFM!W53+CHI!W42+NMM!W41+PPA!W42+FBT!W22+TRE!W22+MAE!W22+TEL!W22+WWP!W22+OIS!W22</f>
        <v>0</v>
      </c>
    </row>
    <row r="42" spans="1:23" ht="12" customHeight="1" x14ac:dyDescent="0.25">
      <c r="A42" s="19" t="s">
        <v>37</v>
      </c>
      <c r="B42" s="207">
        <f t="shared" ref="B42:W42" si="3">SUM(B43:B48)</f>
        <v>6.4116079105760946</v>
      </c>
      <c r="C42" s="207">
        <f t="shared" si="3"/>
        <v>13.941788478073949</v>
      </c>
      <c r="D42" s="207">
        <f t="shared" si="3"/>
        <v>16.777300085984521</v>
      </c>
      <c r="E42" s="207">
        <f t="shared" si="3"/>
        <v>15.95829750644884</v>
      </c>
      <c r="F42" s="207">
        <f t="shared" si="3"/>
        <v>18.171195184866718</v>
      </c>
      <c r="G42" s="207">
        <f t="shared" si="3"/>
        <v>39.526053310404123</v>
      </c>
      <c r="H42" s="207">
        <f t="shared" si="3"/>
        <v>40.571195184866717</v>
      </c>
      <c r="I42" s="207">
        <f t="shared" si="3"/>
        <v>43.069217540842644</v>
      </c>
      <c r="J42" s="207">
        <f t="shared" si="3"/>
        <v>45.35872742906276</v>
      </c>
      <c r="K42" s="207">
        <f t="shared" si="3"/>
        <v>33.61478933791917</v>
      </c>
      <c r="L42" s="207">
        <f t="shared" si="3"/>
        <v>42.192003439380898</v>
      </c>
      <c r="M42" s="207">
        <f t="shared" si="3"/>
        <v>39.089939810834053</v>
      </c>
      <c r="N42" s="207">
        <f t="shared" si="3"/>
        <v>37.151848667239904</v>
      </c>
      <c r="O42" s="207">
        <f t="shared" si="3"/>
        <v>38.716423043852103</v>
      </c>
      <c r="P42" s="207">
        <f t="shared" si="3"/>
        <v>41.918228718830605</v>
      </c>
      <c r="Q42" s="207">
        <f t="shared" si="3"/>
        <v>38.061134995700762</v>
      </c>
      <c r="R42" s="207">
        <f t="shared" si="3"/>
        <v>36.893293207222698</v>
      </c>
      <c r="S42" s="207">
        <f t="shared" si="3"/>
        <v>35.990197764402396</v>
      </c>
      <c r="T42" s="207">
        <f t="shared" si="3"/>
        <v>30.42828890799656</v>
      </c>
      <c r="U42" s="207">
        <f t="shared" si="3"/>
        <v>23.588564058469473</v>
      </c>
      <c r="V42" s="207">
        <f t="shared" si="3"/>
        <v>34.538349097162509</v>
      </c>
      <c r="W42" s="207">
        <f t="shared" si="3"/>
        <v>33.57102321582115</v>
      </c>
    </row>
    <row r="43" spans="1:23" ht="12" customHeight="1" x14ac:dyDescent="0.25">
      <c r="A43" s="18" t="s">
        <v>73</v>
      </c>
      <c r="B43" s="206">
        <f>ISI!B39+NFM!B55+CHI!B44+NMM!B43+PPA!B44+FBT!B24+TRE!B24+MAE!B24+TEL!B24+WWP!B24+OIS!B24</f>
        <v>6.4116079105760946</v>
      </c>
      <c r="C43" s="206">
        <f>ISI!C39+NFM!C55+CHI!C44+NMM!C43+PPA!C44+FBT!C24+TRE!C24+MAE!C24+TEL!C24+WWP!C24+OIS!C24</f>
        <v>13.941788478073949</v>
      </c>
      <c r="D43" s="206">
        <f>ISI!D39+NFM!D55+CHI!D44+NMM!D43+PPA!D44+FBT!D24+TRE!D24+MAE!D24+TEL!D24+WWP!D24+OIS!D24</f>
        <v>16.777300085984521</v>
      </c>
      <c r="E43" s="206">
        <f>ISI!E39+NFM!E55+CHI!E44+NMM!E43+PPA!E44+FBT!E24+TRE!E24+MAE!E24+TEL!E24+WWP!E24+OIS!E24</f>
        <v>15.95829750644884</v>
      </c>
      <c r="F43" s="206">
        <f>ISI!F39+NFM!F55+CHI!F44+NMM!F43+PPA!F44+FBT!F24+TRE!F24+MAE!F24+TEL!F24+WWP!F24+OIS!F24</f>
        <v>18.171195184866718</v>
      </c>
      <c r="G43" s="206">
        <f>ISI!G39+NFM!G55+CHI!G44+NMM!G43+PPA!G44+FBT!G24+TRE!G24+MAE!G24+TEL!G24+WWP!G24+OIS!G24</f>
        <v>39.526053310404123</v>
      </c>
      <c r="H43" s="206">
        <f>ISI!H39+NFM!H55+CHI!H44+NMM!H43+PPA!H44+FBT!H24+TRE!H24+MAE!H24+TEL!H24+WWP!H24+OIS!H24</f>
        <v>40.571195184866717</v>
      </c>
      <c r="I43" s="206">
        <f>ISI!I39+NFM!I55+CHI!I44+NMM!I43+PPA!I44+FBT!I24+TRE!I24+MAE!I24+TEL!I24+WWP!I24+OIS!I24</f>
        <v>43.069217540842644</v>
      </c>
      <c r="J43" s="206">
        <f>ISI!J39+NFM!J55+CHI!J44+NMM!J43+PPA!J44+FBT!J24+TRE!J24+MAE!J24+TEL!J24+WWP!J24+OIS!J24</f>
        <v>45.35872742906276</v>
      </c>
      <c r="K43" s="206">
        <f>ISI!K39+NFM!K55+CHI!K44+NMM!K43+PPA!K44+FBT!K24+TRE!K24+MAE!K24+TEL!K24+WWP!K24+OIS!K24</f>
        <v>33.61478933791917</v>
      </c>
      <c r="L43" s="206">
        <f>ISI!L39+NFM!L55+CHI!L44+NMM!L43+PPA!L44+FBT!L24+TRE!L24+MAE!L24+TEL!L24+WWP!L24+OIS!L24</f>
        <v>42.192003439380898</v>
      </c>
      <c r="M43" s="206">
        <f>ISI!M39+NFM!M55+CHI!M44+NMM!M43+PPA!M44+FBT!M24+TRE!M24+MAE!M24+TEL!M24+WWP!M24+OIS!M24</f>
        <v>39.089939810834053</v>
      </c>
      <c r="N43" s="206">
        <f>ISI!N39+NFM!N55+CHI!N44+NMM!N43+PPA!N44+FBT!N24+TRE!N24+MAE!N24+TEL!N24+WWP!N24+OIS!N24</f>
        <v>37.151848667239904</v>
      </c>
      <c r="O43" s="206">
        <f>ISI!O39+NFM!O55+CHI!O44+NMM!O43+PPA!O44+FBT!O24+TRE!O24+MAE!O24+TEL!O24+WWP!O24+OIS!O24</f>
        <v>38.716423043852103</v>
      </c>
      <c r="P43" s="206">
        <f>ISI!P39+NFM!P55+CHI!P44+NMM!P43+PPA!P44+FBT!P24+TRE!P24+MAE!P24+TEL!P24+WWP!P24+OIS!P24</f>
        <v>41.918228718830605</v>
      </c>
      <c r="Q43" s="206">
        <f>ISI!Q39+NFM!Q55+CHI!Q44+NMM!Q43+PPA!Q44+FBT!Q24+TRE!Q24+MAE!Q24+TEL!Q24+WWP!Q24+OIS!Q24</f>
        <v>38.061134995700762</v>
      </c>
      <c r="R43" s="206">
        <f>ISI!R39+NFM!R55+CHI!R44+NMM!R43+PPA!R44+FBT!R24+TRE!R24+MAE!R24+TEL!R24+WWP!R24+OIS!R24</f>
        <v>36.893293207222698</v>
      </c>
      <c r="S43" s="206">
        <f>ISI!S39+NFM!S55+CHI!S44+NMM!S43+PPA!S44+FBT!S24+TRE!S24+MAE!S24+TEL!S24+WWP!S24+OIS!S24</f>
        <v>35.990197764402396</v>
      </c>
      <c r="T43" s="206">
        <f>ISI!T39+NFM!T55+CHI!T44+NMM!T43+PPA!T44+FBT!T24+TRE!T24+MAE!T24+TEL!T24+WWP!T24+OIS!T24</f>
        <v>30.42828890799656</v>
      </c>
      <c r="U43" s="206">
        <f>ISI!U39+NFM!U55+CHI!U44+NMM!U43+PPA!U44+FBT!U24+TRE!U24+MAE!U24+TEL!U24+WWP!U24+OIS!U24</f>
        <v>23.588564058469473</v>
      </c>
      <c r="V43" s="206">
        <f>ISI!V39+NFM!V55+CHI!V44+NMM!V43+PPA!V44+FBT!V24+TRE!V24+MAE!V24+TEL!V24+WWP!V24+OIS!V24</f>
        <v>34.538349097162509</v>
      </c>
      <c r="W43" s="206">
        <f>ISI!W39+NFM!W55+CHI!W44+NMM!W43+PPA!W44+FBT!W24+TRE!W24+MAE!W24+TEL!W24+WWP!W24+OIS!W24</f>
        <v>33.57102321582115</v>
      </c>
    </row>
    <row r="44" spans="1:23" ht="12" customHeight="1" x14ac:dyDescent="0.25">
      <c r="A44" s="18" t="s">
        <v>74</v>
      </c>
      <c r="B44" s="206">
        <f>ISI!B40+NFM!B56+CHI!B45+NMM!B44+PPA!B45+FBT!B25+TRE!B25+MAE!B25+TEL!B25+WWP!B25+OIS!B25</f>
        <v>0</v>
      </c>
      <c r="C44" s="206">
        <f>ISI!C40+NFM!C56+CHI!C45+NMM!C44+PPA!C45+FBT!C25+TRE!C25+MAE!C25+TEL!C25+WWP!C25+OIS!C25</f>
        <v>0</v>
      </c>
      <c r="D44" s="206">
        <f>ISI!D40+NFM!D56+CHI!D45+NMM!D44+PPA!D45+FBT!D25+TRE!D25+MAE!D25+TEL!D25+WWP!D25+OIS!D25</f>
        <v>0</v>
      </c>
      <c r="E44" s="206">
        <f>ISI!E40+NFM!E56+CHI!E45+NMM!E44+PPA!E45+FBT!E25+TRE!E25+MAE!E25+TEL!E25+WWP!E25+OIS!E25</f>
        <v>0</v>
      </c>
      <c r="F44" s="206">
        <f>ISI!F40+NFM!F56+CHI!F45+NMM!F44+PPA!F45+FBT!F25+TRE!F25+MAE!F25+TEL!F25+WWP!F25+OIS!F25</f>
        <v>0</v>
      </c>
      <c r="G44" s="206">
        <f>ISI!G40+NFM!G56+CHI!G45+NMM!G44+PPA!G45+FBT!G25+TRE!G25+MAE!G25+TEL!G25+WWP!G25+OIS!G25</f>
        <v>0</v>
      </c>
      <c r="H44" s="206">
        <f>ISI!H40+NFM!H56+CHI!H45+NMM!H44+PPA!H45+FBT!H25+TRE!H25+MAE!H25+TEL!H25+WWP!H25+OIS!H25</f>
        <v>0</v>
      </c>
      <c r="I44" s="206">
        <f>ISI!I40+NFM!I56+CHI!I45+NMM!I44+PPA!I45+FBT!I25+TRE!I25+MAE!I25+TEL!I25+WWP!I25+OIS!I25</f>
        <v>0</v>
      </c>
      <c r="J44" s="206">
        <f>ISI!J40+NFM!J56+CHI!J45+NMM!J44+PPA!J45+FBT!J25+TRE!J25+MAE!J25+TEL!J25+WWP!J25+OIS!J25</f>
        <v>0</v>
      </c>
      <c r="K44" s="206">
        <f>ISI!K40+NFM!K56+CHI!K45+NMM!K44+PPA!K45+FBT!K25+TRE!K25+MAE!K25+TEL!K25+WWP!K25+OIS!K25</f>
        <v>0</v>
      </c>
      <c r="L44" s="206">
        <f>ISI!L40+NFM!L56+CHI!L45+NMM!L44+PPA!L45+FBT!L25+TRE!L25+MAE!L25+TEL!L25+WWP!L25+OIS!L25</f>
        <v>0</v>
      </c>
      <c r="M44" s="206">
        <f>ISI!M40+NFM!M56+CHI!M45+NMM!M44+PPA!M45+FBT!M25+TRE!M25+MAE!M25+TEL!M25+WWP!M25+OIS!M25</f>
        <v>0</v>
      </c>
      <c r="N44" s="206">
        <f>ISI!N40+NFM!N56+CHI!N45+NMM!N44+PPA!N45+FBT!N25+TRE!N25+MAE!N25+TEL!N25+WWP!N25+OIS!N25</f>
        <v>0</v>
      </c>
      <c r="O44" s="206">
        <f>ISI!O40+NFM!O56+CHI!O45+NMM!O44+PPA!O45+FBT!O25+TRE!O25+MAE!O25+TEL!O25+WWP!O25+OIS!O25</f>
        <v>0</v>
      </c>
      <c r="P44" s="206">
        <f>ISI!P40+NFM!P56+CHI!P45+NMM!P44+PPA!P45+FBT!P25+TRE!P25+MAE!P25+TEL!P25+WWP!P25+OIS!P25</f>
        <v>0</v>
      </c>
      <c r="Q44" s="206">
        <f>ISI!Q40+NFM!Q56+CHI!Q45+NMM!Q44+PPA!Q45+FBT!Q25+TRE!Q25+MAE!Q25+TEL!Q25+WWP!Q25+OIS!Q25</f>
        <v>0</v>
      </c>
      <c r="R44" s="206">
        <f>ISI!R40+NFM!R56+CHI!R45+NMM!R44+PPA!R45+FBT!R25+TRE!R25+MAE!R25+TEL!R25+WWP!R25+OIS!R25</f>
        <v>0</v>
      </c>
      <c r="S44" s="206">
        <f>ISI!S40+NFM!S56+CHI!S45+NMM!S44+PPA!S45+FBT!S25+TRE!S25+MAE!S25+TEL!S25+WWP!S25+OIS!S25</f>
        <v>0</v>
      </c>
      <c r="T44" s="206">
        <f>ISI!T40+NFM!T56+CHI!T45+NMM!T44+PPA!T45+FBT!T25+TRE!T25+MAE!T25+TEL!T25+WWP!T25+OIS!T25</f>
        <v>0</v>
      </c>
      <c r="U44" s="206">
        <f>ISI!U40+NFM!U56+CHI!U45+NMM!U44+PPA!U45+FBT!U25+TRE!U25+MAE!U25+TEL!U25+WWP!U25+OIS!U25</f>
        <v>0</v>
      </c>
      <c r="V44" s="206">
        <f>ISI!V40+NFM!V56+CHI!V45+NMM!V44+PPA!V45+FBT!V25+TRE!V25+MAE!V25+TEL!V25+WWP!V25+OIS!V25</f>
        <v>0</v>
      </c>
      <c r="W44" s="206">
        <f>ISI!W40+NFM!W56+CHI!W45+NMM!W44+PPA!W45+FBT!W25+TRE!W25+MAE!W25+TEL!W25+WWP!W25+OIS!W25</f>
        <v>0</v>
      </c>
    </row>
    <row r="45" spans="1:23" ht="12" customHeight="1" x14ac:dyDescent="0.25">
      <c r="A45" s="18" t="s">
        <v>75</v>
      </c>
      <c r="B45" s="206">
        <f>ISI!B41+NFM!B57+CHI!B46+NMM!B45+PPA!B46+FBT!B26+TRE!B26+MAE!B26+TEL!B26+WWP!B26+OIS!B26</f>
        <v>0</v>
      </c>
      <c r="C45" s="206">
        <f>ISI!C41+NFM!C57+CHI!C46+NMM!C45+PPA!C46+FBT!C26+TRE!C26+MAE!C26+TEL!C26+WWP!C26+OIS!C26</f>
        <v>0</v>
      </c>
      <c r="D45" s="206">
        <f>ISI!D41+NFM!D57+CHI!D46+NMM!D45+PPA!D46+FBT!D26+TRE!D26+MAE!D26+TEL!D26+WWP!D26+OIS!D26</f>
        <v>0</v>
      </c>
      <c r="E45" s="206">
        <f>ISI!E41+NFM!E57+CHI!E46+NMM!E45+PPA!E46+FBT!E26+TRE!E26+MAE!E26+TEL!E26+WWP!E26+OIS!E26</f>
        <v>0</v>
      </c>
      <c r="F45" s="206">
        <f>ISI!F41+NFM!F57+CHI!F46+NMM!F45+PPA!F46+FBT!F26+TRE!F26+MAE!F26+TEL!F26+WWP!F26+OIS!F26</f>
        <v>0</v>
      </c>
      <c r="G45" s="206">
        <f>ISI!G41+NFM!G57+CHI!G46+NMM!G45+PPA!G46+FBT!G26+TRE!G26+MAE!G26+TEL!G26+WWP!G26+OIS!G26</f>
        <v>0</v>
      </c>
      <c r="H45" s="206">
        <f>ISI!H41+NFM!H57+CHI!H46+NMM!H45+PPA!H46+FBT!H26+TRE!H26+MAE!H26+TEL!H26+WWP!H26+OIS!H26</f>
        <v>0</v>
      </c>
      <c r="I45" s="206">
        <f>ISI!I41+NFM!I57+CHI!I46+NMM!I45+PPA!I46+FBT!I26+TRE!I26+MAE!I26+TEL!I26+WWP!I26+OIS!I26</f>
        <v>0</v>
      </c>
      <c r="J45" s="206">
        <f>ISI!J41+NFM!J57+CHI!J46+NMM!J45+PPA!J46+FBT!J26+TRE!J26+MAE!J26+TEL!J26+WWP!J26+OIS!J26</f>
        <v>0</v>
      </c>
      <c r="K45" s="206">
        <f>ISI!K41+NFM!K57+CHI!K46+NMM!K45+PPA!K46+FBT!K26+TRE!K26+MAE!K26+TEL!K26+WWP!K26+OIS!K26</f>
        <v>0</v>
      </c>
      <c r="L45" s="206">
        <f>ISI!L41+NFM!L57+CHI!L46+NMM!L45+PPA!L46+FBT!L26+TRE!L26+MAE!L26+TEL!L26+WWP!L26+OIS!L26</f>
        <v>0</v>
      </c>
      <c r="M45" s="206">
        <f>ISI!M41+NFM!M57+CHI!M46+NMM!M45+PPA!M46+FBT!M26+TRE!M26+MAE!M26+TEL!M26+WWP!M26+OIS!M26</f>
        <v>0</v>
      </c>
      <c r="N45" s="206">
        <f>ISI!N41+NFM!N57+CHI!N46+NMM!N45+PPA!N46+FBT!N26+TRE!N26+MAE!N26+TEL!N26+WWP!N26+OIS!N26</f>
        <v>0</v>
      </c>
      <c r="O45" s="206">
        <f>ISI!O41+NFM!O57+CHI!O46+NMM!O45+PPA!O46+FBT!O26+TRE!O26+MAE!O26+TEL!O26+WWP!O26+OIS!O26</f>
        <v>0</v>
      </c>
      <c r="P45" s="206">
        <f>ISI!P41+NFM!P57+CHI!P46+NMM!P45+PPA!P46+FBT!P26+TRE!P26+MAE!P26+TEL!P26+WWP!P26+OIS!P26</f>
        <v>0</v>
      </c>
      <c r="Q45" s="206">
        <f>ISI!Q41+NFM!Q57+CHI!Q46+NMM!Q45+PPA!Q46+FBT!Q26+TRE!Q26+MAE!Q26+TEL!Q26+WWP!Q26+OIS!Q26</f>
        <v>0</v>
      </c>
      <c r="R45" s="206">
        <f>ISI!R41+NFM!R57+CHI!R46+NMM!R45+PPA!R46+FBT!R26+TRE!R26+MAE!R26+TEL!R26+WWP!R26+OIS!R26</f>
        <v>0</v>
      </c>
      <c r="S45" s="206">
        <f>ISI!S41+NFM!S57+CHI!S46+NMM!S45+PPA!S46+FBT!S26+TRE!S26+MAE!S26+TEL!S26+WWP!S26+OIS!S26</f>
        <v>0</v>
      </c>
      <c r="T45" s="206">
        <f>ISI!T41+NFM!T57+CHI!T46+NMM!T45+PPA!T46+FBT!T26+TRE!T26+MAE!T26+TEL!T26+WWP!T26+OIS!T26</f>
        <v>0</v>
      </c>
      <c r="U45" s="206">
        <f>ISI!U41+NFM!U57+CHI!U46+NMM!U45+PPA!U46+FBT!U26+TRE!U26+MAE!U26+TEL!U26+WWP!U26+OIS!U26</f>
        <v>0</v>
      </c>
      <c r="V45" s="206">
        <f>ISI!V41+NFM!V57+CHI!V46+NMM!V45+PPA!V46+FBT!V26+TRE!V26+MAE!V26+TEL!V26+WWP!V26+OIS!V26</f>
        <v>0</v>
      </c>
      <c r="W45" s="206">
        <f>ISI!W41+NFM!W57+CHI!W46+NMM!W45+PPA!W46+FBT!W26+TRE!W26+MAE!W26+TEL!W26+WWP!W26+OIS!W26</f>
        <v>0</v>
      </c>
    </row>
    <row r="46" spans="1:23" ht="12" customHeight="1" x14ac:dyDescent="0.25">
      <c r="A46" s="18" t="s">
        <v>76</v>
      </c>
      <c r="B46" s="206">
        <f>ISI!B42+NFM!B58+CHI!B47+NMM!B46+PPA!B47+FBT!B27+TRE!B27+MAE!B27+TEL!B27+WWP!B27+OIS!B27</f>
        <v>0</v>
      </c>
      <c r="C46" s="206">
        <f>ISI!C42+NFM!C58+CHI!C47+NMM!C46+PPA!C47+FBT!C27+TRE!C27+MAE!C27+TEL!C27+WWP!C27+OIS!C27</f>
        <v>0</v>
      </c>
      <c r="D46" s="206">
        <f>ISI!D42+NFM!D58+CHI!D47+NMM!D46+PPA!D47+FBT!D27+TRE!D27+MAE!D27+TEL!D27+WWP!D27+OIS!D27</f>
        <v>0</v>
      </c>
      <c r="E46" s="206">
        <f>ISI!E42+NFM!E58+CHI!E47+NMM!E46+PPA!E47+FBT!E27+TRE!E27+MAE!E27+TEL!E27+WWP!E27+OIS!E27</f>
        <v>0</v>
      </c>
      <c r="F46" s="206">
        <f>ISI!F42+NFM!F58+CHI!F47+NMM!F46+PPA!F47+FBT!F27+TRE!F27+MAE!F27+TEL!F27+WWP!F27+OIS!F27</f>
        <v>0</v>
      </c>
      <c r="G46" s="206">
        <f>ISI!G42+NFM!G58+CHI!G47+NMM!G46+PPA!G47+FBT!G27+TRE!G27+MAE!G27+TEL!G27+WWP!G27+OIS!G27</f>
        <v>0</v>
      </c>
      <c r="H46" s="206">
        <f>ISI!H42+NFM!H58+CHI!H47+NMM!H46+PPA!H47+FBT!H27+TRE!H27+MAE!H27+TEL!H27+WWP!H27+OIS!H27</f>
        <v>0</v>
      </c>
      <c r="I46" s="206">
        <f>ISI!I42+NFM!I58+CHI!I47+NMM!I46+PPA!I47+FBT!I27+TRE!I27+MAE!I27+TEL!I27+WWP!I27+OIS!I27</f>
        <v>0</v>
      </c>
      <c r="J46" s="206">
        <f>ISI!J42+NFM!J58+CHI!J47+NMM!J46+PPA!J47+FBT!J27+TRE!J27+MAE!J27+TEL!J27+WWP!J27+OIS!J27</f>
        <v>0</v>
      </c>
      <c r="K46" s="206">
        <f>ISI!K42+NFM!K58+CHI!K47+NMM!K46+PPA!K47+FBT!K27+TRE!K27+MAE!K27+TEL!K27+WWP!K27+OIS!K27</f>
        <v>0</v>
      </c>
      <c r="L46" s="206">
        <f>ISI!L42+NFM!L58+CHI!L47+NMM!L46+PPA!L47+FBT!L27+TRE!L27+MAE!L27+TEL!L27+WWP!L27+OIS!L27</f>
        <v>0</v>
      </c>
      <c r="M46" s="206">
        <f>ISI!M42+NFM!M58+CHI!M47+NMM!M46+PPA!M47+FBT!M27+TRE!M27+MAE!M27+TEL!M27+WWP!M27+OIS!M27</f>
        <v>0</v>
      </c>
      <c r="N46" s="206">
        <f>ISI!N42+NFM!N58+CHI!N47+NMM!N46+PPA!N47+FBT!N27+TRE!N27+MAE!N27+TEL!N27+WWP!N27+OIS!N27</f>
        <v>0</v>
      </c>
      <c r="O46" s="206">
        <f>ISI!O42+NFM!O58+CHI!O47+NMM!O46+PPA!O47+FBT!O27+TRE!O27+MAE!O27+TEL!O27+WWP!O27+OIS!O27</f>
        <v>0</v>
      </c>
      <c r="P46" s="206">
        <f>ISI!P42+NFM!P58+CHI!P47+NMM!P46+PPA!P47+FBT!P27+TRE!P27+MAE!P27+TEL!P27+WWP!P27+OIS!P27</f>
        <v>0</v>
      </c>
      <c r="Q46" s="206">
        <f>ISI!Q42+NFM!Q58+CHI!Q47+NMM!Q46+PPA!Q47+FBT!Q27+TRE!Q27+MAE!Q27+TEL!Q27+WWP!Q27+OIS!Q27</f>
        <v>0</v>
      </c>
      <c r="R46" s="206">
        <f>ISI!R42+NFM!R58+CHI!R47+NMM!R46+PPA!R47+FBT!R27+TRE!R27+MAE!R27+TEL!R27+WWP!R27+OIS!R27</f>
        <v>0</v>
      </c>
      <c r="S46" s="206">
        <f>ISI!S42+NFM!S58+CHI!S47+NMM!S46+PPA!S47+FBT!S27+TRE!S27+MAE!S27+TEL!S27+WWP!S27+OIS!S27</f>
        <v>0</v>
      </c>
      <c r="T46" s="206">
        <f>ISI!T42+NFM!T58+CHI!T47+NMM!T46+PPA!T47+FBT!T27+TRE!T27+MAE!T27+TEL!T27+WWP!T27+OIS!T27</f>
        <v>0</v>
      </c>
      <c r="U46" s="206">
        <f>ISI!U42+NFM!U58+CHI!U47+NMM!U46+PPA!U47+FBT!U27+TRE!U27+MAE!U27+TEL!U27+WWP!U27+OIS!U27</f>
        <v>0</v>
      </c>
      <c r="V46" s="206">
        <f>ISI!V42+NFM!V58+CHI!V47+NMM!V46+PPA!V47+FBT!V27+TRE!V27+MAE!V27+TEL!V27+WWP!V27+OIS!V27</f>
        <v>0</v>
      </c>
      <c r="W46" s="206">
        <f>ISI!W42+NFM!W58+CHI!W47+NMM!W46+PPA!W47+FBT!W27+TRE!W27+MAE!W27+TEL!W27+WWP!W27+OIS!W27</f>
        <v>0</v>
      </c>
    </row>
    <row r="47" spans="1:23" ht="12" customHeight="1" x14ac:dyDescent="0.25">
      <c r="A47" s="18" t="s">
        <v>77</v>
      </c>
      <c r="B47" s="206">
        <f>ISI!B43+NFM!B59+CHI!B48+NMM!B47+PPA!B48+FBT!B28+TRE!B28+MAE!B28+TEL!B28+WWP!B28+OIS!B28</f>
        <v>0</v>
      </c>
      <c r="C47" s="206">
        <f>ISI!C43+NFM!C59+CHI!C48+NMM!C47+PPA!C48+FBT!C28+TRE!C28+MAE!C28+TEL!C28+WWP!C28+OIS!C28</f>
        <v>0</v>
      </c>
      <c r="D47" s="206">
        <f>ISI!D43+NFM!D59+CHI!D48+NMM!D47+PPA!D48+FBT!D28+TRE!D28+MAE!D28+TEL!D28+WWP!D28+OIS!D28</f>
        <v>0</v>
      </c>
      <c r="E47" s="206">
        <f>ISI!E43+NFM!E59+CHI!E48+NMM!E47+PPA!E48+FBT!E28+TRE!E28+MAE!E28+TEL!E28+WWP!E28+OIS!E28</f>
        <v>0</v>
      </c>
      <c r="F47" s="206">
        <f>ISI!F43+NFM!F59+CHI!F48+NMM!F47+PPA!F48+FBT!F28+TRE!F28+MAE!F28+TEL!F28+WWP!F28+OIS!F28</f>
        <v>0</v>
      </c>
      <c r="G47" s="206">
        <f>ISI!G43+NFM!G59+CHI!G48+NMM!G47+PPA!G48+FBT!G28+TRE!G28+MAE!G28+TEL!G28+WWP!G28+OIS!G28</f>
        <v>0</v>
      </c>
      <c r="H47" s="206">
        <f>ISI!H43+NFM!H59+CHI!H48+NMM!H47+PPA!H48+FBT!H28+TRE!H28+MAE!H28+TEL!H28+WWP!H28+OIS!H28</f>
        <v>0</v>
      </c>
      <c r="I47" s="206">
        <f>ISI!I43+NFM!I59+CHI!I48+NMM!I47+PPA!I48+FBT!I28+TRE!I28+MAE!I28+TEL!I28+WWP!I28+OIS!I28</f>
        <v>0</v>
      </c>
      <c r="J47" s="206">
        <f>ISI!J43+NFM!J59+CHI!J48+NMM!J47+PPA!J48+FBT!J28+TRE!J28+MAE!J28+TEL!J28+WWP!J28+OIS!J28</f>
        <v>0</v>
      </c>
      <c r="K47" s="206">
        <f>ISI!K43+NFM!K59+CHI!K48+NMM!K47+PPA!K48+FBT!K28+TRE!K28+MAE!K28+TEL!K28+WWP!K28+OIS!K28</f>
        <v>0</v>
      </c>
      <c r="L47" s="206">
        <f>ISI!L43+NFM!L59+CHI!L48+NMM!L47+PPA!L48+FBT!L28+TRE!L28+MAE!L28+TEL!L28+WWP!L28+OIS!L28</f>
        <v>0</v>
      </c>
      <c r="M47" s="206">
        <f>ISI!M43+NFM!M59+CHI!M48+NMM!M47+PPA!M48+FBT!M28+TRE!M28+MAE!M28+TEL!M28+WWP!M28+OIS!M28</f>
        <v>0</v>
      </c>
      <c r="N47" s="206">
        <f>ISI!N43+NFM!N59+CHI!N48+NMM!N47+PPA!N48+FBT!N28+TRE!N28+MAE!N28+TEL!N28+WWP!N28+OIS!N28</f>
        <v>0</v>
      </c>
      <c r="O47" s="206">
        <f>ISI!O43+NFM!O59+CHI!O48+NMM!O47+PPA!O48+FBT!O28+TRE!O28+MAE!O28+TEL!O28+WWP!O28+OIS!O28</f>
        <v>0</v>
      </c>
      <c r="P47" s="206">
        <f>ISI!P43+NFM!P59+CHI!P48+NMM!P47+PPA!P48+FBT!P28+TRE!P28+MAE!P28+TEL!P28+WWP!P28+OIS!P28</f>
        <v>0</v>
      </c>
      <c r="Q47" s="206">
        <f>ISI!Q43+NFM!Q59+CHI!Q48+NMM!Q47+PPA!Q48+FBT!Q28+TRE!Q28+MAE!Q28+TEL!Q28+WWP!Q28+OIS!Q28</f>
        <v>0</v>
      </c>
      <c r="R47" s="206">
        <f>ISI!R43+NFM!R59+CHI!R48+NMM!R47+PPA!R48+FBT!R28+TRE!R28+MAE!R28+TEL!R28+WWP!R28+OIS!R28</f>
        <v>0</v>
      </c>
      <c r="S47" s="206">
        <f>ISI!S43+NFM!S59+CHI!S48+NMM!S47+PPA!S48+FBT!S28+TRE!S28+MAE!S28+TEL!S28+WWP!S28+OIS!S28</f>
        <v>0</v>
      </c>
      <c r="T47" s="206">
        <f>ISI!T43+NFM!T59+CHI!T48+NMM!T47+PPA!T48+FBT!T28+TRE!T28+MAE!T28+TEL!T28+WWP!T28+OIS!T28</f>
        <v>0</v>
      </c>
      <c r="U47" s="206">
        <f>ISI!U43+NFM!U59+CHI!U48+NMM!U47+PPA!U48+FBT!U28+TRE!U28+MAE!U28+TEL!U28+WWP!U28+OIS!U28</f>
        <v>0</v>
      </c>
      <c r="V47" s="206">
        <f>ISI!V43+NFM!V59+CHI!V48+NMM!V47+PPA!V48+FBT!V28+TRE!V28+MAE!V28+TEL!V28+WWP!V28+OIS!V28</f>
        <v>0</v>
      </c>
      <c r="W47" s="206">
        <f>ISI!W43+NFM!W59+CHI!W48+NMM!W47+PPA!W48+FBT!W28+TRE!W28+MAE!W28+TEL!W28+WWP!W28+OIS!W28</f>
        <v>0</v>
      </c>
    </row>
    <row r="48" spans="1:23" ht="12" customHeight="1" x14ac:dyDescent="0.25">
      <c r="A48" s="18" t="s">
        <v>78</v>
      </c>
      <c r="B48" s="206">
        <f>ISI!B44+NFM!B60+CHI!B49+NMM!B48+PPA!B49+FBT!B29+TRE!B29+MAE!B29+TEL!B29+WWP!B29+OIS!B29</f>
        <v>0</v>
      </c>
      <c r="C48" s="206">
        <f>ISI!C44+NFM!C60+CHI!C49+NMM!C48+PPA!C49+FBT!C29+TRE!C29+MAE!C29+TEL!C29+WWP!C29+OIS!C29</f>
        <v>0</v>
      </c>
      <c r="D48" s="206">
        <f>ISI!D44+NFM!D60+CHI!D49+NMM!D48+PPA!D49+FBT!D29+TRE!D29+MAE!D29+TEL!D29+WWP!D29+OIS!D29</f>
        <v>0</v>
      </c>
      <c r="E48" s="206">
        <f>ISI!E44+NFM!E60+CHI!E49+NMM!E48+PPA!E49+FBT!E29+TRE!E29+MAE!E29+TEL!E29+WWP!E29+OIS!E29</f>
        <v>0</v>
      </c>
      <c r="F48" s="206">
        <f>ISI!F44+NFM!F60+CHI!F49+NMM!F48+PPA!F49+FBT!F29+TRE!F29+MAE!F29+TEL!F29+WWP!F29+OIS!F29</f>
        <v>0</v>
      </c>
      <c r="G48" s="206">
        <f>ISI!G44+NFM!G60+CHI!G49+NMM!G48+PPA!G49+FBT!G29+TRE!G29+MAE!G29+TEL!G29+WWP!G29+OIS!G29</f>
        <v>0</v>
      </c>
      <c r="H48" s="206">
        <f>ISI!H44+NFM!H60+CHI!H49+NMM!H48+PPA!H49+FBT!H29+TRE!H29+MAE!H29+TEL!H29+WWP!H29+OIS!H29</f>
        <v>0</v>
      </c>
      <c r="I48" s="206">
        <f>ISI!I44+NFM!I60+CHI!I49+NMM!I48+PPA!I49+FBT!I29+TRE!I29+MAE!I29+TEL!I29+WWP!I29+OIS!I29</f>
        <v>0</v>
      </c>
      <c r="J48" s="206">
        <f>ISI!J44+NFM!J60+CHI!J49+NMM!J48+PPA!J49+FBT!J29+TRE!J29+MAE!J29+TEL!J29+WWP!J29+OIS!J29</f>
        <v>0</v>
      </c>
      <c r="K48" s="206">
        <f>ISI!K44+NFM!K60+CHI!K49+NMM!K48+PPA!K49+FBT!K29+TRE!K29+MAE!K29+TEL!K29+WWP!K29+OIS!K29</f>
        <v>0</v>
      </c>
      <c r="L48" s="206">
        <f>ISI!L44+NFM!L60+CHI!L49+NMM!L48+PPA!L49+FBT!L29+TRE!L29+MAE!L29+TEL!L29+WWP!L29+OIS!L29</f>
        <v>0</v>
      </c>
      <c r="M48" s="206">
        <f>ISI!M44+NFM!M60+CHI!M49+NMM!M48+PPA!M49+FBT!M29+TRE!M29+MAE!M29+TEL!M29+WWP!M29+OIS!M29</f>
        <v>0</v>
      </c>
      <c r="N48" s="206">
        <f>ISI!N44+NFM!N60+CHI!N49+NMM!N48+PPA!N49+FBT!N29+TRE!N29+MAE!N29+TEL!N29+WWP!N29+OIS!N29</f>
        <v>0</v>
      </c>
      <c r="O48" s="206">
        <f>ISI!O44+NFM!O60+CHI!O49+NMM!O48+PPA!O49+FBT!O29+TRE!O29+MAE!O29+TEL!O29+WWP!O29+OIS!O29</f>
        <v>0</v>
      </c>
      <c r="P48" s="206">
        <f>ISI!P44+NFM!P60+CHI!P49+NMM!P48+PPA!P49+FBT!P29+TRE!P29+MAE!P29+TEL!P29+WWP!P29+OIS!P29</f>
        <v>0</v>
      </c>
      <c r="Q48" s="206">
        <f>ISI!Q44+NFM!Q60+CHI!Q49+NMM!Q48+PPA!Q49+FBT!Q29+TRE!Q29+MAE!Q29+TEL!Q29+WWP!Q29+OIS!Q29</f>
        <v>0</v>
      </c>
      <c r="R48" s="206">
        <f>ISI!R44+NFM!R60+CHI!R49+NMM!R48+PPA!R49+FBT!R29+TRE!R29+MAE!R29+TEL!R29+WWP!R29+OIS!R29</f>
        <v>0</v>
      </c>
      <c r="S48" s="206">
        <f>ISI!S44+NFM!S60+CHI!S49+NMM!S48+PPA!S49+FBT!S29+TRE!S29+MAE!S29+TEL!S29+WWP!S29+OIS!S29</f>
        <v>0</v>
      </c>
      <c r="T48" s="206">
        <f>ISI!T44+NFM!T60+CHI!T49+NMM!T48+PPA!T49+FBT!T29+TRE!T29+MAE!T29+TEL!T29+WWP!T29+OIS!T29</f>
        <v>0</v>
      </c>
      <c r="U48" s="206">
        <f>ISI!U44+NFM!U60+CHI!U49+NMM!U48+PPA!U49+FBT!U29+TRE!U29+MAE!U29+TEL!U29+WWP!U29+OIS!U29</f>
        <v>0</v>
      </c>
      <c r="V48" s="206">
        <f>ISI!V44+NFM!V60+CHI!V49+NMM!V48+PPA!V49+FBT!V29+TRE!V29+MAE!V29+TEL!V29+WWP!V29+OIS!V29</f>
        <v>0</v>
      </c>
      <c r="W48" s="206">
        <f>ISI!W44+NFM!W60+CHI!W49+NMM!W48+PPA!W49+FBT!W29+TRE!W29+MAE!W29+TEL!W29+WWP!W29+OIS!W29</f>
        <v>0</v>
      </c>
    </row>
    <row r="49" spans="1:23" ht="12" customHeight="1" x14ac:dyDescent="0.25">
      <c r="A49" s="20" t="s">
        <v>79</v>
      </c>
      <c r="B49" s="208">
        <f>ISI!B45+NFM!B61+CHI!B50+NMM!B49+PPA!B50+FBT!B30+TRE!B30+MAE!B30+TEL!B30+WWP!B30+OIS!B30</f>
        <v>0</v>
      </c>
      <c r="C49" s="208">
        <f>ISI!C45+NFM!C61+CHI!C50+NMM!C49+PPA!C50+FBT!C30+TRE!C30+MAE!C30+TEL!C30+WWP!C30+OIS!C30</f>
        <v>0</v>
      </c>
      <c r="D49" s="208">
        <f>ISI!D45+NFM!D61+CHI!D50+NMM!D49+PPA!D50+FBT!D30+TRE!D30+MAE!D30+TEL!D30+WWP!D30+OIS!D30</f>
        <v>0</v>
      </c>
      <c r="E49" s="208">
        <f>ISI!E45+NFM!E61+CHI!E50+NMM!E49+PPA!E50+FBT!E30+TRE!E30+MAE!E30+TEL!E30+WWP!E30+OIS!E30</f>
        <v>8.650472914875321</v>
      </c>
      <c r="F49" s="208">
        <f>ISI!F45+NFM!F61+CHI!F50+NMM!F49+PPA!F50+FBT!F30+TRE!F30+MAE!F30+TEL!F30+WWP!F30+OIS!F30</f>
        <v>11.875924333619947</v>
      </c>
      <c r="G49" s="208">
        <f>ISI!G45+NFM!G61+CHI!G50+NMM!G49+PPA!G50+FBT!G30+TRE!G30+MAE!G30+TEL!G30+WWP!G30+OIS!G30</f>
        <v>11.606620808254513</v>
      </c>
      <c r="H49" s="208">
        <f>ISI!H45+NFM!H61+CHI!H50+NMM!H49+PPA!H50+FBT!H30+TRE!H30+MAE!H30+TEL!H30+WWP!H30+OIS!H30</f>
        <v>14.577300085984522</v>
      </c>
      <c r="I49" s="208">
        <f>ISI!I45+NFM!I61+CHI!I50+NMM!I49+PPA!I50+FBT!I30+TRE!I30+MAE!I30+TEL!I30+WWP!I30+OIS!I30</f>
        <v>11.427429062768699</v>
      </c>
      <c r="J49" s="208">
        <f>ISI!J45+NFM!J61+CHI!J50+NMM!J49+PPA!J50+FBT!J30+TRE!J30+MAE!J30+TEL!J30+WWP!J30+OIS!J30</f>
        <v>11.341358555460015</v>
      </c>
      <c r="K49" s="208">
        <f>ISI!K45+NFM!K61+CHI!K50+NMM!K49+PPA!K50+FBT!K30+TRE!K30+MAE!K30+TEL!K30+WWP!K30+OIS!K30</f>
        <v>9.3684436801375757</v>
      </c>
      <c r="L49" s="208">
        <f>ISI!L45+NFM!L61+CHI!L50+NMM!L49+PPA!L50+FBT!L30+TRE!L30+MAE!L30+TEL!L30+WWP!L30+OIS!L30</f>
        <v>12.409458297506447</v>
      </c>
      <c r="M49" s="208">
        <f>ISI!M45+NFM!M61+CHI!M50+NMM!M49+PPA!M50+FBT!M30+TRE!M30+MAE!M30+TEL!M30+WWP!M30+OIS!M30</f>
        <v>8.9185726569217536</v>
      </c>
      <c r="N49" s="208">
        <f>ISI!N45+NFM!N61+CHI!N50+NMM!N49+PPA!N50+FBT!N30+TRE!N30+MAE!N30+TEL!N30+WWP!N30+OIS!N30</f>
        <v>11.590369733447979</v>
      </c>
      <c r="O49" s="208">
        <f>ISI!O45+NFM!O61+CHI!O50+NMM!O49+PPA!O50+FBT!O30+TRE!O30+MAE!O30+TEL!O30+WWP!O30+OIS!O30</f>
        <v>12.248753224419604</v>
      </c>
      <c r="P49" s="208">
        <f>ISI!P45+NFM!P61+CHI!P50+NMM!P49+PPA!P50+FBT!P30+TRE!P30+MAE!P30+TEL!P30+WWP!P30+OIS!P30</f>
        <v>13.408254514187446</v>
      </c>
      <c r="Q49" s="208">
        <f>ISI!Q45+NFM!Q61+CHI!Q50+NMM!Q49+PPA!Q50+FBT!Q30+TRE!Q30+MAE!Q30+TEL!Q30+WWP!Q30+OIS!Q30</f>
        <v>0.3723989681857266</v>
      </c>
      <c r="R49" s="208">
        <f>ISI!R45+NFM!R61+CHI!R50+NMM!R49+PPA!R50+FBT!R30+TRE!R30+MAE!R30+TEL!R30+WWP!R30+OIS!R30</f>
        <v>0.50077386070507302</v>
      </c>
      <c r="S49" s="208">
        <f>ISI!S45+NFM!S61+CHI!S50+NMM!S49+PPA!S50+FBT!S30+TRE!S30+MAE!S30+TEL!S30+WWP!S30+OIS!S30</f>
        <v>0.53439380911435941</v>
      </c>
      <c r="T49" s="208">
        <f>ISI!T45+NFM!T61+CHI!T50+NMM!T49+PPA!T50+FBT!T30+TRE!T30+MAE!T30+TEL!T30+WWP!T30+OIS!T30</f>
        <v>0.98452278589853826</v>
      </c>
      <c r="U49" s="208">
        <f>ISI!U45+NFM!U61+CHI!U50+NMM!U49+PPA!U50+FBT!U30+TRE!U30+MAE!U30+TEL!U30+WWP!U30+OIS!U30</f>
        <v>2.7477214101461738</v>
      </c>
      <c r="V49" s="208">
        <f>ISI!V45+NFM!V61+CHI!V50+NMM!V49+PPA!V50+FBT!V30+TRE!V30+MAE!V30+TEL!V30+WWP!V30+OIS!V30</f>
        <v>2.6163370593293198</v>
      </c>
      <c r="W49" s="208">
        <f>ISI!W45+NFM!W61+CHI!W50+NMM!W49+PPA!W50+FBT!W30+TRE!W30+MAE!W30+TEL!W30+WWP!W30+OIS!W30</f>
        <v>1.8986242476354258</v>
      </c>
    </row>
    <row r="50" spans="1:23" ht="12" customHeight="1" x14ac:dyDescent="0.25">
      <c r="A50" s="21" t="s">
        <v>38</v>
      </c>
      <c r="B50" s="209">
        <f>ISI!B46+NFM!B62+CHI!B51+NMM!B50+PPA!B51+FBT!B31+TRE!B31+MAE!B31+TEL!B31+WWP!B31+OIS!B31</f>
        <v>278.78151332760103</v>
      </c>
      <c r="C50" s="209">
        <f>ISI!C46+NFM!C62+CHI!C51+NMM!C50+PPA!C51+FBT!C31+TRE!C31+MAE!C31+TEL!C31+WWP!C31+OIS!C31</f>
        <v>255.0362854686156</v>
      </c>
      <c r="D50" s="209">
        <f>ISI!D46+NFM!D62+CHI!D51+NMM!D50+PPA!D51+FBT!D31+TRE!D31+MAE!D31+TEL!D31+WWP!D31+OIS!D31</f>
        <v>295.29105760963034</v>
      </c>
      <c r="E50" s="209">
        <f>ISI!E46+NFM!E62+CHI!E51+NMM!E50+PPA!E51+FBT!E31+TRE!E31+MAE!E31+TEL!E31+WWP!E31+OIS!E31</f>
        <v>306.32708512467752</v>
      </c>
      <c r="F50" s="209">
        <f>ISI!F46+NFM!F62+CHI!F51+NMM!F50+PPA!F51+FBT!F31+TRE!F31+MAE!F31+TEL!F31+WWP!F31+OIS!F31</f>
        <v>331.80636285468603</v>
      </c>
      <c r="G50" s="209">
        <f>ISI!G46+NFM!G62+CHI!G51+NMM!G50+PPA!G51+FBT!G31+TRE!G31+MAE!G31+TEL!G31+WWP!G31+OIS!G31</f>
        <v>294.94815133276018</v>
      </c>
      <c r="H50" s="209">
        <f>ISI!H46+NFM!H62+CHI!H51+NMM!H50+PPA!H51+FBT!H31+TRE!H31+MAE!H31+TEL!H31+WWP!H31+OIS!H31</f>
        <v>332.23473774720543</v>
      </c>
      <c r="I50" s="209">
        <f>ISI!I46+NFM!I62+CHI!I51+NMM!I50+PPA!I51+FBT!I31+TRE!I31+MAE!I31+TEL!I31+WWP!I31+OIS!I31</f>
        <v>307.53766122098017</v>
      </c>
      <c r="J50" s="209">
        <f>ISI!J46+NFM!J62+CHI!J51+NMM!J50+PPA!J51+FBT!J31+TRE!J31+MAE!J31+TEL!J31+WWP!J31+OIS!J31</f>
        <v>309.65004299226138</v>
      </c>
      <c r="K50" s="209">
        <f>ISI!K46+NFM!K62+CHI!K51+NMM!K50+PPA!K51+FBT!K31+TRE!K31+MAE!K31+TEL!K31+WWP!K31+OIS!K31</f>
        <v>266.28787618228716</v>
      </c>
      <c r="L50" s="209">
        <f>ISI!L46+NFM!L62+CHI!L51+NMM!L50+PPA!L51+FBT!L31+TRE!L31+MAE!L31+TEL!L31+WWP!L31+OIS!L31</f>
        <v>311.72545141874451</v>
      </c>
      <c r="M50" s="209">
        <f>ISI!M46+NFM!M62+CHI!M51+NMM!M50+PPA!M51+FBT!M31+TRE!M31+MAE!M31+TEL!M31+WWP!M31+OIS!M31</f>
        <v>307.50593293207231</v>
      </c>
      <c r="N50" s="209">
        <f>ISI!N46+NFM!N62+CHI!N51+NMM!N50+PPA!N51+FBT!N31+TRE!N31+MAE!N31+TEL!N31+WWP!N31+OIS!N31</f>
        <v>275.7341358555459</v>
      </c>
      <c r="O50" s="209">
        <f>ISI!O46+NFM!O62+CHI!O51+NMM!O50+PPA!O51+FBT!O31+TRE!O31+MAE!O31+TEL!O31+WWP!O31+OIS!O31</f>
        <v>262.35133276010316</v>
      </c>
      <c r="P50" s="209">
        <f>ISI!P46+NFM!P62+CHI!P51+NMM!P50+PPA!P51+FBT!P31+TRE!P31+MAE!P31+TEL!P31+WWP!P31+OIS!P31</f>
        <v>264.57919174548573</v>
      </c>
      <c r="Q50" s="209">
        <f>ISI!Q46+NFM!Q62+CHI!Q51+NMM!Q50+PPA!Q51+FBT!Q31+TRE!Q31+MAE!Q31+TEL!Q31+WWP!Q31+OIS!Q31</f>
        <v>270.51582115219264</v>
      </c>
      <c r="R50" s="209">
        <f>ISI!R46+NFM!R62+CHI!R51+NMM!R50+PPA!R51+FBT!R31+TRE!R31+MAE!R31+TEL!R31+WWP!R31+OIS!R31</f>
        <v>295.09079965606185</v>
      </c>
      <c r="S50" s="209">
        <f>ISI!S46+NFM!S62+CHI!S51+NMM!S50+PPA!S51+FBT!S31+TRE!S31+MAE!S31+TEL!S31+WWP!S31+OIS!S31</f>
        <v>258.61410146173688</v>
      </c>
      <c r="T50" s="209">
        <f>ISI!T46+NFM!T62+CHI!T51+NMM!T50+PPA!T51+FBT!T31+TRE!T31+MAE!T31+TEL!T31+WWP!T31+OIS!T31</f>
        <v>273.03602751504729</v>
      </c>
      <c r="U50" s="209">
        <f>ISI!U46+NFM!U62+CHI!U51+NMM!U50+PPA!U51+FBT!U31+TRE!U31+MAE!U31+TEL!U31+WWP!U31+OIS!U31</f>
        <v>258.49346517626816</v>
      </c>
      <c r="V50" s="209">
        <f>ISI!V46+NFM!V62+CHI!V51+NMM!V50+PPA!V51+FBT!V31+TRE!V31+MAE!V31+TEL!V31+WWP!V31+OIS!V31</f>
        <v>245.07583834909715</v>
      </c>
      <c r="W50" s="209">
        <f>ISI!W46+NFM!W62+CHI!W51+NMM!W50+PPA!W51+FBT!W31+TRE!W31+MAE!W31+TEL!W31+WWP!W31+OIS!W31</f>
        <v>253.32708512467752</v>
      </c>
    </row>
    <row r="51" spans="1:23" ht="12" customHeight="1" x14ac:dyDescent="0.25">
      <c r="A51" s="31" t="s">
        <v>80</v>
      </c>
      <c r="B51" s="212">
        <f t="shared" ref="B51:W51" si="4">SUM(B52,B55,B61,B65,B69,B73:B78)</f>
        <v>737.48581255374029</v>
      </c>
      <c r="C51" s="212">
        <f t="shared" si="4"/>
        <v>754.53224419604453</v>
      </c>
      <c r="D51" s="212">
        <f t="shared" si="4"/>
        <v>740.20146173688772</v>
      </c>
      <c r="E51" s="212">
        <f t="shared" si="4"/>
        <v>726.79793637145281</v>
      </c>
      <c r="F51" s="212">
        <f t="shared" si="4"/>
        <v>804.83190025795329</v>
      </c>
      <c r="G51" s="212">
        <f t="shared" si="4"/>
        <v>780.7865864144452</v>
      </c>
      <c r="H51" s="212">
        <f t="shared" si="4"/>
        <v>849.33559759243315</v>
      </c>
      <c r="I51" s="212">
        <f t="shared" si="4"/>
        <v>807.23215821152155</v>
      </c>
      <c r="J51" s="212">
        <f t="shared" si="4"/>
        <v>786.68658641444517</v>
      </c>
      <c r="K51" s="212">
        <f t="shared" si="4"/>
        <v>675.08443680137577</v>
      </c>
      <c r="L51" s="212">
        <f t="shared" si="4"/>
        <v>753.21220980223563</v>
      </c>
      <c r="M51" s="212">
        <f t="shared" si="4"/>
        <v>738.94118658641423</v>
      </c>
      <c r="N51" s="212">
        <f t="shared" si="4"/>
        <v>693.13276010318123</v>
      </c>
      <c r="O51" s="212">
        <f t="shared" si="4"/>
        <v>662.24067067927786</v>
      </c>
      <c r="P51" s="212">
        <f t="shared" si="4"/>
        <v>662.99088564058457</v>
      </c>
      <c r="Q51" s="212">
        <f t="shared" si="4"/>
        <v>645.85193465176246</v>
      </c>
      <c r="R51" s="212">
        <f t="shared" si="4"/>
        <v>672.67308684436784</v>
      </c>
      <c r="S51" s="212">
        <f t="shared" si="4"/>
        <v>630.69518486672393</v>
      </c>
      <c r="T51" s="212">
        <f t="shared" si="4"/>
        <v>648.87067927773001</v>
      </c>
      <c r="U51" s="212">
        <f t="shared" si="4"/>
        <v>631.73095442820284</v>
      </c>
      <c r="V51" s="212">
        <f t="shared" si="4"/>
        <v>580.6555460017197</v>
      </c>
      <c r="W51" s="212">
        <f t="shared" si="4"/>
        <v>607.07583834909724</v>
      </c>
    </row>
    <row r="52" spans="1:23" ht="12" customHeight="1" x14ac:dyDescent="0.25">
      <c r="A52" s="17" t="s">
        <v>16</v>
      </c>
      <c r="B52" s="211">
        <f>ISI!B$47</f>
        <v>341.46337059329312</v>
      </c>
      <c r="C52" s="211">
        <f>ISI!C$47</f>
        <v>356.26113499570062</v>
      </c>
      <c r="D52" s="211">
        <f>ISI!D$47</f>
        <v>362.9402407566638</v>
      </c>
      <c r="E52" s="211">
        <f>ISI!E$47</f>
        <v>330.9160791057609</v>
      </c>
      <c r="F52" s="211">
        <f>ISI!F$47</f>
        <v>392.53542562338771</v>
      </c>
      <c r="G52" s="211">
        <f>ISI!G$47</f>
        <v>347.76680997420448</v>
      </c>
      <c r="H52" s="211">
        <f>ISI!H$47</f>
        <v>438.35709372312971</v>
      </c>
      <c r="I52" s="211">
        <f>ISI!I$47</f>
        <v>418.63147033533949</v>
      </c>
      <c r="J52" s="211">
        <f>ISI!J$47</f>
        <v>405.27850386930362</v>
      </c>
      <c r="K52" s="211">
        <f>ISI!K$47</f>
        <v>333.74350816852962</v>
      </c>
      <c r="L52" s="211">
        <f>ISI!L$47</f>
        <v>398.2650902837488</v>
      </c>
      <c r="M52" s="211">
        <f>ISI!M$47</f>
        <v>346.58890799656058</v>
      </c>
      <c r="N52" s="211">
        <f>ISI!N$47</f>
        <v>305.9472914875322</v>
      </c>
      <c r="O52" s="211">
        <f>ISI!O$47</f>
        <v>284.91392949269141</v>
      </c>
      <c r="P52" s="211">
        <f>ISI!P$47</f>
        <v>277.48237317282872</v>
      </c>
      <c r="Q52" s="211">
        <f>ISI!Q$47</f>
        <v>286.16259673258799</v>
      </c>
      <c r="R52" s="211">
        <f>ISI!R$47</f>
        <v>301.60920034393808</v>
      </c>
      <c r="S52" s="211">
        <f>ISI!S$47</f>
        <v>278.498796216681</v>
      </c>
      <c r="T52" s="211">
        <f>ISI!T$47</f>
        <v>355.00567497850392</v>
      </c>
      <c r="U52" s="211">
        <f>ISI!U$47</f>
        <v>327.4737747205503</v>
      </c>
      <c r="V52" s="211">
        <f>ISI!V$47</f>
        <v>299.62072226999129</v>
      </c>
      <c r="W52" s="211">
        <f>ISI!W$47</f>
        <v>272.93258813413593</v>
      </c>
    </row>
    <row r="53" spans="1:23" ht="12" customHeight="1" x14ac:dyDescent="0.25">
      <c r="A53" s="18" t="s">
        <v>41</v>
      </c>
      <c r="B53" s="206">
        <f>ISI!B$48</f>
        <v>0</v>
      </c>
      <c r="C53" s="206">
        <f>ISI!C$48</f>
        <v>0</v>
      </c>
      <c r="D53" s="206">
        <f>ISI!D$48</f>
        <v>0</v>
      </c>
      <c r="E53" s="206">
        <f>ISI!E$48</f>
        <v>0</v>
      </c>
      <c r="F53" s="206">
        <f>ISI!F$48</f>
        <v>0</v>
      </c>
      <c r="G53" s="206">
        <f>ISI!G$48</f>
        <v>0</v>
      </c>
      <c r="H53" s="206">
        <f>ISI!H$48</f>
        <v>0</v>
      </c>
      <c r="I53" s="206">
        <f>ISI!I$48</f>
        <v>0</v>
      </c>
      <c r="J53" s="206">
        <f>ISI!J$48</f>
        <v>0</v>
      </c>
      <c r="K53" s="206">
        <f>ISI!K$48</f>
        <v>0</v>
      </c>
      <c r="L53" s="206">
        <f>ISI!L$48</f>
        <v>0</v>
      </c>
      <c r="M53" s="206">
        <f>ISI!M$48</f>
        <v>0</v>
      </c>
      <c r="N53" s="206">
        <f>ISI!N$48</f>
        <v>0</v>
      </c>
      <c r="O53" s="206">
        <f>ISI!O$48</f>
        <v>0</v>
      </c>
      <c r="P53" s="206">
        <f>ISI!P$48</f>
        <v>0</v>
      </c>
      <c r="Q53" s="206">
        <f>ISI!Q$48</f>
        <v>0</v>
      </c>
      <c r="R53" s="206">
        <f>ISI!R$48</f>
        <v>0</v>
      </c>
      <c r="S53" s="206">
        <f>ISI!S$48</f>
        <v>0</v>
      </c>
      <c r="T53" s="206">
        <f>ISI!T$48</f>
        <v>0</v>
      </c>
      <c r="U53" s="206">
        <f>ISI!U$48</f>
        <v>0</v>
      </c>
      <c r="V53" s="206">
        <f>ISI!V$48</f>
        <v>0</v>
      </c>
      <c r="W53" s="206">
        <f>ISI!W$48</f>
        <v>0</v>
      </c>
    </row>
    <row r="54" spans="1:23" ht="12" customHeight="1" x14ac:dyDescent="0.25">
      <c r="A54" s="18" t="s">
        <v>42</v>
      </c>
      <c r="B54" s="206">
        <f>ISI!B$49</f>
        <v>341.46337059329312</v>
      </c>
      <c r="C54" s="206">
        <f>ISI!C$49</f>
        <v>356.26113499570062</v>
      </c>
      <c r="D54" s="206">
        <f>ISI!D$49</f>
        <v>362.9402407566638</v>
      </c>
      <c r="E54" s="206">
        <f>ISI!E$49</f>
        <v>330.9160791057609</v>
      </c>
      <c r="F54" s="206">
        <f>ISI!F$49</f>
        <v>392.53542562338771</v>
      </c>
      <c r="G54" s="206">
        <f>ISI!G$49</f>
        <v>347.76680997420448</v>
      </c>
      <c r="H54" s="206">
        <f>ISI!H$49</f>
        <v>438.35709372312971</v>
      </c>
      <c r="I54" s="206">
        <f>ISI!I$49</f>
        <v>418.63147033533949</v>
      </c>
      <c r="J54" s="206">
        <f>ISI!J$49</f>
        <v>405.27850386930362</v>
      </c>
      <c r="K54" s="206">
        <f>ISI!K$49</f>
        <v>333.74350816852962</v>
      </c>
      <c r="L54" s="206">
        <f>ISI!L$49</f>
        <v>398.2650902837488</v>
      </c>
      <c r="M54" s="206">
        <f>ISI!M$49</f>
        <v>346.58890799656058</v>
      </c>
      <c r="N54" s="206">
        <f>ISI!N$49</f>
        <v>305.9472914875322</v>
      </c>
      <c r="O54" s="206">
        <f>ISI!O$49</f>
        <v>284.91392949269141</v>
      </c>
      <c r="P54" s="206">
        <f>ISI!P$49</f>
        <v>277.48237317282872</v>
      </c>
      <c r="Q54" s="206">
        <f>ISI!Q$49</f>
        <v>286.16259673258799</v>
      </c>
      <c r="R54" s="206">
        <f>ISI!R$49</f>
        <v>301.60920034393808</v>
      </c>
      <c r="S54" s="206">
        <f>ISI!S$49</f>
        <v>278.498796216681</v>
      </c>
      <c r="T54" s="206">
        <f>ISI!T$49</f>
        <v>355.00567497850392</v>
      </c>
      <c r="U54" s="206">
        <f>ISI!U$49</f>
        <v>327.4737747205503</v>
      </c>
      <c r="V54" s="206">
        <f>ISI!V$49</f>
        <v>299.62072226999129</v>
      </c>
      <c r="W54" s="206">
        <f>ISI!W$49</f>
        <v>272.93258813413593</v>
      </c>
    </row>
    <row r="55" spans="1:23" ht="12" customHeight="1" x14ac:dyDescent="0.25">
      <c r="A55" s="19" t="s">
        <v>20</v>
      </c>
      <c r="B55" s="207">
        <f>NFM!B$63</f>
        <v>0</v>
      </c>
      <c r="C55" s="207">
        <f>NFM!C$63</f>
        <v>0</v>
      </c>
      <c r="D55" s="207">
        <f>NFM!D$63</f>
        <v>0</v>
      </c>
      <c r="E55" s="207">
        <f>NFM!E$63</f>
        <v>0</v>
      </c>
      <c r="F55" s="207">
        <f>NFM!F$63</f>
        <v>0</v>
      </c>
      <c r="G55" s="207">
        <f>NFM!G$63</f>
        <v>0</v>
      </c>
      <c r="H55" s="207">
        <f>NFM!H$63</f>
        <v>0</v>
      </c>
      <c r="I55" s="207">
        <f>NFM!I$63</f>
        <v>0</v>
      </c>
      <c r="J55" s="207">
        <f>NFM!J$63</f>
        <v>0</v>
      </c>
      <c r="K55" s="207">
        <f>NFM!K$63</f>
        <v>0</v>
      </c>
      <c r="L55" s="207">
        <f>NFM!L$63</f>
        <v>0</v>
      </c>
      <c r="M55" s="207">
        <f>NFM!M$63</f>
        <v>0</v>
      </c>
      <c r="N55" s="207">
        <f>NFM!N$63</f>
        <v>0</v>
      </c>
      <c r="O55" s="207">
        <f>NFM!O$63</f>
        <v>0</v>
      </c>
      <c r="P55" s="207">
        <f>NFM!P$63</f>
        <v>0</v>
      </c>
      <c r="Q55" s="207">
        <f>NFM!Q$63</f>
        <v>0</v>
      </c>
      <c r="R55" s="207">
        <f>NFM!R$63</f>
        <v>0</v>
      </c>
      <c r="S55" s="207">
        <f>NFM!S$63</f>
        <v>0</v>
      </c>
      <c r="T55" s="207">
        <f>NFM!T$63</f>
        <v>0</v>
      </c>
      <c r="U55" s="207">
        <f>NFM!U$63</f>
        <v>0</v>
      </c>
      <c r="V55" s="207">
        <f>NFM!V$63</f>
        <v>0</v>
      </c>
      <c r="W55" s="207">
        <f>NFM!W$63</f>
        <v>0</v>
      </c>
    </row>
    <row r="56" spans="1:23" ht="12" customHeight="1" x14ac:dyDescent="0.25">
      <c r="A56" s="18" t="s">
        <v>43</v>
      </c>
      <c r="B56" s="206">
        <f>NFM!B$64</f>
        <v>0</v>
      </c>
      <c r="C56" s="206">
        <f>NFM!C$64</f>
        <v>0</v>
      </c>
      <c r="D56" s="206">
        <f>NFM!D$64</f>
        <v>0</v>
      </c>
      <c r="E56" s="206">
        <f>NFM!E$64</f>
        <v>0</v>
      </c>
      <c r="F56" s="206">
        <f>NFM!F$64</f>
        <v>0</v>
      </c>
      <c r="G56" s="206">
        <f>NFM!G$64</f>
        <v>0</v>
      </c>
      <c r="H56" s="206">
        <f>NFM!H$64</f>
        <v>0</v>
      </c>
      <c r="I56" s="206">
        <f>NFM!I$64</f>
        <v>0</v>
      </c>
      <c r="J56" s="206">
        <f>NFM!J$64</f>
        <v>0</v>
      </c>
      <c r="K56" s="206">
        <f>NFM!K$64</f>
        <v>0</v>
      </c>
      <c r="L56" s="206">
        <f>NFM!L$64</f>
        <v>0</v>
      </c>
      <c r="M56" s="206">
        <f>NFM!M$64</f>
        <v>0</v>
      </c>
      <c r="N56" s="206">
        <f>NFM!N$64</f>
        <v>0</v>
      </c>
      <c r="O56" s="206">
        <f>NFM!O$64</f>
        <v>0</v>
      </c>
      <c r="P56" s="206">
        <f>NFM!P$64</f>
        <v>0</v>
      </c>
      <c r="Q56" s="206">
        <f>NFM!Q$64</f>
        <v>0</v>
      </c>
      <c r="R56" s="206">
        <f>NFM!R$64</f>
        <v>0</v>
      </c>
      <c r="S56" s="206">
        <f>NFM!S$64</f>
        <v>0</v>
      </c>
      <c r="T56" s="206">
        <f>NFM!T$64</f>
        <v>0</v>
      </c>
      <c r="U56" s="206">
        <f>NFM!U$64</f>
        <v>0</v>
      </c>
      <c r="V56" s="206">
        <f>NFM!V$64</f>
        <v>0</v>
      </c>
      <c r="W56" s="206">
        <f>NFM!W$64</f>
        <v>0</v>
      </c>
    </row>
    <row r="57" spans="1:23" ht="12" customHeight="1" x14ac:dyDescent="0.25">
      <c r="A57" s="18" t="s">
        <v>56</v>
      </c>
      <c r="B57" s="206">
        <f>NFM!B$65</f>
        <v>0</v>
      </c>
      <c r="C57" s="206">
        <f>NFM!C$65</f>
        <v>0</v>
      </c>
      <c r="D57" s="206">
        <f>NFM!D$65</f>
        <v>0</v>
      </c>
      <c r="E57" s="206">
        <f>NFM!E$65</f>
        <v>0</v>
      </c>
      <c r="F57" s="206">
        <f>NFM!F$65</f>
        <v>0</v>
      </c>
      <c r="G57" s="206">
        <f>NFM!G$65</f>
        <v>0</v>
      </c>
      <c r="H57" s="206">
        <f>NFM!H$65</f>
        <v>0</v>
      </c>
      <c r="I57" s="206">
        <f>NFM!I$65</f>
        <v>0</v>
      </c>
      <c r="J57" s="206">
        <f>NFM!J$65</f>
        <v>0</v>
      </c>
      <c r="K57" s="206">
        <f>NFM!K$65</f>
        <v>0</v>
      </c>
      <c r="L57" s="206">
        <f>NFM!L$65</f>
        <v>0</v>
      </c>
      <c r="M57" s="206">
        <f>NFM!M$65</f>
        <v>0</v>
      </c>
      <c r="N57" s="206">
        <f>NFM!N$65</f>
        <v>0</v>
      </c>
      <c r="O57" s="206">
        <f>NFM!O$65</f>
        <v>0</v>
      </c>
      <c r="P57" s="206">
        <f>NFM!P$65</f>
        <v>0</v>
      </c>
      <c r="Q57" s="206">
        <f>NFM!Q$65</f>
        <v>0</v>
      </c>
      <c r="R57" s="206">
        <f>NFM!R$65</f>
        <v>0</v>
      </c>
      <c r="S57" s="206">
        <f>NFM!S$65</f>
        <v>0</v>
      </c>
      <c r="T57" s="206">
        <f>NFM!T$65</f>
        <v>0</v>
      </c>
      <c r="U57" s="206">
        <f>NFM!U$65</f>
        <v>0</v>
      </c>
      <c r="V57" s="206">
        <f>NFM!V$65</f>
        <v>0</v>
      </c>
      <c r="W57" s="206">
        <f>NFM!W$65</f>
        <v>0</v>
      </c>
    </row>
    <row r="58" spans="1:23" ht="12" customHeight="1" x14ac:dyDescent="0.25">
      <c r="A58" s="22" t="s">
        <v>44</v>
      </c>
      <c r="B58" s="213">
        <f>NFM!B$66</f>
        <v>0</v>
      </c>
      <c r="C58" s="213">
        <f>NFM!C$66</f>
        <v>0</v>
      </c>
      <c r="D58" s="213">
        <f>NFM!D$66</f>
        <v>0</v>
      </c>
      <c r="E58" s="213">
        <f>NFM!E$66</f>
        <v>0</v>
      </c>
      <c r="F58" s="213">
        <f>NFM!F$66</f>
        <v>0</v>
      </c>
      <c r="G58" s="213">
        <f>NFM!G$66</f>
        <v>0</v>
      </c>
      <c r="H58" s="213">
        <f>NFM!H$66</f>
        <v>0</v>
      </c>
      <c r="I58" s="213">
        <f>NFM!I$66</f>
        <v>0</v>
      </c>
      <c r="J58" s="213">
        <f>NFM!J$66</f>
        <v>0</v>
      </c>
      <c r="K58" s="213">
        <f>NFM!K$66</f>
        <v>0</v>
      </c>
      <c r="L58" s="213">
        <f>NFM!L$66</f>
        <v>0</v>
      </c>
      <c r="M58" s="213">
        <f>NFM!M$66</f>
        <v>0</v>
      </c>
      <c r="N58" s="213">
        <f>NFM!N$66</f>
        <v>0</v>
      </c>
      <c r="O58" s="213">
        <f>NFM!O$66</f>
        <v>0</v>
      </c>
      <c r="P58" s="213">
        <f>NFM!P$66</f>
        <v>0</v>
      </c>
      <c r="Q58" s="213">
        <f>NFM!Q$66</f>
        <v>0</v>
      </c>
      <c r="R58" s="213">
        <f>NFM!R$66</f>
        <v>0</v>
      </c>
      <c r="S58" s="213">
        <f>NFM!S$66</f>
        <v>0</v>
      </c>
      <c r="T58" s="213">
        <f>NFM!T$66</f>
        <v>0</v>
      </c>
      <c r="U58" s="213">
        <f>NFM!U$66</f>
        <v>0</v>
      </c>
      <c r="V58" s="213">
        <f>NFM!V$66</f>
        <v>0</v>
      </c>
      <c r="W58" s="213">
        <f>NFM!W$66</f>
        <v>0</v>
      </c>
    </row>
    <row r="59" spans="1:23" ht="12" customHeight="1" x14ac:dyDescent="0.25">
      <c r="A59" s="23" t="s">
        <v>81</v>
      </c>
      <c r="B59" s="214">
        <f>NFM!B$67</f>
        <v>0</v>
      </c>
      <c r="C59" s="214">
        <f>NFM!C$67</f>
        <v>0</v>
      </c>
      <c r="D59" s="214">
        <f>NFM!D$67</f>
        <v>0</v>
      </c>
      <c r="E59" s="214">
        <f>NFM!E$67</f>
        <v>0</v>
      </c>
      <c r="F59" s="214">
        <f>NFM!F$67</f>
        <v>0</v>
      </c>
      <c r="G59" s="214">
        <f>NFM!G$67</f>
        <v>0</v>
      </c>
      <c r="H59" s="214">
        <f>NFM!H$67</f>
        <v>0</v>
      </c>
      <c r="I59" s="214">
        <f>NFM!I$67</f>
        <v>0</v>
      </c>
      <c r="J59" s="214">
        <f>NFM!J$67</f>
        <v>0</v>
      </c>
      <c r="K59" s="214">
        <f>NFM!K$67</f>
        <v>0</v>
      </c>
      <c r="L59" s="214">
        <f>NFM!L$67</f>
        <v>0</v>
      </c>
      <c r="M59" s="214">
        <f>NFM!M$67</f>
        <v>0</v>
      </c>
      <c r="N59" s="214">
        <f>NFM!N$67</f>
        <v>0</v>
      </c>
      <c r="O59" s="214">
        <f>NFM!O$67</f>
        <v>0</v>
      </c>
      <c r="P59" s="214">
        <f>NFM!P$67</f>
        <v>0</v>
      </c>
      <c r="Q59" s="214">
        <f>NFM!Q$67</f>
        <v>0</v>
      </c>
      <c r="R59" s="214">
        <f>NFM!R$67</f>
        <v>0</v>
      </c>
      <c r="S59" s="214">
        <f>NFM!S$67</f>
        <v>0</v>
      </c>
      <c r="T59" s="214">
        <f>NFM!T$67</f>
        <v>0</v>
      </c>
      <c r="U59" s="214">
        <f>NFM!U$67</f>
        <v>0</v>
      </c>
      <c r="V59" s="214">
        <f>NFM!V$67</f>
        <v>0</v>
      </c>
      <c r="W59" s="214">
        <f>NFM!W$67</f>
        <v>0</v>
      </c>
    </row>
    <row r="60" spans="1:23" ht="12" customHeight="1" x14ac:dyDescent="0.25">
      <c r="A60" s="18" t="s">
        <v>45</v>
      </c>
      <c r="B60" s="206">
        <f>NFM!B$68</f>
        <v>0</v>
      </c>
      <c r="C60" s="206">
        <f>NFM!C$68</f>
        <v>0</v>
      </c>
      <c r="D60" s="206">
        <f>NFM!D$68</f>
        <v>0</v>
      </c>
      <c r="E60" s="206">
        <f>NFM!E$68</f>
        <v>0</v>
      </c>
      <c r="F60" s="206">
        <f>NFM!F$68</f>
        <v>0</v>
      </c>
      <c r="G60" s="206">
        <f>NFM!G$68</f>
        <v>0</v>
      </c>
      <c r="H60" s="206">
        <f>NFM!H$68</f>
        <v>0</v>
      </c>
      <c r="I60" s="206">
        <f>NFM!I$68</f>
        <v>0</v>
      </c>
      <c r="J60" s="206">
        <f>NFM!J$68</f>
        <v>0</v>
      </c>
      <c r="K60" s="206">
        <f>NFM!K$68</f>
        <v>0</v>
      </c>
      <c r="L60" s="206">
        <f>NFM!L$68</f>
        <v>0</v>
      </c>
      <c r="M60" s="206">
        <f>NFM!M$68</f>
        <v>0</v>
      </c>
      <c r="N60" s="206">
        <f>NFM!N$68</f>
        <v>0</v>
      </c>
      <c r="O60" s="206">
        <f>NFM!O$68</f>
        <v>0</v>
      </c>
      <c r="P60" s="206">
        <f>NFM!P$68</f>
        <v>0</v>
      </c>
      <c r="Q60" s="206">
        <f>NFM!Q$68</f>
        <v>0</v>
      </c>
      <c r="R60" s="206">
        <f>NFM!R$68</f>
        <v>0</v>
      </c>
      <c r="S60" s="206">
        <f>NFM!S$68</f>
        <v>0</v>
      </c>
      <c r="T60" s="206">
        <f>NFM!T$68</f>
        <v>0</v>
      </c>
      <c r="U60" s="206">
        <f>NFM!U$68</f>
        <v>0</v>
      </c>
      <c r="V60" s="206">
        <f>NFM!V$68</f>
        <v>0</v>
      </c>
      <c r="W60" s="206">
        <f>NFM!W$68</f>
        <v>0</v>
      </c>
    </row>
    <row r="61" spans="1:23" ht="12" customHeight="1" x14ac:dyDescent="0.25">
      <c r="A61" s="19" t="s">
        <v>21</v>
      </c>
      <c r="B61" s="207">
        <f>CHI!B$52</f>
        <v>42.145485812553723</v>
      </c>
      <c r="C61" s="207">
        <f>CHI!C$52</f>
        <v>40.812209802235586</v>
      </c>
      <c r="D61" s="207">
        <f>CHI!D$52</f>
        <v>41.216766981943238</v>
      </c>
      <c r="E61" s="207">
        <f>CHI!E$52</f>
        <v>62.070421324161643</v>
      </c>
      <c r="F61" s="207">
        <f>CHI!F$52</f>
        <v>65.448581255373995</v>
      </c>
      <c r="G61" s="207">
        <f>CHI!G$52</f>
        <v>70.712381771281173</v>
      </c>
      <c r="H61" s="207">
        <f>CHI!H$52</f>
        <v>61.163800515907141</v>
      </c>
      <c r="I61" s="207">
        <f>CHI!I$52</f>
        <v>59.517196904557174</v>
      </c>
      <c r="J61" s="207">
        <f>CHI!J$52</f>
        <v>51.709200343938086</v>
      </c>
      <c r="K61" s="207">
        <f>CHI!K$52</f>
        <v>39.78598452278591</v>
      </c>
      <c r="L61" s="207">
        <f>CHI!L$52</f>
        <v>45.676268271711074</v>
      </c>
      <c r="M61" s="207">
        <f>CHI!M$52</f>
        <v>55.314875322441964</v>
      </c>
      <c r="N61" s="207">
        <f>CHI!N$52</f>
        <v>59.573774720550311</v>
      </c>
      <c r="O61" s="207">
        <f>CHI!O$52</f>
        <v>68.395528804815115</v>
      </c>
      <c r="P61" s="207">
        <f>CHI!P$52</f>
        <v>58.744024075666374</v>
      </c>
      <c r="Q61" s="207">
        <f>CHI!Q$52</f>
        <v>53.911092003439379</v>
      </c>
      <c r="R61" s="207">
        <f>CHI!R$52</f>
        <v>51.308684436801386</v>
      </c>
      <c r="S61" s="207">
        <f>CHI!S$52</f>
        <v>42.862166809974205</v>
      </c>
      <c r="T61" s="207">
        <f>CHI!T$52</f>
        <v>27.584178847807394</v>
      </c>
      <c r="U61" s="207">
        <f>CHI!U$52</f>
        <v>29.84995700773862</v>
      </c>
      <c r="V61" s="207">
        <f>CHI!V$52</f>
        <v>27.166036113499565</v>
      </c>
      <c r="W61" s="207">
        <f>CHI!W$52</f>
        <v>13.37747205503009</v>
      </c>
    </row>
    <row r="62" spans="1:23" ht="12" customHeight="1" x14ac:dyDescent="0.25">
      <c r="A62" s="18" t="s">
        <v>57</v>
      </c>
      <c r="B62" s="206">
        <f>CHI!B$53</f>
        <v>0</v>
      </c>
      <c r="C62" s="206">
        <f>CHI!C$53</f>
        <v>0</v>
      </c>
      <c r="D62" s="206">
        <f>CHI!D$53</f>
        <v>0</v>
      </c>
      <c r="E62" s="206">
        <f>CHI!E$53</f>
        <v>0</v>
      </c>
      <c r="F62" s="206">
        <f>CHI!F$53</f>
        <v>0</v>
      </c>
      <c r="G62" s="206">
        <f>CHI!G$53</f>
        <v>0</v>
      </c>
      <c r="H62" s="206">
        <f>CHI!H$53</f>
        <v>0</v>
      </c>
      <c r="I62" s="206">
        <f>CHI!I$53</f>
        <v>0</v>
      </c>
      <c r="J62" s="206">
        <f>CHI!J$53</f>
        <v>0</v>
      </c>
      <c r="K62" s="206">
        <f>CHI!K$53</f>
        <v>0</v>
      </c>
      <c r="L62" s="206">
        <f>CHI!L$53</f>
        <v>0</v>
      </c>
      <c r="M62" s="206">
        <f>CHI!M$53</f>
        <v>0</v>
      </c>
      <c r="N62" s="206">
        <f>CHI!N$53</f>
        <v>0</v>
      </c>
      <c r="O62" s="206">
        <f>CHI!O$53</f>
        <v>0</v>
      </c>
      <c r="P62" s="206">
        <f>CHI!P$53</f>
        <v>0</v>
      </c>
      <c r="Q62" s="206">
        <f>CHI!Q$53</f>
        <v>0</v>
      </c>
      <c r="R62" s="206">
        <f>CHI!R$53</f>
        <v>0</v>
      </c>
      <c r="S62" s="206">
        <f>CHI!S$53</f>
        <v>0</v>
      </c>
      <c r="T62" s="206">
        <f>CHI!T$53</f>
        <v>0</v>
      </c>
      <c r="U62" s="206">
        <f>CHI!U$53</f>
        <v>0</v>
      </c>
      <c r="V62" s="206">
        <f>CHI!V$53</f>
        <v>0</v>
      </c>
      <c r="W62" s="206">
        <f>CHI!W$53</f>
        <v>0</v>
      </c>
    </row>
    <row r="63" spans="1:23" ht="12" customHeight="1" x14ac:dyDescent="0.25">
      <c r="A63" s="18" t="s">
        <v>47</v>
      </c>
      <c r="B63" s="206">
        <f>CHI!B$54</f>
        <v>36.577388996620527</v>
      </c>
      <c r="C63" s="206">
        <f>CHI!C$54</f>
        <v>35.38089450911751</v>
      </c>
      <c r="D63" s="206">
        <f>CHI!D$54</f>
        <v>35.641538154003698</v>
      </c>
      <c r="E63" s="206">
        <f>CHI!E$54</f>
        <v>53.755162865412949</v>
      </c>
      <c r="F63" s="206">
        <f>CHI!F$54</f>
        <v>56.841918492364513</v>
      </c>
      <c r="G63" s="206">
        <f>CHI!G$54</f>
        <v>61.425743436746153</v>
      </c>
      <c r="H63" s="206">
        <f>CHI!H$54</f>
        <v>53.196664683570383</v>
      </c>
      <c r="I63" s="206">
        <f>CHI!I$54</f>
        <v>50.282348305543692</v>
      </c>
      <c r="J63" s="206">
        <f>CHI!J$54</f>
        <v>44.994833903045922</v>
      </c>
      <c r="K63" s="206">
        <f>CHI!K$54</f>
        <v>34.601935196391693</v>
      </c>
      <c r="L63" s="206">
        <f>CHI!L$54</f>
        <v>40.332596089637157</v>
      </c>
      <c r="M63" s="206">
        <f>CHI!M$54</f>
        <v>49.261680814662363</v>
      </c>
      <c r="N63" s="206">
        <f>CHI!N$54</f>
        <v>53.95574169426002</v>
      </c>
      <c r="O63" s="206">
        <f>CHI!O$54</f>
        <v>62.096916009353713</v>
      </c>
      <c r="P63" s="206">
        <f>CHI!P$54</f>
        <v>50.376712347695523</v>
      </c>
      <c r="Q63" s="206">
        <f>CHI!Q$54</f>
        <v>45.799690222192439</v>
      </c>
      <c r="R63" s="206">
        <f>CHI!R$54</f>
        <v>44.19323512987058</v>
      </c>
      <c r="S63" s="206">
        <f>CHI!S$54</f>
        <v>37.253335875715777</v>
      </c>
      <c r="T63" s="206">
        <f>CHI!T$54</f>
        <v>22.373067548354509</v>
      </c>
      <c r="U63" s="206">
        <f>CHI!U$54</f>
        <v>23.979620334832529</v>
      </c>
      <c r="V63" s="206">
        <f>CHI!V$54</f>
        <v>22.633196722713649</v>
      </c>
      <c r="W63" s="206">
        <f>CHI!W$54</f>
        <v>10.42614840751234</v>
      </c>
    </row>
    <row r="64" spans="1:23" ht="12" customHeight="1" x14ac:dyDescent="0.25">
      <c r="A64" s="18" t="s">
        <v>48</v>
      </c>
      <c r="B64" s="206">
        <f>CHI!B$55</f>
        <v>5.5680968159331936</v>
      </c>
      <c r="C64" s="206">
        <f>CHI!C$55</f>
        <v>5.4313152931180753</v>
      </c>
      <c r="D64" s="206">
        <f>CHI!D$55</f>
        <v>5.575228827939541</v>
      </c>
      <c r="E64" s="206">
        <f>CHI!E$55</f>
        <v>8.3152584587486924</v>
      </c>
      <c r="F64" s="206">
        <f>CHI!F$55</f>
        <v>8.6066627630094832</v>
      </c>
      <c r="G64" s="206">
        <f>CHI!G$55</f>
        <v>9.2866383345350165</v>
      </c>
      <c r="H64" s="206">
        <f>CHI!H$55</f>
        <v>7.9671358323367549</v>
      </c>
      <c r="I64" s="206">
        <f>CHI!I$55</f>
        <v>9.2348485990134836</v>
      </c>
      <c r="J64" s="206">
        <f>CHI!J$55</f>
        <v>6.7143664408921619</v>
      </c>
      <c r="K64" s="206">
        <f>CHI!K$55</f>
        <v>5.1840493263942156</v>
      </c>
      <c r="L64" s="206">
        <f>CHI!L$55</f>
        <v>5.3436721820739193</v>
      </c>
      <c r="M64" s="206">
        <f>CHI!M$55</f>
        <v>6.0531945077796028</v>
      </c>
      <c r="N64" s="206">
        <f>CHI!N$55</f>
        <v>5.6180330262902887</v>
      </c>
      <c r="O64" s="206">
        <f>CHI!O$55</f>
        <v>6.2986127954614064</v>
      </c>
      <c r="P64" s="206">
        <f>CHI!P$55</f>
        <v>8.3673117279708542</v>
      </c>
      <c r="Q64" s="206">
        <f>CHI!Q$55</f>
        <v>8.1114017812469399</v>
      </c>
      <c r="R64" s="206">
        <f>CHI!R$55</f>
        <v>7.1154493069308034</v>
      </c>
      <c r="S64" s="206">
        <f>CHI!S$55</f>
        <v>5.608830934258429</v>
      </c>
      <c r="T64" s="206">
        <f>CHI!T$55</f>
        <v>5.2111112994528836</v>
      </c>
      <c r="U64" s="206">
        <f>CHI!U$55</f>
        <v>5.8703366729060908</v>
      </c>
      <c r="V64" s="206">
        <f>CHI!V$55</f>
        <v>4.5328393907859148</v>
      </c>
      <c r="W64" s="206">
        <f>CHI!W$55</f>
        <v>2.9513236475177509</v>
      </c>
    </row>
    <row r="65" spans="1:23" ht="12" customHeight="1" x14ac:dyDescent="0.25">
      <c r="A65" s="19" t="s">
        <v>22</v>
      </c>
      <c r="B65" s="207">
        <f>NMM!B$51</f>
        <v>199.54213241616506</v>
      </c>
      <c r="C65" s="207">
        <f>NMM!C$51</f>
        <v>205.61117798796215</v>
      </c>
      <c r="D65" s="207">
        <f>NMM!D$51</f>
        <v>173.30679277730013</v>
      </c>
      <c r="E65" s="207">
        <f>NMM!E$51</f>
        <v>138.25821152192606</v>
      </c>
      <c r="F65" s="207">
        <f>NMM!F$51</f>
        <v>167.16870163370595</v>
      </c>
      <c r="G65" s="207">
        <f>NMM!G$51</f>
        <v>168.61289767841788</v>
      </c>
      <c r="H65" s="207">
        <f>NMM!H$51</f>
        <v>174.06173688736021</v>
      </c>
      <c r="I65" s="207">
        <f>NMM!I$51</f>
        <v>154.07704213241618</v>
      </c>
      <c r="J65" s="207">
        <f>NMM!J$51</f>
        <v>155.89699054170245</v>
      </c>
      <c r="K65" s="207">
        <f>NMM!K$51</f>
        <v>151.2815993121238</v>
      </c>
      <c r="L65" s="207">
        <f>NMM!L$51</f>
        <v>152.36999140154768</v>
      </c>
      <c r="M65" s="207">
        <f>NMM!M$51</f>
        <v>166.67171109200342</v>
      </c>
      <c r="N65" s="207">
        <f>NMM!N$51</f>
        <v>162.21633705932931</v>
      </c>
      <c r="O65" s="207">
        <f>NMM!O$51</f>
        <v>138.28873602751509</v>
      </c>
      <c r="P65" s="207">
        <f>NMM!P$51</f>
        <v>154.50928632846089</v>
      </c>
      <c r="Q65" s="207">
        <f>NMM!Q$51</f>
        <v>149.0362854686156</v>
      </c>
      <c r="R65" s="207">
        <f>NMM!R$51</f>
        <v>149.71960447119517</v>
      </c>
      <c r="S65" s="207">
        <f>NMM!S$51</f>
        <v>148.17669819432501</v>
      </c>
      <c r="T65" s="207">
        <f>NMM!T$51</f>
        <v>143.20180567497852</v>
      </c>
      <c r="U65" s="207">
        <f>NMM!U$51</f>
        <v>145.91745485812558</v>
      </c>
      <c r="V65" s="207">
        <f>NMM!V$51</f>
        <v>127.64505588993983</v>
      </c>
      <c r="W65" s="207">
        <f>NMM!W$51</f>
        <v>111.77257093723127</v>
      </c>
    </row>
    <row r="66" spans="1:23" ht="12" customHeight="1" x14ac:dyDescent="0.25">
      <c r="A66" s="18" t="s">
        <v>49</v>
      </c>
      <c r="B66" s="206">
        <f>NMM!B$52</f>
        <v>62.286840000000019</v>
      </c>
      <c r="C66" s="206">
        <f>NMM!C$52</f>
        <v>58.874473490329002</v>
      </c>
      <c r="D66" s="206">
        <f>NMM!D$52</f>
        <v>59.46553346924523</v>
      </c>
      <c r="E66" s="206">
        <f>NMM!E$52</f>
        <v>56.041427667961138</v>
      </c>
      <c r="F66" s="206">
        <f>NMM!F$52</f>
        <v>60.312826723449312</v>
      </c>
      <c r="G66" s="206">
        <f>NMM!G$52</f>
        <v>58.744896750860264</v>
      </c>
      <c r="H66" s="206">
        <f>NMM!H$52</f>
        <v>66.429861342699795</v>
      </c>
      <c r="I66" s="206">
        <f>NMM!I$52</f>
        <v>77.650006437412856</v>
      </c>
      <c r="J66" s="206">
        <f>NMM!J$52</f>
        <v>77.904575263061687</v>
      </c>
      <c r="K66" s="206">
        <f>NMM!K$52</f>
        <v>74.00912501327366</v>
      </c>
      <c r="L66" s="206">
        <f>NMM!L$52</f>
        <v>77.652637136620982</v>
      </c>
      <c r="M66" s="206">
        <f>NMM!M$52</f>
        <v>86.135508977401457</v>
      </c>
      <c r="N66" s="206">
        <f>NMM!N$52</f>
        <v>71.592208558975486</v>
      </c>
      <c r="O66" s="206">
        <f>NMM!O$52</f>
        <v>80.191936146567897</v>
      </c>
      <c r="P66" s="206">
        <f>NMM!P$52</f>
        <v>76.395652333875518</v>
      </c>
      <c r="Q66" s="206">
        <f>NMM!Q$52</f>
        <v>74.830012781633329</v>
      </c>
      <c r="R66" s="206">
        <f>NMM!R$52</f>
        <v>73.256360210059896</v>
      </c>
      <c r="S66" s="206">
        <f>NMM!S$52</f>
        <v>73.391465726091866</v>
      </c>
      <c r="T66" s="206">
        <f>NMM!T$52</f>
        <v>71.712246894730441</v>
      </c>
      <c r="U66" s="206">
        <f>NMM!U$52</f>
        <v>73.284436212402028</v>
      </c>
      <c r="V66" s="206">
        <f>NMM!V$52</f>
        <v>70.645607477640596</v>
      </c>
      <c r="W66" s="206">
        <f>NMM!W$52</f>
        <v>69.111351391328043</v>
      </c>
    </row>
    <row r="67" spans="1:23" ht="12" customHeight="1" x14ac:dyDescent="0.25">
      <c r="A67" s="18" t="s">
        <v>50</v>
      </c>
      <c r="B67" s="206">
        <f>NMM!B$53</f>
        <v>57.025106647444439</v>
      </c>
      <c r="C67" s="206">
        <f>NMM!C$53</f>
        <v>69.431137842814564</v>
      </c>
      <c r="D67" s="206">
        <f>NMM!D$53</f>
        <v>36.569744582352143</v>
      </c>
      <c r="E67" s="206">
        <f>NMM!E$53</f>
        <v>9.548851669164808</v>
      </c>
      <c r="F67" s="206">
        <f>NMM!F$53</f>
        <v>35.720971011939533</v>
      </c>
      <c r="G67" s="206">
        <f>NMM!G$53</f>
        <v>39.119207819424403</v>
      </c>
      <c r="H67" s="206">
        <f>NMM!H$53</f>
        <v>38.685481949103668</v>
      </c>
      <c r="I67" s="206">
        <f>NMM!I$53</f>
        <v>6.9054155933647774</v>
      </c>
      <c r="J67" s="206">
        <f>NMM!J$53</f>
        <v>9.3968096817057472</v>
      </c>
      <c r="K67" s="206">
        <f>NMM!K$53</f>
        <v>8.8539038617093944</v>
      </c>
      <c r="L67" s="206">
        <f>NMM!L$53</f>
        <v>7.4675940584323648</v>
      </c>
      <c r="M67" s="206">
        <f>NMM!M$53</f>
        <v>11.82426245306309</v>
      </c>
      <c r="N67" s="206">
        <f>NMM!N$53</f>
        <v>25.385460259262029</v>
      </c>
      <c r="O67" s="206">
        <f>NMM!O$53</f>
        <v>11.49878856063318</v>
      </c>
      <c r="P67" s="206">
        <f>NMM!P$53</f>
        <v>11.31682309351026</v>
      </c>
      <c r="Q67" s="206">
        <f>NMM!Q$53</f>
        <v>11.353167594517631</v>
      </c>
      <c r="R67" s="206">
        <f>NMM!R$53</f>
        <v>11.48118956742176</v>
      </c>
      <c r="S67" s="206">
        <f>NMM!S$53</f>
        <v>11.50236413897731</v>
      </c>
      <c r="T67" s="206">
        <f>NMM!T$53</f>
        <v>11.23918658452658</v>
      </c>
      <c r="U67" s="206">
        <f>NMM!U$53</f>
        <v>13.782707774454851</v>
      </c>
      <c r="V67" s="206">
        <f>NMM!V$53</f>
        <v>16.60802439332242</v>
      </c>
      <c r="W67" s="206">
        <f>NMM!W$53</f>
        <v>3.249467449553562</v>
      </c>
    </row>
    <row r="68" spans="1:23" ht="12" customHeight="1" x14ac:dyDescent="0.25">
      <c r="A68" s="18" t="s">
        <v>58</v>
      </c>
      <c r="B68" s="206">
        <f>NMM!B$54</f>
        <v>80.230185768720602</v>
      </c>
      <c r="C68" s="206">
        <f>NMM!C$54</f>
        <v>77.305566654818591</v>
      </c>
      <c r="D68" s="206">
        <f>NMM!D$54</f>
        <v>77.271514725702772</v>
      </c>
      <c r="E68" s="206">
        <f>NMM!E$54</f>
        <v>72.667932184800108</v>
      </c>
      <c r="F68" s="206">
        <f>NMM!F$54</f>
        <v>71.134903898317106</v>
      </c>
      <c r="G68" s="206">
        <f>NMM!G$54</f>
        <v>70.748793108133228</v>
      </c>
      <c r="H68" s="206">
        <f>NMM!H$54</f>
        <v>68.946393595556756</v>
      </c>
      <c r="I68" s="206">
        <f>NMM!I$54</f>
        <v>69.521620101638561</v>
      </c>
      <c r="J68" s="206">
        <f>NMM!J$54</f>
        <v>68.59560559693503</v>
      </c>
      <c r="K68" s="206">
        <f>NMM!K$54</f>
        <v>68.418570437140744</v>
      </c>
      <c r="L68" s="206">
        <f>NMM!L$54</f>
        <v>67.249760206494315</v>
      </c>
      <c r="M68" s="206">
        <f>NMM!M$54</f>
        <v>68.711939661538878</v>
      </c>
      <c r="N68" s="206">
        <f>NMM!N$54</f>
        <v>65.238668241091801</v>
      </c>
      <c r="O68" s="206">
        <f>NMM!O$54</f>
        <v>46.598011320314008</v>
      </c>
      <c r="P68" s="206">
        <f>NMM!P$54</f>
        <v>66.796810901075105</v>
      </c>
      <c r="Q68" s="206">
        <f>NMM!Q$54</f>
        <v>62.853105092464652</v>
      </c>
      <c r="R68" s="206">
        <f>NMM!R$54</f>
        <v>64.982054693713508</v>
      </c>
      <c r="S68" s="206">
        <f>NMM!S$54</f>
        <v>63.282868329255841</v>
      </c>
      <c r="T68" s="206">
        <f>NMM!T$54</f>
        <v>60.250372195721489</v>
      </c>
      <c r="U68" s="206">
        <f>NMM!U$54</f>
        <v>58.850310871268697</v>
      </c>
      <c r="V68" s="206">
        <f>NMM!V$54</f>
        <v>40.391424018976807</v>
      </c>
      <c r="W68" s="206">
        <f>NMM!W$54</f>
        <v>39.411752096349659</v>
      </c>
    </row>
    <row r="69" spans="1:23" ht="12" customHeight="1" x14ac:dyDescent="0.25">
      <c r="A69" s="19" t="s">
        <v>23</v>
      </c>
      <c r="B69" s="207">
        <f>PPA!B$52</f>
        <v>14.005674978503871</v>
      </c>
      <c r="C69" s="207">
        <f>PPA!C$52</f>
        <v>16.652278589853829</v>
      </c>
      <c r="D69" s="207">
        <f>PPA!D$52</f>
        <v>21.006792777300081</v>
      </c>
      <c r="E69" s="207">
        <f>PPA!E$52</f>
        <v>24.432760103181419</v>
      </c>
      <c r="F69" s="207">
        <f>PPA!F$52</f>
        <v>21.357953568357701</v>
      </c>
      <c r="G69" s="207">
        <f>PPA!G$52</f>
        <v>20.292433361994849</v>
      </c>
      <c r="H69" s="207">
        <f>PPA!H$52</f>
        <v>14.45941530524505</v>
      </c>
      <c r="I69" s="207">
        <f>PPA!I$52</f>
        <v>10.804643164230439</v>
      </c>
      <c r="J69" s="207">
        <f>PPA!J$52</f>
        <v>12.80085984522786</v>
      </c>
      <c r="K69" s="207">
        <f>PPA!K$52</f>
        <v>10.92347377472055</v>
      </c>
      <c r="L69" s="207">
        <f>PPA!L$52</f>
        <v>7.9472055030094584</v>
      </c>
      <c r="M69" s="207">
        <f>PPA!M$52</f>
        <v>6.3719690455717979</v>
      </c>
      <c r="N69" s="207">
        <f>PPA!N$52</f>
        <v>7.4336199484092873</v>
      </c>
      <c r="O69" s="207">
        <f>PPA!O$52</f>
        <v>8.3339638865004293</v>
      </c>
      <c r="P69" s="207">
        <f>PPA!P$52</f>
        <v>5.7364574376612216</v>
      </c>
      <c r="Q69" s="207">
        <f>PPA!Q$52</f>
        <v>5.6960447119518474</v>
      </c>
      <c r="R69" s="207">
        <f>PPA!R$52</f>
        <v>5.6173688736027501</v>
      </c>
      <c r="S69" s="207">
        <f>PPA!S$52</f>
        <v>5.2033533963886507</v>
      </c>
      <c r="T69" s="207">
        <f>PPA!T$52</f>
        <v>2.396560619088564</v>
      </c>
      <c r="U69" s="207">
        <f>PPA!U$52</f>
        <v>3.2881341358555449</v>
      </c>
      <c r="V69" s="207">
        <f>PPA!V$52</f>
        <v>2.9857265692175412</v>
      </c>
      <c r="W69" s="207">
        <f>PPA!W$52</f>
        <v>9.2944110060189136</v>
      </c>
    </row>
    <row r="70" spans="1:23" ht="12" customHeight="1" x14ac:dyDescent="0.25">
      <c r="A70" s="18" t="s">
        <v>52</v>
      </c>
      <c r="B70" s="206">
        <f>PPA!B$53</f>
        <v>0</v>
      </c>
      <c r="C70" s="206">
        <f>PPA!C$53</f>
        <v>0</v>
      </c>
      <c r="D70" s="206">
        <f>PPA!D$53</f>
        <v>0</v>
      </c>
      <c r="E70" s="206">
        <f>PPA!E$53</f>
        <v>0</v>
      </c>
      <c r="F70" s="206">
        <f>PPA!F$53</f>
        <v>0</v>
      </c>
      <c r="G70" s="206">
        <f>PPA!G$53</f>
        <v>0</v>
      </c>
      <c r="H70" s="206">
        <f>PPA!H$53</f>
        <v>0</v>
      </c>
      <c r="I70" s="206">
        <f>PPA!I$53</f>
        <v>0</v>
      </c>
      <c r="J70" s="206">
        <f>PPA!J$53</f>
        <v>0</v>
      </c>
      <c r="K70" s="206">
        <f>PPA!K$53</f>
        <v>0</v>
      </c>
      <c r="L70" s="206">
        <f>PPA!L$53</f>
        <v>0</v>
      </c>
      <c r="M70" s="206">
        <f>PPA!M$53</f>
        <v>0</v>
      </c>
      <c r="N70" s="206">
        <f>PPA!N$53</f>
        <v>0</v>
      </c>
      <c r="O70" s="206">
        <f>PPA!O$53</f>
        <v>0</v>
      </c>
      <c r="P70" s="206">
        <f>PPA!P$53</f>
        <v>0</v>
      </c>
      <c r="Q70" s="206">
        <f>PPA!Q$53</f>
        <v>0</v>
      </c>
      <c r="R70" s="206">
        <f>PPA!R$53</f>
        <v>0</v>
      </c>
      <c r="S70" s="206">
        <f>PPA!S$53</f>
        <v>0</v>
      </c>
      <c r="T70" s="206">
        <f>PPA!T$53</f>
        <v>0</v>
      </c>
      <c r="U70" s="206">
        <f>PPA!U$53</f>
        <v>0</v>
      </c>
      <c r="V70" s="206">
        <f>PPA!V$53</f>
        <v>0</v>
      </c>
      <c r="W70" s="206">
        <f>PPA!W$53</f>
        <v>0</v>
      </c>
    </row>
    <row r="71" spans="1:23" ht="12" customHeight="1" x14ac:dyDescent="0.25">
      <c r="A71" s="18" t="s">
        <v>59</v>
      </c>
      <c r="B71" s="206">
        <f>PPA!B$54</f>
        <v>0</v>
      </c>
      <c r="C71" s="206">
        <f>PPA!C$54</f>
        <v>0</v>
      </c>
      <c r="D71" s="206">
        <f>PPA!D$54</f>
        <v>0</v>
      </c>
      <c r="E71" s="206">
        <f>PPA!E$54</f>
        <v>0</v>
      </c>
      <c r="F71" s="206">
        <f>PPA!F$54</f>
        <v>0</v>
      </c>
      <c r="G71" s="206">
        <f>PPA!G$54</f>
        <v>0</v>
      </c>
      <c r="H71" s="206">
        <f>PPA!H$54</f>
        <v>0</v>
      </c>
      <c r="I71" s="206">
        <f>PPA!I$54</f>
        <v>0</v>
      </c>
      <c r="J71" s="206">
        <f>PPA!J$54</f>
        <v>0</v>
      </c>
      <c r="K71" s="206">
        <f>PPA!K$54</f>
        <v>0</v>
      </c>
      <c r="L71" s="206">
        <f>PPA!L$54</f>
        <v>0</v>
      </c>
      <c r="M71" s="206">
        <f>PPA!M$54</f>
        <v>0</v>
      </c>
      <c r="N71" s="206">
        <f>PPA!N$54</f>
        <v>0</v>
      </c>
      <c r="O71" s="206">
        <f>PPA!O$54</f>
        <v>0</v>
      </c>
      <c r="P71" s="206">
        <f>PPA!P$54</f>
        <v>0</v>
      </c>
      <c r="Q71" s="206">
        <f>PPA!Q$54</f>
        <v>0</v>
      </c>
      <c r="R71" s="206">
        <f>PPA!R$54</f>
        <v>0</v>
      </c>
      <c r="S71" s="206">
        <f>PPA!S$54</f>
        <v>0</v>
      </c>
      <c r="T71" s="206">
        <f>PPA!T$54</f>
        <v>0</v>
      </c>
      <c r="U71" s="206">
        <f>PPA!U$54</f>
        <v>0</v>
      </c>
      <c r="V71" s="206">
        <f>PPA!V$54</f>
        <v>0</v>
      </c>
      <c r="W71" s="206">
        <f>PPA!W$54</f>
        <v>0</v>
      </c>
    </row>
    <row r="72" spans="1:23" ht="12" customHeight="1" x14ac:dyDescent="0.25">
      <c r="A72" s="18" t="s">
        <v>60</v>
      </c>
      <c r="B72" s="206">
        <f>PPA!B$55</f>
        <v>14.005674978503871</v>
      </c>
      <c r="C72" s="206">
        <f>PPA!C$55</f>
        <v>16.652278589853829</v>
      </c>
      <c r="D72" s="206">
        <f>PPA!D$55</f>
        <v>21.006792777300081</v>
      </c>
      <c r="E72" s="206">
        <f>PPA!E$55</f>
        <v>24.432760103181419</v>
      </c>
      <c r="F72" s="206">
        <f>PPA!F$55</f>
        <v>21.357953568357701</v>
      </c>
      <c r="G72" s="206">
        <f>PPA!G$55</f>
        <v>20.292433361994849</v>
      </c>
      <c r="H72" s="206">
        <f>PPA!H$55</f>
        <v>14.45941530524505</v>
      </c>
      <c r="I72" s="206">
        <f>PPA!I$55</f>
        <v>10.804643164230439</v>
      </c>
      <c r="J72" s="206">
        <f>PPA!J$55</f>
        <v>12.80085984522786</v>
      </c>
      <c r="K72" s="206">
        <f>PPA!K$55</f>
        <v>10.92347377472055</v>
      </c>
      <c r="L72" s="206">
        <f>PPA!L$55</f>
        <v>7.9472055030094584</v>
      </c>
      <c r="M72" s="206">
        <f>PPA!M$55</f>
        <v>6.3719690455717979</v>
      </c>
      <c r="N72" s="206">
        <f>PPA!N$55</f>
        <v>7.4336199484092873</v>
      </c>
      <c r="O72" s="206">
        <f>PPA!O$55</f>
        <v>8.3339638865004293</v>
      </c>
      <c r="P72" s="206">
        <f>PPA!P$55</f>
        <v>5.7364574376612216</v>
      </c>
      <c r="Q72" s="206">
        <f>PPA!Q$55</f>
        <v>5.6960447119518474</v>
      </c>
      <c r="R72" s="206">
        <f>PPA!R$55</f>
        <v>5.6173688736027501</v>
      </c>
      <c r="S72" s="206">
        <f>PPA!S$55</f>
        <v>5.2033533963886507</v>
      </c>
      <c r="T72" s="206">
        <f>PPA!T$55</f>
        <v>2.396560619088564</v>
      </c>
      <c r="U72" s="206">
        <f>PPA!U$55</f>
        <v>3.2881341358555449</v>
      </c>
      <c r="V72" s="206">
        <f>PPA!V$55</f>
        <v>2.9857265692175412</v>
      </c>
      <c r="W72" s="206">
        <f>PPA!W$55</f>
        <v>9.2944110060189136</v>
      </c>
    </row>
    <row r="73" spans="1:23" ht="12" customHeight="1" x14ac:dyDescent="0.25">
      <c r="A73" s="20" t="s">
        <v>61</v>
      </c>
      <c r="B73" s="208">
        <f>FBT!B$12</f>
        <v>22.787360275150469</v>
      </c>
      <c r="C73" s="208">
        <f>FBT!C$12</f>
        <v>24.762596732588129</v>
      </c>
      <c r="D73" s="208">
        <f>FBT!D$12</f>
        <v>28.865262252794491</v>
      </c>
      <c r="E73" s="208">
        <f>FBT!E$12</f>
        <v>26.252622527944968</v>
      </c>
      <c r="F73" s="208">
        <f>FBT!F$12</f>
        <v>24.153482373172832</v>
      </c>
      <c r="G73" s="208">
        <f>FBT!G$12</f>
        <v>23.316938950988821</v>
      </c>
      <c r="H73" s="208">
        <f>FBT!H$12</f>
        <v>20.103353396388648</v>
      </c>
      <c r="I73" s="208">
        <f>FBT!I$12</f>
        <v>18.09062768701633</v>
      </c>
      <c r="J73" s="208">
        <f>FBT!J$12</f>
        <v>18.309802235597591</v>
      </c>
      <c r="K73" s="208">
        <f>FBT!K$12</f>
        <v>16.46672398968186</v>
      </c>
      <c r="L73" s="208">
        <f>FBT!L$12</f>
        <v>17.050730868443679</v>
      </c>
      <c r="M73" s="208">
        <f>FBT!M$12</f>
        <v>21.93284608770421</v>
      </c>
      <c r="N73" s="208">
        <f>FBT!N$12</f>
        <v>19.861650902837489</v>
      </c>
      <c r="O73" s="208">
        <f>FBT!O$12</f>
        <v>18.28933791917455</v>
      </c>
      <c r="P73" s="208">
        <f>FBT!P$12</f>
        <v>26.93611349957008</v>
      </c>
      <c r="Q73" s="208">
        <f>FBT!Q$12</f>
        <v>20.534135855546001</v>
      </c>
      <c r="R73" s="208">
        <f>FBT!R$12</f>
        <v>23.50189165950129</v>
      </c>
      <c r="S73" s="208">
        <f>FBT!S$12</f>
        <v>23.16371453138434</v>
      </c>
      <c r="T73" s="208">
        <f>FBT!T$12</f>
        <v>15.76173688736027</v>
      </c>
      <c r="U73" s="208">
        <f>FBT!U$12</f>
        <v>17.156147893379192</v>
      </c>
      <c r="V73" s="208">
        <f>FBT!V$12</f>
        <v>17.535683576956149</v>
      </c>
      <c r="W73" s="208">
        <f>FBT!W$12</f>
        <v>21.334049871023211</v>
      </c>
    </row>
    <row r="74" spans="1:23" ht="12" customHeight="1" x14ac:dyDescent="0.25">
      <c r="A74" s="14" t="s">
        <v>62</v>
      </c>
      <c r="B74" s="206">
        <f>TRE!B$12</f>
        <v>0.60988822012037835</v>
      </c>
      <c r="C74" s="206">
        <f>TRE!C$12</f>
        <v>0.58245915735167664</v>
      </c>
      <c r="D74" s="206">
        <f>TRE!D$12</f>
        <v>0.64436801375752351</v>
      </c>
      <c r="E74" s="206">
        <f>TRE!E$12</f>
        <v>1.580997420464316</v>
      </c>
      <c r="F74" s="206">
        <f>TRE!F$12</f>
        <v>2.0136715391229569</v>
      </c>
      <c r="G74" s="206">
        <f>TRE!G$12</f>
        <v>2.2633705932932071</v>
      </c>
      <c r="H74" s="206">
        <f>TRE!H$12</f>
        <v>2.673258813413586</v>
      </c>
      <c r="I74" s="206">
        <f>TRE!I$12</f>
        <v>3.6454858125537402</v>
      </c>
      <c r="J74" s="206">
        <f>TRE!J$12</f>
        <v>4.1120378331900236</v>
      </c>
      <c r="K74" s="206">
        <f>TRE!K$12</f>
        <v>2.9813413585554591</v>
      </c>
      <c r="L74" s="206">
        <f>TRE!L$12</f>
        <v>2.682803095442821</v>
      </c>
      <c r="M74" s="206">
        <f>TRE!M$12</f>
        <v>1.925193465176267</v>
      </c>
      <c r="N74" s="206">
        <f>TRE!N$12</f>
        <v>1.8020636285468621</v>
      </c>
      <c r="O74" s="206">
        <f>TRE!O$12</f>
        <v>1.8865864144454001</v>
      </c>
      <c r="P74" s="206">
        <f>TRE!P$12</f>
        <v>0.84032674118658635</v>
      </c>
      <c r="Q74" s="206">
        <f>TRE!Q$12</f>
        <v>1.1576096302665519</v>
      </c>
      <c r="R74" s="206">
        <f>TRE!R$12</f>
        <v>1.598710232158211</v>
      </c>
      <c r="S74" s="206">
        <f>TRE!S$12</f>
        <v>1.637059329320723</v>
      </c>
      <c r="T74" s="206">
        <f>TRE!T$12</f>
        <v>1.6399828030954431</v>
      </c>
      <c r="U74" s="206">
        <f>TRE!U$12</f>
        <v>1.512209802235597</v>
      </c>
      <c r="V74" s="206">
        <f>TRE!V$12</f>
        <v>0.69286328460877034</v>
      </c>
      <c r="W74" s="206">
        <f>TRE!W$12</f>
        <v>0.65150472914875313</v>
      </c>
    </row>
    <row r="75" spans="1:23" ht="12" customHeight="1" x14ac:dyDescent="0.25">
      <c r="A75" s="14" t="s">
        <v>63</v>
      </c>
      <c r="B75" s="206">
        <f>MAE!B$12</f>
        <v>13.41788478073947</v>
      </c>
      <c r="C75" s="206">
        <f>MAE!C$12</f>
        <v>13.956921754084259</v>
      </c>
      <c r="D75" s="206">
        <f>MAE!D$12</f>
        <v>15.11702493551161</v>
      </c>
      <c r="E75" s="206">
        <f>MAE!E$12</f>
        <v>16.961134995700771</v>
      </c>
      <c r="F75" s="206">
        <f>MAE!F$12</f>
        <v>16.39578675838349</v>
      </c>
      <c r="G75" s="206">
        <f>MAE!G$12</f>
        <v>14.988822012037829</v>
      </c>
      <c r="H75" s="206">
        <f>MAE!H$12</f>
        <v>13.6055030094583</v>
      </c>
      <c r="I75" s="206">
        <f>MAE!I$12</f>
        <v>14.039896818572659</v>
      </c>
      <c r="J75" s="206">
        <f>MAE!J$12</f>
        <v>14.215907136715391</v>
      </c>
      <c r="K75" s="206">
        <f>MAE!K$12</f>
        <v>12.9609630266552</v>
      </c>
      <c r="L75" s="206">
        <f>MAE!L$12</f>
        <v>15.44858125537403</v>
      </c>
      <c r="M75" s="206">
        <f>MAE!M$12</f>
        <v>10.926741186586421</v>
      </c>
      <c r="N75" s="206">
        <f>MAE!N$12</f>
        <v>9.4805674978503873</v>
      </c>
      <c r="O75" s="206">
        <f>MAE!O$12</f>
        <v>9.365778159931212</v>
      </c>
      <c r="P75" s="206">
        <f>MAE!P$12</f>
        <v>8.5030954428202907</v>
      </c>
      <c r="Q75" s="206">
        <f>MAE!Q$12</f>
        <v>10.39372312983663</v>
      </c>
      <c r="R75" s="206">
        <f>MAE!R$12</f>
        <v>11.711435941530519</v>
      </c>
      <c r="S75" s="206">
        <f>MAE!S$12</f>
        <v>11.00094582975064</v>
      </c>
      <c r="T75" s="206">
        <f>MAE!T$12</f>
        <v>6.5472914875322443</v>
      </c>
      <c r="U75" s="206">
        <f>MAE!U$12</f>
        <v>8.8680997420464323</v>
      </c>
      <c r="V75" s="206">
        <f>MAE!V$12</f>
        <v>8.5649183147033519</v>
      </c>
      <c r="W75" s="206">
        <f>MAE!W$12</f>
        <v>36.044711951848669</v>
      </c>
    </row>
    <row r="76" spans="1:23" ht="12" customHeight="1" x14ac:dyDescent="0.25">
      <c r="A76" s="14" t="s">
        <v>64</v>
      </c>
      <c r="B76" s="206">
        <f>TEL!B$12</f>
        <v>41.935167669819442</v>
      </c>
      <c r="C76" s="206">
        <f>TEL!C$12</f>
        <v>35.666809974204639</v>
      </c>
      <c r="D76" s="206">
        <f>TEL!D$12</f>
        <v>40.454944110060183</v>
      </c>
      <c r="E76" s="206">
        <f>TEL!E$12</f>
        <v>43.583319002579529</v>
      </c>
      <c r="F76" s="206">
        <f>TEL!F$12</f>
        <v>46.244969905417022</v>
      </c>
      <c r="G76" s="206">
        <f>TEL!G$12</f>
        <v>45.457523645743763</v>
      </c>
      <c r="H76" s="206">
        <f>TEL!H$12</f>
        <v>41.815907136715389</v>
      </c>
      <c r="I76" s="206">
        <f>TEL!I$12</f>
        <v>42.139466895958719</v>
      </c>
      <c r="J76" s="206">
        <f>TEL!J$12</f>
        <v>39.746001719690447</v>
      </c>
      <c r="K76" s="206">
        <f>TEL!K$12</f>
        <v>36.579019776440241</v>
      </c>
      <c r="L76" s="206">
        <f>TEL!L$12</f>
        <v>38.968099742046427</v>
      </c>
      <c r="M76" s="206">
        <f>TEL!M$12</f>
        <v>50.002235597592417</v>
      </c>
      <c r="N76" s="206">
        <f>TEL!N$12</f>
        <v>48.726655202063633</v>
      </c>
      <c r="O76" s="206">
        <f>TEL!O$12</f>
        <v>49.249097162510751</v>
      </c>
      <c r="P76" s="206">
        <f>TEL!P$12</f>
        <v>44.43809114359415</v>
      </c>
      <c r="Q76" s="206">
        <f>TEL!Q$12</f>
        <v>36.141788478073948</v>
      </c>
      <c r="R76" s="206">
        <f>TEL!R$12</f>
        <v>36.560705073086837</v>
      </c>
      <c r="S76" s="206">
        <f>TEL!S$12</f>
        <v>35.540584694754948</v>
      </c>
      <c r="T76" s="206">
        <f>TEL!T$12</f>
        <v>33.464058469475489</v>
      </c>
      <c r="U76" s="206">
        <f>TEL!U$12</f>
        <v>33.725279449699052</v>
      </c>
      <c r="V76" s="206">
        <f>TEL!V$12</f>
        <v>32.945055889939809</v>
      </c>
      <c r="W76" s="206">
        <f>TEL!W$12</f>
        <v>2.942304385210663</v>
      </c>
    </row>
    <row r="77" spans="1:23" ht="12" customHeight="1" x14ac:dyDescent="0.25">
      <c r="A77" s="14" t="s">
        <v>65</v>
      </c>
      <c r="B77" s="206">
        <f>WWP!B$12</f>
        <v>2.3306104901117801</v>
      </c>
      <c r="C77" s="206">
        <f>WWP!C$12</f>
        <v>2.0402407566638008</v>
      </c>
      <c r="D77" s="206">
        <f>WWP!D$12</f>
        <v>2.33499570077386</v>
      </c>
      <c r="E77" s="206">
        <f>WWP!E$12</f>
        <v>2.54969905417025</v>
      </c>
      <c r="F77" s="206">
        <f>WWP!F$12</f>
        <v>2.7315563198624249</v>
      </c>
      <c r="G77" s="206">
        <f>WWP!G$12</f>
        <v>23.73215821152192</v>
      </c>
      <c r="H77" s="206">
        <f>WWP!H$12</f>
        <v>22.519260533104031</v>
      </c>
      <c r="I77" s="206">
        <f>WWP!I$12</f>
        <v>23.912209802235601</v>
      </c>
      <c r="J77" s="206">
        <f>WWP!J$12</f>
        <v>25.15202063628546</v>
      </c>
      <c r="K77" s="206">
        <f>WWP!K$12</f>
        <v>19.811349957007739</v>
      </c>
      <c r="L77" s="206">
        <f>WWP!L$12</f>
        <v>22.407910576096299</v>
      </c>
      <c r="M77" s="206">
        <f>WWP!M$12</f>
        <v>20.047893379191741</v>
      </c>
      <c r="N77" s="206">
        <f>WWP!N$12</f>
        <v>17.599226139294931</v>
      </c>
      <c r="O77" s="206">
        <f>WWP!O$12</f>
        <v>19.03714531384351</v>
      </c>
      <c r="P77" s="206">
        <f>WWP!P$12</f>
        <v>22.831642304385209</v>
      </c>
      <c r="Q77" s="206">
        <f>WWP!Q$12</f>
        <v>20.359501289767842</v>
      </c>
      <c r="R77" s="206">
        <f>WWP!R$12</f>
        <v>21.829406706792781</v>
      </c>
      <c r="S77" s="206">
        <f>WWP!S$12</f>
        <v>19.368013757523642</v>
      </c>
      <c r="T77" s="206">
        <f>WWP!T$12</f>
        <v>11.515735167669821</v>
      </c>
      <c r="U77" s="206">
        <f>WWP!U$12</f>
        <v>6.1134995700773853</v>
      </c>
      <c r="V77" s="206">
        <f>WWP!V$12</f>
        <v>6.7917454858125534</v>
      </c>
      <c r="W77" s="206">
        <f>WWP!W$12</f>
        <v>10.04987102321582</v>
      </c>
    </row>
    <row r="78" spans="1:23" ht="12" customHeight="1" x14ac:dyDescent="0.25">
      <c r="A78" s="21" t="s">
        <v>66</v>
      </c>
      <c r="B78" s="209">
        <f>OIS!B$12</f>
        <v>59.248237317282992</v>
      </c>
      <c r="C78" s="209">
        <f>OIS!C$12</f>
        <v>58.186414445399812</v>
      </c>
      <c r="D78" s="209">
        <f>OIS!D$12</f>
        <v>54.314273430782521</v>
      </c>
      <c r="E78" s="209">
        <f>OIS!E$12</f>
        <v>80.192691315563195</v>
      </c>
      <c r="F78" s="209">
        <f>OIS!F$12</f>
        <v>66.78177128116927</v>
      </c>
      <c r="G78" s="209">
        <f>OIS!G$12</f>
        <v>63.643250214961228</v>
      </c>
      <c r="H78" s="209">
        <f>OIS!H$12</f>
        <v>60.576268271711072</v>
      </c>
      <c r="I78" s="209">
        <f>OIS!I$12</f>
        <v>62.374118658641379</v>
      </c>
      <c r="J78" s="209">
        <f>OIS!J$12</f>
        <v>59.465262252794489</v>
      </c>
      <c r="K78" s="209">
        <f>OIS!K$12</f>
        <v>50.550472914875307</v>
      </c>
      <c r="L78" s="209">
        <f>OIS!L$12</f>
        <v>52.39552880481515</v>
      </c>
      <c r="M78" s="209">
        <f>OIS!M$12</f>
        <v>59.15881341358552</v>
      </c>
      <c r="N78" s="209">
        <f>OIS!N$12</f>
        <v>60.49157351676687</v>
      </c>
      <c r="O78" s="209">
        <f>OIS!O$12</f>
        <v>64.480567497850316</v>
      </c>
      <c r="P78" s="209">
        <f>OIS!P$12</f>
        <v>62.969475494411022</v>
      </c>
      <c r="Q78" s="209">
        <f>OIS!Q$12</f>
        <v>62.459157351676637</v>
      </c>
      <c r="R78" s="209">
        <f>OIS!R$12</f>
        <v>69.216079105760898</v>
      </c>
      <c r="S78" s="209">
        <f>OIS!S$12</f>
        <v>65.243852106620849</v>
      </c>
      <c r="T78" s="209">
        <f>OIS!T$12</f>
        <v>51.753654342218383</v>
      </c>
      <c r="U78" s="209">
        <f>OIS!U$12</f>
        <v>57.826397248495098</v>
      </c>
      <c r="V78" s="209">
        <f>OIS!V$12</f>
        <v>56.707738607050857</v>
      </c>
      <c r="W78" s="209">
        <f>OIS!W$12</f>
        <v>128.67635425623399</v>
      </c>
    </row>
    <row r="80" spans="1:23" ht="12" customHeight="1" x14ac:dyDescent="0.25">
      <c r="A80" s="30" t="s">
        <v>82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spans="1:23" ht="12" customHeight="1" x14ac:dyDescent="0.25">
      <c r="A81" s="31" t="s">
        <v>68</v>
      </c>
      <c r="B81" s="212">
        <v>49.886758383490964</v>
      </c>
      <c r="C81" s="212">
        <v>45.700343938091137</v>
      </c>
      <c r="D81" s="212">
        <v>40.158899398108339</v>
      </c>
      <c r="E81" s="212">
        <v>39.648925193465175</v>
      </c>
      <c r="F81" s="212">
        <v>38.829836629406714</v>
      </c>
      <c r="G81" s="212">
        <v>19.548667239896819</v>
      </c>
      <c r="H81" s="212">
        <v>23.089595872742905</v>
      </c>
      <c r="I81" s="212">
        <v>18.519862424763545</v>
      </c>
      <c r="J81" s="212">
        <v>17.278847807394669</v>
      </c>
      <c r="K81" s="212">
        <v>22.703439380911437</v>
      </c>
      <c r="L81" s="212">
        <v>25.392605331040414</v>
      </c>
      <c r="M81" s="212">
        <v>30.79922613929493</v>
      </c>
      <c r="N81" s="212">
        <v>32.949097162510739</v>
      </c>
      <c r="O81" s="212">
        <v>29.651676698194319</v>
      </c>
      <c r="P81" s="212">
        <v>28.148839208942391</v>
      </c>
      <c r="Q81" s="212">
        <v>25.441014617368875</v>
      </c>
      <c r="R81" s="212">
        <v>27.315907136715389</v>
      </c>
      <c r="S81" s="212">
        <v>26.562940670679275</v>
      </c>
      <c r="T81" s="212">
        <v>31.015391229578682</v>
      </c>
      <c r="U81" s="212">
        <v>30.62063628546861</v>
      </c>
      <c r="V81" s="212">
        <v>21.858297506448842</v>
      </c>
      <c r="W81" s="212">
        <v>24.295184866723989</v>
      </c>
    </row>
    <row r="82" spans="1:23" ht="12" customHeight="1" x14ac:dyDescent="0.25">
      <c r="A82" s="24" t="s">
        <v>30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0</v>
      </c>
      <c r="T82" s="215">
        <v>0</v>
      </c>
      <c r="U82" s="215">
        <v>0</v>
      </c>
      <c r="V82" s="215">
        <v>0</v>
      </c>
      <c r="W82" s="215">
        <v>0</v>
      </c>
    </row>
    <row r="83" spans="1:23" ht="12" customHeight="1" x14ac:dyDescent="0.25">
      <c r="A83" s="14" t="s">
        <v>31</v>
      </c>
      <c r="B83" s="206">
        <v>49.886758383490964</v>
      </c>
      <c r="C83" s="206">
        <v>45.700343938091137</v>
      </c>
      <c r="D83" s="206">
        <v>40.158899398108339</v>
      </c>
      <c r="E83" s="206">
        <v>39.648925193465175</v>
      </c>
      <c r="F83" s="206">
        <v>38.829836629406714</v>
      </c>
      <c r="G83" s="206">
        <v>19.548667239896819</v>
      </c>
      <c r="H83" s="206">
        <v>23.089595872742905</v>
      </c>
      <c r="I83" s="206">
        <v>18.519862424763545</v>
      </c>
      <c r="J83" s="206">
        <v>17.278847807394669</v>
      </c>
      <c r="K83" s="206">
        <v>22.703439380911437</v>
      </c>
      <c r="L83" s="206">
        <v>25.392605331040414</v>
      </c>
      <c r="M83" s="206">
        <v>30.79922613929493</v>
      </c>
      <c r="N83" s="206">
        <v>32.949097162510739</v>
      </c>
      <c r="O83" s="206">
        <v>29.651676698194319</v>
      </c>
      <c r="P83" s="206">
        <v>28.148839208942391</v>
      </c>
      <c r="Q83" s="206">
        <v>25.441014617368875</v>
      </c>
      <c r="R83" s="206">
        <v>27.315907136715389</v>
      </c>
      <c r="S83" s="206">
        <v>26.562940670679275</v>
      </c>
      <c r="T83" s="206">
        <v>31.015391229578682</v>
      </c>
      <c r="U83" s="206">
        <v>30.62063628546861</v>
      </c>
      <c r="V83" s="206">
        <v>21.858297506448842</v>
      </c>
      <c r="W83" s="206">
        <v>24.295184866723989</v>
      </c>
    </row>
    <row r="84" spans="1:23" ht="12" customHeight="1" x14ac:dyDescent="0.25">
      <c r="A84" s="18" t="s">
        <v>32</v>
      </c>
      <c r="B84" s="206">
        <v>0</v>
      </c>
      <c r="C84" s="206">
        <v>0</v>
      </c>
      <c r="D84" s="206">
        <v>0</v>
      </c>
      <c r="E84" s="206">
        <v>0</v>
      </c>
      <c r="F84" s="206">
        <v>0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206">
        <v>0</v>
      </c>
      <c r="S84" s="206">
        <v>0</v>
      </c>
      <c r="T84" s="206">
        <v>0</v>
      </c>
      <c r="U84" s="206">
        <v>0</v>
      </c>
      <c r="V84" s="206">
        <v>0</v>
      </c>
      <c r="W84" s="206">
        <v>0</v>
      </c>
    </row>
    <row r="85" spans="1:23" ht="12" customHeight="1" x14ac:dyDescent="0.25">
      <c r="A85" s="18" t="s">
        <v>33</v>
      </c>
      <c r="B85" s="206">
        <v>0</v>
      </c>
      <c r="C85" s="206">
        <v>0</v>
      </c>
      <c r="D85" s="206">
        <v>0</v>
      </c>
      <c r="E85" s="206">
        <v>0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0</v>
      </c>
      <c r="M85" s="206">
        <v>0</v>
      </c>
      <c r="N85" s="206">
        <v>0</v>
      </c>
      <c r="O85" s="206">
        <v>0</v>
      </c>
      <c r="P85" s="206">
        <v>0</v>
      </c>
      <c r="Q85" s="206">
        <v>0</v>
      </c>
      <c r="R85" s="206">
        <v>0</v>
      </c>
      <c r="S85" s="206">
        <v>0</v>
      </c>
      <c r="T85" s="206">
        <v>0</v>
      </c>
      <c r="U85" s="206">
        <v>0</v>
      </c>
      <c r="V85" s="206">
        <v>0</v>
      </c>
      <c r="W85" s="206">
        <v>0</v>
      </c>
    </row>
    <row r="86" spans="1:23" ht="12" customHeight="1" x14ac:dyDescent="0.25">
      <c r="A86" s="18" t="s">
        <v>83</v>
      </c>
      <c r="B86" s="206">
        <v>0</v>
      </c>
      <c r="C86" s="206">
        <v>0</v>
      </c>
      <c r="D86" s="206">
        <v>0</v>
      </c>
      <c r="E86" s="206">
        <v>0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0</v>
      </c>
      <c r="M86" s="206">
        <v>0</v>
      </c>
      <c r="N86" s="206">
        <v>0</v>
      </c>
      <c r="O86" s="206">
        <v>0</v>
      </c>
      <c r="P86" s="206">
        <v>0</v>
      </c>
      <c r="Q86" s="206">
        <v>0</v>
      </c>
      <c r="R86" s="206">
        <v>0</v>
      </c>
      <c r="S86" s="206">
        <v>0</v>
      </c>
      <c r="T86" s="206">
        <v>0</v>
      </c>
      <c r="U86" s="206">
        <v>0</v>
      </c>
      <c r="V86" s="206">
        <v>0</v>
      </c>
      <c r="W86" s="206">
        <v>0</v>
      </c>
    </row>
    <row r="87" spans="1:23" ht="12" customHeight="1" x14ac:dyDescent="0.25">
      <c r="A87" s="18" t="s">
        <v>70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  <c r="R87" s="206">
        <v>0</v>
      </c>
      <c r="S87" s="206">
        <v>0</v>
      </c>
      <c r="T87" s="206">
        <v>0</v>
      </c>
      <c r="U87" s="206">
        <v>0</v>
      </c>
      <c r="V87" s="206">
        <v>0</v>
      </c>
      <c r="W87" s="206">
        <v>0</v>
      </c>
    </row>
    <row r="88" spans="1:23" ht="12" customHeight="1" x14ac:dyDescent="0.25">
      <c r="A88" s="18" t="s">
        <v>34</v>
      </c>
      <c r="B88" s="206">
        <f t="shared" ref="B88:W88" si="5">IF(ABS(B83-B84-B85-B86-B87-B89)&lt;0.0000001,0,B83-B84-B85-B86-B87-B89)</f>
        <v>49.886758383490964</v>
      </c>
      <c r="C88" s="206">
        <f t="shared" si="5"/>
        <v>45.700343938091137</v>
      </c>
      <c r="D88" s="206">
        <f t="shared" si="5"/>
        <v>40.158899398108339</v>
      </c>
      <c r="E88" s="206">
        <f t="shared" si="5"/>
        <v>39.648925193465175</v>
      </c>
      <c r="F88" s="206">
        <f t="shared" si="5"/>
        <v>38.829836629406714</v>
      </c>
      <c r="G88" s="206">
        <f t="shared" si="5"/>
        <v>19.548667239896819</v>
      </c>
      <c r="H88" s="206">
        <f t="shared" si="5"/>
        <v>23.089595872742905</v>
      </c>
      <c r="I88" s="206">
        <f t="shared" si="5"/>
        <v>18.519862424763545</v>
      </c>
      <c r="J88" s="206">
        <f t="shared" si="5"/>
        <v>17.278847807394669</v>
      </c>
      <c r="K88" s="206">
        <f t="shared" si="5"/>
        <v>22.703439380911437</v>
      </c>
      <c r="L88" s="206">
        <f t="shared" si="5"/>
        <v>25.392605331040414</v>
      </c>
      <c r="M88" s="206">
        <f t="shared" si="5"/>
        <v>30.79922613929493</v>
      </c>
      <c r="N88" s="206">
        <f t="shared" si="5"/>
        <v>32.949097162510739</v>
      </c>
      <c r="O88" s="206">
        <f t="shared" si="5"/>
        <v>29.651676698194319</v>
      </c>
      <c r="P88" s="206">
        <f t="shared" si="5"/>
        <v>28.148839208942391</v>
      </c>
      <c r="Q88" s="206">
        <f t="shared" si="5"/>
        <v>25.441014617368875</v>
      </c>
      <c r="R88" s="206">
        <f t="shared" si="5"/>
        <v>27.315907136715389</v>
      </c>
      <c r="S88" s="206">
        <f t="shared" si="5"/>
        <v>26.562940670679275</v>
      </c>
      <c r="T88" s="206">
        <f t="shared" si="5"/>
        <v>31.015391229578682</v>
      </c>
      <c r="U88" s="206">
        <f t="shared" si="5"/>
        <v>30.62063628546861</v>
      </c>
      <c r="V88" s="206">
        <f t="shared" si="5"/>
        <v>21.858297506448842</v>
      </c>
      <c r="W88" s="206">
        <f t="shared" si="5"/>
        <v>24.295184866723989</v>
      </c>
    </row>
    <row r="89" spans="1:23" ht="12" customHeight="1" x14ac:dyDescent="0.25">
      <c r="A89" s="18" t="s">
        <v>84</v>
      </c>
      <c r="B89" s="206">
        <v>0</v>
      </c>
      <c r="C89" s="206">
        <v>0</v>
      </c>
      <c r="D89" s="206">
        <v>0</v>
      </c>
      <c r="E89" s="206">
        <v>0</v>
      </c>
      <c r="F89" s="206">
        <v>0</v>
      </c>
      <c r="G89" s="206">
        <v>0</v>
      </c>
      <c r="H89" s="206">
        <v>0</v>
      </c>
      <c r="I89" s="206">
        <v>0</v>
      </c>
      <c r="J89" s="206">
        <v>0</v>
      </c>
      <c r="K89" s="206">
        <v>0</v>
      </c>
      <c r="L89" s="206">
        <v>0</v>
      </c>
      <c r="M89" s="206">
        <v>0</v>
      </c>
      <c r="N89" s="206">
        <v>0</v>
      </c>
      <c r="O89" s="206">
        <v>0</v>
      </c>
      <c r="P89" s="206">
        <v>0</v>
      </c>
      <c r="Q89" s="206">
        <v>0</v>
      </c>
      <c r="R89" s="206">
        <v>0</v>
      </c>
      <c r="S89" s="206">
        <v>0</v>
      </c>
      <c r="T89" s="206">
        <v>0</v>
      </c>
      <c r="U89" s="206">
        <v>0</v>
      </c>
      <c r="V89" s="206">
        <v>0</v>
      </c>
      <c r="W89" s="206">
        <v>0</v>
      </c>
    </row>
    <row r="90" spans="1:23" ht="12" customHeight="1" x14ac:dyDescent="0.25">
      <c r="A90" s="14" t="s">
        <v>35</v>
      </c>
      <c r="B90" s="206">
        <v>0</v>
      </c>
      <c r="C90" s="206">
        <v>0</v>
      </c>
      <c r="D90" s="206">
        <v>0</v>
      </c>
      <c r="E90" s="206">
        <v>0</v>
      </c>
      <c r="F90" s="206">
        <v>0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>
        <v>0</v>
      </c>
      <c r="M90" s="206">
        <v>0</v>
      </c>
      <c r="N90" s="206">
        <v>0</v>
      </c>
      <c r="O90" s="206">
        <v>0</v>
      </c>
      <c r="P90" s="206">
        <v>0</v>
      </c>
      <c r="Q90" s="206">
        <v>0</v>
      </c>
      <c r="R90" s="206">
        <v>0</v>
      </c>
      <c r="S90" s="206">
        <v>0</v>
      </c>
      <c r="T90" s="206">
        <v>0</v>
      </c>
      <c r="U90" s="206">
        <v>0</v>
      </c>
      <c r="V90" s="206">
        <v>0</v>
      </c>
      <c r="W90" s="206">
        <v>0</v>
      </c>
    </row>
    <row r="91" spans="1:23" ht="12" customHeight="1" x14ac:dyDescent="0.25">
      <c r="A91" s="18" t="s">
        <v>72</v>
      </c>
      <c r="B91" s="206">
        <v>0</v>
      </c>
      <c r="C91" s="206">
        <v>0</v>
      </c>
      <c r="D91" s="206">
        <v>0</v>
      </c>
      <c r="E91" s="206">
        <v>0</v>
      </c>
      <c r="F91" s="206">
        <v>0</v>
      </c>
      <c r="G91" s="206">
        <v>0</v>
      </c>
      <c r="H91" s="206">
        <v>0</v>
      </c>
      <c r="I91" s="206">
        <v>0</v>
      </c>
      <c r="J91" s="206">
        <v>0</v>
      </c>
      <c r="K91" s="206">
        <v>0</v>
      </c>
      <c r="L91" s="206">
        <v>0</v>
      </c>
      <c r="M91" s="206">
        <v>0</v>
      </c>
      <c r="N91" s="206">
        <v>0</v>
      </c>
      <c r="O91" s="206">
        <v>0</v>
      </c>
      <c r="P91" s="206">
        <v>0</v>
      </c>
      <c r="Q91" s="206">
        <v>0</v>
      </c>
      <c r="R91" s="206">
        <v>0</v>
      </c>
      <c r="S91" s="206">
        <v>0</v>
      </c>
      <c r="T91" s="206">
        <v>0</v>
      </c>
      <c r="U91" s="206">
        <v>0</v>
      </c>
      <c r="V91" s="206">
        <v>0</v>
      </c>
      <c r="W91" s="206">
        <v>0</v>
      </c>
    </row>
    <row r="92" spans="1:23" ht="12" customHeight="1" x14ac:dyDescent="0.25">
      <c r="A92" s="18" t="s">
        <v>36</v>
      </c>
      <c r="B92" s="206">
        <v>0</v>
      </c>
      <c r="C92" s="206">
        <v>0</v>
      </c>
      <c r="D92" s="206">
        <v>0</v>
      </c>
      <c r="E92" s="206">
        <v>0</v>
      </c>
      <c r="F92" s="206">
        <v>0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  <c r="L92" s="206">
        <v>0</v>
      </c>
      <c r="M92" s="206">
        <v>0</v>
      </c>
      <c r="N92" s="206">
        <v>0</v>
      </c>
      <c r="O92" s="206">
        <v>0</v>
      </c>
      <c r="P92" s="206">
        <v>0</v>
      </c>
      <c r="Q92" s="206">
        <v>0</v>
      </c>
      <c r="R92" s="206">
        <v>0</v>
      </c>
      <c r="S92" s="206">
        <v>0</v>
      </c>
      <c r="T92" s="206">
        <v>0</v>
      </c>
      <c r="U92" s="206">
        <v>0</v>
      </c>
      <c r="V92" s="206">
        <v>0</v>
      </c>
      <c r="W92" s="206">
        <v>0</v>
      </c>
    </row>
    <row r="93" spans="1:23" ht="12" customHeight="1" x14ac:dyDescent="0.25">
      <c r="A93" s="14" t="s">
        <v>37</v>
      </c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206">
        <v>0</v>
      </c>
      <c r="U93" s="206">
        <v>0</v>
      </c>
      <c r="V93" s="206">
        <v>0</v>
      </c>
      <c r="W93" s="206">
        <v>0</v>
      </c>
    </row>
    <row r="94" spans="1:23" ht="12" customHeight="1" x14ac:dyDescent="0.25">
      <c r="A94" s="31" t="s">
        <v>80</v>
      </c>
      <c r="B94" s="212">
        <f t="shared" ref="B94:W94" si="6">SUM(B95:B96)</f>
        <v>49.886758383490964</v>
      </c>
      <c r="C94" s="212">
        <f t="shared" si="6"/>
        <v>45.700343938091137</v>
      </c>
      <c r="D94" s="212">
        <f t="shared" si="6"/>
        <v>40.158899398108339</v>
      </c>
      <c r="E94" s="212">
        <f t="shared" si="6"/>
        <v>39.648925193465175</v>
      </c>
      <c r="F94" s="212">
        <f t="shared" si="6"/>
        <v>38.829836629406714</v>
      </c>
      <c r="G94" s="212">
        <f t="shared" si="6"/>
        <v>19.548667239896819</v>
      </c>
      <c r="H94" s="212">
        <f t="shared" si="6"/>
        <v>23.089595872742905</v>
      </c>
      <c r="I94" s="212">
        <f t="shared" si="6"/>
        <v>18.519862424763545</v>
      </c>
      <c r="J94" s="212">
        <f t="shared" si="6"/>
        <v>17.278847807394669</v>
      </c>
      <c r="K94" s="212">
        <f t="shared" si="6"/>
        <v>22.703439380911437</v>
      </c>
      <c r="L94" s="212">
        <f t="shared" si="6"/>
        <v>25.392605331040414</v>
      </c>
      <c r="M94" s="212">
        <f t="shared" si="6"/>
        <v>30.79922613929493</v>
      </c>
      <c r="N94" s="212">
        <f t="shared" si="6"/>
        <v>32.949097162510739</v>
      </c>
      <c r="O94" s="212">
        <f t="shared" si="6"/>
        <v>29.651676698194319</v>
      </c>
      <c r="P94" s="212">
        <f t="shared" si="6"/>
        <v>28.148839208942391</v>
      </c>
      <c r="Q94" s="212">
        <f t="shared" si="6"/>
        <v>25.441014617368875</v>
      </c>
      <c r="R94" s="212">
        <f t="shared" si="6"/>
        <v>27.315907136715389</v>
      </c>
      <c r="S94" s="212">
        <f t="shared" si="6"/>
        <v>26.562940670679275</v>
      </c>
      <c r="T94" s="212">
        <f t="shared" si="6"/>
        <v>31.015391229578682</v>
      </c>
      <c r="U94" s="212">
        <f t="shared" si="6"/>
        <v>30.62063628546861</v>
      </c>
      <c r="V94" s="212">
        <f t="shared" si="6"/>
        <v>21.858297506448842</v>
      </c>
      <c r="W94" s="212">
        <f t="shared" si="6"/>
        <v>24.295184866723989</v>
      </c>
    </row>
    <row r="95" spans="1:23" ht="12" customHeight="1" x14ac:dyDescent="0.25">
      <c r="A95" s="24" t="s">
        <v>46</v>
      </c>
      <c r="B95" s="215">
        <f>CHI!B58</f>
        <v>0</v>
      </c>
      <c r="C95" s="215">
        <f>CHI!C58</f>
        <v>0</v>
      </c>
      <c r="D95" s="215">
        <f>CHI!D58</f>
        <v>0</v>
      </c>
      <c r="E95" s="215">
        <f>CHI!E58</f>
        <v>0</v>
      </c>
      <c r="F95" s="215">
        <f>CHI!F58</f>
        <v>0</v>
      </c>
      <c r="G95" s="215">
        <f>CHI!G58</f>
        <v>0</v>
      </c>
      <c r="H95" s="215">
        <f>CHI!H58</f>
        <v>0</v>
      </c>
      <c r="I95" s="215">
        <f>CHI!I58</f>
        <v>0</v>
      </c>
      <c r="J95" s="215">
        <f>CHI!J58</f>
        <v>0</v>
      </c>
      <c r="K95" s="215">
        <f>CHI!K58</f>
        <v>0</v>
      </c>
      <c r="L95" s="215">
        <f>CHI!L58</f>
        <v>0</v>
      </c>
      <c r="M95" s="215">
        <f>CHI!M58</f>
        <v>0</v>
      </c>
      <c r="N95" s="215">
        <f>CHI!N58</f>
        <v>0</v>
      </c>
      <c r="O95" s="215">
        <f>CHI!O58</f>
        <v>0</v>
      </c>
      <c r="P95" s="215">
        <f>CHI!P58</f>
        <v>0</v>
      </c>
      <c r="Q95" s="215">
        <f>CHI!Q58</f>
        <v>0</v>
      </c>
      <c r="R95" s="215">
        <f>CHI!R58</f>
        <v>0</v>
      </c>
      <c r="S95" s="215">
        <f>CHI!S58</f>
        <v>0</v>
      </c>
      <c r="T95" s="215">
        <f>CHI!T58</f>
        <v>0</v>
      </c>
      <c r="U95" s="215">
        <f>CHI!U58</f>
        <v>0</v>
      </c>
      <c r="V95" s="215">
        <f>CHI!V58</f>
        <v>0</v>
      </c>
      <c r="W95" s="215">
        <f>CHI!W58</f>
        <v>0</v>
      </c>
    </row>
    <row r="96" spans="1:23" ht="12" customHeight="1" x14ac:dyDescent="0.25">
      <c r="A96" s="21" t="s">
        <v>29</v>
      </c>
      <c r="B96" s="209">
        <v>49.886758383490964</v>
      </c>
      <c r="C96" s="209">
        <v>45.700343938091137</v>
      </c>
      <c r="D96" s="209">
        <v>40.158899398108339</v>
      </c>
      <c r="E96" s="209">
        <v>39.648925193465175</v>
      </c>
      <c r="F96" s="209">
        <v>38.829836629406714</v>
      </c>
      <c r="G96" s="209">
        <v>19.548667239896819</v>
      </c>
      <c r="H96" s="209">
        <v>23.089595872742905</v>
      </c>
      <c r="I96" s="209">
        <v>18.519862424763545</v>
      </c>
      <c r="J96" s="209">
        <v>17.278847807394669</v>
      </c>
      <c r="K96" s="209">
        <v>22.703439380911437</v>
      </c>
      <c r="L96" s="209">
        <v>25.392605331040414</v>
      </c>
      <c r="M96" s="209">
        <v>30.79922613929493</v>
      </c>
      <c r="N96" s="209">
        <v>32.949097162510739</v>
      </c>
      <c r="O96" s="209">
        <v>29.651676698194319</v>
      </c>
      <c r="P96" s="209">
        <v>28.148839208942391</v>
      </c>
      <c r="Q96" s="209">
        <v>25.441014617368875</v>
      </c>
      <c r="R96" s="209">
        <v>27.315907136715389</v>
      </c>
      <c r="S96" s="209">
        <v>26.562940670679275</v>
      </c>
      <c r="T96" s="209">
        <v>31.015391229578682</v>
      </c>
      <c r="U96" s="209">
        <v>30.62063628546861</v>
      </c>
      <c r="V96" s="209">
        <v>21.858297506448842</v>
      </c>
      <c r="W96" s="209">
        <v>24.295184866723989</v>
      </c>
    </row>
    <row r="98" spans="1:23" ht="12" customHeight="1" x14ac:dyDescent="0.25">
      <c r="A98" s="30" t="s">
        <v>85</v>
      </c>
      <c r="B98" s="205">
        <f t="shared" ref="B98:W98" si="7">SUM(B99,B102,B108,B112,B116,B120:B126)</f>
        <v>2019.9281693421215</v>
      </c>
      <c r="C98" s="205">
        <f t="shared" si="7"/>
        <v>2105.7975863767447</v>
      </c>
      <c r="D98" s="205">
        <f t="shared" si="7"/>
        <v>1927.8770480315541</v>
      </c>
      <c r="E98" s="205">
        <f t="shared" si="7"/>
        <v>1759.2635622920495</v>
      </c>
      <c r="F98" s="205">
        <f t="shared" si="7"/>
        <v>1969.1775611086316</v>
      </c>
      <c r="G98" s="205">
        <f t="shared" si="7"/>
        <v>1922.600222432286</v>
      </c>
      <c r="H98" s="205">
        <f t="shared" si="7"/>
        <v>2060.7155970815443</v>
      </c>
      <c r="I98" s="205">
        <f t="shared" si="7"/>
        <v>1961.849527371252</v>
      </c>
      <c r="J98" s="205">
        <f t="shared" si="7"/>
        <v>1852.7228337494785</v>
      </c>
      <c r="K98" s="205">
        <f t="shared" si="7"/>
        <v>1602.8883630368618</v>
      </c>
      <c r="L98" s="205">
        <f t="shared" si="7"/>
        <v>1705.2388539648512</v>
      </c>
      <c r="M98" s="205">
        <f t="shared" si="7"/>
        <v>1688.4926495006368</v>
      </c>
      <c r="N98" s="205">
        <f t="shared" si="7"/>
        <v>1618.6091359458758</v>
      </c>
      <c r="O98" s="205">
        <f t="shared" si="7"/>
        <v>1555.208170498787</v>
      </c>
      <c r="P98" s="205">
        <f t="shared" si="7"/>
        <v>1543.5658710072576</v>
      </c>
      <c r="Q98" s="205">
        <f t="shared" si="7"/>
        <v>1505.5810778749803</v>
      </c>
      <c r="R98" s="205">
        <f t="shared" si="7"/>
        <v>1532.0343079744216</v>
      </c>
      <c r="S98" s="205">
        <f t="shared" si="7"/>
        <v>1535.9177127802041</v>
      </c>
      <c r="T98" s="205">
        <f t="shared" si="7"/>
        <v>1560.8426472661272</v>
      </c>
      <c r="U98" s="205">
        <f t="shared" si="7"/>
        <v>1599.6815473082295</v>
      </c>
      <c r="V98" s="205">
        <f t="shared" si="7"/>
        <v>1485.376114096948</v>
      </c>
      <c r="W98" s="205">
        <f t="shared" si="7"/>
        <v>1460.9137061707474</v>
      </c>
    </row>
    <row r="99" spans="1:23" ht="12" customHeight="1" x14ac:dyDescent="0.25">
      <c r="A99" s="25" t="s">
        <v>16</v>
      </c>
      <c r="B99" s="211">
        <f>ISI!B$54</f>
        <v>632.61468615998444</v>
      </c>
      <c r="C99" s="211">
        <f>ISI!C$54</f>
        <v>744.78612040714472</v>
      </c>
      <c r="D99" s="211">
        <f>ISI!D$54</f>
        <v>709.89869052404356</v>
      </c>
      <c r="E99" s="211">
        <f>ISI!E$54</f>
        <v>658.35424042918476</v>
      </c>
      <c r="F99" s="211">
        <f>ISI!F$54</f>
        <v>711.64830043779216</v>
      </c>
      <c r="G99" s="211">
        <f>ISI!G$54</f>
        <v>666.20860688802361</v>
      </c>
      <c r="H99" s="211">
        <f>ISI!H$54</f>
        <v>817.10907183876259</v>
      </c>
      <c r="I99" s="211">
        <f>ISI!I$54</f>
        <v>818.49597855776801</v>
      </c>
      <c r="J99" s="211">
        <f>ISI!J$54</f>
        <v>741.26848911866114</v>
      </c>
      <c r="K99" s="211">
        <f>ISI!K$54</f>
        <v>572.42615419853803</v>
      </c>
      <c r="L99" s="211">
        <f>ISI!L$54</f>
        <v>633.93698347791815</v>
      </c>
      <c r="M99" s="211">
        <f>ISI!M$54</f>
        <v>549.2781125184066</v>
      </c>
      <c r="N99" s="211">
        <f>ISI!N$54</f>
        <v>483.56576175776183</v>
      </c>
      <c r="O99" s="211">
        <f>ISI!O$54</f>
        <v>463.62446439760811</v>
      </c>
      <c r="P99" s="211">
        <f>ISI!P$54</f>
        <v>458.7995533588674</v>
      </c>
      <c r="Q99" s="211">
        <f>ISI!Q$54</f>
        <v>480.05967575800378</v>
      </c>
      <c r="R99" s="211">
        <f>ISI!R$54</f>
        <v>469.83143283814252</v>
      </c>
      <c r="S99" s="211">
        <f>ISI!S$54</f>
        <v>443.35626115853995</v>
      </c>
      <c r="T99" s="211">
        <f>ISI!T$54</f>
        <v>490.80484751763487</v>
      </c>
      <c r="U99" s="211">
        <f>ISI!U$54</f>
        <v>463.37382943883961</v>
      </c>
      <c r="V99" s="211">
        <f>ISI!V$54</f>
        <v>422.01253715907012</v>
      </c>
      <c r="W99" s="211">
        <f>ISI!W$54</f>
        <v>418.92366003844006</v>
      </c>
    </row>
    <row r="100" spans="1:23" ht="12" customHeight="1" x14ac:dyDescent="0.25">
      <c r="A100" s="14" t="s">
        <v>41</v>
      </c>
      <c r="B100" s="206">
        <f>ISI!B$55</f>
        <v>0</v>
      </c>
      <c r="C100" s="206">
        <f>ISI!C$55</f>
        <v>0</v>
      </c>
      <c r="D100" s="206">
        <f>ISI!D$55</f>
        <v>0</v>
      </c>
      <c r="E100" s="206">
        <f>ISI!E$55</f>
        <v>0</v>
      </c>
      <c r="F100" s="206">
        <f>ISI!F$55</f>
        <v>0</v>
      </c>
      <c r="G100" s="206">
        <f>ISI!G$55</f>
        <v>0</v>
      </c>
      <c r="H100" s="206">
        <f>ISI!H$55</f>
        <v>0</v>
      </c>
      <c r="I100" s="206">
        <f>ISI!I$55</f>
        <v>0</v>
      </c>
      <c r="J100" s="206">
        <f>ISI!J$55</f>
        <v>0</v>
      </c>
      <c r="K100" s="206">
        <f>ISI!K$55</f>
        <v>0</v>
      </c>
      <c r="L100" s="206">
        <f>ISI!L$55</f>
        <v>0</v>
      </c>
      <c r="M100" s="206">
        <f>ISI!M$55</f>
        <v>0</v>
      </c>
      <c r="N100" s="206">
        <f>ISI!N$55</f>
        <v>0</v>
      </c>
      <c r="O100" s="206">
        <f>ISI!O$55</f>
        <v>0</v>
      </c>
      <c r="P100" s="206">
        <f>ISI!P$55</f>
        <v>0</v>
      </c>
      <c r="Q100" s="206">
        <f>ISI!Q$55</f>
        <v>0</v>
      </c>
      <c r="R100" s="206">
        <f>ISI!R$55</f>
        <v>0</v>
      </c>
      <c r="S100" s="206">
        <f>ISI!S$55</f>
        <v>0</v>
      </c>
      <c r="T100" s="206">
        <f>ISI!T$55</f>
        <v>0</v>
      </c>
      <c r="U100" s="206">
        <f>ISI!U$55</f>
        <v>0</v>
      </c>
      <c r="V100" s="206">
        <f>ISI!V$55</f>
        <v>0</v>
      </c>
      <c r="W100" s="206">
        <f>ISI!W$55</f>
        <v>0</v>
      </c>
    </row>
    <row r="101" spans="1:23" ht="12" customHeight="1" x14ac:dyDescent="0.25">
      <c r="A101" s="14" t="s">
        <v>42</v>
      </c>
      <c r="B101" s="206">
        <f>ISI!B$56</f>
        <v>632.61468615998444</v>
      </c>
      <c r="C101" s="206">
        <f>ISI!C$56</f>
        <v>744.78612040714472</v>
      </c>
      <c r="D101" s="206">
        <f>ISI!D$56</f>
        <v>709.89869052404356</v>
      </c>
      <c r="E101" s="206">
        <f>ISI!E$56</f>
        <v>658.35424042918476</v>
      </c>
      <c r="F101" s="206">
        <f>ISI!F$56</f>
        <v>711.64830043779216</v>
      </c>
      <c r="G101" s="206">
        <f>ISI!G$56</f>
        <v>666.20860688802361</v>
      </c>
      <c r="H101" s="206">
        <f>ISI!H$56</f>
        <v>817.10907183876259</v>
      </c>
      <c r="I101" s="206">
        <f>ISI!I$56</f>
        <v>818.49597855776801</v>
      </c>
      <c r="J101" s="206">
        <f>ISI!J$56</f>
        <v>741.26848911866114</v>
      </c>
      <c r="K101" s="206">
        <f>ISI!K$56</f>
        <v>572.42615419853803</v>
      </c>
      <c r="L101" s="206">
        <f>ISI!L$56</f>
        <v>633.93698347791815</v>
      </c>
      <c r="M101" s="206">
        <f>ISI!M$56</f>
        <v>549.2781125184066</v>
      </c>
      <c r="N101" s="206">
        <f>ISI!N$56</f>
        <v>483.56576175776183</v>
      </c>
      <c r="O101" s="206">
        <f>ISI!O$56</f>
        <v>463.62446439760811</v>
      </c>
      <c r="P101" s="206">
        <f>ISI!P$56</f>
        <v>458.7995533588674</v>
      </c>
      <c r="Q101" s="206">
        <f>ISI!Q$56</f>
        <v>480.05967575800378</v>
      </c>
      <c r="R101" s="206">
        <f>ISI!R$56</f>
        <v>469.83143283814252</v>
      </c>
      <c r="S101" s="206">
        <f>ISI!S$56</f>
        <v>443.35626115853995</v>
      </c>
      <c r="T101" s="206">
        <f>ISI!T$56</f>
        <v>490.80484751763487</v>
      </c>
      <c r="U101" s="206">
        <f>ISI!U$56</f>
        <v>463.37382943883961</v>
      </c>
      <c r="V101" s="206">
        <f>ISI!V$56</f>
        <v>422.01253715907012</v>
      </c>
      <c r="W101" s="206">
        <f>ISI!W$56</f>
        <v>418.92366003844006</v>
      </c>
    </row>
    <row r="102" spans="1:23" ht="12" customHeight="1" x14ac:dyDescent="0.25">
      <c r="A102" s="13" t="s">
        <v>20</v>
      </c>
      <c r="B102" s="207">
        <f>NFM!B$73</f>
        <v>0</v>
      </c>
      <c r="C102" s="207">
        <f>NFM!C$73</f>
        <v>0</v>
      </c>
      <c r="D102" s="207">
        <f>NFM!D$73</f>
        <v>0</v>
      </c>
      <c r="E102" s="207">
        <f>NFM!E$73</f>
        <v>0</v>
      </c>
      <c r="F102" s="207">
        <f>NFM!F$73</f>
        <v>0</v>
      </c>
      <c r="G102" s="207">
        <f>NFM!G$73</f>
        <v>0</v>
      </c>
      <c r="H102" s="207">
        <f>NFM!H$73</f>
        <v>0</v>
      </c>
      <c r="I102" s="207">
        <f>NFM!I$73</f>
        <v>0</v>
      </c>
      <c r="J102" s="207">
        <f>NFM!J$73</f>
        <v>0</v>
      </c>
      <c r="K102" s="207">
        <f>NFM!K$73</f>
        <v>0</v>
      </c>
      <c r="L102" s="207">
        <f>NFM!L$73</f>
        <v>0</v>
      </c>
      <c r="M102" s="207">
        <f>NFM!M$73</f>
        <v>0</v>
      </c>
      <c r="N102" s="207">
        <f>NFM!N$73</f>
        <v>0</v>
      </c>
      <c r="O102" s="207">
        <f>NFM!O$73</f>
        <v>0</v>
      </c>
      <c r="P102" s="207">
        <f>NFM!P$73</f>
        <v>0</v>
      </c>
      <c r="Q102" s="207">
        <f>NFM!Q$73</f>
        <v>0</v>
      </c>
      <c r="R102" s="207">
        <f>NFM!R$73</f>
        <v>0</v>
      </c>
      <c r="S102" s="207">
        <f>NFM!S$73</f>
        <v>0</v>
      </c>
      <c r="T102" s="207">
        <f>NFM!T$73</f>
        <v>0</v>
      </c>
      <c r="U102" s="207">
        <f>NFM!U$73</f>
        <v>0</v>
      </c>
      <c r="V102" s="207">
        <f>NFM!V$73</f>
        <v>0</v>
      </c>
      <c r="W102" s="207">
        <f>NFM!W$73</f>
        <v>0</v>
      </c>
    </row>
    <row r="103" spans="1:23" ht="12" customHeight="1" x14ac:dyDescent="0.25">
      <c r="A103" s="14" t="s">
        <v>43</v>
      </c>
      <c r="B103" s="206">
        <f>NFM!B$74</f>
        <v>0</v>
      </c>
      <c r="C103" s="206">
        <f>NFM!C$74</f>
        <v>0</v>
      </c>
      <c r="D103" s="206">
        <f>NFM!D$74</f>
        <v>0</v>
      </c>
      <c r="E103" s="206">
        <f>NFM!E$74</f>
        <v>0</v>
      </c>
      <c r="F103" s="206">
        <f>NFM!F$74</f>
        <v>0</v>
      </c>
      <c r="G103" s="206">
        <f>NFM!G$74</f>
        <v>0</v>
      </c>
      <c r="H103" s="206">
        <f>NFM!H$74</f>
        <v>0</v>
      </c>
      <c r="I103" s="206">
        <f>NFM!I$74</f>
        <v>0</v>
      </c>
      <c r="J103" s="206">
        <f>NFM!J$74</f>
        <v>0</v>
      </c>
      <c r="K103" s="206">
        <f>NFM!K$74</f>
        <v>0</v>
      </c>
      <c r="L103" s="206">
        <f>NFM!L$74</f>
        <v>0</v>
      </c>
      <c r="M103" s="206">
        <f>NFM!M$74</f>
        <v>0</v>
      </c>
      <c r="N103" s="206">
        <f>NFM!N$74</f>
        <v>0</v>
      </c>
      <c r="O103" s="206">
        <f>NFM!O$74</f>
        <v>0</v>
      </c>
      <c r="P103" s="206">
        <f>NFM!P$74</f>
        <v>0</v>
      </c>
      <c r="Q103" s="206">
        <f>NFM!Q$74</f>
        <v>0</v>
      </c>
      <c r="R103" s="206">
        <f>NFM!R$74</f>
        <v>0</v>
      </c>
      <c r="S103" s="206">
        <f>NFM!S$74</f>
        <v>0</v>
      </c>
      <c r="T103" s="206">
        <f>NFM!T$74</f>
        <v>0</v>
      </c>
      <c r="U103" s="206">
        <f>NFM!U$74</f>
        <v>0</v>
      </c>
      <c r="V103" s="206">
        <f>NFM!V$74</f>
        <v>0</v>
      </c>
      <c r="W103" s="206">
        <f>NFM!W$74</f>
        <v>0</v>
      </c>
    </row>
    <row r="104" spans="1:23" ht="12" customHeight="1" x14ac:dyDescent="0.25">
      <c r="A104" s="14" t="s">
        <v>56</v>
      </c>
      <c r="B104" s="206">
        <f>NFM!B$75</f>
        <v>0</v>
      </c>
      <c r="C104" s="206">
        <f>NFM!C$75</f>
        <v>0</v>
      </c>
      <c r="D104" s="206">
        <f>NFM!D$75</f>
        <v>0</v>
      </c>
      <c r="E104" s="206">
        <f>NFM!E$75</f>
        <v>0</v>
      </c>
      <c r="F104" s="206">
        <f>NFM!F$75</f>
        <v>0</v>
      </c>
      <c r="G104" s="206">
        <f>NFM!G$75</f>
        <v>0</v>
      </c>
      <c r="H104" s="206">
        <f>NFM!H$75</f>
        <v>0</v>
      </c>
      <c r="I104" s="206">
        <f>NFM!I$75</f>
        <v>0</v>
      </c>
      <c r="J104" s="206">
        <f>NFM!J$75</f>
        <v>0</v>
      </c>
      <c r="K104" s="206">
        <f>NFM!K$75</f>
        <v>0</v>
      </c>
      <c r="L104" s="206">
        <f>NFM!L$75</f>
        <v>0</v>
      </c>
      <c r="M104" s="206">
        <f>NFM!M$75</f>
        <v>0</v>
      </c>
      <c r="N104" s="206">
        <f>NFM!N$75</f>
        <v>0</v>
      </c>
      <c r="O104" s="206">
        <f>NFM!O$75</f>
        <v>0</v>
      </c>
      <c r="P104" s="206">
        <f>NFM!P$75</f>
        <v>0</v>
      </c>
      <c r="Q104" s="206">
        <f>NFM!Q$75</f>
        <v>0</v>
      </c>
      <c r="R104" s="206">
        <f>NFM!R$75</f>
        <v>0</v>
      </c>
      <c r="S104" s="206">
        <f>NFM!S$75</f>
        <v>0</v>
      </c>
      <c r="T104" s="206">
        <f>NFM!T$75</f>
        <v>0</v>
      </c>
      <c r="U104" s="206">
        <f>NFM!U$75</f>
        <v>0</v>
      </c>
      <c r="V104" s="206">
        <f>NFM!V$75</f>
        <v>0</v>
      </c>
      <c r="W104" s="206">
        <f>NFM!W$75</f>
        <v>0</v>
      </c>
    </row>
    <row r="105" spans="1:23" ht="12" customHeight="1" x14ac:dyDescent="0.25">
      <c r="A105" s="26" t="s">
        <v>44</v>
      </c>
      <c r="B105" s="213">
        <f>NFM!B$76</f>
        <v>0</v>
      </c>
      <c r="C105" s="213">
        <f>NFM!C$76</f>
        <v>0</v>
      </c>
      <c r="D105" s="213">
        <f>NFM!D$76</f>
        <v>0</v>
      </c>
      <c r="E105" s="213">
        <f>NFM!E$76</f>
        <v>0</v>
      </c>
      <c r="F105" s="213">
        <f>NFM!F$76</f>
        <v>0</v>
      </c>
      <c r="G105" s="213">
        <f>NFM!G$76</f>
        <v>0</v>
      </c>
      <c r="H105" s="213">
        <f>NFM!H$76</f>
        <v>0</v>
      </c>
      <c r="I105" s="213">
        <f>NFM!I$76</f>
        <v>0</v>
      </c>
      <c r="J105" s="213">
        <f>NFM!J$76</f>
        <v>0</v>
      </c>
      <c r="K105" s="213">
        <f>NFM!K$76</f>
        <v>0</v>
      </c>
      <c r="L105" s="213">
        <f>NFM!L$76</f>
        <v>0</v>
      </c>
      <c r="M105" s="213">
        <f>NFM!M$76</f>
        <v>0</v>
      </c>
      <c r="N105" s="213">
        <f>NFM!N$76</f>
        <v>0</v>
      </c>
      <c r="O105" s="213">
        <f>NFM!O$76</f>
        <v>0</v>
      </c>
      <c r="P105" s="213">
        <f>NFM!P$76</f>
        <v>0</v>
      </c>
      <c r="Q105" s="213">
        <f>NFM!Q$76</f>
        <v>0</v>
      </c>
      <c r="R105" s="213">
        <f>NFM!R$76</f>
        <v>0</v>
      </c>
      <c r="S105" s="213">
        <f>NFM!S$76</f>
        <v>0</v>
      </c>
      <c r="T105" s="213">
        <f>NFM!T$76</f>
        <v>0</v>
      </c>
      <c r="U105" s="213">
        <f>NFM!U$76</f>
        <v>0</v>
      </c>
      <c r="V105" s="213">
        <f>NFM!V$76</f>
        <v>0</v>
      </c>
      <c r="W105" s="213">
        <f>NFM!W$76</f>
        <v>0</v>
      </c>
    </row>
    <row r="106" spans="1:23" ht="12" customHeight="1" x14ac:dyDescent="0.25">
      <c r="A106" s="27" t="s">
        <v>81</v>
      </c>
      <c r="B106" s="214">
        <f>NFM!B$77</f>
        <v>0</v>
      </c>
      <c r="C106" s="214">
        <f>NFM!C$77</f>
        <v>0</v>
      </c>
      <c r="D106" s="214">
        <f>NFM!D$77</f>
        <v>0</v>
      </c>
      <c r="E106" s="214">
        <f>NFM!E$77</f>
        <v>0</v>
      </c>
      <c r="F106" s="214">
        <f>NFM!F$77</f>
        <v>0</v>
      </c>
      <c r="G106" s="214">
        <f>NFM!G$77</f>
        <v>0</v>
      </c>
      <c r="H106" s="214">
        <f>NFM!H$77</f>
        <v>0</v>
      </c>
      <c r="I106" s="214">
        <f>NFM!I$77</f>
        <v>0</v>
      </c>
      <c r="J106" s="214">
        <f>NFM!J$77</f>
        <v>0</v>
      </c>
      <c r="K106" s="214">
        <f>NFM!K$77</f>
        <v>0</v>
      </c>
      <c r="L106" s="214">
        <f>NFM!L$77</f>
        <v>0</v>
      </c>
      <c r="M106" s="214">
        <f>NFM!M$77</f>
        <v>0</v>
      </c>
      <c r="N106" s="214">
        <f>NFM!N$77</f>
        <v>0</v>
      </c>
      <c r="O106" s="214">
        <f>NFM!O$77</f>
        <v>0</v>
      </c>
      <c r="P106" s="214">
        <f>NFM!P$77</f>
        <v>0</v>
      </c>
      <c r="Q106" s="214">
        <f>NFM!Q$77</f>
        <v>0</v>
      </c>
      <c r="R106" s="214">
        <f>NFM!R$77</f>
        <v>0</v>
      </c>
      <c r="S106" s="214">
        <f>NFM!S$77</f>
        <v>0</v>
      </c>
      <c r="T106" s="214">
        <f>NFM!T$77</f>
        <v>0</v>
      </c>
      <c r="U106" s="214">
        <f>NFM!U$77</f>
        <v>0</v>
      </c>
      <c r="V106" s="214">
        <f>NFM!V$77</f>
        <v>0</v>
      </c>
      <c r="W106" s="214">
        <f>NFM!W$77</f>
        <v>0</v>
      </c>
    </row>
    <row r="107" spans="1:23" ht="12" customHeight="1" x14ac:dyDescent="0.25">
      <c r="A107" s="14" t="s">
        <v>45</v>
      </c>
      <c r="B107" s="206">
        <f>NFM!B$78</f>
        <v>0</v>
      </c>
      <c r="C107" s="206">
        <f>NFM!C$78</f>
        <v>0</v>
      </c>
      <c r="D107" s="206">
        <f>NFM!D$78</f>
        <v>0</v>
      </c>
      <c r="E107" s="206">
        <f>NFM!E$78</f>
        <v>0</v>
      </c>
      <c r="F107" s="206">
        <f>NFM!F$78</f>
        <v>0</v>
      </c>
      <c r="G107" s="206">
        <f>NFM!G$78</f>
        <v>0</v>
      </c>
      <c r="H107" s="206">
        <f>NFM!H$78</f>
        <v>0</v>
      </c>
      <c r="I107" s="206">
        <f>NFM!I$78</f>
        <v>0</v>
      </c>
      <c r="J107" s="206">
        <f>NFM!J$78</f>
        <v>0</v>
      </c>
      <c r="K107" s="206">
        <f>NFM!K$78</f>
        <v>0</v>
      </c>
      <c r="L107" s="206">
        <f>NFM!L$78</f>
        <v>0</v>
      </c>
      <c r="M107" s="206">
        <f>NFM!M$78</f>
        <v>0</v>
      </c>
      <c r="N107" s="206">
        <f>NFM!N$78</f>
        <v>0</v>
      </c>
      <c r="O107" s="206">
        <f>NFM!O$78</f>
        <v>0</v>
      </c>
      <c r="P107" s="206">
        <f>NFM!P$78</f>
        <v>0</v>
      </c>
      <c r="Q107" s="206">
        <f>NFM!Q$78</f>
        <v>0</v>
      </c>
      <c r="R107" s="206">
        <f>NFM!R$78</f>
        <v>0</v>
      </c>
      <c r="S107" s="206">
        <f>NFM!S$78</f>
        <v>0</v>
      </c>
      <c r="T107" s="206">
        <f>NFM!T$78</f>
        <v>0</v>
      </c>
      <c r="U107" s="206">
        <f>NFM!U$78</f>
        <v>0</v>
      </c>
      <c r="V107" s="206">
        <f>NFM!V$78</f>
        <v>0</v>
      </c>
      <c r="W107" s="206">
        <f>NFM!W$78</f>
        <v>0</v>
      </c>
    </row>
    <row r="108" spans="1:23" ht="12" customHeight="1" x14ac:dyDescent="0.25">
      <c r="A108" s="13" t="s">
        <v>21</v>
      </c>
      <c r="B108" s="207">
        <f>CHI!B$79</f>
        <v>46.551042001282305</v>
      </c>
      <c r="C108" s="207">
        <f>CHI!C$79</f>
        <v>46.983468601404262</v>
      </c>
      <c r="D108" s="207">
        <f>CHI!D$79</f>
        <v>45.030997081255848</v>
      </c>
      <c r="E108" s="207">
        <f>CHI!E$79</f>
        <v>44.398164601702277</v>
      </c>
      <c r="F108" s="207">
        <f>CHI!F$79</f>
        <v>49.237023600836338</v>
      </c>
      <c r="G108" s="207">
        <f>CHI!G$79</f>
        <v>50.887634040809402</v>
      </c>
      <c r="H108" s="207">
        <f>CHI!H$79</f>
        <v>36.812684161464908</v>
      </c>
      <c r="I108" s="207">
        <f>CHI!I$79</f>
        <v>39.326569921641507</v>
      </c>
      <c r="J108" s="207">
        <f>CHI!J$79</f>
        <v>31.615508161222696</v>
      </c>
      <c r="K108" s="207">
        <f>CHI!K$79</f>
        <v>22.236112440833143</v>
      </c>
      <c r="L108" s="207">
        <f>CHI!L$79</f>
        <v>27.149614560945651</v>
      </c>
      <c r="M108" s="207">
        <f>CHI!M$79</f>
        <v>42.288904441328896</v>
      </c>
      <c r="N108" s="207">
        <f>CHI!N$79</f>
        <v>51.506420401726423</v>
      </c>
      <c r="O108" s="207">
        <f>CHI!O$79</f>
        <v>68.78756304091219</v>
      </c>
      <c r="P108" s="207">
        <f>CHI!P$79</f>
        <v>51.505678440824219</v>
      </c>
      <c r="Q108" s="207">
        <f>CHI!Q$79</f>
        <v>54.163907281140986</v>
      </c>
      <c r="R108" s="207">
        <f>CHI!R$79</f>
        <v>42.943770001440043</v>
      </c>
      <c r="S108" s="207">
        <f>CHI!S$79</f>
        <v>33.182892002377095</v>
      </c>
      <c r="T108" s="207">
        <f>CHI!T$79</f>
        <v>23.454113762418075</v>
      </c>
      <c r="U108" s="207">
        <f>CHI!U$79</f>
        <v>25.655479921161486</v>
      </c>
      <c r="V108" s="207">
        <f>CHI!V$79</f>
        <v>21.444154921844184</v>
      </c>
      <c r="W108" s="207">
        <f>CHI!W$79</f>
        <v>10.73422584120452</v>
      </c>
    </row>
    <row r="109" spans="1:23" ht="12" customHeight="1" x14ac:dyDescent="0.25">
      <c r="A109" s="14" t="s">
        <v>57</v>
      </c>
      <c r="B109" s="206">
        <f>CHI!B$80</f>
        <v>0</v>
      </c>
      <c r="C109" s="206">
        <f>CHI!C$80</f>
        <v>0</v>
      </c>
      <c r="D109" s="206">
        <f>CHI!D$80</f>
        <v>0</v>
      </c>
      <c r="E109" s="206">
        <f>CHI!E$80</f>
        <v>0</v>
      </c>
      <c r="F109" s="206">
        <f>CHI!F$80</f>
        <v>0</v>
      </c>
      <c r="G109" s="206">
        <f>CHI!G$80</f>
        <v>0</v>
      </c>
      <c r="H109" s="206">
        <f>CHI!H$80</f>
        <v>0</v>
      </c>
      <c r="I109" s="206">
        <f>CHI!I$80</f>
        <v>0</v>
      </c>
      <c r="J109" s="206">
        <f>CHI!J$80</f>
        <v>0</v>
      </c>
      <c r="K109" s="206">
        <f>CHI!K$80</f>
        <v>0</v>
      </c>
      <c r="L109" s="206">
        <f>CHI!L$80</f>
        <v>0</v>
      </c>
      <c r="M109" s="206">
        <f>CHI!M$80</f>
        <v>0</v>
      </c>
      <c r="N109" s="206">
        <f>CHI!N$80</f>
        <v>0</v>
      </c>
      <c r="O109" s="206">
        <f>CHI!O$80</f>
        <v>0</v>
      </c>
      <c r="P109" s="206">
        <f>CHI!P$80</f>
        <v>0</v>
      </c>
      <c r="Q109" s="206">
        <f>CHI!Q$80</f>
        <v>0</v>
      </c>
      <c r="R109" s="206">
        <f>CHI!R$80</f>
        <v>0</v>
      </c>
      <c r="S109" s="206">
        <f>CHI!S$80</f>
        <v>0</v>
      </c>
      <c r="T109" s="206">
        <f>CHI!T$80</f>
        <v>0</v>
      </c>
      <c r="U109" s="206">
        <f>CHI!U$80</f>
        <v>0</v>
      </c>
      <c r="V109" s="206">
        <f>CHI!V$80</f>
        <v>0</v>
      </c>
      <c r="W109" s="206">
        <f>CHI!W$80</f>
        <v>0</v>
      </c>
    </row>
    <row r="110" spans="1:23" ht="12" customHeight="1" x14ac:dyDescent="0.25">
      <c r="A110" s="14" t="s">
        <v>47</v>
      </c>
      <c r="B110" s="206">
        <f>CHI!B$81</f>
        <v>43.13859753732568</v>
      </c>
      <c r="C110" s="206">
        <f>CHI!C$81</f>
        <v>43.485855794736864</v>
      </c>
      <c r="D110" s="206">
        <f>CHI!D$81</f>
        <v>41.664698128945325</v>
      </c>
      <c r="E110" s="206">
        <f>CHI!E$81</f>
        <v>41.246675410971626</v>
      </c>
      <c r="F110" s="206">
        <f>CHI!F$81</f>
        <v>45.72021041486235</v>
      </c>
      <c r="G110" s="206">
        <f>CHI!G$81</f>
        <v>47.299338114523515</v>
      </c>
      <c r="H110" s="206">
        <f>CHI!H$81</f>
        <v>34.228335749023742</v>
      </c>
      <c r="I110" s="206">
        <f>CHI!I$81</f>
        <v>35.973578581565107</v>
      </c>
      <c r="J110" s="206">
        <f>CHI!J$81</f>
        <v>29.423058774825563</v>
      </c>
      <c r="K110" s="206">
        <f>CHI!K$81</f>
        <v>20.689927663419457</v>
      </c>
      <c r="L110" s="206">
        <f>CHI!L$81</f>
        <v>25.457435624652458</v>
      </c>
      <c r="M110" s="206">
        <f>CHI!M$81</f>
        <v>39.786801508905846</v>
      </c>
      <c r="N110" s="206">
        <f>CHI!N$81</f>
        <v>48.777097515980664</v>
      </c>
      <c r="O110" s="206">
        <f>CHI!O$81</f>
        <v>65.076209562054558</v>
      </c>
      <c r="P110" s="206">
        <f>CHI!P$81</f>
        <v>47.154259614735111</v>
      </c>
      <c r="Q110" s="206">
        <f>CHI!Q$81</f>
        <v>49.643401514045173</v>
      </c>
      <c r="R110" s="206">
        <f>CHI!R$81</f>
        <v>39.727682661038244</v>
      </c>
      <c r="S110" s="206">
        <f>CHI!S$81</f>
        <v>30.916930176318758</v>
      </c>
      <c r="T110" s="206">
        <f>CHI!T$81</f>
        <v>21.003814874055067</v>
      </c>
      <c r="U110" s="206">
        <f>CHI!U$81</f>
        <v>22.851909492304188</v>
      </c>
      <c r="V110" s="206">
        <f>CHI!V$81</f>
        <v>19.537577968270092</v>
      </c>
      <c r="W110" s="206">
        <f>CHI!W$81</f>
        <v>9.4376914713463389</v>
      </c>
    </row>
    <row r="111" spans="1:23" ht="12" customHeight="1" x14ac:dyDescent="0.25">
      <c r="A111" s="14" t="s">
        <v>48</v>
      </c>
      <c r="B111" s="206">
        <f>CHI!B$82</f>
        <v>3.4124444639566258</v>
      </c>
      <c r="C111" s="206">
        <f>CHI!C$82</f>
        <v>3.4976128066673962</v>
      </c>
      <c r="D111" s="206">
        <f>CHI!D$82</f>
        <v>3.366298952310526</v>
      </c>
      <c r="E111" s="206">
        <f>CHI!E$82</f>
        <v>3.1514891907306541</v>
      </c>
      <c r="F111" s="206">
        <f>CHI!F$82</f>
        <v>3.51681318597399</v>
      </c>
      <c r="G111" s="206">
        <f>CHI!G$82</f>
        <v>3.5882959262858898</v>
      </c>
      <c r="H111" s="206">
        <f>CHI!H$82</f>
        <v>2.5843484124411651</v>
      </c>
      <c r="I111" s="206">
        <f>CHI!I$82</f>
        <v>3.352991340076402</v>
      </c>
      <c r="J111" s="206">
        <f>CHI!J$82</f>
        <v>2.1924493863971328</v>
      </c>
      <c r="K111" s="206">
        <f>CHI!K$82</f>
        <v>1.546184777413685</v>
      </c>
      <c r="L111" s="206">
        <f>CHI!L$82</f>
        <v>1.6921789362931929</v>
      </c>
      <c r="M111" s="206">
        <f>CHI!M$82</f>
        <v>2.502102932423047</v>
      </c>
      <c r="N111" s="206">
        <f>CHI!N$82</f>
        <v>2.7293228857457579</v>
      </c>
      <c r="O111" s="206">
        <f>CHI!O$82</f>
        <v>3.711353478857629</v>
      </c>
      <c r="P111" s="206">
        <f>CHI!P$82</f>
        <v>4.3514188260891116</v>
      </c>
      <c r="Q111" s="206">
        <f>CHI!Q$82</f>
        <v>4.5205057670958109</v>
      </c>
      <c r="R111" s="206">
        <f>CHI!R$82</f>
        <v>3.2160873404018</v>
      </c>
      <c r="S111" s="206">
        <f>CHI!S$82</f>
        <v>2.2659618260583358</v>
      </c>
      <c r="T111" s="206">
        <f>CHI!T$82</f>
        <v>2.450298888363009</v>
      </c>
      <c r="U111" s="206">
        <f>CHI!U$82</f>
        <v>2.8035704288572991</v>
      </c>
      <c r="V111" s="206">
        <f>CHI!V$82</f>
        <v>1.9065769535740931</v>
      </c>
      <c r="W111" s="206">
        <f>CHI!W$82</f>
        <v>1.2965343698581799</v>
      </c>
    </row>
    <row r="112" spans="1:23" ht="12" customHeight="1" x14ac:dyDescent="0.25">
      <c r="A112" s="13" t="s">
        <v>22</v>
      </c>
      <c r="B112" s="207">
        <f>NMM!B$59</f>
        <v>1088.3420981829577</v>
      </c>
      <c r="C112" s="207">
        <f>NMM!C$59</f>
        <v>1069.9752377508062</v>
      </c>
      <c r="D112" s="207">
        <f>NMM!D$59</f>
        <v>943.95498308538117</v>
      </c>
      <c r="E112" s="207">
        <f>NMM!E$59</f>
        <v>818.30353891061645</v>
      </c>
      <c r="F112" s="207">
        <f>NMM!F$59</f>
        <v>969.93424922073302</v>
      </c>
      <c r="G112" s="207">
        <f>NMM!G$59</f>
        <v>979.34149087315791</v>
      </c>
      <c r="H112" s="207">
        <f>NMM!H$59</f>
        <v>1012.8867990591601</v>
      </c>
      <c r="I112" s="207">
        <f>NMM!I$59</f>
        <v>902.66500447416195</v>
      </c>
      <c r="J112" s="207">
        <f>NMM!J$59</f>
        <v>892.38149914695805</v>
      </c>
      <c r="K112" s="207">
        <f>NMM!K$59</f>
        <v>840.69039524792788</v>
      </c>
      <c r="L112" s="207">
        <f>NMM!L$59</f>
        <v>869.22543196385379</v>
      </c>
      <c r="M112" s="207">
        <f>NMM!M$59</f>
        <v>887.48806355429838</v>
      </c>
      <c r="N112" s="207">
        <f>NMM!N$59</f>
        <v>871.48359282394267</v>
      </c>
      <c r="O112" s="207">
        <f>NMM!O$59</f>
        <v>799.57460619674725</v>
      </c>
      <c r="P112" s="207">
        <f>NMM!P$59</f>
        <v>838.36604651703897</v>
      </c>
      <c r="Q112" s="207">
        <f>NMM!Q$59</f>
        <v>794.36456811785172</v>
      </c>
      <c r="R112" s="207">
        <f>NMM!R$59</f>
        <v>822.93264503699697</v>
      </c>
      <c r="S112" s="207">
        <f>NMM!S$59</f>
        <v>847.005869237468</v>
      </c>
      <c r="T112" s="207">
        <f>NMM!T$59</f>
        <v>845.93725468899197</v>
      </c>
      <c r="U112" s="207">
        <f>NMM!U$59</f>
        <v>887.19302851684006</v>
      </c>
      <c r="V112" s="207">
        <f>NMM!V$59</f>
        <v>834.49882591762423</v>
      </c>
      <c r="W112" s="207">
        <f>NMM!W$59</f>
        <v>752.64718099720199</v>
      </c>
    </row>
    <row r="113" spans="1:23" ht="12" customHeight="1" x14ac:dyDescent="0.25">
      <c r="A113" s="14" t="s">
        <v>49</v>
      </c>
      <c r="B113" s="206">
        <f>NMM!B$60</f>
        <v>680.24496376950583</v>
      </c>
      <c r="C113" s="206">
        <f>NMM!C$60</f>
        <v>619.25098998242402</v>
      </c>
      <c r="D113" s="206">
        <f>NMM!D$60</f>
        <v>629.92921982232303</v>
      </c>
      <c r="E113" s="206">
        <f>NMM!E$60</f>
        <v>574.48627391674677</v>
      </c>
      <c r="F113" s="206">
        <f>NMM!F$60</f>
        <v>626.34712184714635</v>
      </c>
      <c r="G113" s="206">
        <f>NMM!G$60</f>
        <v>618.93254480196151</v>
      </c>
      <c r="H113" s="206">
        <f>NMM!H$60</f>
        <v>643.75258718296618</v>
      </c>
      <c r="I113" s="206">
        <f>NMM!I$60</f>
        <v>645.40978359430812</v>
      </c>
      <c r="J113" s="206">
        <f>NMM!J$60</f>
        <v>627.41323092323444</v>
      </c>
      <c r="K113" s="206">
        <f>NMM!K$60</f>
        <v>579.80903404568767</v>
      </c>
      <c r="L113" s="206">
        <f>NMM!L$60</f>
        <v>611.07688554033507</v>
      </c>
      <c r="M113" s="206">
        <f>NMM!M$60</f>
        <v>642.31542043883951</v>
      </c>
      <c r="N113" s="206">
        <f>NMM!N$60</f>
        <v>595.38909148452467</v>
      </c>
      <c r="O113" s="206">
        <f>NMM!O$60</f>
        <v>617.87178308522334</v>
      </c>
      <c r="P113" s="206">
        <f>NMM!P$60</f>
        <v>593.90739198904384</v>
      </c>
      <c r="Q113" s="206">
        <f>NMM!Q$60</f>
        <v>555.99698603376658</v>
      </c>
      <c r="R113" s="206">
        <f>NMM!R$60</f>
        <v>575.47862758042925</v>
      </c>
      <c r="S113" s="206">
        <f>NMM!S$60</f>
        <v>599.52398317711072</v>
      </c>
      <c r="T113" s="206">
        <f>NMM!T$60</f>
        <v>597.50673839490491</v>
      </c>
      <c r="U113" s="206">
        <f>NMM!U$60</f>
        <v>628.73920473945827</v>
      </c>
      <c r="V113" s="206">
        <f>NMM!V$60</f>
        <v>642.14181117107785</v>
      </c>
      <c r="W113" s="206">
        <f>NMM!W$60</f>
        <v>600.31561873032615</v>
      </c>
    </row>
    <row r="114" spans="1:23" ht="12" customHeight="1" x14ac:dyDescent="0.25">
      <c r="A114" s="14" t="s">
        <v>50</v>
      </c>
      <c r="B114" s="206">
        <f>NMM!B$61</f>
        <v>159.40220148183303</v>
      </c>
      <c r="C114" s="206">
        <f>NMM!C$61</f>
        <v>205.70599279130755</v>
      </c>
      <c r="D114" s="206">
        <f>NMM!D$61</f>
        <v>101.14263568367846</v>
      </c>
      <c r="E114" s="206">
        <f>NMM!E$61</f>
        <v>28.200615628576479</v>
      </c>
      <c r="F114" s="206">
        <f>NMM!F$61</f>
        <v>108.40189900365431</v>
      </c>
      <c r="G114" s="206">
        <f>NMM!G$61</f>
        <v>122.33278492191387</v>
      </c>
      <c r="H114" s="206">
        <f>NMM!H$61</f>
        <v>124.14987842775535</v>
      </c>
      <c r="I114" s="206">
        <f>NMM!I$61</f>
        <v>19.790842808493185</v>
      </c>
      <c r="J114" s="206">
        <f>NMM!J$61</f>
        <v>27.843384254890161</v>
      </c>
      <c r="K114" s="206">
        <f>NMM!K$61</f>
        <v>25.313624741604826</v>
      </c>
      <c r="L114" s="206">
        <f>NMM!L$61</f>
        <v>21.929915821044823</v>
      </c>
      <c r="M114" s="206">
        <f>NMM!M$61</f>
        <v>31.950165423403352</v>
      </c>
      <c r="N114" s="206">
        <f>NMM!N$61</f>
        <v>70.013844720494305</v>
      </c>
      <c r="O114" s="206">
        <f>NMM!O$61</f>
        <v>32.299527418485702</v>
      </c>
      <c r="P114" s="206">
        <f>NMM!P$61</f>
        <v>31.692837232922301</v>
      </c>
      <c r="Q114" s="206">
        <f>NMM!Q$61</f>
        <v>31.576140841262202</v>
      </c>
      <c r="R114" s="206">
        <f>NMM!R$61</f>
        <v>32.369112062494054</v>
      </c>
      <c r="S114" s="206">
        <f>NMM!S$61</f>
        <v>33.173312371953585</v>
      </c>
      <c r="T114" s="206">
        <f>NMM!T$61</f>
        <v>33.517691795347744</v>
      </c>
      <c r="U114" s="206">
        <f>NMM!U$61</f>
        <v>41.487708813140145</v>
      </c>
      <c r="V114" s="206">
        <f>NMM!V$61</f>
        <v>53.079399503869702</v>
      </c>
      <c r="W114" s="206">
        <f>NMM!W$61</f>
        <v>10.973850789759377</v>
      </c>
    </row>
    <row r="115" spans="1:23" ht="12" customHeight="1" x14ac:dyDescent="0.25">
      <c r="A115" s="14" t="s">
        <v>58</v>
      </c>
      <c r="B115" s="206">
        <f>NMM!B$62</f>
        <v>248.69493293161878</v>
      </c>
      <c r="C115" s="206">
        <f>NMM!C$62</f>
        <v>245.01825497707446</v>
      </c>
      <c r="D115" s="206">
        <f>NMM!D$62</f>
        <v>212.88312757937967</v>
      </c>
      <c r="E115" s="206">
        <f>NMM!E$62</f>
        <v>215.61664936529323</v>
      </c>
      <c r="F115" s="206">
        <f>NMM!F$62</f>
        <v>235.18522836993233</v>
      </c>
      <c r="G115" s="206">
        <f>NMM!G$62</f>
        <v>238.07616114928243</v>
      </c>
      <c r="H115" s="206">
        <f>NMM!H$62</f>
        <v>244.9843334484386</v>
      </c>
      <c r="I115" s="206">
        <f>NMM!I$62</f>
        <v>237.4643780713607</v>
      </c>
      <c r="J115" s="206">
        <f>NMM!J$62</f>
        <v>237.12488396883344</v>
      </c>
      <c r="K115" s="206">
        <f>NMM!K$62</f>
        <v>235.56773646063533</v>
      </c>
      <c r="L115" s="206">
        <f>NMM!L$62</f>
        <v>236.21863060247389</v>
      </c>
      <c r="M115" s="206">
        <f>NMM!M$62</f>
        <v>213.22247769205543</v>
      </c>
      <c r="N115" s="206">
        <f>NMM!N$62</f>
        <v>206.08065661892377</v>
      </c>
      <c r="O115" s="206">
        <f>NMM!O$62</f>
        <v>149.40329569303822</v>
      </c>
      <c r="P115" s="206">
        <f>NMM!P$62</f>
        <v>212.76581729507282</v>
      </c>
      <c r="Q115" s="206">
        <f>NMM!Q$62</f>
        <v>206.79144124282303</v>
      </c>
      <c r="R115" s="206">
        <f>NMM!R$62</f>
        <v>215.0849053940737</v>
      </c>
      <c r="S115" s="206">
        <f>NMM!S$62</f>
        <v>214.30857368840378</v>
      </c>
      <c r="T115" s="206">
        <f>NMM!T$62</f>
        <v>214.91282449873927</v>
      </c>
      <c r="U115" s="206">
        <f>NMM!U$62</f>
        <v>216.96611496424168</v>
      </c>
      <c r="V115" s="206">
        <f>NMM!V$62</f>
        <v>139.27761524267666</v>
      </c>
      <c r="W115" s="206">
        <f>NMM!W$62</f>
        <v>141.35771147711648</v>
      </c>
    </row>
    <row r="116" spans="1:23" ht="12" customHeight="1" x14ac:dyDescent="0.25">
      <c r="A116" s="13" t="s">
        <v>23</v>
      </c>
      <c r="B116" s="207">
        <f>PPA!B$57</f>
        <v>12.86157743855631</v>
      </c>
      <c r="C116" s="207">
        <f>PPA!C$57</f>
        <v>15.52334003793708</v>
      </c>
      <c r="D116" s="207">
        <f>PPA!D$57</f>
        <v>19.173088798128639</v>
      </c>
      <c r="E116" s="207">
        <f>PPA!E$57</f>
        <v>21.591889198557439</v>
      </c>
      <c r="F116" s="207">
        <f>PPA!F$57</f>
        <v>18.887506557925828</v>
      </c>
      <c r="G116" s="207">
        <f>PPA!G$57</f>
        <v>18.386590677920928</v>
      </c>
      <c r="H116" s="207">
        <f>PPA!H$57</f>
        <v>11.32467371840908</v>
      </c>
      <c r="I116" s="207">
        <f>PPA!I$57</f>
        <v>7.303309917829055</v>
      </c>
      <c r="J116" s="207">
        <f>PPA!J$57</f>
        <v>9.9717361186180753</v>
      </c>
      <c r="K116" s="207">
        <f>PPA!K$57</f>
        <v>7.8158995183155149</v>
      </c>
      <c r="L116" s="207">
        <f>PPA!L$57</f>
        <v>5.2181009981203319</v>
      </c>
      <c r="M116" s="207">
        <f>PPA!M$57</f>
        <v>7.2610689577884706</v>
      </c>
      <c r="N116" s="207">
        <f>PPA!N$57</f>
        <v>9.4128976778925768</v>
      </c>
      <c r="O116" s="207">
        <f>PPA!O$57</f>
        <v>11.98849571788443</v>
      </c>
      <c r="P116" s="207">
        <f>PPA!P$57</f>
        <v>5.7975933582399284</v>
      </c>
      <c r="Q116" s="207">
        <f>PPA!Q$57</f>
        <v>5.4360709177491753</v>
      </c>
      <c r="R116" s="207">
        <f>PPA!R$57</f>
        <v>5.3296703980885631</v>
      </c>
      <c r="S116" s="207">
        <f>PPA!S$57</f>
        <v>5.0785196382578306</v>
      </c>
      <c r="T116" s="207">
        <f>PPA!T$57</f>
        <v>1.4308066779157691</v>
      </c>
      <c r="U116" s="207">
        <f>PPA!U$57</f>
        <v>2.054110318787342</v>
      </c>
      <c r="V116" s="207">
        <f>PPA!V$57</f>
        <v>0.61051427829981586</v>
      </c>
      <c r="W116" s="207">
        <f>PPA!W$57</f>
        <v>13.976443077754251</v>
      </c>
    </row>
    <row r="117" spans="1:23" ht="12" customHeight="1" x14ac:dyDescent="0.25">
      <c r="A117" s="14" t="s">
        <v>52</v>
      </c>
      <c r="B117" s="206">
        <f>PPA!B$58</f>
        <v>0</v>
      </c>
      <c r="C117" s="206">
        <f>PPA!C$58</f>
        <v>0</v>
      </c>
      <c r="D117" s="206">
        <f>PPA!D$58</f>
        <v>0</v>
      </c>
      <c r="E117" s="206">
        <f>PPA!E$58</f>
        <v>0</v>
      </c>
      <c r="F117" s="206">
        <f>PPA!F$58</f>
        <v>0</v>
      </c>
      <c r="G117" s="206">
        <f>PPA!G$58</f>
        <v>0</v>
      </c>
      <c r="H117" s="206">
        <f>PPA!H$58</f>
        <v>0</v>
      </c>
      <c r="I117" s="206">
        <f>PPA!I$58</f>
        <v>0</v>
      </c>
      <c r="J117" s="206">
        <f>PPA!J$58</f>
        <v>0</v>
      </c>
      <c r="K117" s="206">
        <f>PPA!K$58</f>
        <v>0</v>
      </c>
      <c r="L117" s="206">
        <f>PPA!L$58</f>
        <v>0</v>
      </c>
      <c r="M117" s="206">
        <f>PPA!M$58</f>
        <v>0</v>
      </c>
      <c r="N117" s="206">
        <f>PPA!N$58</f>
        <v>0</v>
      </c>
      <c r="O117" s="206">
        <f>PPA!O$58</f>
        <v>0</v>
      </c>
      <c r="P117" s="206">
        <f>PPA!P$58</f>
        <v>0</v>
      </c>
      <c r="Q117" s="206">
        <f>PPA!Q$58</f>
        <v>0</v>
      </c>
      <c r="R117" s="206">
        <f>PPA!R$58</f>
        <v>0</v>
      </c>
      <c r="S117" s="206">
        <f>PPA!S$58</f>
        <v>0</v>
      </c>
      <c r="T117" s="206">
        <f>PPA!T$58</f>
        <v>0</v>
      </c>
      <c r="U117" s="206">
        <f>PPA!U$58</f>
        <v>0</v>
      </c>
      <c r="V117" s="206">
        <f>PPA!V$58</f>
        <v>0</v>
      </c>
      <c r="W117" s="206">
        <f>PPA!W$58</f>
        <v>0</v>
      </c>
    </row>
    <row r="118" spans="1:23" ht="12" customHeight="1" x14ac:dyDescent="0.25">
      <c r="A118" s="14" t="s">
        <v>59</v>
      </c>
      <c r="B118" s="206">
        <f>PPA!B$59</f>
        <v>0</v>
      </c>
      <c r="C118" s="206">
        <f>PPA!C$59</f>
        <v>0</v>
      </c>
      <c r="D118" s="206">
        <f>PPA!D$59</f>
        <v>0</v>
      </c>
      <c r="E118" s="206">
        <f>PPA!E$59</f>
        <v>0</v>
      </c>
      <c r="F118" s="206">
        <f>PPA!F$59</f>
        <v>0</v>
      </c>
      <c r="G118" s="206">
        <f>PPA!G$59</f>
        <v>0</v>
      </c>
      <c r="H118" s="206">
        <f>PPA!H$59</f>
        <v>0</v>
      </c>
      <c r="I118" s="206">
        <f>PPA!I$59</f>
        <v>0</v>
      </c>
      <c r="J118" s="206">
        <f>PPA!J$59</f>
        <v>0</v>
      </c>
      <c r="K118" s="206">
        <f>PPA!K$59</f>
        <v>0</v>
      </c>
      <c r="L118" s="206">
        <f>PPA!L$59</f>
        <v>0</v>
      </c>
      <c r="M118" s="206">
        <f>PPA!M$59</f>
        <v>0</v>
      </c>
      <c r="N118" s="206">
        <f>PPA!N$59</f>
        <v>0</v>
      </c>
      <c r="O118" s="206">
        <f>PPA!O$59</f>
        <v>0</v>
      </c>
      <c r="P118" s="206">
        <f>PPA!P$59</f>
        <v>0</v>
      </c>
      <c r="Q118" s="206">
        <f>PPA!Q$59</f>
        <v>0</v>
      </c>
      <c r="R118" s="206">
        <f>PPA!R$59</f>
        <v>0</v>
      </c>
      <c r="S118" s="206">
        <f>PPA!S$59</f>
        <v>0</v>
      </c>
      <c r="T118" s="206">
        <f>PPA!T$59</f>
        <v>0</v>
      </c>
      <c r="U118" s="206">
        <f>PPA!U$59</f>
        <v>0</v>
      </c>
      <c r="V118" s="206">
        <f>PPA!V$59</f>
        <v>0</v>
      </c>
      <c r="W118" s="206">
        <f>PPA!W$59</f>
        <v>0</v>
      </c>
    </row>
    <row r="119" spans="1:23" ht="12" customHeight="1" x14ac:dyDescent="0.25">
      <c r="A119" s="14" t="s">
        <v>60</v>
      </c>
      <c r="B119" s="206">
        <f>PPA!B$60</f>
        <v>12.86157743855631</v>
      </c>
      <c r="C119" s="206">
        <f>PPA!C$60</f>
        <v>15.52334003793708</v>
      </c>
      <c r="D119" s="206">
        <f>PPA!D$60</f>
        <v>19.173088798128639</v>
      </c>
      <c r="E119" s="206">
        <f>PPA!E$60</f>
        <v>21.591889198557439</v>
      </c>
      <c r="F119" s="206">
        <f>PPA!F$60</f>
        <v>18.887506557925828</v>
      </c>
      <c r="G119" s="206">
        <f>PPA!G$60</f>
        <v>18.386590677920928</v>
      </c>
      <c r="H119" s="206">
        <f>PPA!H$60</f>
        <v>11.32467371840908</v>
      </c>
      <c r="I119" s="206">
        <f>PPA!I$60</f>
        <v>7.303309917829055</v>
      </c>
      <c r="J119" s="206">
        <f>PPA!J$60</f>
        <v>9.9717361186180753</v>
      </c>
      <c r="K119" s="206">
        <f>PPA!K$60</f>
        <v>7.8158995183155149</v>
      </c>
      <c r="L119" s="206">
        <f>PPA!L$60</f>
        <v>5.2181009981203319</v>
      </c>
      <c r="M119" s="206">
        <f>PPA!M$60</f>
        <v>7.2610689577884706</v>
      </c>
      <c r="N119" s="206">
        <f>PPA!N$60</f>
        <v>9.4128976778925768</v>
      </c>
      <c r="O119" s="206">
        <f>PPA!O$60</f>
        <v>11.98849571788443</v>
      </c>
      <c r="P119" s="206">
        <f>PPA!P$60</f>
        <v>5.7975933582399284</v>
      </c>
      <c r="Q119" s="206">
        <f>PPA!Q$60</f>
        <v>5.4360709177491753</v>
      </c>
      <c r="R119" s="206">
        <f>PPA!R$60</f>
        <v>5.3296703980885631</v>
      </c>
      <c r="S119" s="206">
        <f>PPA!S$60</f>
        <v>5.0785196382578306</v>
      </c>
      <c r="T119" s="206">
        <f>PPA!T$60</f>
        <v>1.4308066779157691</v>
      </c>
      <c r="U119" s="206">
        <f>PPA!U$60</f>
        <v>2.054110318787342</v>
      </c>
      <c r="V119" s="206">
        <f>PPA!V$60</f>
        <v>0.61051427829981586</v>
      </c>
      <c r="W119" s="206">
        <f>PPA!W$60</f>
        <v>13.976443077754251</v>
      </c>
    </row>
    <row r="120" spans="1:23" ht="12" customHeight="1" x14ac:dyDescent="0.25">
      <c r="A120" s="15" t="s">
        <v>61</v>
      </c>
      <c r="B120" s="208">
        <f>FBT!B$33</f>
        <v>24.951312361776971</v>
      </c>
      <c r="C120" s="208">
        <f>FBT!C$33</f>
        <v>29.007493201204621</v>
      </c>
      <c r="D120" s="208">
        <f>FBT!D$33</f>
        <v>31.296156842399238</v>
      </c>
      <c r="E120" s="208">
        <f>FBT!E$33</f>
        <v>25.71917796230591</v>
      </c>
      <c r="F120" s="208">
        <f>FBT!F$33</f>
        <v>25.658020801337361</v>
      </c>
      <c r="G120" s="208">
        <f>FBT!G$33</f>
        <v>22.74080580197305</v>
      </c>
      <c r="H120" s="208">
        <f>FBT!H$33</f>
        <v>18.245995922293261</v>
      </c>
      <c r="I120" s="208">
        <f>FBT!I$33</f>
        <v>17.426292121499401</v>
      </c>
      <c r="J120" s="208">
        <f>FBT!J$33</f>
        <v>16.948526041799109</v>
      </c>
      <c r="K120" s="208">
        <f>FBT!K$33</f>
        <v>9.5265676813066857</v>
      </c>
      <c r="L120" s="208">
        <f>FBT!L$33</f>
        <v>11.245399562331199</v>
      </c>
      <c r="M120" s="208">
        <f>FBT!M$33</f>
        <v>19.052934481448951</v>
      </c>
      <c r="N120" s="208">
        <f>FBT!N$33</f>
        <v>16.500159001603929</v>
      </c>
      <c r="O120" s="208">
        <f>FBT!O$33</f>
        <v>14.490472321410619</v>
      </c>
      <c r="P120" s="208">
        <f>FBT!P$33</f>
        <v>20.641030202392709</v>
      </c>
      <c r="Q120" s="208">
        <f>FBT!Q$33</f>
        <v>17.02108836138019</v>
      </c>
      <c r="R120" s="208">
        <f>FBT!R$33</f>
        <v>20.54696112132304</v>
      </c>
      <c r="S120" s="208">
        <f>FBT!S$33</f>
        <v>27.67524840150314</v>
      </c>
      <c r="T120" s="208">
        <f>FBT!T$33</f>
        <v>24.63379560149215</v>
      </c>
      <c r="U120" s="208">
        <f>FBT!U$33</f>
        <v>29.618125201749599</v>
      </c>
      <c r="V120" s="208">
        <f>FBT!V$33</f>
        <v>30.726897481584739</v>
      </c>
      <c r="W120" s="208">
        <f>FBT!W$33</f>
        <v>31.318529041568809</v>
      </c>
    </row>
    <row r="121" spans="1:23" ht="12" customHeight="1" x14ac:dyDescent="0.25">
      <c r="A121" s="12" t="s">
        <v>62</v>
      </c>
      <c r="B121" s="206">
        <f>TRE!B$33</f>
        <v>0.53573508215806631</v>
      </c>
      <c r="C121" s="206">
        <f>TRE!C$33</f>
        <v>0.55975644085162968</v>
      </c>
      <c r="D121" s="206">
        <f>TRE!D$33</f>
        <v>0.56659068229161114</v>
      </c>
      <c r="E121" s="206">
        <f>TRE!E$33</f>
        <v>1.1728972810636511</v>
      </c>
      <c r="F121" s="206">
        <f>TRE!F$33</f>
        <v>1.746042481445276</v>
      </c>
      <c r="G121" s="206">
        <f>TRE!G$33</f>
        <v>1.8896058017316</v>
      </c>
      <c r="H121" s="206">
        <f>TRE!H$33</f>
        <v>1.6073002812078161</v>
      </c>
      <c r="I121" s="206">
        <f>TRE!I$33</f>
        <v>1.9577224818103911</v>
      </c>
      <c r="J121" s="206">
        <f>TRE!J$33</f>
        <v>2.0578060825540918</v>
      </c>
      <c r="K121" s="206">
        <f>TRE!K$33</f>
        <v>1.344160441837237</v>
      </c>
      <c r="L121" s="206">
        <f>TRE!L$33</f>
        <v>1.5351768025781789</v>
      </c>
      <c r="M121" s="206">
        <f>TRE!M$33</f>
        <v>2.1495596384912599</v>
      </c>
      <c r="N121" s="206">
        <f>TRE!N$33</f>
        <v>1.695456359305191</v>
      </c>
      <c r="O121" s="206">
        <f>TRE!O$33</f>
        <v>2.1110155192923159</v>
      </c>
      <c r="P121" s="206">
        <f>TRE!P$33</f>
        <v>0.907610399147597</v>
      </c>
      <c r="Q121" s="206">
        <f>TRE!Q$33</f>
        <v>0.86617836093024347</v>
      </c>
      <c r="R121" s="206">
        <f>TRE!R$33</f>
        <v>1.234165680803841</v>
      </c>
      <c r="S121" s="206">
        <f>TRE!S$33</f>
        <v>1.649800437525615</v>
      </c>
      <c r="T121" s="206">
        <f>TRE!T$33</f>
        <v>1.0625893210644211</v>
      </c>
      <c r="U121" s="206">
        <f>TRE!U$33</f>
        <v>1.250125922516129</v>
      </c>
      <c r="V121" s="206">
        <f>TRE!V$33</f>
        <v>1.105269838138407</v>
      </c>
      <c r="W121" s="206">
        <f>TRE!W$33</f>
        <v>0.80362800064014717</v>
      </c>
    </row>
    <row r="122" spans="1:23" ht="12" customHeight="1" x14ac:dyDescent="0.25">
      <c r="A122" s="12" t="s">
        <v>63</v>
      </c>
      <c r="B122" s="206">
        <f>MAE!B$33</f>
        <v>12.80397348134057</v>
      </c>
      <c r="C122" s="206">
        <f>MAE!C$33</f>
        <v>14.336594999266961</v>
      </c>
      <c r="D122" s="206">
        <f>MAE!D$33</f>
        <v>14.46601464118055</v>
      </c>
      <c r="E122" s="206">
        <f>MAE!E$33</f>
        <v>8.6911444815244057</v>
      </c>
      <c r="F122" s="206">
        <f>MAE!F$33</f>
        <v>9.873366481042801</v>
      </c>
      <c r="G122" s="206">
        <f>MAE!G$33</f>
        <v>8.6241110414401678</v>
      </c>
      <c r="H122" s="206">
        <f>MAE!H$33</f>
        <v>5.7681050410348433</v>
      </c>
      <c r="I122" s="206">
        <f>MAE!I$33</f>
        <v>5.260694041321063</v>
      </c>
      <c r="J122" s="206">
        <f>MAE!J$33</f>
        <v>4.8329816422230296</v>
      </c>
      <c r="K122" s="206">
        <f>MAE!K$33</f>
        <v>4.0232862013568553</v>
      </c>
      <c r="L122" s="206">
        <f>MAE!L$33</f>
        <v>6.5328789613652614</v>
      </c>
      <c r="M122" s="206">
        <f>MAE!M$33</f>
        <v>6.07840416090235</v>
      </c>
      <c r="N122" s="206">
        <f>MAE!N$33</f>
        <v>3.250702802012853</v>
      </c>
      <c r="O122" s="206">
        <f>MAE!O$33</f>
        <v>3.7566882013272052</v>
      </c>
      <c r="P122" s="206">
        <f>MAE!P$33</f>
        <v>3.3870657611525972</v>
      </c>
      <c r="Q122" s="206">
        <f>MAE!Q$33</f>
        <v>7.8888319209110058</v>
      </c>
      <c r="R122" s="206">
        <f>MAE!R$33</f>
        <v>10.07635356105531</v>
      </c>
      <c r="S122" s="206">
        <f>MAE!S$33</f>
        <v>12.211254358513029</v>
      </c>
      <c r="T122" s="206">
        <f>MAE!T$33</f>
        <v>8.2107507574885972</v>
      </c>
      <c r="U122" s="206">
        <f>MAE!U$33</f>
        <v>14.43728771807003</v>
      </c>
      <c r="V122" s="206">
        <f>MAE!V$33</f>
        <v>11.905446960843619</v>
      </c>
      <c r="W122" s="206">
        <f>MAE!W$33</f>
        <v>41.28603695921467</v>
      </c>
    </row>
    <row r="123" spans="1:23" ht="12" customHeight="1" x14ac:dyDescent="0.25">
      <c r="A123" s="12" t="s">
        <v>64</v>
      </c>
      <c r="B123" s="206">
        <f>TEL!B$33</f>
        <v>65.466898918496469</v>
      </c>
      <c r="C123" s="206">
        <f>TEL!C$33</f>
        <v>55.492513558763157</v>
      </c>
      <c r="D123" s="206">
        <f>TEL!D$33</f>
        <v>57.779080918455158</v>
      </c>
      <c r="E123" s="206">
        <f>TEL!E$33</f>
        <v>59.412441598484023</v>
      </c>
      <c r="F123" s="206">
        <f>TEL!F$33</f>
        <v>62.72083043907304</v>
      </c>
      <c r="G123" s="206">
        <f>TEL!G$33</f>
        <v>60.702392518285983</v>
      </c>
      <c r="H123" s="206">
        <f>TEL!H$33</f>
        <v>53.971023599125367</v>
      </c>
      <c r="I123" s="206">
        <f>TEL!I$33</f>
        <v>60.783869878839809</v>
      </c>
      <c r="J123" s="206">
        <f>TEL!J$33</f>
        <v>51.212834278520418</v>
      </c>
      <c r="K123" s="206">
        <f>TEL!K$33</f>
        <v>49.858396558383518</v>
      </c>
      <c r="L123" s="206">
        <f>TEL!L$33</f>
        <v>45.441106918959633</v>
      </c>
      <c r="M123" s="206">
        <f>TEL!M$33</f>
        <v>79.072854478286928</v>
      </c>
      <c r="N123" s="206">
        <f>TEL!N$33</f>
        <v>78.427832038169299</v>
      </c>
      <c r="O123" s="206">
        <f>TEL!O$33</f>
        <v>80.238831118100123</v>
      </c>
      <c r="P123" s="206">
        <f>TEL!P$33</f>
        <v>71.165902318288943</v>
      </c>
      <c r="Q123" s="206">
        <f>TEL!Q$33</f>
        <v>64.287894238639382</v>
      </c>
      <c r="R123" s="206">
        <f>TEL!R$33</f>
        <v>65.207077918603744</v>
      </c>
      <c r="S123" s="206">
        <f>TEL!S$33</f>
        <v>64.731632758518174</v>
      </c>
      <c r="T123" s="206">
        <f>TEL!T$33</f>
        <v>64.519976518394856</v>
      </c>
      <c r="U123" s="206">
        <f>TEL!U$33</f>
        <v>61.630766998528543</v>
      </c>
      <c r="V123" s="206">
        <f>TEL!V$33</f>
        <v>61.576511038492953</v>
      </c>
      <c r="W123" s="206">
        <f>TEL!W$33</f>
        <v>3.8040796778526911</v>
      </c>
    </row>
    <row r="124" spans="1:23" ht="12" customHeight="1" x14ac:dyDescent="0.25">
      <c r="A124" s="12" t="s">
        <v>65</v>
      </c>
      <c r="B124" s="206">
        <f>WWP!B$33</f>
        <v>1.666208881693884</v>
      </c>
      <c r="C124" s="206">
        <f>WWP!C$33</f>
        <v>1.632223441464234</v>
      </c>
      <c r="D124" s="206">
        <f>WWP!D$33</f>
        <v>1.6741015216987261</v>
      </c>
      <c r="E124" s="206">
        <f>WWP!E$33</f>
        <v>1.658522521774709</v>
      </c>
      <c r="F124" s="206">
        <f>WWP!F$33</f>
        <v>1.9600725619040491</v>
      </c>
      <c r="G124" s="206">
        <f>WWP!G$33</f>
        <v>1.9349863202351789</v>
      </c>
      <c r="H124" s="206">
        <f>WWP!H$33</f>
        <v>1.1037524403237391</v>
      </c>
      <c r="I124" s="206">
        <f>WWP!I$33</f>
        <v>0.93222360017740658</v>
      </c>
      <c r="J124" s="206">
        <f>WWP!J$33</f>
        <v>0.82717308020357816</v>
      </c>
      <c r="K124" s="206">
        <f>WWP!K$33</f>
        <v>0.75135708025914327</v>
      </c>
      <c r="L124" s="206">
        <f>WWP!L$33</f>
        <v>0.86090364017514842</v>
      </c>
      <c r="M124" s="206">
        <f>WWP!M$33</f>
        <v>1.9914141600605419</v>
      </c>
      <c r="N124" s="206">
        <f>WWP!N$33</f>
        <v>2.1986359199460268</v>
      </c>
      <c r="O124" s="206">
        <f>WWP!O$33</f>
        <v>3.767523839844547</v>
      </c>
      <c r="P124" s="206">
        <f>WWP!P$33</f>
        <v>3.6485974798617629</v>
      </c>
      <c r="Q124" s="206">
        <f>WWP!Q$33</f>
        <v>1.447465680315883</v>
      </c>
      <c r="R124" s="206">
        <f>WWP!R$33</f>
        <v>4.5117626398991808</v>
      </c>
      <c r="S124" s="206">
        <f>WWP!S$33</f>
        <v>3.823814519840592</v>
      </c>
      <c r="T124" s="206">
        <f>WWP!T$33</f>
        <v>1.449978839988445</v>
      </c>
      <c r="U124" s="206">
        <f>WWP!U$33</f>
        <v>1.749310559803825</v>
      </c>
      <c r="V124" s="206">
        <f>WWP!V$33</f>
        <v>2.610002519744107</v>
      </c>
      <c r="W124" s="206">
        <f>WWP!W$33</f>
        <v>0.78188652037823392</v>
      </c>
    </row>
    <row r="125" spans="1:23" ht="12" customHeight="1" x14ac:dyDescent="0.25">
      <c r="A125" s="12" t="s">
        <v>66</v>
      </c>
      <c r="B125" s="206">
        <f>OIS!B$33</f>
        <v>118.0950057630252</v>
      </c>
      <c r="C125" s="206">
        <f>OIS!C$33</f>
        <v>111.2695264836144</v>
      </c>
      <c r="D125" s="206">
        <f>OIS!D$33</f>
        <v>86.278821843233459</v>
      </c>
      <c r="E125" s="206">
        <f>OIS!E$33</f>
        <v>104.7232278026883</v>
      </c>
      <c r="F125" s="206">
        <f>OIS!F$33</f>
        <v>99.698574723372374</v>
      </c>
      <c r="G125" s="206">
        <f>OIS!G$33</f>
        <v>92.90011512284164</v>
      </c>
      <c r="H125" s="206">
        <f>OIS!H$33</f>
        <v>84.626171402524832</v>
      </c>
      <c r="I125" s="206">
        <f>OIS!I$33</f>
        <v>90.240398042150517</v>
      </c>
      <c r="J125" s="206">
        <f>OIS!J$33</f>
        <v>74.315312161637792</v>
      </c>
      <c r="K125" s="206">
        <f>OIS!K$33</f>
        <v>69.723213361417976</v>
      </c>
      <c r="L125" s="206">
        <f>OIS!L$33</f>
        <v>77.116459921882424</v>
      </c>
      <c r="M125" s="206">
        <f>OIS!M$33</f>
        <v>65.890516805579452</v>
      </c>
      <c r="N125" s="206">
        <f>OIS!N$33</f>
        <v>71.922165126809873</v>
      </c>
      <c r="O125" s="206">
        <f>OIS!O$33</f>
        <v>76.14946308624414</v>
      </c>
      <c r="P125" s="206">
        <f>OIS!P$33</f>
        <v>61.757243766324763</v>
      </c>
      <c r="Q125" s="206">
        <f>OIS!Q$33</f>
        <v>52.975669805805651</v>
      </c>
      <c r="R125" s="206">
        <f>OIS!R$33</f>
        <v>60.638664604863813</v>
      </c>
      <c r="S125" s="206">
        <f>OIS!S$33</f>
        <v>67.211454006152238</v>
      </c>
      <c r="T125" s="206">
        <f>OIS!T$33</f>
        <v>67.670223125249194</v>
      </c>
      <c r="U125" s="206">
        <f>OIS!U$33</f>
        <v>77.83733544588263</v>
      </c>
      <c r="V125" s="206">
        <f>OIS!V$33</f>
        <v>68.550122284937913</v>
      </c>
      <c r="W125" s="206">
        <f>OIS!W$33</f>
        <v>152.71460256491619</v>
      </c>
    </row>
    <row r="126" spans="1:23" ht="12" customHeight="1" x14ac:dyDescent="0.25">
      <c r="A126" s="28" t="s">
        <v>86</v>
      </c>
      <c r="B126" s="216">
        <f>Ind_Summary_emi!B43</f>
        <v>16.039631070849559</v>
      </c>
      <c r="C126" s="216">
        <f>Ind_Summary_emi!C43</f>
        <v>16.23131145428707</v>
      </c>
      <c r="D126" s="216">
        <f>Ind_Summary_emi!D43</f>
        <v>17.758522093485951</v>
      </c>
      <c r="E126" s="216">
        <f>Ind_Summary_emi!E43</f>
        <v>15.238317504147471</v>
      </c>
      <c r="F126" s="216">
        <f>Ind_Summary_emi!F43</f>
        <v>17.813573803169131</v>
      </c>
      <c r="G126" s="216">
        <f>Ind_Summary_emi!G43</f>
        <v>18.983883345866609</v>
      </c>
      <c r="H126" s="216">
        <f>Ind_Summary_emi!H43</f>
        <v>17.26001961723756</v>
      </c>
      <c r="I126" s="216">
        <f>Ind_Summary_emi!I43</f>
        <v>17.457464334052709</v>
      </c>
      <c r="J126" s="216">
        <f>Ind_Summary_emi!J43</f>
        <v>27.290967917080419</v>
      </c>
      <c r="K126" s="216">
        <f>Ind_Summary_emi!K43</f>
        <v>24.492820306686092</v>
      </c>
      <c r="L126" s="216">
        <f>Ind_Summary_emi!L43</f>
        <v>26.976797156721769</v>
      </c>
      <c r="M126" s="216">
        <f>Ind_Summary_emi!M43</f>
        <v>27.94081630404531</v>
      </c>
      <c r="N126" s="216">
        <f>Ind_Summary_emi!N43</f>
        <v>28.645512036705082</v>
      </c>
      <c r="O126" s="216">
        <f>Ind_Summary_emi!O43</f>
        <v>30.71904705941629</v>
      </c>
      <c r="P126" s="216">
        <f>Ind_Summary_emi!P43</f>
        <v>27.589549405118341</v>
      </c>
      <c r="Q126" s="216">
        <f>Ind_Summary_emi!Q43</f>
        <v>27.069727432252261</v>
      </c>
      <c r="R126" s="216">
        <f>Ind_Summary_emi!R43</f>
        <v>28.781804173204321</v>
      </c>
      <c r="S126" s="216">
        <f>Ind_Summary_emi!S43</f>
        <v>29.99096626150855</v>
      </c>
      <c r="T126" s="216">
        <f>Ind_Summary_emi!T43</f>
        <v>31.668310455488761</v>
      </c>
      <c r="U126" s="216">
        <f>Ind_Summary_emi!U43</f>
        <v>34.882147266049898</v>
      </c>
      <c r="V126" s="216">
        <f>Ind_Summary_emi!V43</f>
        <v>30.33583169636772</v>
      </c>
      <c r="W126" s="216">
        <f>Ind_Summary_emi!W43</f>
        <v>33.923433451575569</v>
      </c>
    </row>
    <row r="128" spans="1:23" ht="12" customHeight="1" x14ac:dyDescent="0.25">
      <c r="A128" s="30" t="s">
        <v>87</v>
      </c>
      <c r="B128" s="205">
        <f t="shared" ref="B128:W128" si="8">IF(B29=0,"",B29/B3*1000)</f>
        <v>130.68106247747298</v>
      </c>
      <c r="C128" s="205">
        <f t="shared" si="8"/>
        <v>133.35122664738844</v>
      </c>
      <c r="D128" s="205">
        <f t="shared" si="8"/>
        <v>128.74866247589335</v>
      </c>
      <c r="E128" s="205">
        <f t="shared" si="8"/>
        <v>123.08270142576777</v>
      </c>
      <c r="F128" s="205">
        <f t="shared" si="8"/>
        <v>137.37942550623401</v>
      </c>
      <c r="G128" s="205">
        <f t="shared" si="8"/>
        <v>139.9416941905244</v>
      </c>
      <c r="H128" s="205">
        <f t="shared" si="8"/>
        <v>154.64829066883436</v>
      </c>
      <c r="I128" s="205">
        <f t="shared" si="8"/>
        <v>124.40609150231083</v>
      </c>
      <c r="J128" s="205">
        <f t="shared" si="8"/>
        <v>138.51990998111251</v>
      </c>
      <c r="K128" s="205">
        <f t="shared" si="8"/>
        <v>149.22714387218369</v>
      </c>
      <c r="L128" s="205">
        <f t="shared" si="8"/>
        <v>159.01148358956914</v>
      </c>
      <c r="M128" s="205">
        <f t="shared" si="8"/>
        <v>157.85964695932364</v>
      </c>
      <c r="N128" s="205">
        <f t="shared" si="8"/>
        <v>149.01823837173995</v>
      </c>
      <c r="O128" s="205">
        <f t="shared" si="8"/>
        <v>139.16214855572017</v>
      </c>
      <c r="P128" s="205">
        <f t="shared" si="8"/>
        <v>131.98033118901168</v>
      </c>
      <c r="Q128" s="205">
        <f t="shared" si="8"/>
        <v>116.69842804623472</v>
      </c>
      <c r="R128" s="205">
        <f t="shared" si="8"/>
        <v>110.11797762854874</v>
      </c>
      <c r="S128" s="205">
        <f t="shared" si="8"/>
        <v>114.4758471681492</v>
      </c>
      <c r="T128" s="205">
        <f t="shared" si="8"/>
        <v>114.1019263142863</v>
      </c>
      <c r="U128" s="205">
        <f t="shared" si="8"/>
        <v>101.59982144152019</v>
      </c>
      <c r="V128" s="205">
        <f t="shared" si="8"/>
        <v>97.382467431582981</v>
      </c>
      <c r="W128" s="205">
        <f t="shared" si="8"/>
        <v>99.264477780008505</v>
      </c>
    </row>
    <row r="129" spans="1:23" ht="12" customHeight="1" x14ac:dyDescent="0.25">
      <c r="A129" s="12" t="s">
        <v>16</v>
      </c>
      <c r="B129" s="206">
        <f t="shared" ref="B129:W129" si="9">IF(B52=0,"",B52/B4*1000)</f>
        <v>320.21297199667913</v>
      </c>
      <c r="C129" s="206">
        <f t="shared" si="9"/>
        <v>347.05332577009091</v>
      </c>
      <c r="D129" s="206">
        <f t="shared" si="9"/>
        <v>409.51638831668669</v>
      </c>
      <c r="E129" s="206">
        <f t="shared" si="9"/>
        <v>325.38658141118759</v>
      </c>
      <c r="F129" s="206">
        <f t="shared" si="9"/>
        <v>379.74699269692809</v>
      </c>
      <c r="G129" s="206">
        <f t="shared" si="9"/>
        <v>339.53532752580401</v>
      </c>
      <c r="H129" s="206">
        <f t="shared" si="9"/>
        <v>486.0238012482593</v>
      </c>
      <c r="I129" s="206">
        <f t="shared" si="9"/>
        <v>273.45379310987602</v>
      </c>
      <c r="J129" s="206">
        <f t="shared" si="9"/>
        <v>318.79095351123368</v>
      </c>
      <c r="K129" s="206">
        <f t="shared" si="9"/>
        <v>883.18619685755584</v>
      </c>
      <c r="L129" s="206">
        <f t="shared" si="9"/>
        <v>799.22965610981078</v>
      </c>
      <c r="M129" s="206">
        <f t="shared" si="9"/>
        <v>608.22316939220264</v>
      </c>
      <c r="N129" s="206">
        <f t="shared" si="9"/>
        <v>518.90027622901891</v>
      </c>
      <c r="O129" s="206">
        <f t="shared" si="9"/>
        <v>520.20370459914625</v>
      </c>
      <c r="P129" s="206">
        <f t="shared" si="9"/>
        <v>1932.0526065935348</v>
      </c>
      <c r="Q129" s="206">
        <f t="shared" si="9"/>
        <v>687.3951398813067</v>
      </c>
      <c r="R129" s="206">
        <f t="shared" si="9"/>
        <v>354.3360735208089</v>
      </c>
      <c r="S129" s="206">
        <f t="shared" si="9"/>
        <v>319.11636588288769</v>
      </c>
      <c r="T129" s="206">
        <f t="shared" si="9"/>
        <v>359.39918864013703</v>
      </c>
      <c r="U129" s="206">
        <f t="shared" si="9"/>
        <v>316.51294469718152</v>
      </c>
      <c r="V129" s="206">
        <f t="shared" si="9"/>
        <v>299.8321137660572</v>
      </c>
      <c r="W129" s="206">
        <f t="shared" si="9"/>
        <v>266.91073984925015</v>
      </c>
    </row>
    <row r="130" spans="1:23" ht="12" customHeight="1" x14ac:dyDescent="0.25">
      <c r="A130" s="13" t="s">
        <v>20</v>
      </c>
      <c r="B130" s="207" t="str">
        <f t="shared" ref="B130:W130" si="10">IF(B55=0,"",B55/B5*1000)</f>
        <v/>
      </c>
      <c r="C130" s="207" t="str">
        <f t="shared" si="10"/>
        <v/>
      </c>
      <c r="D130" s="207" t="str">
        <f t="shared" si="10"/>
        <v/>
      </c>
      <c r="E130" s="207" t="str">
        <f t="shared" si="10"/>
        <v/>
      </c>
      <c r="F130" s="207" t="str">
        <f t="shared" si="10"/>
        <v/>
      </c>
      <c r="G130" s="207" t="str">
        <f t="shared" si="10"/>
        <v/>
      </c>
      <c r="H130" s="207" t="str">
        <f t="shared" si="10"/>
        <v/>
      </c>
      <c r="I130" s="207" t="str">
        <f t="shared" si="10"/>
        <v/>
      </c>
      <c r="J130" s="207" t="str">
        <f t="shared" si="10"/>
        <v/>
      </c>
      <c r="K130" s="207" t="str">
        <f t="shared" si="10"/>
        <v/>
      </c>
      <c r="L130" s="207" t="str">
        <f t="shared" si="10"/>
        <v/>
      </c>
      <c r="M130" s="207" t="str">
        <f t="shared" si="10"/>
        <v/>
      </c>
      <c r="N130" s="207" t="str">
        <f t="shared" si="10"/>
        <v/>
      </c>
      <c r="O130" s="207" t="str">
        <f t="shared" si="10"/>
        <v/>
      </c>
      <c r="P130" s="207" t="str">
        <f t="shared" si="10"/>
        <v/>
      </c>
      <c r="Q130" s="207" t="str">
        <f t="shared" si="10"/>
        <v/>
      </c>
      <c r="R130" s="207" t="str">
        <f t="shared" si="10"/>
        <v/>
      </c>
      <c r="S130" s="207" t="str">
        <f t="shared" si="10"/>
        <v/>
      </c>
      <c r="T130" s="207" t="str">
        <f t="shared" si="10"/>
        <v/>
      </c>
      <c r="U130" s="207" t="str">
        <f t="shared" si="10"/>
        <v/>
      </c>
      <c r="V130" s="207" t="str">
        <f t="shared" si="10"/>
        <v/>
      </c>
      <c r="W130" s="207" t="str">
        <f t="shared" si="10"/>
        <v/>
      </c>
    </row>
    <row r="131" spans="1:23" ht="12" customHeight="1" x14ac:dyDescent="0.25">
      <c r="A131" s="14" t="s">
        <v>43</v>
      </c>
      <c r="B131" s="206" t="str">
        <f t="shared" ref="B131:W131" si="11">IF(B56=0,"",B56/B6*1000)</f>
        <v/>
      </c>
      <c r="C131" s="206" t="str">
        <f t="shared" si="11"/>
        <v/>
      </c>
      <c r="D131" s="206" t="str">
        <f t="shared" si="11"/>
        <v/>
      </c>
      <c r="E131" s="206" t="str">
        <f t="shared" si="11"/>
        <v/>
      </c>
      <c r="F131" s="206" t="str">
        <f t="shared" si="11"/>
        <v/>
      </c>
      <c r="G131" s="206" t="str">
        <f t="shared" si="11"/>
        <v/>
      </c>
      <c r="H131" s="206" t="str">
        <f t="shared" si="11"/>
        <v/>
      </c>
      <c r="I131" s="206" t="str">
        <f t="shared" si="11"/>
        <v/>
      </c>
      <c r="J131" s="206" t="str">
        <f t="shared" si="11"/>
        <v/>
      </c>
      <c r="K131" s="206" t="str">
        <f t="shared" si="11"/>
        <v/>
      </c>
      <c r="L131" s="206" t="str">
        <f t="shared" si="11"/>
        <v/>
      </c>
      <c r="M131" s="206" t="str">
        <f t="shared" si="11"/>
        <v/>
      </c>
      <c r="N131" s="206" t="str">
        <f t="shared" si="11"/>
        <v/>
      </c>
      <c r="O131" s="206" t="str">
        <f t="shared" si="11"/>
        <v/>
      </c>
      <c r="P131" s="206" t="str">
        <f t="shared" si="11"/>
        <v/>
      </c>
      <c r="Q131" s="206" t="str">
        <f t="shared" si="11"/>
        <v/>
      </c>
      <c r="R131" s="206" t="str">
        <f t="shared" si="11"/>
        <v/>
      </c>
      <c r="S131" s="206" t="str">
        <f t="shared" si="11"/>
        <v/>
      </c>
      <c r="T131" s="206" t="str">
        <f t="shared" si="11"/>
        <v/>
      </c>
      <c r="U131" s="206" t="str">
        <f t="shared" si="11"/>
        <v/>
      </c>
      <c r="V131" s="206" t="str">
        <f t="shared" si="11"/>
        <v/>
      </c>
      <c r="W131" s="206" t="str">
        <f t="shared" si="11"/>
        <v/>
      </c>
    </row>
    <row r="132" spans="1:23" ht="12" customHeight="1" x14ac:dyDescent="0.25">
      <c r="A132" s="14" t="s">
        <v>56</v>
      </c>
      <c r="B132" s="206" t="str">
        <f t="shared" ref="B132:W132" si="12">IF(B57=0,"",B57/B7*1000)</f>
        <v/>
      </c>
      <c r="C132" s="206" t="str">
        <f t="shared" si="12"/>
        <v/>
      </c>
      <c r="D132" s="206" t="str">
        <f t="shared" si="12"/>
        <v/>
      </c>
      <c r="E132" s="206" t="str">
        <f t="shared" si="12"/>
        <v/>
      </c>
      <c r="F132" s="206" t="str">
        <f t="shared" si="12"/>
        <v/>
      </c>
      <c r="G132" s="206" t="str">
        <f t="shared" si="12"/>
        <v/>
      </c>
      <c r="H132" s="206" t="str">
        <f t="shared" si="12"/>
        <v/>
      </c>
      <c r="I132" s="206" t="str">
        <f t="shared" si="12"/>
        <v/>
      </c>
      <c r="J132" s="206" t="str">
        <f t="shared" si="12"/>
        <v/>
      </c>
      <c r="K132" s="206" t="str">
        <f t="shared" si="12"/>
        <v/>
      </c>
      <c r="L132" s="206" t="str">
        <f t="shared" si="12"/>
        <v/>
      </c>
      <c r="M132" s="206" t="str">
        <f t="shared" si="12"/>
        <v/>
      </c>
      <c r="N132" s="206" t="str">
        <f t="shared" si="12"/>
        <v/>
      </c>
      <c r="O132" s="206" t="str">
        <f t="shared" si="12"/>
        <v/>
      </c>
      <c r="P132" s="206" t="str">
        <f t="shared" si="12"/>
        <v/>
      </c>
      <c r="Q132" s="206" t="str">
        <f t="shared" si="12"/>
        <v/>
      </c>
      <c r="R132" s="206" t="str">
        <f t="shared" si="12"/>
        <v/>
      </c>
      <c r="S132" s="206" t="str">
        <f t="shared" si="12"/>
        <v/>
      </c>
      <c r="T132" s="206" t="str">
        <f t="shared" si="12"/>
        <v/>
      </c>
      <c r="U132" s="206" t="str">
        <f t="shared" si="12"/>
        <v/>
      </c>
      <c r="V132" s="206" t="str">
        <f t="shared" si="12"/>
        <v/>
      </c>
      <c r="W132" s="206" t="str">
        <f t="shared" si="12"/>
        <v/>
      </c>
    </row>
    <row r="133" spans="1:23" ht="12" customHeight="1" x14ac:dyDescent="0.25">
      <c r="A133" s="14" t="s">
        <v>45</v>
      </c>
      <c r="B133" s="206" t="str">
        <f t="shared" ref="B133:W133" si="13">IF(B60=0,"",B60/B8*1000)</f>
        <v/>
      </c>
      <c r="C133" s="206" t="str">
        <f t="shared" si="13"/>
        <v/>
      </c>
      <c r="D133" s="206" t="str">
        <f t="shared" si="13"/>
        <v/>
      </c>
      <c r="E133" s="206" t="str">
        <f t="shared" si="13"/>
        <v/>
      </c>
      <c r="F133" s="206" t="str">
        <f t="shared" si="13"/>
        <v/>
      </c>
      <c r="G133" s="206" t="str">
        <f t="shared" si="13"/>
        <v/>
      </c>
      <c r="H133" s="206" t="str">
        <f t="shared" si="13"/>
        <v/>
      </c>
      <c r="I133" s="206" t="str">
        <f t="shared" si="13"/>
        <v/>
      </c>
      <c r="J133" s="206" t="str">
        <f t="shared" si="13"/>
        <v/>
      </c>
      <c r="K133" s="206" t="str">
        <f t="shared" si="13"/>
        <v/>
      </c>
      <c r="L133" s="206" t="str">
        <f t="shared" si="13"/>
        <v/>
      </c>
      <c r="M133" s="206" t="str">
        <f t="shared" si="13"/>
        <v/>
      </c>
      <c r="N133" s="206" t="str">
        <f t="shared" si="13"/>
        <v/>
      </c>
      <c r="O133" s="206" t="str">
        <f t="shared" si="13"/>
        <v/>
      </c>
      <c r="P133" s="206" t="str">
        <f t="shared" si="13"/>
        <v/>
      </c>
      <c r="Q133" s="206" t="str">
        <f t="shared" si="13"/>
        <v/>
      </c>
      <c r="R133" s="206" t="str">
        <f t="shared" si="13"/>
        <v/>
      </c>
      <c r="S133" s="206" t="str">
        <f t="shared" si="13"/>
        <v/>
      </c>
      <c r="T133" s="206" t="str">
        <f t="shared" si="13"/>
        <v/>
      </c>
      <c r="U133" s="206" t="str">
        <f t="shared" si="13"/>
        <v/>
      </c>
      <c r="V133" s="206" t="str">
        <f t="shared" si="13"/>
        <v/>
      </c>
      <c r="W133" s="206" t="str">
        <f t="shared" si="13"/>
        <v/>
      </c>
    </row>
    <row r="134" spans="1:23" ht="12" customHeight="1" x14ac:dyDescent="0.25">
      <c r="A134" s="13" t="s">
        <v>21</v>
      </c>
      <c r="B134" s="207">
        <f t="shared" ref="B134:W134" si="14">IF(B61=0,"",B61/B9*1000)</f>
        <v>172.3114394193276</v>
      </c>
      <c r="C134" s="207">
        <f t="shared" si="14"/>
        <v>169.3418372835329</v>
      </c>
      <c r="D134" s="207">
        <f t="shared" si="14"/>
        <v>141.43332583927315</v>
      </c>
      <c r="E134" s="207">
        <f t="shared" si="14"/>
        <v>192.28289335881513</v>
      </c>
      <c r="F134" s="207">
        <f t="shared" si="14"/>
        <v>208.74579992394843</v>
      </c>
      <c r="G134" s="207">
        <f t="shared" si="14"/>
        <v>297.10680275422561</v>
      </c>
      <c r="H134" s="207">
        <f t="shared" si="14"/>
        <v>290.16786229401271</v>
      </c>
      <c r="I134" s="207">
        <f t="shared" si="14"/>
        <v>310.07553890908451</v>
      </c>
      <c r="J134" s="207">
        <f t="shared" si="14"/>
        <v>212.86989717797181</v>
      </c>
      <c r="K134" s="207">
        <f t="shared" si="14"/>
        <v>213.33234933821274</v>
      </c>
      <c r="L134" s="207">
        <f t="shared" si="14"/>
        <v>248.36415932438439</v>
      </c>
      <c r="M134" s="207">
        <f t="shared" si="14"/>
        <v>283.21036018589376</v>
      </c>
      <c r="N134" s="207">
        <f t="shared" si="14"/>
        <v>379.24421719975112</v>
      </c>
      <c r="O134" s="207">
        <f t="shared" si="14"/>
        <v>380.87479966938025</v>
      </c>
      <c r="P134" s="207">
        <f t="shared" si="14"/>
        <v>253.18578453782675</v>
      </c>
      <c r="Q134" s="207">
        <f t="shared" si="14"/>
        <v>229.79537480021989</v>
      </c>
      <c r="R134" s="207">
        <f t="shared" si="14"/>
        <v>229.45819655858904</v>
      </c>
      <c r="S134" s="207">
        <f t="shared" si="14"/>
        <v>199.42499392557846</v>
      </c>
      <c r="T134" s="207">
        <f t="shared" si="14"/>
        <v>127.35524298692825</v>
      </c>
      <c r="U134" s="207">
        <f t="shared" si="14"/>
        <v>137.37527628155243</v>
      </c>
      <c r="V134" s="207">
        <f t="shared" si="14"/>
        <v>110.23224057212518</v>
      </c>
      <c r="W134" s="207">
        <f t="shared" si="14"/>
        <v>49.242077203290776</v>
      </c>
    </row>
    <row r="135" spans="1:23" ht="12" customHeight="1" x14ac:dyDescent="0.25">
      <c r="A135" s="14" t="s">
        <v>57</v>
      </c>
      <c r="B135" s="206" t="str">
        <f t="shared" ref="B135:W135" si="15">IF(B62=0,"",B62/B10*1000)</f>
        <v/>
      </c>
      <c r="C135" s="206" t="str">
        <f t="shared" si="15"/>
        <v/>
      </c>
      <c r="D135" s="206" t="str">
        <f t="shared" si="15"/>
        <v/>
      </c>
      <c r="E135" s="206" t="str">
        <f t="shared" si="15"/>
        <v/>
      </c>
      <c r="F135" s="206" t="str">
        <f t="shared" si="15"/>
        <v/>
      </c>
      <c r="G135" s="206" t="str">
        <f t="shared" si="15"/>
        <v/>
      </c>
      <c r="H135" s="206" t="str">
        <f t="shared" si="15"/>
        <v/>
      </c>
      <c r="I135" s="206" t="str">
        <f t="shared" si="15"/>
        <v/>
      </c>
      <c r="J135" s="206" t="str">
        <f t="shared" si="15"/>
        <v/>
      </c>
      <c r="K135" s="206" t="str">
        <f t="shared" si="15"/>
        <v/>
      </c>
      <c r="L135" s="206" t="str">
        <f t="shared" si="15"/>
        <v/>
      </c>
      <c r="M135" s="206" t="str">
        <f t="shared" si="15"/>
        <v/>
      </c>
      <c r="N135" s="206" t="str">
        <f t="shared" si="15"/>
        <v/>
      </c>
      <c r="O135" s="206" t="str">
        <f t="shared" si="15"/>
        <v/>
      </c>
      <c r="P135" s="206" t="str">
        <f t="shared" si="15"/>
        <v/>
      </c>
      <c r="Q135" s="206" t="str">
        <f t="shared" si="15"/>
        <v/>
      </c>
      <c r="R135" s="206" t="str">
        <f t="shared" si="15"/>
        <v/>
      </c>
      <c r="S135" s="206" t="str">
        <f t="shared" si="15"/>
        <v/>
      </c>
      <c r="T135" s="206" t="str">
        <f t="shared" si="15"/>
        <v/>
      </c>
      <c r="U135" s="206" t="str">
        <f t="shared" si="15"/>
        <v/>
      </c>
      <c r="V135" s="206" t="str">
        <f t="shared" si="15"/>
        <v/>
      </c>
      <c r="W135" s="206" t="str">
        <f t="shared" si="15"/>
        <v/>
      </c>
    </row>
    <row r="136" spans="1:23" ht="12" customHeight="1" x14ac:dyDescent="0.25">
      <c r="A136" s="14" t="s">
        <v>47</v>
      </c>
      <c r="B136" s="206">
        <f t="shared" ref="B136:W136" si="16">IF(B63=0,"",B63/B11*1000)</f>
        <v>302.66446433158217</v>
      </c>
      <c r="C136" s="206">
        <f t="shared" si="16"/>
        <v>298.3836517764874</v>
      </c>
      <c r="D136" s="206">
        <f t="shared" si="16"/>
        <v>250.97813870354253</v>
      </c>
      <c r="E136" s="206">
        <f t="shared" si="16"/>
        <v>339.77982896460867</v>
      </c>
      <c r="F136" s="206">
        <f t="shared" si="16"/>
        <v>365.92808030210017</v>
      </c>
      <c r="G136" s="206">
        <f t="shared" si="16"/>
        <v>520.52932597226197</v>
      </c>
      <c r="H136" s="206">
        <f t="shared" si="16"/>
        <v>506.59332674680991</v>
      </c>
      <c r="I136" s="206">
        <f t="shared" si="16"/>
        <v>585.56570927785685</v>
      </c>
      <c r="J136" s="206">
        <f t="shared" si="16"/>
        <v>371.14141154122143</v>
      </c>
      <c r="K136" s="206">
        <f t="shared" si="16"/>
        <v>372.74074170982141</v>
      </c>
      <c r="L136" s="206">
        <f t="shared" si="16"/>
        <v>433.68577078872022</v>
      </c>
      <c r="M136" s="206">
        <f t="shared" si="16"/>
        <v>499.62155167422884</v>
      </c>
      <c r="N136" s="206">
        <f t="shared" si="16"/>
        <v>683.64360485144425</v>
      </c>
      <c r="O136" s="206">
        <f t="shared" si="16"/>
        <v>680.26956371909785</v>
      </c>
      <c r="P136" s="206">
        <f t="shared" si="16"/>
        <v>486.28461223534373</v>
      </c>
      <c r="Q136" s="206">
        <f t="shared" si="16"/>
        <v>438.69435078728384</v>
      </c>
      <c r="R136" s="206">
        <f t="shared" si="16"/>
        <v>421.52233546094914</v>
      </c>
      <c r="S136" s="206">
        <f t="shared" si="16"/>
        <v>342.11375583189181</v>
      </c>
      <c r="T136" s="206">
        <f t="shared" si="16"/>
        <v>222.19670720708601</v>
      </c>
      <c r="U136" s="206">
        <f t="shared" si="16"/>
        <v>250.07972495322284</v>
      </c>
      <c r="V136" s="206">
        <f t="shared" si="16"/>
        <v>175.19317679419433</v>
      </c>
      <c r="W136" s="206">
        <f t="shared" si="16"/>
        <v>68.736068441279343</v>
      </c>
    </row>
    <row r="137" spans="1:23" ht="12" customHeight="1" x14ac:dyDescent="0.25">
      <c r="A137" s="14" t="s">
        <v>48</v>
      </c>
      <c r="B137" s="206">
        <f t="shared" ref="B137:W137" si="17">IF(B64=0,"",B64/B12*1000)</f>
        <v>44.999181744745542</v>
      </c>
      <c r="C137" s="206">
        <f t="shared" si="17"/>
        <v>44.362724264983918</v>
      </c>
      <c r="D137" s="206">
        <f t="shared" si="17"/>
        <v>37.314624636957099</v>
      </c>
      <c r="E137" s="206">
        <f t="shared" si="17"/>
        <v>50.517375108913775</v>
      </c>
      <c r="F137" s="206">
        <f t="shared" si="17"/>
        <v>54.405013245890466</v>
      </c>
      <c r="G137" s="206">
        <f t="shared" si="17"/>
        <v>77.390630560561547</v>
      </c>
      <c r="H137" s="206">
        <f t="shared" si="17"/>
        <v>75.318670896166566</v>
      </c>
      <c r="I137" s="206">
        <f t="shared" si="17"/>
        <v>87.060031422841831</v>
      </c>
      <c r="J137" s="206">
        <f t="shared" si="17"/>
        <v>55.18011461249079</v>
      </c>
      <c r="K137" s="206">
        <f t="shared" si="17"/>
        <v>55.345787171746835</v>
      </c>
      <c r="L137" s="206">
        <f t="shared" si="17"/>
        <v>58.780537347998411</v>
      </c>
      <c r="M137" s="206">
        <f t="shared" si="17"/>
        <v>62.587472749597559</v>
      </c>
      <c r="N137" s="206">
        <f t="shared" si="17"/>
        <v>71.877027508598431</v>
      </c>
      <c r="O137" s="206">
        <f t="shared" si="17"/>
        <v>71.338410807781173</v>
      </c>
      <c r="P137" s="206">
        <f t="shared" si="17"/>
        <v>65.153637871195016</v>
      </c>
      <c r="Q137" s="206">
        <f t="shared" si="17"/>
        <v>62.297268551156776</v>
      </c>
      <c r="R137" s="206">
        <f t="shared" si="17"/>
        <v>59.911498126567068</v>
      </c>
      <c r="S137" s="206">
        <f t="shared" si="17"/>
        <v>52.894987348748089</v>
      </c>
      <c r="T137" s="206">
        <f t="shared" si="17"/>
        <v>44.961340884045683</v>
      </c>
      <c r="U137" s="206">
        <f t="shared" si="17"/>
        <v>48.355409890736581</v>
      </c>
      <c r="V137" s="206">
        <f t="shared" si="17"/>
        <v>38.658387957140427</v>
      </c>
      <c r="W137" s="206">
        <f t="shared" si="17"/>
        <v>24.597705766110284</v>
      </c>
    </row>
    <row r="138" spans="1:23" ht="12" customHeight="1" x14ac:dyDescent="0.25">
      <c r="A138" s="13" t="s">
        <v>22</v>
      </c>
      <c r="B138" s="207">
        <f t="shared" ref="B138:W138" si="18">IF(B65=0,"",B65/B13*1000)</f>
        <v>208.72612220686347</v>
      </c>
      <c r="C138" s="207">
        <f t="shared" si="18"/>
        <v>233.61915881497686</v>
      </c>
      <c r="D138" s="207">
        <f t="shared" si="18"/>
        <v>194.71618159285606</v>
      </c>
      <c r="E138" s="207">
        <f t="shared" si="18"/>
        <v>160.55944194827148</v>
      </c>
      <c r="F138" s="207">
        <f t="shared" si="18"/>
        <v>218.18296255887248</v>
      </c>
      <c r="G138" s="207">
        <f t="shared" si="18"/>
        <v>231.65184242699868</v>
      </c>
      <c r="H138" s="207">
        <f t="shared" si="18"/>
        <v>237.92357683995249</v>
      </c>
      <c r="I138" s="207">
        <f t="shared" si="18"/>
        <v>194.39873266986095</v>
      </c>
      <c r="J138" s="207">
        <f t="shared" si="18"/>
        <v>244.33745810587902</v>
      </c>
      <c r="K138" s="207">
        <f t="shared" si="18"/>
        <v>287.73921015455943</v>
      </c>
      <c r="L138" s="207">
        <f t="shared" si="18"/>
        <v>269.27004285867946</v>
      </c>
      <c r="M138" s="207">
        <f t="shared" si="18"/>
        <v>327.63178253400019</v>
      </c>
      <c r="N138" s="207">
        <f t="shared" si="18"/>
        <v>368.34124429448741</v>
      </c>
      <c r="O138" s="207">
        <f t="shared" si="18"/>
        <v>232.24380221154817</v>
      </c>
      <c r="P138" s="207">
        <f t="shared" si="18"/>
        <v>243.56467908430986</v>
      </c>
      <c r="Q138" s="207">
        <f t="shared" si="18"/>
        <v>213.33565054196336</v>
      </c>
      <c r="R138" s="207">
        <f t="shared" si="18"/>
        <v>199.41067665132738</v>
      </c>
      <c r="S138" s="207">
        <f t="shared" si="18"/>
        <v>262.50450135089426</v>
      </c>
      <c r="T138" s="207">
        <f t="shared" si="18"/>
        <v>223.39004490548868</v>
      </c>
      <c r="U138" s="207">
        <f t="shared" si="18"/>
        <v>217.31801075321928</v>
      </c>
      <c r="V138" s="207">
        <f t="shared" si="18"/>
        <v>196.8266143661121</v>
      </c>
      <c r="W138" s="207">
        <f t="shared" si="18"/>
        <v>168.42998911629411</v>
      </c>
    </row>
    <row r="139" spans="1:23" ht="12" customHeight="1" x14ac:dyDescent="0.25">
      <c r="A139" s="14" t="s">
        <v>49</v>
      </c>
      <c r="B139" s="206">
        <f t="shared" ref="B139:W139" si="19">IF(B66=0,"",B66/B14*1000)</f>
        <v>186.45301422201709</v>
      </c>
      <c r="C139" s="206">
        <f t="shared" si="19"/>
        <v>213.87284744784611</v>
      </c>
      <c r="D139" s="206">
        <f t="shared" si="19"/>
        <v>179.40103885503305</v>
      </c>
      <c r="E139" s="206">
        <f t="shared" si="19"/>
        <v>150.7053079716668</v>
      </c>
      <c r="F139" s="206">
        <f t="shared" si="19"/>
        <v>204.42619766075205</v>
      </c>
      <c r="G139" s="206">
        <f t="shared" si="19"/>
        <v>219.01451801816771</v>
      </c>
      <c r="H139" s="206">
        <f t="shared" si="19"/>
        <v>222.49510527035545</v>
      </c>
      <c r="I139" s="206">
        <f t="shared" si="19"/>
        <v>183.58962282859937</v>
      </c>
      <c r="J139" s="206">
        <f t="shared" si="19"/>
        <v>230.66015886065651</v>
      </c>
      <c r="K139" s="206">
        <f t="shared" si="19"/>
        <v>268.82877710231281</v>
      </c>
      <c r="L139" s="206">
        <f t="shared" si="19"/>
        <v>222.10073242019249</v>
      </c>
      <c r="M139" s="206">
        <f t="shared" si="19"/>
        <v>272.25297874365981</v>
      </c>
      <c r="N139" s="206">
        <f t="shared" si="19"/>
        <v>255.53410992455278</v>
      </c>
      <c r="O139" s="206">
        <f t="shared" si="19"/>
        <v>186.57047351544341</v>
      </c>
      <c r="P139" s="206">
        <f t="shared" si="19"/>
        <v>183.55739050309515</v>
      </c>
      <c r="Q139" s="206">
        <f t="shared" si="19"/>
        <v>166.01463873230273</v>
      </c>
      <c r="R139" s="206">
        <f t="shared" si="19"/>
        <v>141.44546660264999</v>
      </c>
      <c r="S139" s="206">
        <f t="shared" si="19"/>
        <v>229.47429804875568</v>
      </c>
      <c r="T139" s="206">
        <f t="shared" si="19"/>
        <v>173.13051582469009</v>
      </c>
      <c r="U139" s="206">
        <f t="shared" si="19"/>
        <v>172.92966346293326</v>
      </c>
      <c r="V139" s="206">
        <f t="shared" si="19"/>
        <v>190.79823739971511</v>
      </c>
      <c r="W139" s="206">
        <f t="shared" si="19"/>
        <v>168.00447649000691</v>
      </c>
    </row>
    <row r="140" spans="1:23" ht="12" customHeight="1" x14ac:dyDescent="0.25">
      <c r="A140" s="14" t="s">
        <v>50</v>
      </c>
      <c r="B140" s="206">
        <f t="shared" ref="B140:W140" si="20">IF(B67=0,"",B67/B15*1000)</f>
        <v>226.0513225792551</v>
      </c>
      <c r="C140" s="206">
        <f t="shared" si="20"/>
        <v>237.67980452562631</v>
      </c>
      <c r="D140" s="206">
        <f t="shared" si="20"/>
        <v>199.37081474148579</v>
      </c>
      <c r="E140" s="206">
        <f t="shared" si="20"/>
        <v>167.48085868363887</v>
      </c>
      <c r="F140" s="206">
        <f t="shared" si="20"/>
        <v>227.18161412132031</v>
      </c>
      <c r="G140" s="206">
        <f t="shared" si="20"/>
        <v>243.3938129688309</v>
      </c>
      <c r="H140" s="206">
        <f t="shared" si="20"/>
        <v>254.71703750988738</v>
      </c>
      <c r="I140" s="206">
        <f t="shared" si="20"/>
        <v>214.95984829715326</v>
      </c>
      <c r="J140" s="206">
        <f t="shared" si="20"/>
        <v>270.07339517863056</v>
      </c>
      <c r="K140" s="206">
        <f t="shared" si="20"/>
        <v>377.44731560632681</v>
      </c>
      <c r="L140" s="206">
        <f t="shared" si="20"/>
        <v>274.18979375746699</v>
      </c>
      <c r="M140" s="206">
        <f t="shared" si="20"/>
        <v>529.37798117819625</v>
      </c>
      <c r="N140" s="206">
        <f t="shared" si="20"/>
        <v>1254.8453979950266</v>
      </c>
      <c r="O140" s="206">
        <f t="shared" si="20"/>
        <v>448.72889070618783</v>
      </c>
      <c r="P140" s="206">
        <f t="shared" si="20"/>
        <v>622.77386956375244</v>
      </c>
      <c r="Q140" s="206">
        <f t="shared" si="20"/>
        <v>407.55843552646201</v>
      </c>
      <c r="R140" s="206">
        <f t="shared" si="20"/>
        <v>890.15415934589475</v>
      </c>
      <c r="S140" s="206">
        <f t="shared" si="20"/>
        <v>466.65307493416367</v>
      </c>
      <c r="T140" s="206">
        <f t="shared" si="20"/>
        <v>1645.5216315820026</v>
      </c>
      <c r="U140" s="206">
        <f t="shared" si="20"/>
        <v>498.20167974950573</v>
      </c>
      <c r="V140" s="206">
        <f t="shared" si="20"/>
        <v>169.03530874002612</v>
      </c>
      <c r="W140" s="206">
        <f t="shared" si="20"/>
        <v>52.201707696447343</v>
      </c>
    </row>
    <row r="141" spans="1:23" ht="12" customHeight="1" x14ac:dyDescent="0.25">
      <c r="A141" s="14" t="s">
        <v>58</v>
      </c>
      <c r="B141" s="206">
        <f t="shared" ref="B141:W141" si="21">IF(B68=0,"",B68/B16*1000)</f>
        <v>217.03087740931272</v>
      </c>
      <c r="C141" s="206">
        <f t="shared" si="21"/>
        <v>247.20832463414266</v>
      </c>
      <c r="D141" s="206">
        <f t="shared" si="21"/>
        <v>205.97201166580103</v>
      </c>
      <c r="E141" s="206">
        <f t="shared" si="21"/>
        <v>168.12431797182418</v>
      </c>
      <c r="F141" s="206">
        <f t="shared" si="21"/>
        <v>226.60502130306395</v>
      </c>
      <c r="G141" s="206">
        <f t="shared" si="21"/>
        <v>236.67791357767439</v>
      </c>
      <c r="H141" s="206">
        <f t="shared" si="21"/>
        <v>245.23628729214141</v>
      </c>
      <c r="I141" s="206">
        <f t="shared" si="21"/>
        <v>205.98747762427558</v>
      </c>
      <c r="J141" s="206">
        <f t="shared" si="21"/>
        <v>258.36386288864418</v>
      </c>
      <c r="K141" s="206">
        <f t="shared" si="21"/>
        <v>301.40339399621473</v>
      </c>
      <c r="L141" s="206">
        <f t="shared" si="21"/>
        <v>355.81883707139849</v>
      </c>
      <c r="M141" s="206">
        <f t="shared" si="21"/>
        <v>404.18788036199339</v>
      </c>
      <c r="N141" s="206">
        <f t="shared" si="21"/>
        <v>465.99048743637002</v>
      </c>
      <c r="O141" s="206">
        <f t="shared" si="21"/>
        <v>332.84293800224293</v>
      </c>
      <c r="P141" s="206">
        <f t="shared" si="21"/>
        <v>333.98405450537552</v>
      </c>
      <c r="Q141" s="206">
        <f t="shared" si="21"/>
        <v>285.69593223847568</v>
      </c>
      <c r="R141" s="206">
        <f t="shared" si="21"/>
        <v>295.37297588051592</v>
      </c>
      <c r="S141" s="206">
        <f t="shared" si="21"/>
        <v>287.64940149661743</v>
      </c>
      <c r="T141" s="206">
        <f t="shared" si="21"/>
        <v>273.86532816237042</v>
      </c>
      <c r="U141" s="206">
        <f t="shared" si="21"/>
        <v>267.50141305122133</v>
      </c>
      <c r="V141" s="206">
        <f t="shared" si="21"/>
        <v>224.39680010542671</v>
      </c>
      <c r="W141" s="206">
        <f t="shared" si="21"/>
        <v>207.430274191314</v>
      </c>
    </row>
    <row r="142" spans="1:23" ht="12" customHeight="1" x14ac:dyDescent="0.25">
      <c r="A142" s="13" t="s">
        <v>23</v>
      </c>
      <c r="B142" s="207">
        <f t="shared" ref="B142:W142" si="22">IF(B69=0,"",B69/B17*1000)</f>
        <v>86.716255558714764</v>
      </c>
      <c r="C142" s="207">
        <f t="shared" si="22"/>
        <v>102.52553631893059</v>
      </c>
      <c r="D142" s="207">
        <f t="shared" si="22"/>
        <v>114.20711007271476</v>
      </c>
      <c r="E142" s="207">
        <f t="shared" si="22"/>
        <v>122.80636883824832</v>
      </c>
      <c r="F142" s="207">
        <f t="shared" si="22"/>
        <v>117.33503750313416</v>
      </c>
      <c r="G142" s="207">
        <f t="shared" si="22"/>
        <v>123.98552941952586</v>
      </c>
      <c r="H142" s="207">
        <f t="shared" si="22"/>
        <v>101.52923968226057</v>
      </c>
      <c r="I142" s="207">
        <f t="shared" si="22"/>
        <v>84.575850599675604</v>
      </c>
      <c r="J142" s="207">
        <f t="shared" si="22"/>
        <v>116.41789793244128</v>
      </c>
      <c r="K142" s="207">
        <f t="shared" si="22"/>
        <v>101.46748212861191</v>
      </c>
      <c r="L142" s="207">
        <f t="shared" si="22"/>
        <v>84.612291889922872</v>
      </c>
      <c r="M142" s="207">
        <f t="shared" si="22"/>
        <v>75.768120519738829</v>
      </c>
      <c r="N142" s="207">
        <f t="shared" si="22"/>
        <v>94.966801826429858</v>
      </c>
      <c r="O142" s="207">
        <f t="shared" si="22"/>
        <v>120.34142373094305</v>
      </c>
      <c r="P142" s="207">
        <f t="shared" si="22"/>
        <v>73.637720653120809</v>
      </c>
      <c r="Q142" s="207">
        <f t="shared" si="22"/>
        <v>75.046702397257533</v>
      </c>
      <c r="R142" s="207">
        <f t="shared" si="22"/>
        <v>73.881431238931114</v>
      </c>
      <c r="S142" s="207">
        <f t="shared" si="22"/>
        <v>66.078474811292864</v>
      </c>
      <c r="T142" s="207">
        <f t="shared" si="22"/>
        <v>31.929375779799852</v>
      </c>
      <c r="U142" s="207">
        <f t="shared" si="22"/>
        <v>41.823915566937792</v>
      </c>
      <c r="V142" s="207">
        <f t="shared" si="22"/>
        <v>39.320274902394075</v>
      </c>
      <c r="W142" s="207">
        <f t="shared" si="22"/>
        <v>119.61695475108878</v>
      </c>
    </row>
    <row r="143" spans="1:23" ht="12" customHeight="1" x14ac:dyDescent="0.25">
      <c r="A143" s="14" t="s">
        <v>52</v>
      </c>
      <c r="B143" s="206" t="str">
        <f t="shared" ref="B143:W143" si="23">IF(B70=0,"",B70/B18*1000)</f>
        <v/>
      </c>
      <c r="C143" s="206" t="str">
        <f t="shared" si="23"/>
        <v/>
      </c>
      <c r="D143" s="206" t="str">
        <f t="shared" si="23"/>
        <v/>
      </c>
      <c r="E143" s="206" t="str">
        <f t="shared" si="23"/>
        <v/>
      </c>
      <c r="F143" s="206" t="str">
        <f t="shared" si="23"/>
        <v/>
      </c>
      <c r="G143" s="206" t="str">
        <f t="shared" si="23"/>
        <v/>
      </c>
      <c r="H143" s="206" t="str">
        <f t="shared" si="23"/>
        <v/>
      </c>
      <c r="I143" s="206" t="str">
        <f t="shared" si="23"/>
        <v/>
      </c>
      <c r="J143" s="206" t="str">
        <f t="shared" si="23"/>
        <v/>
      </c>
      <c r="K143" s="206" t="str">
        <f t="shared" si="23"/>
        <v/>
      </c>
      <c r="L143" s="206" t="str">
        <f t="shared" si="23"/>
        <v/>
      </c>
      <c r="M143" s="206" t="str">
        <f t="shared" si="23"/>
        <v/>
      </c>
      <c r="N143" s="206" t="str">
        <f t="shared" si="23"/>
        <v/>
      </c>
      <c r="O143" s="206" t="str">
        <f t="shared" si="23"/>
        <v/>
      </c>
      <c r="P143" s="206" t="str">
        <f t="shared" si="23"/>
        <v/>
      </c>
      <c r="Q143" s="206" t="str">
        <f t="shared" si="23"/>
        <v/>
      </c>
      <c r="R143" s="206" t="str">
        <f t="shared" si="23"/>
        <v/>
      </c>
      <c r="S143" s="206" t="str">
        <f t="shared" si="23"/>
        <v/>
      </c>
      <c r="T143" s="206" t="str">
        <f t="shared" si="23"/>
        <v/>
      </c>
      <c r="U143" s="206" t="str">
        <f t="shared" si="23"/>
        <v/>
      </c>
      <c r="V143" s="206" t="str">
        <f t="shared" si="23"/>
        <v/>
      </c>
      <c r="W143" s="206" t="str">
        <f t="shared" si="23"/>
        <v/>
      </c>
    </row>
    <row r="144" spans="1:23" ht="12" customHeight="1" x14ac:dyDescent="0.25">
      <c r="A144" s="14" t="s">
        <v>59</v>
      </c>
      <c r="B144" s="206" t="str">
        <f t="shared" ref="B144:W144" si="24">IF(B71=0,"",B71/B19*1000)</f>
        <v/>
      </c>
      <c r="C144" s="206" t="str">
        <f t="shared" si="24"/>
        <v/>
      </c>
      <c r="D144" s="206" t="str">
        <f t="shared" si="24"/>
        <v/>
      </c>
      <c r="E144" s="206" t="str">
        <f t="shared" si="24"/>
        <v/>
      </c>
      <c r="F144" s="206" t="str">
        <f t="shared" si="24"/>
        <v/>
      </c>
      <c r="G144" s="206" t="str">
        <f t="shared" si="24"/>
        <v/>
      </c>
      <c r="H144" s="206" t="str">
        <f t="shared" si="24"/>
        <v/>
      </c>
      <c r="I144" s="206" t="str">
        <f t="shared" si="24"/>
        <v/>
      </c>
      <c r="J144" s="206" t="str">
        <f t="shared" si="24"/>
        <v/>
      </c>
      <c r="K144" s="206" t="str">
        <f t="shared" si="24"/>
        <v/>
      </c>
      <c r="L144" s="206" t="str">
        <f t="shared" si="24"/>
        <v/>
      </c>
      <c r="M144" s="206" t="str">
        <f t="shared" si="24"/>
        <v/>
      </c>
      <c r="N144" s="206" t="str">
        <f t="shared" si="24"/>
        <v/>
      </c>
      <c r="O144" s="206" t="str">
        <f t="shared" si="24"/>
        <v/>
      </c>
      <c r="P144" s="206" t="str">
        <f t="shared" si="24"/>
        <v/>
      </c>
      <c r="Q144" s="206" t="str">
        <f t="shared" si="24"/>
        <v/>
      </c>
      <c r="R144" s="206" t="str">
        <f t="shared" si="24"/>
        <v/>
      </c>
      <c r="S144" s="206" t="str">
        <f t="shared" si="24"/>
        <v/>
      </c>
      <c r="T144" s="206" t="str">
        <f t="shared" si="24"/>
        <v/>
      </c>
      <c r="U144" s="206" t="str">
        <f t="shared" si="24"/>
        <v/>
      </c>
      <c r="V144" s="206" t="str">
        <f t="shared" si="24"/>
        <v/>
      </c>
      <c r="W144" s="206" t="str">
        <f t="shared" si="24"/>
        <v/>
      </c>
    </row>
    <row r="145" spans="1:23" ht="12" customHeight="1" x14ac:dyDescent="0.25">
      <c r="A145" s="14" t="s">
        <v>60</v>
      </c>
      <c r="B145" s="206">
        <f t="shared" ref="B145:W145" si="25">IF(B72=0,"",B72/B20*1000)</f>
        <v>86.716255558714764</v>
      </c>
      <c r="C145" s="206">
        <f t="shared" si="25"/>
        <v>102.52553631893059</v>
      </c>
      <c r="D145" s="206">
        <f t="shared" si="25"/>
        <v>114.20711007271476</v>
      </c>
      <c r="E145" s="206">
        <f t="shared" si="25"/>
        <v>122.80636883824832</v>
      </c>
      <c r="F145" s="206">
        <f t="shared" si="25"/>
        <v>117.33503750313416</v>
      </c>
      <c r="G145" s="206">
        <f t="shared" si="25"/>
        <v>123.98552941952586</v>
      </c>
      <c r="H145" s="206">
        <f t="shared" si="25"/>
        <v>101.52923968226057</v>
      </c>
      <c r="I145" s="206">
        <f t="shared" si="25"/>
        <v>84.575850599675604</v>
      </c>
      <c r="J145" s="206">
        <f t="shared" si="25"/>
        <v>116.41789793244128</v>
      </c>
      <c r="K145" s="206">
        <f t="shared" si="25"/>
        <v>101.46748212861191</v>
      </c>
      <c r="L145" s="206">
        <f t="shared" si="25"/>
        <v>84.612291889922872</v>
      </c>
      <c r="M145" s="206">
        <f t="shared" si="25"/>
        <v>75.768120519738829</v>
      </c>
      <c r="N145" s="206">
        <f t="shared" si="25"/>
        <v>94.966801826429858</v>
      </c>
      <c r="O145" s="206">
        <f t="shared" si="25"/>
        <v>120.34142373094305</v>
      </c>
      <c r="P145" s="206">
        <f t="shared" si="25"/>
        <v>73.637720653120809</v>
      </c>
      <c r="Q145" s="206">
        <f t="shared" si="25"/>
        <v>75.046702397257533</v>
      </c>
      <c r="R145" s="206">
        <f t="shared" si="25"/>
        <v>73.881431238931114</v>
      </c>
      <c r="S145" s="206">
        <f t="shared" si="25"/>
        <v>66.078474811292864</v>
      </c>
      <c r="T145" s="206">
        <f t="shared" si="25"/>
        <v>31.929375779799852</v>
      </c>
      <c r="U145" s="206">
        <f t="shared" si="25"/>
        <v>41.823915566937792</v>
      </c>
      <c r="V145" s="206">
        <f t="shared" si="25"/>
        <v>39.320274902394075</v>
      </c>
      <c r="W145" s="206">
        <f t="shared" si="25"/>
        <v>119.61695475108878</v>
      </c>
    </row>
    <row r="146" spans="1:23" ht="12" customHeight="1" x14ac:dyDescent="0.25">
      <c r="A146" s="15" t="s">
        <v>61</v>
      </c>
      <c r="B146" s="208">
        <f t="shared" ref="B146:W146" si="26">IF(B73=0,"",B73/B21*1000)</f>
        <v>72.425242449897453</v>
      </c>
      <c r="C146" s="208">
        <f t="shared" si="26"/>
        <v>78.952254847596791</v>
      </c>
      <c r="D146" s="208">
        <f t="shared" si="26"/>
        <v>89.292317352062355</v>
      </c>
      <c r="E146" s="208">
        <f t="shared" si="26"/>
        <v>76.512872737877942</v>
      </c>
      <c r="F146" s="208">
        <f t="shared" si="26"/>
        <v>68.31604552147536</v>
      </c>
      <c r="G146" s="208">
        <f t="shared" si="26"/>
        <v>63.681777031342463</v>
      </c>
      <c r="H146" s="208">
        <f t="shared" si="26"/>
        <v>61.847764285782446</v>
      </c>
      <c r="I146" s="208">
        <f t="shared" si="26"/>
        <v>54.015071555149952</v>
      </c>
      <c r="J146" s="208">
        <f t="shared" si="26"/>
        <v>65.340203271022759</v>
      </c>
      <c r="K146" s="208">
        <f t="shared" si="26"/>
        <v>49.67783666975135</v>
      </c>
      <c r="L146" s="208">
        <f t="shared" si="26"/>
        <v>51.885596094286967</v>
      </c>
      <c r="M146" s="208">
        <f t="shared" si="26"/>
        <v>78.783380676494261</v>
      </c>
      <c r="N146" s="208">
        <f t="shared" si="26"/>
        <v>71.192181434663738</v>
      </c>
      <c r="O146" s="208">
        <f t="shared" si="26"/>
        <v>65.923612780854455</v>
      </c>
      <c r="P146" s="208">
        <f t="shared" si="26"/>
        <v>96.704706194266862</v>
      </c>
      <c r="Q146" s="208">
        <f t="shared" si="26"/>
        <v>71.89823478832632</v>
      </c>
      <c r="R146" s="208">
        <f t="shared" si="26"/>
        <v>80.44752928661471</v>
      </c>
      <c r="S146" s="208">
        <f t="shared" si="26"/>
        <v>84.276173496557178</v>
      </c>
      <c r="T146" s="208">
        <f t="shared" si="26"/>
        <v>57.583736086993525</v>
      </c>
      <c r="U146" s="208">
        <f t="shared" si="26"/>
        <v>59.839602587175676</v>
      </c>
      <c r="V146" s="208">
        <f t="shared" si="26"/>
        <v>63.326133003382083</v>
      </c>
      <c r="W146" s="208">
        <f t="shared" si="26"/>
        <v>75.290109749893958</v>
      </c>
    </row>
    <row r="147" spans="1:23" ht="12" customHeight="1" x14ac:dyDescent="0.25">
      <c r="A147" s="12" t="s">
        <v>62</v>
      </c>
      <c r="B147" s="206">
        <f t="shared" ref="B147:W147" si="27">IF(B74=0,"",B74/B22*1000)</f>
        <v>37.057884527843804</v>
      </c>
      <c r="C147" s="206">
        <f t="shared" si="27"/>
        <v>34.999074674250942</v>
      </c>
      <c r="D147" s="206">
        <f t="shared" si="27"/>
        <v>38.935783810342706</v>
      </c>
      <c r="E147" s="206">
        <f t="shared" si="27"/>
        <v>61.33607297872009</v>
      </c>
      <c r="F147" s="206">
        <f t="shared" si="27"/>
        <v>65.512102258666573</v>
      </c>
      <c r="G147" s="206">
        <f t="shared" si="27"/>
        <v>65.007899405156252</v>
      </c>
      <c r="H147" s="206">
        <f t="shared" si="27"/>
        <v>73.564740971625113</v>
      </c>
      <c r="I147" s="206">
        <f t="shared" si="27"/>
        <v>54.487813437282078</v>
      </c>
      <c r="J147" s="206">
        <f t="shared" si="27"/>
        <v>69.595813766799935</v>
      </c>
      <c r="K147" s="206">
        <f t="shared" si="27"/>
        <v>99.337811258750705</v>
      </c>
      <c r="L147" s="206">
        <f t="shared" si="27"/>
        <v>72.029097269323827</v>
      </c>
      <c r="M147" s="206">
        <f t="shared" si="27"/>
        <v>47.419524864645211</v>
      </c>
      <c r="N147" s="206">
        <f t="shared" si="27"/>
        <v>43.352970218088039</v>
      </c>
      <c r="O147" s="206">
        <f t="shared" si="27"/>
        <v>44.745113284608784</v>
      </c>
      <c r="P147" s="206">
        <f t="shared" si="27"/>
        <v>20.420357883839618</v>
      </c>
      <c r="Q147" s="206">
        <f t="shared" si="27"/>
        <v>29.380955082907409</v>
      </c>
      <c r="R147" s="206">
        <f t="shared" si="27"/>
        <v>36.115486068342918</v>
      </c>
      <c r="S147" s="206">
        <f t="shared" si="27"/>
        <v>37.212128349329575</v>
      </c>
      <c r="T147" s="206">
        <f t="shared" si="27"/>
        <v>41.295889708556622</v>
      </c>
      <c r="U147" s="206">
        <f t="shared" si="27"/>
        <v>36.354044619797271</v>
      </c>
      <c r="V147" s="206">
        <f t="shared" si="27"/>
        <v>17.245650668272575</v>
      </c>
      <c r="W147" s="206">
        <f t="shared" si="27"/>
        <v>15.84725202087086</v>
      </c>
    </row>
    <row r="148" spans="1:23" ht="12" customHeight="1" x14ac:dyDescent="0.25">
      <c r="A148" s="12" t="s">
        <v>63</v>
      </c>
      <c r="B148" s="206">
        <f t="shared" ref="B148:W148" si="28">IF(B75=0,"",B75/B23*1000)</f>
        <v>30.382412480792532</v>
      </c>
      <c r="C148" s="206">
        <f t="shared" si="28"/>
        <v>29.437116985780548</v>
      </c>
      <c r="D148" s="206">
        <f t="shared" si="28"/>
        <v>32.533928998705704</v>
      </c>
      <c r="E148" s="206">
        <f t="shared" si="28"/>
        <v>40.141396153260175</v>
      </c>
      <c r="F148" s="206">
        <f t="shared" si="28"/>
        <v>42.749489274037863</v>
      </c>
      <c r="G148" s="206">
        <f t="shared" si="28"/>
        <v>37.514752455701142</v>
      </c>
      <c r="H148" s="206">
        <f t="shared" si="28"/>
        <v>27.922137020810705</v>
      </c>
      <c r="I148" s="206">
        <f t="shared" si="28"/>
        <v>30.108999678282398</v>
      </c>
      <c r="J148" s="206">
        <f t="shared" si="28"/>
        <v>37.956525663027186</v>
      </c>
      <c r="K148" s="206">
        <f t="shared" si="28"/>
        <v>33.146242307160378</v>
      </c>
      <c r="L148" s="206">
        <f t="shared" si="28"/>
        <v>39.926186673747821</v>
      </c>
      <c r="M148" s="206">
        <f t="shared" si="28"/>
        <v>26.293385634969404</v>
      </c>
      <c r="N148" s="206">
        <f t="shared" si="28"/>
        <v>22.045865139788521</v>
      </c>
      <c r="O148" s="206">
        <f t="shared" si="28"/>
        <v>24.754497155309714</v>
      </c>
      <c r="P148" s="206">
        <f t="shared" si="28"/>
        <v>10.193969915772694</v>
      </c>
      <c r="Q148" s="206">
        <f t="shared" si="28"/>
        <v>11.252329598391576</v>
      </c>
      <c r="R148" s="206">
        <f t="shared" si="28"/>
        <v>16.414368749922886</v>
      </c>
      <c r="S148" s="206">
        <f t="shared" si="28"/>
        <v>32.239916323091364</v>
      </c>
      <c r="T148" s="206">
        <f t="shared" si="28"/>
        <v>21.135670654440183</v>
      </c>
      <c r="U148" s="206">
        <f t="shared" si="28"/>
        <v>27.88593412270675</v>
      </c>
      <c r="V148" s="206">
        <f t="shared" si="28"/>
        <v>34.33284069044776</v>
      </c>
      <c r="W148" s="206">
        <f t="shared" si="28"/>
        <v>143.32873055164154</v>
      </c>
    </row>
    <row r="149" spans="1:23" ht="12" customHeight="1" x14ac:dyDescent="0.25">
      <c r="A149" s="12" t="s">
        <v>64</v>
      </c>
      <c r="B149" s="206">
        <f t="shared" ref="B149:W149" si="29">IF(B76=0,"",B76/B24*1000)</f>
        <v>163.15228416022595</v>
      </c>
      <c r="C149" s="206">
        <f t="shared" si="29"/>
        <v>140.53532716948271</v>
      </c>
      <c r="D149" s="206">
        <f t="shared" si="29"/>
        <v>155.93586780114691</v>
      </c>
      <c r="E149" s="206">
        <f t="shared" si="29"/>
        <v>160.07481036610687</v>
      </c>
      <c r="F149" s="206">
        <f t="shared" si="29"/>
        <v>148.92622032215758</v>
      </c>
      <c r="G149" s="206">
        <f t="shared" si="29"/>
        <v>163.53740834791424</v>
      </c>
      <c r="H149" s="206">
        <f t="shared" si="29"/>
        <v>165.16952322376167</v>
      </c>
      <c r="I149" s="206">
        <f t="shared" si="29"/>
        <v>161.92346062465836</v>
      </c>
      <c r="J149" s="206">
        <f t="shared" si="29"/>
        <v>249.60733859037006</v>
      </c>
      <c r="K149" s="206">
        <f t="shared" si="29"/>
        <v>268.31134827103665</v>
      </c>
      <c r="L149" s="206">
        <f t="shared" si="29"/>
        <v>194.05934095042608</v>
      </c>
      <c r="M149" s="206">
        <f t="shared" si="29"/>
        <v>265.42631361594692</v>
      </c>
      <c r="N149" s="206">
        <f t="shared" si="29"/>
        <v>319.39925912741228</v>
      </c>
      <c r="O149" s="206">
        <f t="shared" si="29"/>
        <v>321.7811189949997</v>
      </c>
      <c r="P149" s="206">
        <f t="shared" si="29"/>
        <v>313.43453051519327</v>
      </c>
      <c r="Q149" s="206">
        <f t="shared" si="29"/>
        <v>195.36101880039971</v>
      </c>
      <c r="R149" s="206">
        <f t="shared" si="29"/>
        <v>161.0563500586851</v>
      </c>
      <c r="S149" s="206">
        <f t="shared" si="29"/>
        <v>152.11912853701602</v>
      </c>
      <c r="T149" s="206">
        <f t="shared" si="29"/>
        <v>147.15755412949662</v>
      </c>
      <c r="U149" s="206">
        <f t="shared" si="29"/>
        <v>132.66001033574378</v>
      </c>
      <c r="V149" s="206">
        <f t="shared" si="29"/>
        <v>123.55190636161024</v>
      </c>
      <c r="W149" s="206">
        <f t="shared" si="29"/>
        <v>11.441328999941812</v>
      </c>
    </row>
    <row r="150" spans="1:23" ht="12" customHeight="1" x14ac:dyDescent="0.25">
      <c r="A150" s="12" t="s">
        <v>65</v>
      </c>
      <c r="B150" s="206">
        <f t="shared" ref="B150:W150" si="30">IF(B77=0,"",B77/B25*1000)</f>
        <v>38.416022964270695</v>
      </c>
      <c r="C150" s="206">
        <f t="shared" si="30"/>
        <v>37.833449663333603</v>
      </c>
      <c r="D150" s="206">
        <f t="shared" si="30"/>
        <v>37.600542444491957</v>
      </c>
      <c r="E150" s="206">
        <f t="shared" si="30"/>
        <v>42.795972026071588</v>
      </c>
      <c r="F150" s="206">
        <f t="shared" si="30"/>
        <v>37.718098798530967</v>
      </c>
      <c r="G150" s="206">
        <f t="shared" si="30"/>
        <v>371.24405795126512</v>
      </c>
      <c r="H150" s="206">
        <f t="shared" si="30"/>
        <v>405.18970436619475</v>
      </c>
      <c r="I150" s="206">
        <f t="shared" si="30"/>
        <v>435.40292040142612</v>
      </c>
      <c r="J150" s="206">
        <f t="shared" si="30"/>
        <v>541.38563046619936</v>
      </c>
      <c r="K150" s="206">
        <f t="shared" si="30"/>
        <v>488.16589864123853</v>
      </c>
      <c r="L150" s="206">
        <f t="shared" si="30"/>
        <v>401.07840271732448</v>
      </c>
      <c r="M150" s="206">
        <f t="shared" si="30"/>
        <v>398.5441190018168</v>
      </c>
      <c r="N150" s="206">
        <f t="shared" si="30"/>
        <v>375.58938346719719</v>
      </c>
      <c r="O150" s="206">
        <f t="shared" si="30"/>
        <v>452.64510674795338</v>
      </c>
      <c r="P150" s="206">
        <f t="shared" si="30"/>
        <v>590.04695064306418</v>
      </c>
      <c r="Q150" s="206">
        <f t="shared" si="30"/>
        <v>628.37966943727906</v>
      </c>
      <c r="R150" s="206">
        <f t="shared" si="30"/>
        <v>672.5755177440127</v>
      </c>
      <c r="S150" s="206">
        <f t="shared" si="30"/>
        <v>576.18047594025654</v>
      </c>
      <c r="T150" s="206">
        <f t="shared" si="30"/>
        <v>359.41023786568292</v>
      </c>
      <c r="U150" s="206">
        <f t="shared" si="30"/>
        <v>182.16369002649546</v>
      </c>
      <c r="V150" s="206">
        <f t="shared" si="30"/>
        <v>209.52926093371929</v>
      </c>
      <c r="W150" s="206">
        <f t="shared" si="30"/>
        <v>302.98987942256844</v>
      </c>
    </row>
    <row r="151" spans="1:23" ht="12" customHeight="1" x14ac:dyDescent="0.25">
      <c r="A151" s="16" t="s">
        <v>66</v>
      </c>
      <c r="B151" s="209">
        <f t="shared" ref="B151:W151" si="31">IF(B78=0,"",B78/B26*1000)</f>
        <v>27.887871480810727</v>
      </c>
      <c r="C151" s="209">
        <f t="shared" si="31"/>
        <v>26.022145716796224</v>
      </c>
      <c r="D151" s="209">
        <f t="shared" si="31"/>
        <v>22.902709003722773</v>
      </c>
      <c r="E151" s="209">
        <f t="shared" si="31"/>
        <v>33.668561489188932</v>
      </c>
      <c r="F151" s="209">
        <f t="shared" si="31"/>
        <v>27.68416624701587</v>
      </c>
      <c r="G151" s="209">
        <f t="shared" si="31"/>
        <v>27.874769038197872</v>
      </c>
      <c r="H151" s="209">
        <f t="shared" si="31"/>
        <v>25.799822913003624</v>
      </c>
      <c r="I151" s="209">
        <f t="shared" si="31"/>
        <v>23.429386805914156</v>
      </c>
      <c r="J151" s="209">
        <f t="shared" si="31"/>
        <v>23.810000942246806</v>
      </c>
      <c r="K151" s="209">
        <f t="shared" si="31"/>
        <v>21.092102125258616</v>
      </c>
      <c r="L151" s="209">
        <f t="shared" si="31"/>
        <v>21.965429070591902</v>
      </c>
      <c r="M151" s="209">
        <f t="shared" si="31"/>
        <v>25.176285036441531</v>
      </c>
      <c r="N151" s="209">
        <f t="shared" si="31"/>
        <v>24.832785286721336</v>
      </c>
      <c r="O151" s="209">
        <f t="shared" si="31"/>
        <v>26.065935115097137</v>
      </c>
      <c r="P151" s="209">
        <f t="shared" si="31"/>
        <v>24.207805468092342</v>
      </c>
      <c r="Q151" s="209">
        <f t="shared" si="31"/>
        <v>23.633106105465803</v>
      </c>
      <c r="R151" s="209">
        <f t="shared" si="31"/>
        <v>23.886909262993147</v>
      </c>
      <c r="S151" s="209">
        <f t="shared" si="31"/>
        <v>22.882689139460762</v>
      </c>
      <c r="T151" s="209">
        <f t="shared" si="31"/>
        <v>17.947281365121622</v>
      </c>
      <c r="U151" s="209">
        <f t="shared" si="31"/>
        <v>17.620564510201884</v>
      </c>
      <c r="V151" s="209">
        <f t="shared" si="31"/>
        <v>18.135890731570303</v>
      </c>
      <c r="W151" s="209">
        <f t="shared" si="31"/>
        <v>40.037316959750584</v>
      </c>
    </row>
    <row r="152" spans="1:23" ht="12" customHeight="1" x14ac:dyDescent="0.25">
      <c r="A152" s="11"/>
    </row>
    <row r="153" spans="1:23" ht="12" customHeight="1" x14ac:dyDescent="0.25">
      <c r="A153" s="30" t="s">
        <v>88</v>
      </c>
      <c r="B153" s="217">
        <f t="shared" ref="B153:W153" si="32">IF(B51=0,"",B98/B51)</f>
        <v>2.738938342891756</v>
      </c>
      <c r="C153" s="217">
        <f t="shared" si="32"/>
        <v>2.7908649399343775</v>
      </c>
      <c r="D153" s="217">
        <f t="shared" si="32"/>
        <v>2.6045301822395452</v>
      </c>
      <c r="E153" s="217">
        <f t="shared" si="32"/>
        <v>2.4205676354492605</v>
      </c>
      <c r="F153" s="217">
        <f t="shared" si="32"/>
        <v>2.4466942233247697</v>
      </c>
      <c r="G153" s="217">
        <f t="shared" si="32"/>
        <v>2.4623888984329461</v>
      </c>
      <c r="H153" s="217">
        <f t="shared" si="32"/>
        <v>2.4262677826326202</v>
      </c>
      <c r="I153" s="217">
        <f t="shared" si="32"/>
        <v>2.4303411446316319</v>
      </c>
      <c r="J153" s="217">
        <f t="shared" si="32"/>
        <v>2.3550965095182392</v>
      </c>
      <c r="K153" s="217">
        <f t="shared" si="32"/>
        <v>2.3743524152793731</v>
      </c>
      <c r="L153" s="217">
        <f t="shared" si="32"/>
        <v>2.2639554056254356</v>
      </c>
      <c r="M153" s="217">
        <f t="shared" si="32"/>
        <v>2.2850162910809395</v>
      </c>
      <c r="N153" s="217">
        <f t="shared" si="32"/>
        <v>2.3352079559836794</v>
      </c>
      <c r="O153" s="217">
        <f t="shared" si="32"/>
        <v>2.3484032910627017</v>
      </c>
      <c r="P153" s="217">
        <f t="shared" si="32"/>
        <v>2.3281856575084854</v>
      </c>
      <c r="Q153" s="217">
        <f t="shared" si="32"/>
        <v>2.331155172101135</v>
      </c>
      <c r="R153" s="217">
        <f t="shared" si="32"/>
        <v>2.2775317430365378</v>
      </c>
      <c r="S153" s="217">
        <f t="shared" si="32"/>
        <v>2.4352773727054351</v>
      </c>
      <c r="T153" s="217">
        <f t="shared" si="32"/>
        <v>2.4054756935596631</v>
      </c>
      <c r="U153" s="217">
        <f t="shared" si="32"/>
        <v>2.5322196673996218</v>
      </c>
      <c r="V153" s="217">
        <f t="shared" si="32"/>
        <v>2.5581020009624584</v>
      </c>
      <c r="W153" s="217">
        <f t="shared" si="32"/>
        <v>2.4064764464084192</v>
      </c>
    </row>
    <row r="154" spans="1:23" ht="12" customHeight="1" x14ac:dyDescent="0.25">
      <c r="A154" s="25" t="s">
        <v>16</v>
      </c>
      <c r="B154" s="218">
        <f>ISI!B65</f>
        <v>1.852657534132623</v>
      </c>
      <c r="C154" s="218">
        <f>ISI!C65</f>
        <v>2.0905623635206037</v>
      </c>
      <c r="D154" s="218">
        <f>ISI!D65</f>
        <v>1.9559657783993174</v>
      </c>
      <c r="E154" s="218">
        <f>ISI!E65</f>
        <v>1.9894900308509171</v>
      </c>
      <c r="F154" s="218">
        <f>ISI!F65</f>
        <v>1.8129530584599327</v>
      </c>
      <c r="G154" s="218">
        <f>ISI!G65</f>
        <v>1.9156762168806145</v>
      </c>
      <c r="H154" s="218">
        <f>ISI!H65</f>
        <v>1.8640261182926265</v>
      </c>
      <c r="I154" s="218">
        <f>ISI!I65</f>
        <v>1.9551706848558759</v>
      </c>
      <c r="J154" s="218">
        <f>ISI!J65</f>
        <v>1.8290348045641951</v>
      </c>
      <c r="K154" s="218">
        <f>ISI!K65</f>
        <v>1.715167906455521</v>
      </c>
      <c r="L154" s="218">
        <f>ISI!L65</f>
        <v>1.5917462989946269</v>
      </c>
      <c r="M154" s="218">
        <f>ISI!M65</f>
        <v>1.5848115731501062</v>
      </c>
      <c r="N154" s="218">
        <f>ISI!N65</f>
        <v>1.5805525174177522</v>
      </c>
      <c r="O154" s="218">
        <f>ISI!O65</f>
        <v>1.627243937223859</v>
      </c>
      <c r="P154" s="218">
        <f>ISI!P65</f>
        <v>1.6534367502800116</v>
      </c>
      <c r="Q154" s="218">
        <f>ISI!Q65</f>
        <v>1.6775765988963538</v>
      </c>
      <c r="R154" s="218">
        <f>ISI!R65</f>
        <v>1.5577490086587986</v>
      </c>
      <c r="S154" s="218">
        <f>ISI!S65</f>
        <v>1.5919503681215001</v>
      </c>
      <c r="T154" s="218">
        <f>ISI!T65</f>
        <v>1.3825267653745359</v>
      </c>
      <c r="U154" s="218">
        <f>ISI!U65</f>
        <v>1.4149952307914111</v>
      </c>
      <c r="V154" s="218">
        <f>ISI!V65</f>
        <v>1.4084891524251462</v>
      </c>
      <c r="W154" s="218">
        <f>ISI!W65</f>
        <v>1.5348979134457741</v>
      </c>
    </row>
    <row r="155" spans="1:23" ht="12" customHeight="1" x14ac:dyDescent="0.25">
      <c r="A155" s="14" t="s">
        <v>41</v>
      </c>
      <c r="B155" s="219" t="str">
        <f>ISI!B66</f>
        <v/>
      </c>
      <c r="C155" s="219" t="str">
        <f>ISI!C66</f>
        <v/>
      </c>
      <c r="D155" s="219" t="str">
        <f>ISI!D66</f>
        <v/>
      </c>
      <c r="E155" s="219" t="str">
        <f>ISI!E66</f>
        <v/>
      </c>
      <c r="F155" s="219" t="str">
        <f>ISI!F66</f>
        <v/>
      </c>
      <c r="G155" s="219" t="str">
        <f>ISI!G66</f>
        <v/>
      </c>
      <c r="H155" s="219" t="str">
        <f>ISI!H66</f>
        <v/>
      </c>
      <c r="I155" s="219" t="str">
        <f>ISI!I66</f>
        <v/>
      </c>
      <c r="J155" s="219" t="str">
        <f>ISI!J66</f>
        <v/>
      </c>
      <c r="K155" s="219" t="str">
        <f>ISI!K66</f>
        <v/>
      </c>
      <c r="L155" s="219" t="str">
        <f>ISI!L66</f>
        <v/>
      </c>
      <c r="M155" s="219" t="str">
        <f>ISI!M66</f>
        <v/>
      </c>
      <c r="N155" s="219" t="str">
        <f>ISI!N66</f>
        <v/>
      </c>
      <c r="O155" s="219" t="str">
        <f>ISI!O66</f>
        <v/>
      </c>
      <c r="P155" s="219" t="str">
        <f>ISI!P66</f>
        <v/>
      </c>
      <c r="Q155" s="219" t="str">
        <f>ISI!Q66</f>
        <v/>
      </c>
      <c r="R155" s="219" t="str">
        <f>ISI!R66</f>
        <v/>
      </c>
      <c r="S155" s="219" t="str">
        <f>ISI!S66</f>
        <v/>
      </c>
      <c r="T155" s="219" t="str">
        <f>ISI!T66</f>
        <v/>
      </c>
      <c r="U155" s="219" t="str">
        <f>ISI!U66</f>
        <v/>
      </c>
      <c r="V155" s="219" t="str">
        <f>ISI!V66</f>
        <v/>
      </c>
      <c r="W155" s="219" t="str">
        <f>ISI!W66</f>
        <v/>
      </c>
    </row>
    <row r="156" spans="1:23" ht="12" customHeight="1" x14ac:dyDescent="0.25">
      <c r="A156" s="14" t="s">
        <v>42</v>
      </c>
      <c r="B156" s="219">
        <f>ISI!B67</f>
        <v>1.852657534132623</v>
      </c>
      <c r="C156" s="219">
        <f>ISI!C67</f>
        <v>2.0905623635206037</v>
      </c>
      <c r="D156" s="219">
        <f>ISI!D67</f>
        <v>1.9559657783993174</v>
      </c>
      <c r="E156" s="219">
        <f>ISI!E67</f>
        <v>1.9894900308509171</v>
      </c>
      <c r="F156" s="219">
        <f>ISI!F67</f>
        <v>1.8129530584599327</v>
      </c>
      <c r="G156" s="219">
        <f>ISI!G67</f>
        <v>1.9156762168806145</v>
      </c>
      <c r="H156" s="219">
        <f>ISI!H67</f>
        <v>1.8640261182926265</v>
      </c>
      <c r="I156" s="219">
        <f>ISI!I67</f>
        <v>1.9551706848558759</v>
      </c>
      <c r="J156" s="219">
        <f>ISI!J67</f>
        <v>1.8290348045641951</v>
      </c>
      <c r="K156" s="219">
        <f>ISI!K67</f>
        <v>1.715167906455521</v>
      </c>
      <c r="L156" s="219">
        <f>ISI!L67</f>
        <v>1.5917462989946269</v>
      </c>
      <c r="M156" s="219">
        <f>ISI!M67</f>
        <v>1.5848115731501062</v>
      </c>
      <c r="N156" s="219">
        <f>ISI!N67</f>
        <v>1.5805525174177522</v>
      </c>
      <c r="O156" s="219">
        <f>ISI!O67</f>
        <v>1.627243937223859</v>
      </c>
      <c r="P156" s="219">
        <f>ISI!P67</f>
        <v>1.6534367502800116</v>
      </c>
      <c r="Q156" s="219">
        <f>ISI!Q67</f>
        <v>1.6775765988963538</v>
      </c>
      <c r="R156" s="219">
        <f>ISI!R67</f>
        <v>1.5577490086587986</v>
      </c>
      <c r="S156" s="219">
        <f>ISI!S67</f>
        <v>1.5919503681215001</v>
      </c>
      <c r="T156" s="219">
        <f>ISI!T67</f>
        <v>1.3825267653745359</v>
      </c>
      <c r="U156" s="219">
        <f>ISI!U67</f>
        <v>1.4149952307914111</v>
      </c>
      <c r="V156" s="219">
        <f>ISI!V67</f>
        <v>1.4084891524251462</v>
      </c>
      <c r="W156" s="219">
        <f>ISI!W67</f>
        <v>1.5348979134457741</v>
      </c>
    </row>
    <row r="157" spans="1:23" ht="12" customHeight="1" x14ac:dyDescent="0.25">
      <c r="A157" s="13" t="s">
        <v>20</v>
      </c>
      <c r="B157" s="220" t="str">
        <f>NFM!B96</f>
        <v/>
      </c>
      <c r="C157" s="220" t="str">
        <f>NFM!C96</f>
        <v/>
      </c>
      <c r="D157" s="220" t="str">
        <f>NFM!D96</f>
        <v/>
      </c>
      <c r="E157" s="220" t="str">
        <f>NFM!E96</f>
        <v/>
      </c>
      <c r="F157" s="220" t="str">
        <f>NFM!F96</f>
        <v/>
      </c>
      <c r="G157" s="220" t="str">
        <f>NFM!G96</f>
        <v/>
      </c>
      <c r="H157" s="220" t="str">
        <f>NFM!H96</f>
        <v/>
      </c>
      <c r="I157" s="220" t="str">
        <f>NFM!I96</f>
        <v/>
      </c>
      <c r="J157" s="220" t="str">
        <f>NFM!J96</f>
        <v/>
      </c>
      <c r="K157" s="220" t="str">
        <f>NFM!K96</f>
        <v/>
      </c>
      <c r="L157" s="220" t="str">
        <f>NFM!L96</f>
        <v/>
      </c>
      <c r="M157" s="220" t="str">
        <f>NFM!M96</f>
        <v/>
      </c>
      <c r="N157" s="220" t="str">
        <f>NFM!N96</f>
        <v/>
      </c>
      <c r="O157" s="220" t="str">
        <f>NFM!O96</f>
        <v/>
      </c>
      <c r="P157" s="220" t="str">
        <f>NFM!P96</f>
        <v/>
      </c>
      <c r="Q157" s="220" t="str">
        <f>NFM!Q96</f>
        <v/>
      </c>
      <c r="R157" s="220" t="str">
        <f>NFM!R96</f>
        <v/>
      </c>
      <c r="S157" s="220" t="str">
        <f>NFM!S96</f>
        <v/>
      </c>
      <c r="T157" s="220" t="str">
        <f>NFM!T96</f>
        <v/>
      </c>
      <c r="U157" s="220" t="str">
        <f>NFM!U96</f>
        <v/>
      </c>
      <c r="V157" s="220" t="str">
        <f>NFM!V96</f>
        <v/>
      </c>
      <c r="W157" s="220" t="str">
        <f>NFM!W96</f>
        <v/>
      </c>
    </row>
    <row r="158" spans="1:23" ht="12" customHeight="1" x14ac:dyDescent="0.25">
      <c r="A158" s="14" t="s">
        <v>43</v>
      </c>
      <c r="B158" s="219" t="str">
        <f>NFM!B97</f>
        <v/>
      </c>
      <c r="C158" s="219" t="str">
        <f>NFM!C97</f>
        <v/>
      </c>
      <c r="D158" s="219" t="str">
        <f>NFM!D97</f>
        <v/>
      </c>
      <c r="E158" s="219" t="str">
        <f>NFM!E97</f>
        <v/>
      </c>
      <c r="F158" s="219" t="str">
        <f>NFM!F97</f>
        <v/>
      </c>
      <c r="G158" s="219" t="str">
        <f>NFM!G97</f>
        <v/>
      </c>
      <c r="H158" s="219" t="str">
        <f>NFM!H97</f>
        <v/>
      </c>
      <c r="I158" s="219" t="str">
        <f>NFM!I97</f>
        <v/>
      </c>
      <c r="J158" s="219" t="str">
        <f>NFM!J97</f>
        <v/>
      </c>
      <c r="K158" s="219" t="str">
        <f>NFM!K97</f>
        <v/>
      </c>
      <c r="L158" s="219" t="str">
        <f>NFM!L97</f>
        <v/>
      </c>
      <c r="M158" s="219" t="str">
        <f>NFM!M97</f>
        <v/>
      </c>
      <c r="N158" s="219" t="str">
        <f>NFM!N97</f>
        <v/>
      </c>
      <c r="O158" s="219" t="str">
        <f>NFM!O97</f>
        <v/>
      </c>
      <c r="P158" s="219" t="str">
        <f>NFM!P97</f>
        <v/>
      </c>
      <c r="Q158" s="219" t="str">
        <f>NFM!Q97</f>
        <v/>
      </c>
      <c r="R158" s="219" t="str">
        <f>NFM!R97</f>
        <v/>
      </c>
      <c r="S158" s="219" t="str">
        <f>NFM!S97</f>
        <v/>
      </c>
      <c r="T158" s="219" t="str">
        <f>NFM!T97</f>
        <v/>
      </c>
      <c r="U158" s="219" t="str">
        <f>NFM!U97</f>
        <v/>
      </c>
      <c r="V158" s="219" t="str">
        <f>NFM!V97</f>
        <v/>
      </c>
      <c r="W158" s="219" t="str">
        <f>NFM!W97</f>
        <v/>
      </c>
    </row>
    <row r="159" spans="1:23" ht="12" customHeight="1" x14ac:dyDescent="0.25">
      <c r="A159" s="14" t="s">
        <v>56</v>
      </c>
      <c r="B159" s="219" t="str">
        <f>NFM!B98</f>
        <v/>
      </c>
      <c r="C159" s="219" t="str">
        <f>NFM!C98</f>
        <v/>
      </c>
      <c r="D159" s="219" t="str">
        <f>NFM!D98</f>
        <v/>
      </c>
      <c r="E159" s="219" t="str">
        <f>NFM!E98</f>
        <v/>
      </c>
      <c r="F159" s="219" t="str">
        <f>NFM!F98</f>
        <v/>
      </c>
      <c r="G159" s="219" t="str">
        <f>NFM!G98</f>
        <v/>
      </c>
      <c r="H159" s="219" t="str">
        <f>NFM!H98</f>
        <v/>
      </c>
      <c r="I159" s="219" t="str">
        <f>NFM!I98</f>
        <v/>
      </c>
      <c r="J159" s="219" t="str">
        <f>NFM!J98</f>
        <v/>
      </c>
      <c r="K159" s="219" t="str">
        <f>NFM!K98</f>
        <v/>
      </c>
      <c r="L159" s="219" t="str">
        <f>NFM!L98</f>
        <v/>
      </c>
      <c r="M159" s="219" t="str">
        <f>NFM!M98</f>
        <v/>
      </c>
      <c r="N159" s="219" t="str">
        <f>NFM!N98</f>
        <v/>
      </c>
      <c r="O159" s="219" t="str">
        <f>NFM!O98</f>
        <v/>
      </c>
      <c r="P159" s="219" t="str">
        <f>NFM!P98</f>
        <v/>
      </c>
      <c r="Q159" s="219" t="str">
        <f>NFM!Q98</f>
        <v/>
      </c>
      <c r="R159" s="219" t="str">
        <f>NFM!R98</f>
        <v/>
      </c>
      <c r="S159" s="219" t="str">
        <f>NFM!S98</f>
        <v/>
      </c>
      <c r="T159" s="219" t="str">
        <f>NFM!T98</f>
        <v/>
      </c>
      <c r="U159" s="219" t="str">
        <f>NFM!U98</f>
        <v/>
      </c>
      <c r="V159" s="219" t="str">
        <f>NFM!V98</f>
        <v/>
      </c>
      <c r="W159" s="219" t="str">
        <f>NFM!W98</f>
        <v/>
      </c>
    </row>
    <row r="160" spans="1:23" ht="12" customHeight="1" x14ac:dyDescent="0.25">
      <c r="A160" s="26" t="s">
        <v>44</v>
      </c>
      <c r="B160" s="221" t="str">
        <f>NFM!B99</f>
        <v/>
      </c>
      <c r="C160" s="221" t="str">
        <f>NFM!C99</f>
        <v/>
      </c>
      <c r="D160" s="221" t="str">
        <f>NFM!D99</f>
        <v/>
      </c>
      <c r="E160" s="221" t="str">
        <f>NFM!E99</f>
        <v/>
      </c>
      <c r="F160" s="221" t="str">
        <f>NFM!F99</f>
        <v/>
      </c>
      <c r="G160" s="221" t="str">
        <f>NFM!G99</f>
        <v/>
      </c>
      <c r="H160" s="221" t="str">
        <f>NFM!H99</f>
        <v/>
      </c>
      <c r="I160" s="221" t="str">
        <f>NFM!I99</f>
        <v/>
      </c>
      <c r="J160" s="221" t="str">
        <f>NFM!J99</f>
        <v/>
      </c>
      <c r="K160" s="221" t="str">
        <f>NFM!K99</f>
        <v/>
      </c>
      <c r="L160" s="221" t="str">
        <f>NFM!L99</f>
        <v/>
      </c>
      <c r="M160" s="221" t="str">
        <f>NFM!M99</f>
        <v/>
      </c>
      <c r="N160" s="221" t="str">
        <f>NFM!N99</f>
        <v/>
      </c>
      <c r="O160" s="221" t="str">
        <f>NFM!O99</f>
        <v/>
      </c>
      <c r="P160" s="221" t="str">
        <f>NFM!P99</f>
        <v/>
      </c>
      <c r="Q160" s="221" t="str">
        <f>NFM!Q99</f>
        <v/>
      </c>
      <c r="R160" s="221" t="str">
        <f>NFM!R99</f>
        <v/>
      </c>
      <c r="S160" s="221" t="str">
        <f>NFM!S99</f>
        <v/>
      </c>
      <c r="T160" s="221" t="str">
        <f>NFM!T99</f>
        <v/>
      </c>
      <c r="U160" s="221" t="str">
        <f>NFM!U99</f>
        <v/>
      </c>
      <c r="V160" s="221" t="str">
        <f>NFM!V99</f>
        <v/>
      </c>
      <c r="W160" s="221" t="str">
        <f>NFM!W99</f>
        <v/>
      </c>
    </row>
    <row r="161" spans="1:23" ht="12" customHeight="1" x14ac:dyDescent="0.25">
      <c r="A161" s="27" t="s">
        <v>81</v>
      </c>
      <c r="B161" s="222" t="str">
        <f>NFM!B100</f>
        <v/>
      </c>
      <c r="C161" s="222" t="str">
        <f>NFM!C100</f>
        <v/>
      </c>
      <c r="D161" s="222" t="str">
        <f>NFM!D100</f>
        <v/>
      </c>
      <c r="E161" s="222" t="str">
        <f>NFM!E100</f>
        <v/>
      </c>
      <c r="F161" s="222" t="str">
        <f>NFM!F100</f>
        <v/>
      </c>
      <c r="G161" s="222" t="str">
        <f>NFM!G100</f>
        <v/>
      </c>
      <c r="H161" s="222" t="str">
        <f>NFM!H100</f>
        <v/>
      </c>
      <c r="I161" s="222" t="str">
        <f>NFM!I100</f>
        <v/>
      </c>
      <c r="J161" s="222" t="str">
        <f>NFM!J100</f>
        <v/>
      </c>
      <c r="K161" s="222" t="str">
        <f>NFM!K100</f>
        <v/>
      </c>
      <c r="L161" s="222" t="str">
        <f>NFM!L100</f>
        <v/>
      </c>
      <c r="M161" s="222" t="str">
        <f>NFM!M100</f>
        <v/>
      </c>
      <c r="N161" s="222" t="str">
        <f>NFM!N100</f>
        <v/>
      </c>
      <c r="O161" s="222" t="str">
        <f>NFM!O100</f>
        <v/>
      </c>
      <c r="P161" s="222" t="str">
        <f>NFM!P100</f>
        <v/>
      </c>
      <c r="Q161" s="222" t="str">
        <f>NFM!Q100</f>
        <v/>
      </c>
      <c r="R161" s="222" t="str">
        <f>NFM!R100</f>
        <v/>
      </c>
      <c r="S161" s="222" t="str">
        <f>NFM!S100</f>
        <v/>
      </c>
      <c r="T161" s="222" t="str">
        <f>NFM!T100</f>
        <v/>
      </c>
      <c r="U161" s="222" t="str">
        <f>NFM!U100</f>
        <v/>
      </c>
      <c r="V161" s="222" t="str">
        <f>NFM!V100</f>
        <v/>
      </c>
      <c r="W161" s="222" t="str">
        <f>NFM!W100</f>
        <v/>
      </c>
    </row>
    <row r="162" spans="1:23" ht="12" customHeight="1" x14ac:dyDescent="0.25">
      <c r="A162" s="14" t="s">
        <v>45</v>
      </c>
      <c r="B162" s="219" t="str">
        <f>NFM!B101</f>
        <v/>
      </c>
      <c r="C162" s="219" t="str">
        <f>NFM!C101</f>
        <v/>
      </c>
      <c r="D162" s="219" t="str">
        <f>NFM!D101</f>
        <v/>
      </c>
      <c r="E162" s="219" t="str">
        <f>NFM!E101</f>
        <v/>
      </c>
      <c r="F162" s="219" t="str">
        <f>NFM!F101</f>
        <v/>
      </c>
      <c r="G162" s="219" t="str">
        <f>NFM!G101</f>
        <v/>
      </c>
      <c r="H162" s="219" t="str">
        <f>NFM!H101</f>
        <v/>
      </c>
      <c r="I162" s="219" t="str">
        <f>NFM!I101</f>
        <v/>
      </c>
      <c r="J162" s="219" t="str">
        <f>NFM!J101</f>
        <v/>
      </c>
      <c r="K162" s="219" t="str">
        <f>NFM!K101</f>
        <v/>
      </c>
      <c r="L162" s="219" t="str">
        <f>NFM!L101</f>
        <v/>
      </c>
      <c r="M162" s="219" t="str">
        <f>NFM!M101</f>
        <v/>
      </c>
      <c r="N162" s="219" t="str">
        <f>NFM!N101</f>
        <v/>
      </c>
      <c r="O162" s="219" t="str">
        <f>NFM!O101</f>
        <v/>
      </c>
      <c r="P162" s="219" t="str">
        <f>NFM!P101</f>
        <v/>
      </c>
      <c r="Q162" s="219" t="str">
        <f>NFM!Q101</f>
        <v/>
      </c>
      <c r="R162" s="219" t="str">
        <f>NFM!R101</f>
        <v/>
      </c>
      <c r="S162" s="219" t="str">
        <f>NFM!S101</f>
        <v/>
      </c>
      <c r="T162" s="219" t="str">
        <f>NFM!T101</f>
        <v/>
      </c>
      <c r="U162" s="219" t="str">
        <f>NFM!U101</f>
        <v/>
      </c>
      <c r="V162" s="219" t="str">
        <f>NFM!V101</f>
        <v/>
      </c>
      <c r="W162" s="219" t="str">
        <f>NFM!W101</f>
        <v/>
      </c>
    </row>
    <row r="163" spans="1:23" ht="12" customHeight="1" x14ac:dyDescent="0.25">
      <c r="A163" s="13" t="s">
        <v>21</v>
      </c>
      <c r="B163" s="220">
        <f>CHI!B100</f>
        <v>1.1045321012153646</v>
      </c>
      <c r="C163" s="220">
        <f>CHI!C100</f>
        <v>1.1512110917069389</v>
      </c>
      <c r="D163" s="220">
        <f>CHI!D100</f>
        <v>1.0925407395728925</v>
      </c>
      <c r="E163" s="220">
        <f>CHI!E100</f>
        <v>0.71528698620931974</v>
      </c>
      <c r="F163" s="220">
        <f>CHI!F100</f>
        <v>0.75230085444813943</v>
      </c>
      <c r="G163" s="220">
        <f>CHI!G100</f>
        <v>0.7196424836233799</v>
      </c>
      <c r="H163" s="220">
        <f>CHI!H100</f>
        <v>0.60187045034735653</v>
      </c>
      <c r="I163" s="220">
        <f>CHI!I100</f>
        <v>0.66075977981130873</v>
      </c>
      <c r="J163" s="220">
        <f>CHI!J100</f>
        <v>0.61140972884777955</v>
      </c>
      <c r="K163" s="220">
        <f>CHI!K100</f>
        <v>0.55889310538735704</v>
      </c>
      <c r="L163" s="220">
        <f>CHI!L100</f>
        <v>0.59439213377596278</v>
      </c>
      <c r="M163" s="220">
        <f>CHI!M100</f>
        <v>0.76451233406598207</v>
      </c>
      <c r="N163" s="220">
        <f>CHI!N100</f>
        <v>0.86458211928543438</v>
      </c>
      <c r="O163" s="220">
        <f>CHI!O100</f>
        <v>1.0057318693626283</v>
      </c>
      <c r="P163" s="220">
        <f>CHI!P100</f>
        <v>0.87678158333997236</v>
      </c>
      <c r="Q163" s="220">
        <f>CHI!Q100</f>
        <v>1.004689485378732</v>
      </c>
      <c r="R163" s="220">
        <f>CHI!R100</f>
        <v>0.8369688381766115</v>
      </c>
      <c r="S163" s="220">
        <f>CHI!S100</f>
        <v>0.77417672675043803</v>
      </c>
      <c r="T163" s="220">
        <f>CHI!T100</f>
        <v>0.85027413329298329</v>
      </c>
      <c r="U163" s="220">
        <f>CHI!U100</f>
        <v>0.85948130225146679</v>
      </c>
      <c r="V163" s="220">
        <f>CHI!V100</f>
        <v>0.78937371769111286</v>
      </c>
      <c r="W163" s="220">
        <f>CHI!W100</f>
        <v>0.80241063461375894</v>
      </c>
    </row>
    <row r="164" spans="1:23" ht="12" customHeight="1" x14ac:dyDescent="0.25">
      <c r="A164" s="14" t="s">
        <v>89</v>
      </c>
      <c r="B164" s="219" t="str">
        <f>CHI!B101</f>
        <v/>
      </c>
      <c r="C164" s="219" t="str">
        <f>CHI!C101</f>
        <v/>
      </c>
      <c r="D164" s="219" t="str">
        <f>CHI!D101</f>
        <v/>
      </c>
      <c r="E164" s="219" t="str">
        <f>CHI!E101</f>
        <v/>
      </c>
      <c r="F164" s="219" t="str">
        <f>CHI!F101</f>
        <v/>
      </c>
      <c r="G164" s="219" t="str">
        <f>CHI!G101</f>
        <v/>
      </c>
      <c r="H164" s="219" t="str">
        <f>CHI!H101</f>
        <v/>
      </c>
      <c r="I164" s="219" t="str">
        <f>CHI!I101</f>
        <v/>
      </c>
      <c r="J164" s="219" t="str">
        <f>CHI!J101</f>
        <v/>
      </c>
      <c r="K164" s="219" t="str">
        <f>CHI!K101</f>
        <v/>
      </c>
      <c r="L164" s="219" t="str">
        <f>CHI!L101</f>
        <v/>
      </c>
      <c r="M164" s="219" t="str">
        <f>CHI!M101</f>
        <v/>
      </c>
      <c r="N164" s="219" t="str">
        <f>CHI!N101</f>
        <v/>
      </c>
      <c r="O164" s="219" t="str">
        <f>CHI!O101</f>
        <v/>
      </c>
      <c r="P164" s="219" t="str">
        <f>CHI!P101</f>
        <v/>
      </c>
      <c r="Q164" s="219" t="str">
        <f>CHI!Q101</f>
        <v/>
      </c>
      <c r="R164" s="219" t="str">
        <f>CHI!R101</f>
        <v/>
      </c>
      <c r="S164" s="219" t="str">
        <f>CHI!S101</f>
        <v/>
      </c>
      <c r="T164" s="219" t="str">
        <f>CHI!T101</f>
        <v/>
      </c>
      <c r="U164" s="219" t="str">
        <f>CHI!U101</f>
        <v/>
      </c>
      <c r="V164" s="219" t="str">
        <f>CHI!V101</f>
        <v/>
      </c>
      <c r="W164" s="219" t="str">
        <f>CHI!W101</f>
        <v/>
      </c>
    </row>
    <row r="165" spans="1:23" ht="12" customHeight="1" x14ac:dyDescent="0.25">
      <c r="A165" s="14" t="s">
        <v>47</v>
      </c>
      <c r="B165" s="219">
        <f>CHI!B102</f>
        <v>1.179378810808813</v>
      </c>
      <c r="C165" s="219">
        <f>CHI!C102</f>
        <v>1.2290773423925372</v>
      </c>
      <c r="D165" s="219">
        <f>CHI!D102</f>
        <v>1.1689927058960285</v>
      </c>
      <c r="E165" s="219">
        <f>CHI!E102</f>
        <v>0.76730630533556599</v>
      </c>
      <c r="F165" s="219">
        <f>CHI!F102</f>
        <v>0.80433967796150085</v>
      </c>
      <c r="G165" s="219">
        <f>CHI!G102</f>
        <v>0.77002467480479964</v>
      </c>
      <c r="H165" s="219">
        <f>CHI!H102</f>
        <v>0.64343010887287921</v>
      </c>
      <c r="I165" s="219">
        <f>CHI!I102</f>
        <v>0.71543155389182522</v>
      </c>
      <c r="J165" s="219">
        <f>CHI!J102</f>
        <v>0.65392082207094826</v>
      </c>
      <c r="K165" s="219">
        <f>CHI!K102</f>
        <v>0.59794134478284944</v>
      </c>
      <c r="L165" s="219">
        <f>CHI!L102</f>
        <v>0.63118762720045574</v>
      </c>
      <c r="M165" s="219">
        <f>CHI!M102</f>
        <v>0.80766228132970264</v>
      </c>
      <c r="N165" s="219">
        <f>CHI!N102</f>
        <v>0.90402051726720534</v>
      </c>
      <c r="O165" s="219">
        <f>CHI!O102</f>
        <v>1.0479781242638857</v>
      </c>
      <c r="P165" s="219">
        <f>CHI!P102</f>
        <v>0.9360328893493618</v>
      </c>
      <c r="Q165" s="219">
        <f>CHI!Q102</f>
        <v>1.0839243949730963</v>
      </c>
      <c r="R165" s="219">
        <f>CHI!R102</f>
        <v>0.89895393592006956</v>
      </c>
      <c r="S165" s="219">
        <f>CHI!S102</f>
        <v>0.8299103811659585</v>
      </c>
      <c r="T165" s="219">
        <f>CHI!T102</f>
        <v>0.93879906403804037</v>
      </c>
      <c r="U165" s="219">
        <f>CHI!U102</f>
        <v>0.95297211437120877</v>
      </c>
      <c r="V165" s="219">
        <f>CHI!V102</f>
        <v>0.86322662271843664</v>
      </c>
      <c r="W165" s="219">
        <f>CHI!W102</f>
        <v>0.9051944306246601</v>
      </c>
    </row>
    <row r="166" spans="1:23" ht="12" customHeight="1" x14ac:dyDescent="0.25">
      <c r="A166" s="14" t="s">
        <v>48</v>
      </c>
      <c r="B166" s="219">
        <f>CHI!B103</f>
        <v>0.61285652472706009</v>
      </c>
      <c r="C166" s="219">
        <f>CHI!C103</f>
        <v>0.64397160133552922</v>
      </c>
      <c r="D166" s="219">
        <f>CHI!D103</f>
        <v>0.60379565685999337</v>
      </c>
      <c r="E166" s="219">
        <f>CHI!E103</f>
        <v>0.37900074981011483</v>
      </c>
      <c r="F166" s="219">
        <f>CHI!F103</f>
        <v>0.40861519532156843</v>
      </c>
      <c r="G166" s="219">
        <f>CHI!G103</f>
        <v>0.3863934178357939</v>
      </c>
      <c r="H166" s="219">
        <f>CHI!H103</f>
        <v>0.32437609535309975</v>
      </c>
      <c r="I166" s="219">
        <f>CHI!I103</f>
        <v>0.36308027187739567</v>
      </c>
      <c r="J166" s="219">
        <f>CHI!J103</f>
        <v>0.32653108907559331</v>
      </c>
      <c r="K166" s="219">
        <f>CHI!K103</f>
        <v>0.29825811447074702</v>
      </c>
      <c r="L166" s="219">
        <f>CHI!L103</f>
        <v>0.31666967557812381</v>
      </c>
      <c r="M166" s="219">
        <f>CHI!M103</f>
        <v>0.41335247516122753</v>
      </c>
      <c r="N166" s="219">
        <f>CHI!N103</f>
        <v>0.48581467445519633</v>
      </c>
      <c r="O166" s="219">
        <f>CHI!O103</f>
        <v>0.58923347082581745</v>
      </c>
      <c r="P166" s="219">
        <f>CHI!P103</f>
        <v>0.52004980423316538</v>
      </c>
      <c r="Q166" s="219">
        <f>CHI!Q103</f>
        <v>0.55730265729740336</v>
      </c>
      <c r="R166" s="219">
        <f>CHI!R103</f>
        <v>0.45198654388123743</v>
      </c>
      <c r="S166" s="219">
        <f>CHI!S103</f>
        <v>0.40399895318968637</v>
      </c>
      <c r="T166" s="219">
        <f>CHI!T103</f>
        <v>0.47020659271281862</v>
      </c>
      <c r="U166" s="219">
        <f>CHI!U103</f>
        <v>0.47758256213768413</v>
      </c>
      <c r="V166" s="219">
        <f>CHI!V103</f>
        <v>0.42061427489570197</v>
      </c>
      <c r="W166" s="219">
        <f>CHI!W103</f>
        <v>0.43930606219641383</v>
      </c>
    </row>
    <row r="167" spans="1:23" ht="12" customHeight="1" x14ac:dyDescent="0.25">
      <c r="A167" s="13" t="s">
        <v>22</v>
      </c>
      <c r="B167" s="220">
        <f>NMM!B76</f>
        <v>5.4541969909047152</v>
      </c>
      <c r="C167" s="220">
        <f>NMM!C76</f>
        <v>5.2038767941568311</v>
      </c>
      <c r="D167" s="220">
        <f>NMM!D76</f>
        <v>5.4467281285296583</v>
      </c>
      <c r="E167" s="220">
        <f>NMM!E76</f>
        <v>5.9186613937996988</v>
      </c>
      <c r="F167" s="220">
        <f>NMM!F76</f>
        <v>5.8021282676826553</v>
      </c>
      <c r="G167" s="220">
        <f>NMM!G76</f>
        <v>5.8082240703850481</v>
      </c>
      <c r="H167" s="220">
        <f>NMM!H76</f>
        <v>5.819123818778305</v>
      </c>
      <c r="I167" s="220">
        <f>NMM!I76</f>
        <v>5.858530200095597</v>
      </c>
      <c r="J167" s="220">
        <f>NMM!J76</f>
        <v>5.7241739949319035</v>
      </c>
      <c r="K167" s="220">
        <f>NMM!K76</f>
        <v>5.5571226049337143</v>
      </c>
      <c r="L167" s="220">
        <f>NMM!L76</f>
        <v>5.7047022446378159</v>
      </c>
      <c r="M167" s="220">
        <f>NMM!M76</f>
        <v>5.3247672189817594</v>
      </c>
      <c r="N167" s="220">
        <f>NMM!N76</f>
        <v>5.3723540342623117</v>
      </c>
      <c r="O167" s="220">
        <f>NMM!O76</f>
        <v>5.7819214287825815</v>
      </c>
      <c r="P167" s="220">
        <f>NMM!P76</f>
        <v>5.4259913202551013</v>
      </c>
      <c r="Q167" s="220">
        <f>NMM!Q76</f>
        <v>5.3300078274235494</v>
      </c>
      <c r="R167" s="220">
        <f>NMM!R76</f>
        <v>5.4964922459124086</v>
      </c>
      <c r="S167" s="220">
        <f>NMM!S76</f>
        <v>5.7161880346845741</v>
      </c>
      <c r="T167" s="220">
        <f>NMM!T76</f>
        <v>5.9073085754867796</v>
      </c>
      <c r="U167" s="220">
        <f>NMM!U76</f>
        <v>6.0801021329453082</v>
      </c>
      <c r="V167" s="220">
        <f>NMM!V76</f>
        <v>6.5376509892961243</v>
      </c>
      <c r="W167" s="220">
        <f>NMM!W76</f>
        <v>6.7337377559282432</v>
      </c>
    </row>
    <row r="168" spans="1:23" ht="12" customHeight="1" x14ac:dyDescent="0.25">
      <c r="A168" s="14" t="s">
        <v>49</v>
      </c>
      <c r="B168" s="219">
        <f>NMM!B77</f>
        <v>10.92116671466245</v>
      </c>
      <c r="C168" s="219">
        <f>NMM!C77</f>
        <v>10.51815758631192</v>
      </c>
      <c r="D168" s="219">
        <f>NMM!D77</f>
        <v>10.593182017750062</v>
      </c>
      <c r="E168" s="219">
        <f>NMM!E77</f>
        <v>10.251099906314135</v>
      </c>
      <c r="F168" s="219">
        <f>NMM!F77</f>
        <v>10.384973742303904</v>
      </c>
      <c r="G168" s="219">
        <f>NMM!G77</f>
        <v>10.53593723088632</v>
      </c>
      <c r="H168" s="219">
        <f>NMM!H77</f>
        <v>9.6907109870659145</v>
      </c>
      <c r="I168" s="219">
        <f>NMM!I77</f>
        <v>8.3117801685505164</v>
      </c>
      <c r="J168" s="219">
        <f>NMM!J77</f>
        <v>8.0536121120568041</v>
      </c>
      <c r="K168" s="219">
        <f>NMM!K77</f>
        <v>7.8342911626329581</v>
      </c>
      <c r="L168" s="219">
        <f>NMM!L77</f>
        <v>7.8693642363390026</v>
      </c>
      <c r="M168" s="219">
        <f>NMM!M77</f>
        <v>7.4570340161031332</v>
      </c>
      <c r="N168" s="219">
        <f>NMM!N77</f>
        <v>8.3163950864019132</v>
      </c>
      <c r="O168" s="219">
        <f>NMM!O77</f>
        <v>7.7049116504174515</v>
      </c>
      <c r="P168" s="219">
        <f>NMM!P77</f>
        <v>7.7740993609618307</v>
      </c>
      <c r="Q168" s="219">
        <f>NMM!Q77</f>
        <v>7.4301335168318108</v>
      </c>
      <c r="R168" s="219">
        <f>NMM!R77</f>
        <v>7.8556814170164291</v>
      </c>
      <c r="S168" s="219">
        <f>NMM!S77</f>
        <v>8.1688514767456155</v>
      </c>
      <c r="T168" s="219">
        <f>NMM!T77</f>
        <v>8.3320041452893161</v>
      </c>
      <c r="U168" s="219">
        <f>NMM!U77</f>
        <v>8.5794370160284572</v>
      </c>
      <c r="V168" s="219">
        <f>NMM!V77</f>
        <v>9.089621196538177</v>
      </c>
      <c r="W168" s="219">
        <f>NMM!W77</f>
        <v>8.6862086566817247</v>
      </c>
    </row>
    <row r="169" spans="1:23" ht="12" customHeight="1" x14ac:dyDescent="0.25">
      <c r="A169" s="14" t="s">
        <v>50</v>
      </c>
      <c r="B169" s="219">
        <f>NMM!B78</f>
        <v>2.7952986123696553</v>
      </c>
      <c r="C169" s="219">
        <f>NMM!C78</f>
        <v>2.9627340006584104</v>
      </c>
      <c r="D169" s="219">
        <f>NMM!D78</f>
        <v>2.7657462976235268</v>
      </c>
      <c r="E169" s="219">
        <f>NMM!E78</f>
        <v>2.9532991615779336</v>
      </c>
      <c r="F169" s="219">
        <f>NMM!F78</f>
        <v>3.0346851144506006</v>
      </c>
      <c r="G169" s="219">
        <f>NMM!G78</f>
        <v>3.1271795044165049</v>
      </c>
      <c r="H169" s="219">
        <f>NMM!H78</f>
        <v>3.2092111089915445</v>
      </c>
      <c r="I169" s="219">
        <f>NMM!I78</f>
        <v>2.8659886636670584</v>
      </c>
      <c r="J169" s="219">
        <f>NMM!J78</f>
        <v>2.9630678068427065</v>
      </c>
      <c r="K169" s="219">
        <f>NMM!K78</f>
        <v>2.8590354195146643</v>
      </c>
      <c r="L169" s="219">
        <f>NMM!L78</f>
        <v>2.9366775496160891</v>
      </c>
      <c r="M169" s="219">
        <f>NMM!M78</f>
        <v>2.7020852717225186</v>
      </c>
      <c r="N169" s="219">
        <f>NMM!N78</f>
        <v>2.7580293603283934</v>
      </c>
      <c r="O169" s="219">
        <f>NMM!O78</f>
        <v>2.8089504601437016</v>
      </c>
      <c r="P169" s="219">
        <f>NMM!P78</f>
        <v>2.8005065530357949</v>
      </c>
      <c r="Q169" s="219">
        <f>NMM!Q78</f>
        <v>2.7812626369146627</v>
      </c>
      <c r="R169" s="219">
        <f>NMM!R78</f>
        <v>2.8193169246453729</v>
      </c>
      <c r="S169" s="219">
        <f>NMM!S78</f>
        <v>2.8840429646581391</v>
      </c>
      <c r="T169" s="219">
        <f>NMM!T78</f>
        <v>2.9822168662537232</v>
      </c>
      <c r="U169" s="219">
        <f>NMM!U78</f>
        <v>3.0101275810283306</v>
      </c>
      <c r="V169" s="219">
        <f>NMM!V78</f>
        <v>3.1960092450978883</v>
      </c>
      <c r="W169" s="219">
        <f>NMM!W78</f>
        <v>3.3771228547825745</v>
      </c>
    </row>
    <row r="170" spans="1:23" ht="12" customHeight="1" x14ac:dyDescent="0.25">
      <c r="A170" s="14" t="s">
        <v>58</v>
      </c>
      <c r="B170" s="219">
        <f>NMM!B79</f>
        <v>3.0997676317057419</v>
      </c>
      <c r="C170" s="219">
        <f>NMM!C79</f>
        <v>3.1694775108643749</v>
      </c>
      <c r="D170" s="219">
        <f>NMM!D79</f>
        <v>2.755001352504463</v>
      </c>
      <c r="E170" s="219">
        <f>NMM!E79</f>
        <v>2.9671499227054321</v>
      </c>
      <c r="F170" s="219">
        <f>NMM!F79</f>
        <v>3.3061860701479953</v>
      </c>
      <c r="G170" s="219">
        <f>NMM!G79</f>
        <v>3.3650914834038828</v>
      </c>
      <c r="H170" s="219">
        <f>NMM!H79</f>
        <v>3.5532581281267568</v>
      </c>
      <c r="I170" s="219">
        <f>NMM!I79</f>
        <v>3.4156910860850878</v>
      </c>
      <c r="J170" s="219">
        <f>NMM!J79</f>
        <v>3.4568524019187112</v>
      </c>
      <c r="K170" s="219">
        <f>NMM!K79</f>
        <v>3.4430379786590564</v>
      </c>
      <c r="L170" s="219">
        <f>NMM!L79</f>
        <v>3.5125572177082982</v>
      </c>
      <c r="M170" s="219">
        <f>NMM!M79</f>
        <v>3.1031357685774301</v>
      </c>
      <c r="N170" s="219">
        <f>NMM!N79</f>
        <v>3.158872830716676</v>
      </c>
      <c r="O170" s="219">
        <f>NMM!O79</f>
        <v>3.2062161336895318</v>
      </c>
      <c r="P170" s="219">
        <f>NMM!P79</f>
        <v>3.1852690933130812</v>
      </c>
      <c r="Q170" s="219">
        <f>NMM!Q79</f>
        <v>3.2900751830575015</v>
      </c>
      <c r="R170" s="219">
        <f>NMM!R79</f>
        <v>3.3099123505382391</v>
      </c>
      <c r="S170" s="219">
        <f>NMM!S79</f>
        <v>3.3865180157980981</v>
      </c>
      <c r="T170" s="219">
        <f>NMM!T79</f>
        <v>3.5669957988077075</v>
      </c>
      <c r="U170" s="219">
        <f>NMM!U79</f>
        <v>3.6867454351913489</v>
      </c>
      <c r="V170" s="219">
        <f>NMM!V79</f>
        <v>3.4481976960564915</v>
      </c>
      <c r="W170" s="219">
        <f>NMM!W79</f>
        <v>3.5866893491956455</v>
      </c>
    </row>
    <row r="171" spans="1:23" ht="12" customHeight="1" x14ac:dyDescent="0.25">
      <c r="A171" s="13" t="s">
        <v>23</v>
      </c>
      <c r="B171" s="220">
        <f>PPA!B74</f>
        <v>0.91831185989225517</v>
      </c>
      <c r="C171" s="220">
        <f>PPA!C74</f>
        <v>0.93220516064362469</v>
      </c>
      <c r="D171" s="220">
        <f>PPA!D74</f>
        <v>0.91270899853151588</v>
      </c>
      <c r="E171" s="220">
        <f>PPA!E74</f>
        <v>0.88372697588701543</v>
      </c>
      <c r="F171" s="220">
        <f>PPA!F74</f>
        <v>0.88433128658487692</v>
      </c>
      <c r="G171" s="220">
        <f>PPA!G74</f>
        <v>0.90608111653857526</v>
      </c>
      <c r="H171" s="220">
        <f>PPA!H74</f>
        <v>0.78320412543245332</v>
      </c>
      <c r="I171" s="220">
        <f>PPA!I74</f>
        <v>0.67594179713469815</v>
      </c>
      <c r="J171" s="220">
        <f>PPA!J74</f>
        <v>0.77898955532549807</v>
      </c>
      <c r="K171" s="220">
        <f>PPA!K74</f>
        <v>0.71551410105486013</v>
      </c>
      <c r="L171" s="220">
        <f>PPA!L74</f>
        <v>0.65659570475991014</v>
      </c>
      <c r="M171" s="220">
        <f>PPA!M74</f>
        <v>1.1395329929975968</v>
      </c>
      <c r="N171" s="220">
        <f>PPA!N74</f>
        <v>1.2662602800815548</v>
      </c>
      <c r="O171" s="220">
        <f>PPA!O74</f>
        <v>1.4385106392533937</v>
      </c>
      <c r="P171" s="220">
        <f>PPA!P74</f>
        <v>1.0106574347047945</v>
      </c>
      <c r="Q171" s="220">
        <f>PPA!Q74</f>
        <v>0.95435889159065479</v>
      </c>
      <c r="R171" s="220">
        <f>PPA!R74</f>
        <v>0.94878412260477585</v>
      </c>
      <c r="S171" s="220">
        <f>PPA!S74</f>
        <v>0.97600897947514764</v>
      </c>
      <c r="T171" s="220">
        <f>PPA!T74</f>
        <v>0.59702503100460658</v>
      </c>
      <c r="U171" s="220">
        <f>PPA!U74</f>
        <v>0.62470393053259055</v>
      </c>
      <c r="V171" s="220">
        <f>PPA!V74</f>
        <v>0.20447762517644447</v>
      </c>
      <c r="W171" s="220">
        <f>PPA!W74</f>
        <v>1.5037470441863747</v>
      </c>
    </row>
    <row r="172" spans="1:23" ht="12" customHeight="1" x14ac:dyDescent="0.25">
      <c r="A172" s="14" t="s">
        <v>52</v>
      </c>
      <c r="B172" s="219" t="str">
        <f>PPA!B75</f>
        <v/>
      </c>
      <c r="C172" s="219" t="str">
        <f>PPA!C75</f>
        <v/>
      </c>
      <c r="D172" s="219" t="str">
        <f>PPA!D75</f>
        <v/>
      </c>
      <c r="E172" s="219" t="str">
        <f>PPA!E75</f>
        <v/>
      </c>
      <c r="F172" s="219" t="str">
        <f>PPA!F75</f>
        <v/>
      </c>
      <c r="G172" s="219" t="str">
        <f>PPA!G75</f>
        <v/>
      </c>
      <c r="H172" s="219" t="str">
        <f>PPA!H75</f>
        <v/>
      </c>
      <c r="I172" s="219" t="str">
        <f>PPA!I75</f>
        <v/>
      </c>
      <c r="J172" s="219" t="str">
        <f>PPA!J75</f>
        <v/>
      </c>
      <c r="K172" s="219" t="str">
        <f>PPA!K75</f>
        <v/>
      </c>
      <c r="L172" s="219" t="str">
        <f>PPA!L75</f>
        <v/>
      </c>
      <c r="M172" s="219" t="str">
        <f>PPA!M75</f>
        <v/>
      </c>
      <c r="N172" s="219" t="str">
        <f>PPA!N75</f>
        <v/>
      </c>
      <c r="O172" s="219" t="str">
        <f>PPA!O75</f>
        <v/>
      </c>
      <c r="P172" s="219" t="str">
        <f>PPA!P75</f>
        <v/>
      </c>
      <c r="Q172" s="219" t="str">
        <f>PPA!Q75</f>
        <v/>
      </c>
      <c r="R172" s="219" t="str">
        <f>PPA!R75</f>
        <v/>
      </c>
      <c r="S172" s="219" t="str">
        <f>PPA!S75</f>
        <v/>
      </c>
      <c r="T172" s="219" t="str">
        <f>PPA!T75</f>
        <v/>
      </c>
      <c r="U172" s="219" t="str">
        <f>PPA!U75</f>
        <v/>
      </c>
      <c r="V172" s="219" t="str">
        <f>PPA!V75</f>
        <v/>
      </c>
      <c r="W172" s="219" t="str">
        <f>PPA!W75</f>
        <v/>
      </c>
    </row>
    <row r="173" spans="1:23" ht="12" customHeight="1" x14ac:dyDescent="0.25">
      <c r="A173" s="14" t="s">
        <v>59</v>
      </c>
      <c r="B173" s="219" t="str">
        <f>PPA!B76</f>
        <v/>
      </c>
      <c r="C173" s="219" t="str">
        <f>PPA!C76</f>
        <v/>
      </c>
      <c r="D173" s="219" t="str">
        <f>PPA!D76</f>
        <v/>
      </c>
      <c r="E173" s="219" t="str">
        <f>PPA!E76</f>
        <v/>
      </c>
      <c r="F173" s="219" t="str">
        <f>PPA!F76</f>
        <v/>
      </c>
      <c r="G173" s="219" t="str">
        <f>PPA!G76</f>
        <v/>
      </c>
      <c r="H173" s="219" t="str">
        <f>PPA!H76</f>
        <v/>
      </c>
      <c r="I173" s="219" t="str">
        <f>PPA!I76</f>
        <v/>
      </c>
      <c r="J173" s="219" t="str">
        <f>PPA!J76</f>
        <v/>
      </c>
      <c r="K173" s="219" t="str">
        <f>PPA!K76</f>
        <v/>
      </c>
      <c r="L173" s="219" t="str">
        <f>PPA!L76</f>
        <v/>
      </c>
      <c r="M173" s="219" t="str">
        <f>PPA!M76</f>
        <v/>
      </c>
      <c r="N173" s="219" t="str">
        <f>PPA!N76</f>
        <v/>
      </c>
      <c r="O173" s="219" t="str">
        <f>PPA!O76</f>
        <v/>
      </c>
      <c r="P173" s="219" t="str">
        <f>PPA!P76</f>
        <v/>
      </c>
      <c r="Q173" s="219" t="str">
        <f>PPA!Q76</f>
        <v/>
      </c>
      <c r="R173" s="219" t="str">
        <f>PPA!R76</f>
        <v/>
      </c>
      <c r="S173" s="219" t="str">
        <f>PPA!S76</f>
        <v/>
      </c>
      <c r="T173" s="219" t="str">
        <f>PPA!T76</f>
        <v/>
      </c>
      <c r="U173" s="219" t="str">
        <f>PPA!U76</f>
        <v/>
      </c>
      <c r="V173" s="219" t="str">
        <f>PPA!V76</f>
        <v/>
      </c>
      <c r="W173" s="219" t="str">
        <f>PPA!W76</f>
        <v/>
      </c>
    </row>
    <row r="174" spans="1:23" ht="12" customHeight="1" x14ac:dyDescent="0.25">
      <c r="A174" s="14" t="s">
        <v>60</v>
      </c>
      <c r="B174" s="219">
        <f>PPA!B77</f>
        <v>0.91831185989225517</v>
      </c>
      <c r="C174" s="219">
        <f>PPA!C77</f>
        <v>0.93220516064362469</v>
      </c>
      <c r="D174" s="219">
        <f>PPA!D77</f>
        <v>0.91270899853151588</v>
      </c>
      <c r="E174" s="219">
        <f>PPA!E77</f>
        <v>0.88372697588701543</v>
      </c>
      <c r="F174" s="219">
        <f>PPA!F77</f>
        <v>0.88433128658487692</v>
      </c>
      <c r="G174" s="219">
        <f>PPA!G77</f>
        <v>0.90608111653857526</v>
      </c>
      <c r="H174" s="219">
        <f>PPA!H77</f>
        <v>0.78320412543245332</v>
      </c>
      <c r="I174" s="219">
        <f>PPA!I77</f>
        <v>0.67594179713469815</v>
      </c>
      <c r="J174" s="219">
        <f>PPA!J77</f>
        <v>0.77898955532549807</v>
      </c>
      <c r="K174" s="219">
        <f>PPA!K77</f>
        <v>0.71551410105486013</v>
      </c>
      <c r="L174" s="219">
        <f>PPA!L77</f>
        <v>0.65659570475991014</v>
      </c>
      <c r="M174" s="219">
        <f>PPA!M77</f>
        <v>1.1395329929975968</v>
      </c>
      <c r="N174" s="219">
        <f>PPA!N77</f>
        <v>1.2662602800815548</v>
      </c>
      <c r="O174" s="219">
        <f>PPA!O77</f>
        <v>1.4385106392533937</v>
      </c>
      <c r="P174" s="219">
        <f>PPA!P77</f>
        <v>1.0106574347047945</v>
      </c>
      <c r="Q174" s="219">
        <f>PPA!Q77</f>
        <v>0.95435889159065479</v>
      </c>
      <c r="R174" s="219">
        <f>PPA!R77</f>
        <v>0.94878412260477585</v>
      </c>
      <c r="S174" s="219">
        <f>PPA!S77</f>
        <v>0.97600897947514764</v>
      </c>
      <c r="T174" s="219">
        <f>PPA!T77</f>
        <v>0.59702503100460658</v>
      </c>
      <c r="U174" s="219">
        <f>PPA!U77</f>
        <v>0.62470393053259055</v>
      </c>
      <c r="V174" s="219">
        <f>PPA!V77</f>
        <v>0.20447762517644447</v>
      </c>
      <c r="W174" s="219">
        <f>PPA!W77</f>
        <v>1.5037470441863747</v>
      </c>
    </row>
    <row r="175" spans="1:23" ht="12" customHeight="1" x14ac:dyDescent="0.25">
      <c r="A175" s="15" t="s">
        <v>61</v>
      </c>
      <c r="B175" s="223">
        <f>FBT!B$38</f>
        <v>1.0949628241488893</v>
      </c>
      <c r="C175" s="223">
        <f>FBT!C$38</f>
        <v>1.1714237208018703</v>
      </c>
      <c r="D175" s="223">
        <f>FBT!D$38</f>
        <v>1.0842152261883369</v>
      </c>
      <c r="E175" s="223">
        <f>FBT!E$38</f>
        <v>0.97968033231456297</v>
      </c>
      <c r="F175" s="223">
        <f>FBT!F$38</f>
        <v>1.0622907456953543</v>
      </c>
      <c r="G175" s="223">
        <f>FBT!G$38</f>
        <v>0.97529121853315404</v>
      </c>
      <c r="H175" s="223">
        <f>FBT!H$38</f>
        <v>0.90760956953435235</v>
      </c>
      <c r="I175" s="223">
        <f>FBT!I$38</f>
        <v>0.96327736234416439</v>
      </c>
      <c r="J175" s="223">
        <f>FBT!J$38</f>
        <v>0.92565314598800463</v>
      </c>
      <c r="K175" s="223">
        <f>FBT!K$38</f>
        <v>0.57853448489669745</v>
      </c>
      <c r="L175" s="223">
        <f>FBT!L$38</f>
        <v>0.65952595516849144</v>
      </c>
      <c r="M175" s="223">
        <f>FBT!M$38</f>
        <v>0.86869412228859033</v>
      </c>
      <c r="N175" s="223">
        <f>FBT!N$38</f>
        <v>0.83075465792456715</v>
      </c>
      <c r="O175" s="223">
        <f>FBT!O$38</f>
        <v>0.79229069884584513</v>
      </c>
      <c r="P175" s="223">
        <f>FBT!P$38</f>
        <v>0.7662957836408788</v>
      </c>
      <c r="Q175" s="223">
        <f>FBT!Q$38</f>
        <v>0.82891671123248256</v>
      </c>
      <c r="R175" s="223">
        <f>FBT!R$38</f>
        <v>0.87426839588107641</v>
      </c>
      <c r="S175" s="223">
        <f>FBT!S$38</f>
        <v>1.1947672884677523</v>
      </c>
      <c r="T175" s="223">
        <f>FBT!T$38</f>
        <v>1.5628858530969771</v>
      </c>
      <c r="U175" s="223">
        <f>FBT!U$38</f>
        <v>1.7263855141502753</v>
      </c>
      <c r="V175" s="223">
        <f>FBT!V$38</f>
        <v>1.7522497681221463</v>
      </c>
      <c r="W175" s="223">
        <f>FBT!W$38</f>
        <v>1.4680067418473099</v>
      </c>
    </row>
    <row r="176" spans="1:23" ht="12" customHeight="1" x14ac:dyDescent="0.25">
      <c r="A176" s="12" t="s">
        <v>62</v>
      </c>
      <c r="B176" s="219">
        <f>TRE!B$38</f>
        <v>0.87841519885779096</v>
      </c>
      <c r="C176" s="219">
        <f>TRE!C$38</f>
        <v>0.96102264645769908</v>
      </c>
      <c r="D176" s="219">
        <f>TRE!D$38</f>
        <v>0.87929672205116616</v>
      </c>
      <c r="E176" s="219">
        <f>TRE!E$38</f>
        <v>0.74187172343341845</v>
      </c>
      <c r="F176" s="219">
        <f>TRE!F$38</f>
        <v>0.8670939860458845</v>
      </c>
      <c r="G176" s="219">
        <f>TRE!G$38</f>
        <v>0.83486363538116892</v>
      </c>
      <c r="H176" s="219">
        <f>TRE!H$38</f>
        <v>0.60125127920382437</v>
      </c>
      <c r="I176" s="219">
        <f>TRE!I$38</f>
        <v>0.53702649865450036</v>
      </c>
      <c r="J176" s="219">
        <f>TRE!J$38</f>
        <v>0.50043461807297951</v>
      </c>
      <c r="K176" s="219">
        <f>TRE!K$38</f>
        <v>0.45085761077977304</v>
      </c>
      <c r="L176" s="219">
        <f>TRE!L$38</f>
        <v>0.57222865337598849</v>
      </c>
      <c r="M176" s="219">
        <f>TRE!M$38</f>
        <v>1.11654214362007</v>
      </c>
      <c r="N176" s="219">
        <f>TRE!N$38</f>
        <v>0.94084156211085823</v>
      </c>
      <c r="O176" s="219">
        <f>TRE!O$38</f>
        <v>1.1189604160872171</v>
      </c>
      <c r="P176" s="219">
        <f>TRE!P$38</f>
        <v>1.0800684479777503</v>
      </c>
      <c r="Q176" s="219">
        <f>TRE!Q$38</f>
        <v>0.7482473696515437</v>
      </c>
      <c r="R176" s="219">
        <f>TRE!R$38</f>
        <v>0.77197584401380503</v>
      </c>
      <c r="S176" s="219">
        <f>TRE!S$38</f>
        <v>1.0077829239152736</v>
      </c>
      <c r="T176" s="219">
        <f>TRE!T$38</f>
        <v>0.64792711183239216</v>
      </c>
      <c r="U176" s="219">
        <f>TRE!U$38</f>
        <v>0.82668814913644084</v>
      </c>
      <c r="V176" s="219">
        <f>TRE!V$38</f>
        <v>1.5952206772834046</v>
      </c>
      <c r="W176" s="219">
        <f>TRE!W$38</f>
        <v>1.2334952682387375</v>
      </c>
    </row>
    <row r="177" spans="1:23" ht="12" customHeight="1" x14ac:dyDescent="0.25">
      <c r="A177" s="12" t="s">
        <v>63</v>
      </c>
      <c r="B177" s="219">
        <f>MAE!B$38</f>
        <v>0.95424679005441071</v>
      </c>
      <c r="C177" s="219">
        <f>MAE!C$38</f>
        <v>1.0272032223059211</v>
      </c>
      <c r="D177" s="219">
        <f>MAE!D$38</f>
        <v>0.95693529003833533</v>
      </c>
      <c r="E177" s="219">
        <f>MAE!E$38</f>
        <v>0.51241526488217892</v>
      </c>
      <c r="F177" s="219">
        <f>MAE!F$38</f>
        <v>0.60218924694140419</v>
      </c>
      <c r="G177" s="219">
        <f>MAE!G$38</f>
        <v>0.57536950098639961</v>
      </c>
      <c r="H177" s="219">
        <f>MAE!H$38</f>
        <v>0.42395382493576028</v>
      </c>
      <c r="I177" s="219">
        <f>MAE!I$38</f>
        <v>0.37469606146691625</v>
      </c>
      <c r="J177" s="219">
        <f>MAE!J$38</f>
        <v>0.3399699784012305</v>
      </c>
      <c r="K177" s="219">
        <f>MAE!K$38</f>
        <v>0.31041568385641277</v>
      </c>
      <c r="L177" s="219">
        <f>MAE!L$38</f>
        <v>0.42287889440285642</v>
      </c>
      <c r="M177" s="219">
        <f>MAE!M$38</f>
        <v>0.5562870079108444</v>
      </c>
      <c r="N177" s="219">
        <f>MAE!N$38</f>
        <v>0.34288061371325224</v>
      </c>
      <c r="O177" s="219">
        <f>MAE!O$38</f>
        <v>0.40110796318015679</v>
      </c>
      <c r="P177" s="219">
        <f>MAE!P$38</f>
        <v>0.39833326391890783</v>
      </c>
      <c r="Q177" s="219">
        <f>MAE!Q$38</f>
        <v>0.75899962144123456</v>
      </c>
      <c r="R177" s="219">
        <f>MAE!R$38</f>
        <v>0.86038583239165745</v>
      </c>
      <c r="S177" s="219">
        <f>MAE!S$38</f>
        <v>1.1100185881735065</v>
      </c>
      <c r="T177" s="219">
        <f>MAE!T$38</f>
        <v>1.2540683079597135</v>
      </c>
      <c r="U177" s="219">
        <f>MAE!U$38</f>
        <v>1.628002406154538</v>
      </c>
      <c r="V177" s="219">
        <f>MAE!V$38</f>
        <v>1.3900245773979651</v>
      </c>
      <c r="W177" s="219">
        <f>MAE!W$38</f>
        <v>1.1454117601041665</v>
      </c>
    </row>
    <row r="178" spans="1:23" ht="12" customHeight="1" x14ac:dyDescent="0.25">
      <c r="A178" s="12" t="s">
        <v>64</v>
      </c>
      <c r="B178" s="219">
        <f>TEL!B$38</f>
        <v>1.5611455147611752</v>
      </c>
      <c r="C178" s="219">
        <f>TEL!C$38</f>
        <v>1.5558586147428686</v>
      </c>
      <c r="D178" s="219">
        <f>TEL!D$38</f>
        <v>1.428232869665166</v>
      </c>
      <c r="E178" s="219">
        <f>TEL!E$38</f>
        <v>1.363192224873182</v>
      </c>
      <c r="F178" s="219">
        <f>TEL!F$38</f>
        <v>1.356273570235929</v>
      </c>
      <c r="G178" s="219">
        <f>TEL!G$38</f>
        <v>1.335365142002618</v>
      </c>
      <c r="H178" s="219">
        <f>TEL!H$38</f>
        <v>1.2906816399479109</v>
      </c>
      <c r="I178" s="219">
        <f>TEL!I$38</f>
        <v>1.4424451554860351</v>
      </c>
      <c r="J178" s="219">
        <f>TEL!J$38</f>
        <v>1.2885027943112382</v>
      </c>
      <c r="K178" s="219">
        <f>TEL!K$38</f>
        <v>1.3630326034733231</v>
      </c>
      <c r="L178" s="219">
        <f>TEL!L$38</f>
        <v>1.1661104138965457</v>
      </c>
      <c r="M178" s="219">
        <f>TEL!M$38</f>
        <v>1.5813863826939418</v>
      </c>
      <c r="N178" s="219">
        <f>TEL!N$38</f>
        <v>1.6095468017030601</v>
      </c>
      <c r="O178" s="219">
        <f>TEL!O$38</f>
        <v>1.629244711904674</v>
      </c>
      <c r="P178" s="219">
        <f>TEL!P$38</f>
        <v>1.6014617299453391</v>
      </c>
      <c r="Q178" s="219">
        <f>TEL!Q$38</f>
        <v>1.7787690356729513</v>
      </c>
      <c r="R178" s="219">
        <f>TEL!R$38</f>
        <v>1.7835290043846597</v>
      </c>
      <c r="S178" s="219">
        <f>TEL!S$38</f>
        <v>1.8213440581935958</v>
      </c>
      <c r="T178" s="219">
        <f>TEL!T$38</f>
        <v>1.9280380046325605</v>
      </c>
      <c r="U178" s="219">
        <f>TEL!U$38</f>
        <v>1.8274353246042119</v>
      </c>
      <c r="V178" s="219">
        <f>TEL!V$38</f>
        <v>1.8690668258145564</v>
      </c>
      <c r="W178" s="219">
        <f>TEL!W$38</f>
        <v>1.2928912783373794</v>
      </c>
    </row>
    <row r="179" spans="1:23" ht="12" customHeight="1" x14ac:dyDescent="0.25">
      <c r="A179" s="12" t="s">
        <v>65</v>
      </c>
      <c r="B179" s="219">
        <f>WWP!B$38</f>
        <v>0.71492378875114815</v>
      </c>
      <c r="C179" s="219">
        <f>WWP!C$38</f>
        <v>0.80001511396784553</v>
      </c>
      <c r="D179" s="219">
        <f>WWP!D$38</f>
        <v>0.71696128654279678</v>
      </c>
      <c r="E179" s="219">
        <f>WWP!E$38</f>
        <v>0.65047775699726373</v>
      </c>
      <c r="F179" s="219">
        <f>WWP!F$38</f>
        <v>0.71756622686175053</v>
      </c>
      <c r="G179" s="219">
        <f>WWP!G$38</f>
        <v>8.1534359538179155E-2</v>
      </c>
      <c r="H179" s="219">
        <f>WWP!H$38</f>
        <v>4.9013707119786983E-2</v>
      </c>
      <c r="I179" s="219">
        <f>WWP!I$38</f>
        <v>3.8985255143180082E-2</v>
      </c>
      <c r="J179" s="219">
        <f>WWP!J$38</f>
        <v>3.2886943445420855E-2</v>
      </c>
      <c r="K179" s="219">
        <f>WWP!K$38</f>
        <v>3.7925587195705997E-2</v>
      </c>
      <c r="L179" s="219">
        <f>WWP!L$38</f>
        <v>3.8419630302055911E-2</v>
      </c>
      <c r="M179" s="219">
        <f>WWP!M$38</f>
        <v>9.9332838737434898E-2</v>
      </c>
      <c r="N179" s="219">
        <f>WWP!N$38</f>
        <v>0.1249279884549577</v>
      </c>
      <c r="O179" s="219">
        <f>WWP!O$38</f>
        <v>0.19790382316958327</v>
      </c>
      <c r="P179" s="219">
        <f>WWP!P$38</f>
        <v>0.15980442542063594</v>
      </c>
      <c r="Q179" s="219">
        <f>WWP!Q$38</f>
        <v>7.109534068220727E-2</v>
      </c>
      <c r="R179" s="219">
        <f>WWP!R$38</f>
        <v>0.20668278806199666</v>
      </c>
      <c r="S179" s="219">
        <f>WWP!S$38</f>
        <v>0.19742935789454427</v>
      </c>
      <c r="T179" s="219">
        <f>WWP!T$38</f>
        <v>0.12591283308244441</v>
      </c>
      <c r="U179" s="219">
        <f>WWP!U$38</f>
        <v>0.28613898467677196</v>
      </c>
      <c r="V179" s="219">
        <f>WWP!V$38</f>
        <v>0.38429038973798507</v>
      </c>
      <c r="W179" s="219">
        <f>WWP!W$38</f>
        <v>7.7800652224494019E-2</v>
      </c>
    </row>
    <row r="180" spans="1:23" ht="12" customHeight="1" x14ac:dyDescent="0.25">
      <c r="A180" s="16" t="s">
        <v>66</v>
      </c>
      <c r="B180" s="224">
        <f>OIS!B$38</f>
        <v>1.9932239524799555</v>
      </c>
      <c r="C180" s="224">
        <f>OIS!C$38</f>
        <v>1.9122939185061145</v>
      </c>
      <c r="D180" s="224">
        <f>OIS!D$38</f>
        <v>1.588511019174107</v>
      </c>
      <c r="E180" s="224">
        <f>OIS!E$38</f>
        <v>1.3058949149193151</v>
      </c>
      <c r="F180" s="224">
        <f>OIS!F$38</f>
        <v>1.492901023897891</v>
      </c>
      <c r="G180" s="224">
        <f>OIS!G$38</f>
        <v>1.4597009864999435</v>
      </c>
      <c r="H180" s="224">
        <f>OIS!H$38</f>
        <v>1.3970185654708775</v>
      </c>
      <c r="I180" s="224">
        <f>OIS!I$38</f>
        <v>1.4467602906906727</v>
      </c>
      <c r="J180" s="224">
        <f>OIS!J$38</f>
        <v>1.2497264679623177</v>
      </c>
      <c r="K180" s="224">
        <f>OIS!K$38</f>
        <v>1.3792791509355153</v>
      </c>
      <c r="L180" s="224">
        <f>OIS!L$38</f>
        <v>1.4718137535963836</v>
      </c>
      <c r="M180" s="224">
        <f>OIS!M$38</f>
        <v>1.1137903721112843</v>
      </c>
      <c r="N180" s="224">
        <f>OIS!N$38</f>
        <v>1.1889617172361155</v>
      </c>
      <c r="O180" s="224">
        <f>OIS!O$38</f>
        <v>1.1809676316633355</v>
      </c>
      <c r="P180" s="224">
        <f>OIS!P$38</f>
        <v>0.98074889907263318</v>
      </c>
      <c r="Q180" s="224">
        <f>OIS!Q$38</f>
        <v>0.8481649777553969</v>
      </c>
      <c r="R180" s="224">
        <f>OIS!R$38</f>
        <v>0.87607771760964737</v>
      </c>
      <c r="S180" s="224">
        <f>OIS!S$38</f>
        <v>1.0301576598560727</v>
      </c>
      <c r="T180" s="224">
        <f>OIS!T$38</f>
        <v>1.3075448291589868</v>
      </c>
      <c r="U180" s="224">
        <f>OIS!U$38</f>
        <v>1.3460519615530484</v>
      </c>
      <c r="V180" s="224">
        <f>OIS!V$38</f>
        <v>1.2088318802473745</v>
      </c>
      <c r="W180" s="224">
        <f>OIS!W$38</f>
        <v>1.1868116986032624</v>
      </c>
    </row>
  </sheetData>
  <pageMargins left="0.39370078740157483" right="0.39370078740157483" top="0.39370078740157483" bottom="0.39370078740157483" header="0.31496062992125978" footer="0.31496062992125978"/>
  <pageSetup paperSize="9" scale="57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CO2 emissions"</f>
        <v>LU: Food, beverages and tobacco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24.951312361776971</v>
      </c>
      <c r="C5" s="225">
        <v>29.007493201204621</v>
      </c>
      <c r="D5" s="225">
        <v>31.296156842399238</v>
      </c>
      <c r="E5" s="225">
        <v>25.71917796230591</v>
      </c>
      <c r="F5" s="225">
        <v>25.658020801337361</v>
      </c>
      <c r="G5" s="225">
        <v>22.74080580197305</v>
      </c>
      <c r="H5" s="225">
        <v>18.245995922293261</v>
      </c>
      <c r="I5" s="225">
        <v>17.426292121499401</v>
      </c>
      <c r="J5" s="225">
        <v>16.948526041799109</v>
      </c>
      <c r="K5" s="225">
        <v>9.5265676813066857</v>
      </c>
      <c r="L5" s="225">
        <v>11.245399562331199</v>
      </c>
      <c r="M5" s="225">
        <v>19.052934481448951</v>
      </c>
      <c r="N5" s="225">
        <v>16.500159001603929</v>
      </c>
      <c r="O5" s="225">
        <v>14.490472321410619</v>
      </c>
      <c r="P5" s="225">
        <v>20.641030202392709</v>
      </c>
      <c r="Q5" s="225">
        <v>17.02108836138019</v>
      </c>
      <c r="R5" s="225">
        <v>20.54696112132304</v>
      </c>
      <c r="S5" s="225">
        <v>27.67524840150314</v>
      </c>
      <c r="T5" s="225">
        <v>24.63379560149215</v>
      </c>
      <c r="U5" s="225">
        <v>29.618125201749599</v>
      </c>
      <c r="V5" s="225">
        <v>30.726897481584739</v>
      </c>
      <c r="W5" s="225">
        <v>31.318529041568809</v>
      </c>
      <c r="DA5" s="89" t="s">
        <v>2302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2303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2304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2305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2306</v>
      </c>
    </row>
    <row r="10" spans="1:105" ht="12" customHeight="1" x14ac:dyDescent="0.25">
      <c r="A10" s="56" t="s">
        <v>96</v>
      </c>
      <c r="B10" s="262">
        <v>0.18486725230301901</v>
      </c>
      <c r="C10" s="262">
        <v>0.24874790807986799</v>
      </c>
      <c r="D10" s="262">
        <v>0.22694311525616739</v>
      </c>
      <c r="E10" s="262">
        <v>9.9771673622524482E-2</v>
      </c>
      <c r="F10" s="262">
        <v>0.1214305023148658</v>
      </c>
      <c r="G10" s="262">
        <v>9.8213455918211082E-2</v>
      </c>
      <c r="H10" s="262">
        <v>6.2689104022800646E-2</v>
      </c>
      <c r="I10" s="262">
        <v>6.892890420397986E-2</v>
      </c>
      <c r="J10" s="262">
        <v>6.0746283110016411E-2</v>
      </c>
      <c r="K10" s="262">
        <v>1.667629529203897E-2</v>
      </c>
      <c r="L10" s="262">
        <v>2.560623351845755E-2</v>
      </c>
      <c r="M10" s="262">
        <v>6.7710753797255066E-2</v>
      </c>
      <c r="N10" s="262">
        <v>5.1208748569966607E-2</v>
      </c>
      <c r="O10" s="262">
        <v>5.3996586217685209E-2</v>
      </c>
      <c r="P10" s="262">
        <v>6.956999038294874E-2</v>
      </c>
      <c r="Q10" s="262">
        <v>6.9191424304503521E-2</v>
      </c>
      <c r="R10" s="262">
        <v>9.2858638508055785E-2</v>
      </c>
      <c r="S10" s="262">
        <v>0.22149361402775439</v>
      </c>
      <c r="T10" s="262">
        <v>0.33510011449990901</v>
      </c>
      <c r="U10" s="262">
        <v>0.47928923367833792</v>
      </c>
      <c r="V10" s="262">
        <v>0.50995341216457868</v>
      </c>
      <c r="W10" s="262">
        <v>0.37292992623644577</v>
      </c>
      <c r="DA10" s="68" t="s">
        <v>2307</v>
      </c>
    </row>
    <row r="11" spans="1:105" ht="12" customHeight="1" x14ac:dyDescent="0.25">
      <c r="A11" s="37" t="s">
        <v>160</v>
      </c>
      <c r="B11" s="228">
        <v>5.4626904935017297E-2</v>
      </c>
      <c r="C11" s="228">
        <v>8.0417041626925118E-2</v>
      </c>
      <c r="D11" s="228">
        <v>6.6136444687632842E-2</v>
      </c>
      <c r="E11" s="228">
        <v>2.8954043987198211E-2</v>
      </c>
      <c r="F11" s="228">
        <v>3.8185859918676311E-2</v>
      </c>
      <c r="G11" s="228">
        <v>2.668294882782811E-2</v>
      </c>
      <c r="H11" s="228">
        <v>1.1291834845832221E-2</v>
      </c>
      <c r="I11" s="228">
        <v>1.071868325893257E-2</v>
      </c>
      <c r="J11" s="228">
        <v>6.6638382372904868E-3</v>
      </c>
      <c r="K11" s="228">
        <v>2.1584504619438279E-3</v>
      </c>
      <c r="L11" s="228">
        <v>5.368822264547839E-3</v>
      </c>
      <c r="M11" s="228">
        <v>6.2136097361494662E-3</v>
      </c>
      <c r="N11" s="228">
        <v>6.3584142384598384E-3</v>
      </c>
      <c r="O11" s="228">
        <v>8.5242811797495727E-3</v>
      </c>
      <c r="P11" s="228">
        <v>1.0794136467080219E-2</v>
      </c>
      <c r="Q11" s="228">
        <v>1.117576323137333E-2</v>
      </c>
      <c r="R11" s="228">
        <v>1.87768649381845E-2</v>
      </c>
      <c r="S11" s="228">
        <v>0.1127354076590516</v>
      </c>
      <c r="T11" s="228">
        <v>0.21829177765840471</v>
      </c>
      <c r="U11" s="228">
        <v>0.33750661017841849</v>
      </c>
      <c r="V11" s="228">
        <v>0.36226465464553692</v>
      </c>
      <c r="W11" s="228">
        <v>0.2400877398106176</v>
      </c>
      <c r="DA11" s="69" t="s">
        <v>2308</v>
      </c>
    </row>
    <row r="12" spans="1:105" ht="12" customHeight="1" x14ac:dyDescent="0.25">
      <c r="A12" s="37" t="s">
        <v>162</v>
      </c>
      <c r="B12" s="228">
        <v>0.13024034736800169</v>
      </c>
      <c r="C12" s="228">
        <v>0.1683308664529429</v>
      </c>
      <c r="D12" s="228">
        <v>0.16080667056853451</v>
      </c>
      <c r="E12" s="228">
        <v>7.0817629635326271E-2</v>
      </c>
      <c r="F12" s="228">
        <v>8.3244642396189505E-2</v>
      </c>
      <c r="G12" s="228">
        <v>7.1530507090382972E-2</v>
      </c>
      <c r="H12" s="228">
        <v>5.1397269176968442E-2</v>
      </c>
      <c r="I12" s="228">
        <v>5.8210220945047297E-2</v>
      </c>
      <c r="J12" s="228">
        <v>5.4082444872725927E-2</v>
      </c>
      <c r="K12" s="228">
        <v>1.451784483009514E-2</v>
      </c>
      <c r="L12" s="228">
        <v>2.023741125390971E-2</v>
      </c>
      <c r="M12" s="228">
        <v>6.1497144061105603E-2</v>
      </c>
      <c r="N12" s="228">
        <v>4.4850334331506779E-2</v>
      </c>
      <c r="O12" s="228">
        <v>4.5472305037935638E-2</v>
      </c>
      <c r="P12" s="228">
        <v>5.8775853915868523E-2</v>
      </c>
      <c r="Q12" s="228">
        <v>5.8015661073130192E-2</v>
      </c>
      <c r="R12" s="228">
        <v>7.4081773569871279E-2</v>
      </c>
      <c r="S12" s="228">
        <v>0.1087582063687028</v>
      </c>
      <c r="T12" s="228">
        <v>0.1168083368415043</v>
      </c>
      <c r="U12" s="228">
        <v>0.14178262349991941</v>
      </c>
      <c r="V12" s="228">
        <v>0.14768875751904181</v>
      </c>
      <c r="W12" s="228">
        <v>0.13284218642582821</v>
      </c>
      <c r="DA12" s="69" t="s">
        <v>2309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2310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2311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2312</v>
      </c>
    </row>
    <row r="16" spans="1:105" ht="12" customHeight="1" x14ac:dyDescent="0.25">
      <c r="A16" s="57" t="s">
        <v>2149</v>
      </c>
      <c r="B16" s="263">
        <f t="shared" ref="B16:W16" si="0">B17+B23+B24</f>
        <v>0.554601756909057</v>
      </c>
      <c r="C16" s="263">
        <f t="shared" si="0"/>
        <v>0.74624372423960372</v>
      </c>
      <c r="D16" s="263">
        <f t="shared" si="0"/>
        <v>0.68082934576850196</v>
      </c>
      <c r="E16" s="263">
        <f t="shared" si="0"/>
        <v>0.42410967561561219</v>
      </c>
      <c r="F16" s="263">
        <f t="shared" si="0"/>
        <v>0.51115063507864789</v>
      </c>
      <c r="G16" s="263">
        <f t="shared" si="0"/>
        <v>0.37677282644168381</v>
      </c>
      <c r="H16" s="263">
        <f t="shared" si="0"/>
        <v>0.26150559359179198</v>
      </c>
      <c r="I16" s="263">
        <f t="shared" si="0"/>
        <v>0.29135680190165197</v>
      </c>
      <c r="J16" s="263">
        <f t="shared" si="0"/>
        <v>0.2611782761844294</v>
      </c>
      <c r="K16" s="263">
        <f t="shared" si="0"/>
        <v>5.0028885876116903E-2</v>
      </c>
      <c r="L16" s="263">
        <f t="shared" si="0"/>
        <v>7.6818700555372654E-2</v>
      </c>
      <c r="M16" s="263">
        <f t="shared" si="0"/>
        <v>0.2424664890155557</v>
      </c>
      <c r="N16" s="263">
        <f t="shared" si="0"/>
        <v>0.1870887590718979</v>
      </c>
      <c r="O16" s="263">
        <f t="shared" si="0"/>
        <v>0.16198975865305559</v>
      </c>
      <c r="P16" s="263">
        <f t="shared" si="0"/>
        <v>0.20870997114884621</v>
      </c>
      <c r="Q16" s="263">
        <f t="shared" si="0"/>
        <v>0.2075742729135106</v>
      </c>
      <c r="R16" s="263">
        <f t="shared" si="0"/>
        <v>0.27857591552416738</v>
      </c>
      <c r="S16" s="263">
        <f t="shared" si="0"/>
        <v>0.66448084208326286</v>
      </c>
      <c r="T16" s="263">
        <f t="shared" si="0"/>
        <v>1.005300343499727</v>
      </c>
      <c r="U16" s="263">
        <f t="shared" si="0"/>
        <v>1.4378677010350129</v>
      </c>
      <c r="V16" s="263">
        <f t="shared" si="0"/>
        <v>1.5298602364937359</v>
      </c>
      <c r="W16" s="263">
        <f t="shared" si="0"/>
        <v>1.118789778709337</v>
      </c>
      <c r="DA16" s="70"/>
    </row>
    <row r="17" spans="1:105" ht="12" customHeight="1" x14ac:dyDescent="0.25">
      <c r="A17" s="60" t="s">
        <v>2150</v>
      </c>
      <c r="B17" s="331">
        <v>0.554601756909057</v>
      </c>
      <c r="C17" s="331">
        <v>0.74624372423960372</v>
      </c>
      <c r="D17" s="331">
        <v>0.68082934576850196</v>
      </c>
      <c r="E17" s="331">
        <v>0.42410967561561219</v>
      </c>
      <c r="F17" s="331">
        <v>0.51115063507864789</v>
      </c>
      <c r="G17" s="331">
        <v>0.37677282644168381</v>
      </c>
      <c r="H17" s="331">
        <v>0.26150559359179198</v>
      </c>
      <c r="I17" s="331">
        <v>0.29135680190165197</v>
      </c>
      <c r="J17" s="331">
        <v>0.2611782761844294</v>
      </c>
      <c r="K17" s="331">
        <v>5.0028885876116903E-2</v>
      </c>
      <c r="L17" s="331">
        <v>7.6818700555372654E-2</v>
      </c>
      <c r="M17" s="331">
        <v>0.2424664890155557</v>
      </c>
      <c r="N17" s="331">
        <v>0.1870887590718979</v>
      </c>
      <c r="O17" s="331">
        <v>0.16198975865305559</v>
      </c>
      <c r="P17" s="331">
        <v>0.20870997114884621</v>
      </c>
      <c r="Q17" s="331">
        <v>0.2075742729135106</v>
      </c>
      <c r="R17" s="331">
        <v>0.27857591552416738</v>
      </c>
      <c r="S17" s="331">
        <v>0.66448084208326286</v>
      </c>
      <c r="T17" s="331">
        <v>1.005300343499727</v>
      </c>
      <c r="U17" s="331">
        <v>1.4378677010350129</v>
      </c>
      <c r="V17" s="331">
        <v>1.5298602364937359</v>
      </c>
      <c r="W17" s="331">
        <v>1.118789778709337</v>
      </c>
      <c r="DA17" s="72" t="s">
        <v>2313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2314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0.1478548957806135</v>
      </c>
      <c r="F19" s="232">
        <v>0.1787242274868707</v>
      </c>
      <c r="G19" s="232">
        <v>9.911043492502318E-2</v>
      </c>
      <c r="H19" s="232">
        <v>8.5697622922590241E-2</v>
      </c>
      <c r="I19" s="232">
        <v>0.1000192742458436</v>
      </c>
      <c r="J19" s="232">
        <v>9.2176686207213379E-2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2315</v>
      </c>
    </row>
    <row r="20" spans="1:105" ht="12" customHeight="1" x14ac:dyDescent="0.25">
      <c r="A20" s="59" t="s">
        <v>160</v>
      </c>
      <c r="B20" s="232">
        <v>0.1638807148050519</v>
      </c>
      <c r="C20" s="232">
        <v>0.2412511248807753</v>
      </c>
      <c r="D20" s="232">
        <v>0.19840933406289851</v>
      </c>
      <c r="E20" s="232">
        <v>8.01699796805906E-2</v>
      </c>
      <c r="F20" s="232">
        <v>0.10453706434198259</v>
      </c>
      <c r="G20" s="232">
        <v>7.5436215078525215E-2</v>
      </c>
      <c r="H20" s="232">
        <v>3.1667298493459187E-2</v>
      </c>
      <c r="I20" s="232">
        <v>2.9753648025808089E-2</v>
      </c>
      <c r="J20" s="232">
        <v>1.8539393684604919E-2</v>
      </c>
      <c r="K20" s="232">
        <v>6.4753513858314838E-3</v>
      </c>
      <c r="L20" s="232">
        <v>1.6106466793643519E-2</v>
      </c>
      <c r="M20" s="232">
        <v>1.8119487947386971E-2</v>
      </c>
      <c r="N20" s="232">
        <v>1.8526470848269909E-2</v>
      </c>
      <c r="O20" s="232">
        <v>2.557284353924872E-2</v>
      </c>
      <c r="P20" s="232">
        <v>3.2382409401240667E-2</v>
      </c>
      <c r="Q20" s="232">
        <v>3.3527289694119999E-2</v>
      </c>
      <c r="R20" s="232">
        <v>5.6330594814553533E-2</v>
      </c>
      <c r="S20" s="232">
        <v>0.33820622297715458</v>
      </c>
      <c r="T20" s="232">
        <v>0.65487533297521383</v>
      </c>
      <c r="U20" s="232">
        <v>1.012519830535255</v>
      </c>
      <c r="V20" s="232">
        <v>1.08679396393661</v>
      </c>
      <c r="W20" s="232">
        <v>0.72026321943185279</v>
      </c>
      <c r="DA20" s="71" t="s">
        <v>2316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4.501537131820553E-2</v>
      </c>
      <c r="N21" s="232">
        <v>3.788215629672665E-2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2317</v>
      </c>
    </row>
    <row r="22" spans="1:105" ht="12" customHeight="1" x14ac:dyDescent="0.25">
      <c r="A22" s="59" t="s">
        <v>162</v>
      </c>
      <c r="B22" s="232">
        <v>0.39072104210400521</v>
      </c>
      <c r="C22" s="232">
        <v>0.50499259935882845</v>
      </c>
      <c r="D22" s="232">
        <v>0.48242001170560339</v>
      </c>
      <c r="E22" s="232">
        <v>0.19608480015440799</v>
      </c>
      <c r="F22" s="232">
        <v>0.22788934324979451</v>
      </c>
      <c r="G22" s="232">
        <v>0.20222617643813531</v>
      </c>
      <c r="H22" s="232">
        <v>0.14414067217574261</v>
      </c>
      <c r="I22" s="232">
        <v>0.1615838796300002</v>
      </c>
      <c r="J22" s="232">
        <v>0.15046219629261109</v>
      </c>
      <c r="K22" s="232">
        <v>4.3553534490285407E-2</v>
      </c>
      <c r="L22" s="232">
        <v>6.0712233761729142E-2</v>
      </c>
      <c r="M22" s="232">
        <v>0.1793316297499632</v>
      </c>
      <c r="N22" s="232">
        <v>0.13068013192690131</v>
      </c>
      <c r="O22" s="232">
        <v>0.13641691511380691</v>
      </c>
      <c r="P22" s="232">
        <v>0.1763275617476055</v>
      </c>
      <c r="Q22" s="232">
        <v>0.17404698321939061</v>
      </c>
      <c r="R22" s="232">
        <v>0.22224532070961389</v>
      </c>
      <c r="S22" s="232">
        <v>0.32627461910610828</v>
      </c>
      <c r="T22" s="232">
        <v>0.35042501052451258</v>
      </c>
      <c r="U22" s="232">
        <v>0.42534787049975809</v>
      </c>
      <c r="V22" s="232">
        <v>0.44306627255712522</v>
      </c>
      <c r="W22" s="232">
        <v>0.39852655927748459</v>
      </c>
      <c r="DA22" s="71" t="s">
        <v>2318</v>
      </c>
    </row>
    <row r="23" spans="1:105" ht="12" customHeight="1" x14ac:dyDescent="0.25">
      <c r="A23" s="60" t="s">
        <v>2157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2319</v>
      </c>
    </row>
    <row r="24" spans="1:105" ht="12" customHeight="1" x14ac:dyDescent="0.25">
      <c r="A24" s="60" t="s">
        <v>2159</v>
      </c>
      <c r="B24" s="331">
        <v>0</v>
      </c>
      <c r="C24" s="331">
        <v>0</v>
      </c>
      <c r="D24" s="331">
        <v>0</v>
      </c>
      <c r="E24" s="331">
        <v>0</v>
      </c>
      <c r="F24" s="331">
        <v>0</v>
      </c>
      <c r="G24" s="331">
        <v>0</v>
      </c>
      <c r="H24" s="331">
        <v>0</v>
      </c>
      <c r="I24" s="331">
        <v>0</v>
      </c>
      <c r="J24" s="331">
        <v>0</v>
      </c>
      <c r="K24" s="331">
        <v>0</v>
      </c>
      <c r="L24" s="331">
        <v>0</v>
      </c>
      <c r="M24" s="331">
        <v>0</v>
      </c>
      <c r="N24" s="331">
        <v>0</v>
      </c>
      <c r="O24" s="331">
        <v>0</v>
      </c>
      <c r="P24" s="331">
        <v>0</v>
      </c>
      <c r="Q24" s="331">
        <v>0</v>
      </c>
      <c r="R24" s="331">
        <v>0</v>
      </c>
      <c r="S24" s="331">
        <v>0</v>
      </c>
      <c r="T24" s="331">
        <v>0</v>
      </c>
      <c r="U24" s="331">
        <v>0</v>
      </c>
      <c r="V24" s="331">
        <v>0</v>
      </c>
      <c r="W24" s="331">
        <v>0</v>
      </c>
      <c r="DA24" s="72" t="s">
        <v>2320</v>
      </c>
    </row>
    <row r="25" spans="1:105" ht="12" customHeight="1" x14ac:dyDescent="0.25">
      <c r="A25" s="57" t="s">
        <v>2161</v>
      </c>
      <c r="B25" s="263">
        <f t="shared" ref="B25:W25" si="1">B26+B32+B33</f>
        <v>0.46216813075754748</v>
      </c>
      <c r="C25" s="263">
        <f t="shared" si="1"/>
        <v>0.62186977019967005</v>
      </c>
      <c r="D25" s="263">
        <f t="shared" si="1"/>
        <v>0.56735778814041837</v>
      </c>
      <c r="E25" s="263">
        <f t="shared" si="1"/>
        <v>0.35342472967967692</v>
      </c>
      <c r="F25" s="263">
        <f t="shared" si="1"/>
        <v>0.42595886256554011</v>
      </c>
      <c r="G25" s="263">
        <f t="shared" si="1"/>
        <v>0.31397735536806981</v>
      </c>
      <c r="H25" s="263">
        <f t="shared" si="1"/>
        <v>0.21792132799316011</v>
      </c>
      <c r="I25" s="263">
        <f t="shared" si="1"/>
        <v>0.24279733491804331</v>
      </c>
      <c r="J25" s="263">
        <f t="shared" si="1"/>
        <v>0.21764856348702441</v>
      </c>
      <c r="K25" s="263">
        <f t="shared" si="1"/>
        <v>4.1690738230097411E-2</v>
      </c>
      <c r="L25" s="263">
        <f t="shared" si="1"/>
        <v>6.4015583796143874E-2</v>
      </c>
      <c r="M25" s="263">
        <f t="shared" si="1"/>
        <v>0.20205540751296311</v>
      </c>
      <c r="N25" s="263">
        <f t="shared" si="1"/>
        <v>0.15590729922658161</v>
      </c>
      <c r="O25" s="263">
        <f t="shared" si="1"/>
        <v>0.13499146554421301</v>
      </c>
      <c r="P25" s="263">
        <f t="shared" si="1"/>
        <v>0.17392497595737191</v>
      </c>
      <c r="Q25" s="263">
        <f t="shared" si="1"/>
        <v>0.17297856076125881</v>
      </c>
      <c r="R25" s="263">
        <f t="shared" si="1"/>
        <v>0.2321465962701395</v>
      </c>
      <c r="S25" s="263">
        <f t="shared" si="1"/>
        <v>0.55373403506938579</v>
      </c>
      <c r="T25" s="263">
        <f t="shared" si="1"/>
        <v>0.83775028624977188</v>
      </c>
      <c r="U25" s="263">
        <f t="shared" si="1"/>
        <v>1.198223084195845</v>
      </c>
      <c r="V25" s="263">
        <f t="shared" si="1"/>
        <v>1.274883530411447</v>
      </c>
      <c r="W25" s="263">
        <f t="shared" si="1"/>
        <v>0.93232481559111469</v>
      </c>
      <c r="DA25" s="70"/>
    </row>
    <row r="26" spans="1:105" ht="12" customHeight="1" x14ac:dyDescent="0.25">
      <c r="A26" s="60" t="s">
        <v>2162</v>
      </c>
      <c r="B26" s="331">
        <v>0.46216813075754748</v>
      </c>
      <c r="C26" s="331">
        <v>0.62186977019967005</v>
      </c>
      <c r="D26" s="331">
        <v>0.56735778814041837</v>
      </c>
      <c r="E26" s="331">
        <v>0.35342472967967692</v>
      </c>
      <c r="F26" s="331">
        <v>0.42595886256554011</v>
      </c>
      <c r="G26" s="331">
        <v>0.31397735536806981</v>
      </c>
      <c r="H26" s="331">
        <v>0.21792132799316011</v>
      </c>
      <c r="I26" s="331">
        <v>0.24279733491804331</v>
      </c>
      <c r="J26" s="331">
        <v>0.21764856348702441</v>
      </c>
      <c r="K26" s="331">
        <v>4.1690738230097411E-2</v>
      </c>
      <c r="L26" s="331">
        <v>6.4015583796143874E-2</v>
      </c>
      <c r="M26" s="331">
        <v>0.20205540751296311</v>
      </c>
      <c r="N26" s="331">
        <v>0.15590729922658161</v>
      </c>
      <c r="O26" s="331">
        <v>0.13499146554421301</v>
      </c>
      <c r="P26" s="331">
        <v>0.17392497595737191</v>
      </c>
      <c r="Q26" s="331">
        <v>0.17297856076125881</v>
      </c>
      <c r="R26" s="331">
        <v>0.2321465962701395</v>
      </c>
      <c r="S26" s="331">
        <v>0.55373403506938579</v>
      </c>
      <c r="T26" s="331">
        <v>0.83775028624977188</v>
      </c>
      <c r="U26" s="331">
        <v>1.198223084195845</v>
      </c>
      <c r="V26" s="331">
        <v>1.274883530411447</v>
      </c>
      <c r="W26" s="331">
        <v>0.93232481559111469</v>
      </c>
      <c r="DA26" s="72" t="s">
        <v>2321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2322</v>
      </c>
    </row>
    <row r="28" spans="1:105" ht="12" customHeight="1" x14ac:dyDescent="0.25">
      <c r="A28" s="59" t="s">
        <v>33</v>
      </c>
      <c r="B28" s="232">
        <v>0</v>
      </c>
      <c r="C28" s="232">
        <v>0</v>
      </c>
      <c r="D28" s="232">
        <v>0</v>
      </c>
      <c r="E28" s="232">
        <v>0.1232124131505113</v>
      </c>
      <c r="F28" s="232">
        <v>0.148936856239059</v>
      </c>
      <c r="G28" s="232">
        <v>8.2592029104186004E-2</v>
      </c>
      <c r="H28" s="232">
        <v>7.1414685768825217E-2</v>
      </c>
      <c r="I28" s="232">
        <v>8.3349395204869725E-2</v>
      </c>
      <c r="J28" s="232">
        <v>7.6813905172677777E-2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0</v>
      </c>
      <c r="R28" s="232">
        <v>0</v>
      </c>
      <c r="S28" s="232">
        <v>0</v>
      </c>
      <c r="T28" s="232">
        <v>0</v>
      </c>
      <c r="U28" s="232">
        <v>0</v>
      </c>
      <c r="V28" s="232">
        <v>0</v>
      </c>
      <c r="W28" s="232">
        <v>0</v>
      </c>
      <c r="DA28" s="71" t="s">
        <v>2323</v>
      </c>
    </row>
    <row r="29" spans="1:105" ht="12" customHeight="1" x14ac:dyDescent="0.25">
      <c r="A29" s="59" t="s">
        <v>160</v>
      </c>
      <c r="B29" s="232">
        <v>0.13656726233754321</v>
      </c>
      <c r="C29" s="232">
        <v>0.20104260406731281</v>
      </c>
      <c r="D29" s="232">
        <v>0.16534111171908211</v>
      </c>
      <c r="E29" s="232">
        <v>6.6808316400492174E-2</v>
      </c>
      <c r="F29" s="232">
        <v>8.7114220284985541E-2</v>
      </c>
      <c r="G29" s="232">
        <v>6.2863512565437693E-2</v>
      </c>
      <c r="H29" s="232">
        <v>2.6389415411215991E-2</v>
      </c>
      <c r="I29" s="232">
        <v>2.479470668817341E-2</v>
      </c>
      <c r="J29" s="232">
        <v>1.544949473717076E-2</v>
      </c>
      <c r="K29" s="232">
        <v>5.3961261548595681E-3</v>
      </c>
      <c r="L29" s="232">
        <v>1.34220556613696E-2</v>
      </c>
      <c r="M29" s="232">
        <v>1.5099573289489141E-2</v>
      </c>
      <c r="N29" s="232">
        <v>1.5438725706891591E-2</v>
      </c>
      <c r="O29" s="232">
        <v>2.1310702949373941E-2</v>
      </c>
      <c r="P29" s="232">
        <v>2.6985341167700561E-2</v>
      </c>
      <c r="Q29" s="232">
        <v>2.7939408078433339E-2</v>
      </c>
      <c r="R29" s="232">
        <v>4.6942162345461259E-2</v>
      </c>
      <c r="S29" s="232">
        <v>0.28183851914762892</v>
      </c>
      <c r="T29" s="232">
        <v>0.54572944414601143</v>
      </c>
      <c r="U29" s="232">
        <v>0.84376652544604624</v>
      </c>
      <c r="V29" s="232">
        <v>0.90566163661384269</v>
      </c>
      <c r="W29" s="232">
        <v>0.6002193495265441</v>
      </c>
      <c r="DA29" s="71" t="s">
        <v>2324</v>
      </c>
    </row>
    <row r="30" spans="1:105" ht="12" customHeight="1" x14ac:dyDescent="0.25">
      <c r="A30" s="59" t="s">
        <v>70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3.7512809431837942E-2</v>
      </c>
      <c r="N30" s="232">
        <v>3.1568463580605527E-2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2325</v>
      </c>
    </row>
    <row r="31" spans="1:105" ht="12" customHeight="1" x14ac:dyDescent="0.25">
      <c r="A31" s="59" t="s">
        <v>162</v>
      </c>
      <c r="B31" s="232">
        <v>0.3256008684200043</v>
      </c>
      <c r="C31" s="232">
        <v>0.42082716613235732</v>
      </c>
      <c r="D31" s="232">
        <v>0.40201667642133632</v>
      </c>
      <c r="E31" s="232">
        <v>0.16340400012867329</v>
      </c>
      <c r="F31" s="232">
        <v>0.1899077860414955</v>
      </c>
      <c r="G31" s="232">
        <v>0.1685218136984461</v>
      </c>
      <c r="H31" s="232">
        <v>0.1201172268131189</v>
      </c>
      <c r="I31" s="232">
        <v>0.13465323302500021</v>
      </c>
      <c r="J31" s="232">
        <v>0.12538516357717591</v>
      </c>
      <c r="K31" s="232">
        <v>3.6294612075237841E-2</v>
      </c>
      <c r="L31" s="232">
        <v>5.0593528134774281E-2</v>
      </c>
      <c r="M31" s="232">
        <v>0.14944302479163599</v>
      </c>
      <c r="N31" s="232">
        <v>0.1089001099390844</v>
      </c>
      <c r="O31" s="232">
        <v>0.1136807625948391</v>
      </c>
      <c r="P31" s="232">
        <v>0.14693963478967129</v>
      </c>
      <c r="Q31" s="232">
        <v>0.1450391526828255</v>
      </c>
      <c r="R31" s="232">
        <v>0.18520443392467831</v>
      </c>
      <c r="S31" s="232">
        <v>0.27189551592175698</v>
      </c>
      <c r="T31" s="232">
        <v>0.2920208421037605</v>
      </c>
      <c r="U31" s="232">
        <v>0.35445655874979848</v>
      </c>
      <c r="V31" s="232">
        <v>0.36922189379760462</v>
      </c>
      <c r="W31" s="232">
        <v>0.33210546606457059</v>
      </c>
      <c r="DA31" s="71" t="s">
        <v>2326</v>
      </c>
    </row>
    <row r="32" spans="1:105" ht="12" customHeight="1" x14ac:dyDescent="0.25">
      <c r="A32" s="60" t="s">
        <v>2169</v>
      </c>
      <c r="B32" s="331">
        <v>0</v>
      </c>
      <c r="C32" s="331">
        <v>0</v>
      </c>
      <c r="D32" s="331">
        <v>0</v>
      </c>
      <c r="E32" s="331">
        <v>0</v>
      </c>
      <c r="F32" s="331">
        <v>0</v>
      </c>
      <c r="G32" s="331">
        <v>0</v>
      </c>
      <c r="H32" s="331">
        <v>0</v>
      </c>
      <c r="I32" s="331">
        <v>0</v>
      </c>
      <c r="J32" s="331">
        <v>0</v>
      </c>
      <c r="K32" s="331">
        <v>0</v>
      </c>
      <c r="L32" s="331">
        <v>0</v>
      </c>
      <c r="M32" s="331">
        <v>0</v>
      </c>
      <c r="N32" s="331">
        <v>0</v>
      </c>
      <c r="O32" s="331">
        <v>0</v>
      </c>
      <c r="P32" s="331">
        <v>0</v>
      </c>
      <c r="Q32" s="331">
        <v>0</v>
      </c>
      <c r="R32" s="331">
        <v>0</v>
      </c>
      <c r="S32" s="331">
        <v>0</v>
      </c>
      <c r="T32" s="331">
        <v>0</v>
      </c>
      <c r="U32" s="331">
        <v>0</v>
      </c>
      <c r="V32" s="331">
        <v>0</v>
      </c>
      <c r="W32" s="331">
        <v>0</v>
      </c>
      <c r="DA32" s="72" t="s">
        <v>2327</v>
      </c>
    </row>
    <row r="33" spans="1:105" ht="12" customHeight="1" x14ac:dyDescent="0.25">
      <c r="A33" s="60" t="s">
        <v>2171</v>
      </c>
      <c r="B33" s="331">
        <v>0</v>
      </c>
      <c r="C33" s="331">
        <v>0</v>
      </c>
      <c r="D33" s="331">
        <v>0</v>
      </c>
      <c r="E33" s="331">
        <v>0</v>
      </c>
      <c r="F33" s="331">
        <v>0</v>
      </c>
      <c r="G33" s="331">
        <v>0</v>
      </c>
      <c r="H33" s="331">
        <v>0</v>
      </c>
      <c r="I33" s="331">
        <v>0</v>
      </c>
      <c r="J33" s="331">
        <v>0</v>
      </c>
      <c r="K33" s="331">
        <v>0</v>
      </c>
      <c r="L33" s="331">
        <v>0</v>
      </c>
      <c r="M33" s="331">
        <v>0</v>
      </c>
      <c r="N33" s="331">
        <v>0</v>
      </c>
      <c r="O33" s="331">
        <v>0</v>
      </c>
      <c r="P33" s="331">
        <v>0</v>
      </c>
      <c r="Q33" s="331">
        <v>0</v>
      </c>
      <c r="R33" s="331">
        <v>0</v>
      </c>
      <c r="S33" s="331">
        <v>0</v>
      </c>
      <c r="T33" s="331">
        <v>0</v>
      </c>
      <c r="U33" s="331">
        <v>0</v>
      </c>
      <c r="V33" s="331">
        <v>0</v>
      </c>
      <c r="W33" s="331">
        <v>0</v>
      </c>
      <c r="DA33" s="72" t="s">
        <v>2328</v>
      </c>
    </row>
    <row r="34" spans="1:105" ht="12" customHeight="1" x14ac:dyDescent="0.25">
      <c r="A34" s="57" t="s">
        <v>2173</v>
      </c>
      <c r="B34" s="263">
        <v>19.73722300631896</v>
      </c>
      <c r="C34" s="263">
        <v>22.767757867098279</v>
      </c>
      <c r="D34" s="263">
        <v>24.78208446190558</v>
      </c>
      <c r="E34" s="263">
        <v>20.657721506252042</v>
      </c>
      <c r="F34" s="263">
        <v>20.45890217617637</v>
      </c>
      <c r="G34" s="263">
        <v>18.249209342416261</v>
      </c>
      <c r="H34" s="263">
        <v>14.712651805368059</v>
      </c>
      <c r="I34" s="263">
        <v>13.979660645633279</v>
      </c>
      <c r="J34" s="263">
        <v>13.63265411265345</v>
      </c>
      <c r="K34" s="263">
        <v>7.8174258420445559</v>
      </c>
      <c r="L34" s="263">
        <v>9.2013627393317492</v>
      </c>
      <c r="M34" s="263">
        <v>15.40701578373397</v>
      </c>
      <c r="N34" s="263">
        <v>13.37723177826811</v>
      </c>
      <c r="O34" s="263">
        <v>11.728687045257709</v>
      </c>
      <c r="P34" s="263">
        <v>16.76061059896476</v>
      </c>
      <c r="Q34" s="263">
        <v>13.75804389519763</v>
      </c>
      <c r="R34" s="263">
        <v>16.56256458394494</v>
      </c>
      <c r="S34" s="263">
        <v>21.83870859813528</v>
      </c>
      <c r="T34" s="263">
        <v>18.713941467970479</v>
      </c>
      <c r="U34" s="263">
        <v>22.096870507296551</v>
      </c>
      <c r="V34" s="263">
        <v>22.856410022425621</v>
      </c>
      <c r="W34" s="263">
        <v>24.078432200626391</v>
      </c>
      <c r="DA34" s="70" t="s">
        <v>2329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2330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2331</v>
      </c>
    </row>
    <row r="37" spans="1:105" ht="12" customHeight="1" x14ac:dyDescent="0.25">
      <c r="A37" s="64" t="s">
        <v>33</v>
      </c>
      <c r="B37" s="231">
        <v>0</v>
      </c>
      <c r="C37" s="231">
        <v>0</v>
      </c>
      <c r="D37" s="231">
        <v>0</v>
      </c>
      <c r="E37" s="231">
        <v>7.2017816050490477</v>
      </c>
      <c r="F37" s="231">
        <v>7.1534714734414351</v>
      </c>
      <c r="G37" s="231">
        <v>4.8004711275127434</v>
      </c>
      <c r="H37" s="231">
        <v>4.8214620165102779</v>
      </c>
      <c r="I37" s="231">
        <v>4.7990488049474136</v>
      </c>
      <c r="J37" s="231">
        <v>4.8113223606169484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2332</v>
      </c>
    </row>
    <row r="38" spans="1:105" ht="12" customHeight="1" x14ac:dyDescent="0.25">
      <c r="A38" s="64" t="s">
        <v>160</v>
      </c>
      <c r="B38" s="231">
        <v>5.8322033319354656</v>
      </c>
      <c r="C38" s="231">
        <v>7.3605271549150997</v>
      </c>
      <c r="D38" s="231">
        <v>7.2220695323099138</v>
      </c>
      <c r="E38" s="231">
        <v>3.904954799721529</v>
      </c>
      <c r="F38" s="231">
        <v>4.1841160440467906</v>
      </c>
      <c r="G38" s="231">
        <v>3.6537966232037191</v>
      </c>
      <c r="H38" s="231">
        <v>1.781644246884458</v>
      </c>
      <c r="I38" s="231">
        <v>1.427616927614469</v>
      </c>
      <c r="J38" s="231">
        <v>0.96769587904799159</v>
      </c>
      <c r="K38" s="231">
        <v>1.0118270349906719</v>
      </c>
      <c r="L38" s="231">
        <v>1.9292365315459701</v>
      </c>
      <c r="M38" s="231">
        <v>1.15136420679007</v>
      </c>
      <c r="N38" s="231">
        <v>1.324680840260382</v>
      </c>
      <c r="O38" s="231">
        <v>1.8515730946397779</v>
      </c>
      <c r="P38" s="231">
        <v>2.6004936479214842</v>
      </c>
      <c r="Q38" s="231">
        <v>2.2221921668053071</v>
      </c>
      <c r="R38" s="231">
        <v>3.349101852227915</v>
      </c>
      <c r="S38" s="231">
        <v>11.11542527925665</v>
      </c>
      <c r="T38" s="231">
        <v>12.190683838276399</v>
      </c>
      <c r="U38" s="231">
        <v>15.56020735795258</v>
      </c>
      <c r="V38" s="231">
        <v>16.236913580134171</v>
      </c>
      <c r="W38" s="231">
        <v>15.501401090472809</v>
      </c>
      <c r="DA38" s="73" t="s">
        <v>2333</v>
      </c>
    </row>
    <row r="39" spans="1:105" ht="12" customHeight="1" x14ac:dyDescent="0.25">
      <c r="A39" s="64" t="s">
        <v>70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2.860405737824423</v>
      </c>
      <c r="N39" s="231">
        <v>2.7086522330673262</v>
      </c>
      <c r="O39" s="231">
        <v>0</v>
      </c>
      <c r="P39" s="231">
        <v>0</v>
      </c>
      <c r="Q39" s="231">
        <v>0</v>
      </c>
      <c r="R39" s="231">
        <v>0</v>
      </c>
      <c r="S39" s="231">
        <v>0</v>
      </c>
      <c r="T39" s="231">
        <v>0</v>
      </c>
      <c r="U39" s="231">
        <v>0</v>
      </c>
      <c r="V39" s="231">
        <v>0</v>
      </c>
      <c r="W39" s="231">
        <v>0</v>
      </c>
      <c r="DA39" s="73" t="s">
        <v>2334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2335</v>
      </c>
    </row>
    <row r="41" spans="1:105" ht="12" customHeight="1" x14ac:dyDescent="0.25">
      <c r="A41" s="64" t="s">
        <v>162</v>
      </c>
      <c r="B41" s="231">
        <v>13.905019674383491</v>
      </c>
      <c r="C41" s="231">
        <v>15.40723071218318</v>
      </c>
      <c r="D41" s="231">
        <v>17.56001492959567</v>
      </c>
      <c r="E41" s="231">
        <v>9.5509851014814604</v>
      </c>
      <c r="F41" s="231">
        <v>9.1213146586881457</v>
      </c>
      <c r="G41" s="231">
        <v>9.7949415916997999</v>
      </c>
      <c r="H41" s="231">
        <v>8.1095455419733256</v>
      </c>
      <c r="I41" s="231">
        <v>7.7529949130714009</v>
      </c>
      <c r="J41" s="231">
        <v>7.8536358729885087</v>
      </c>
      <c r="K41" s="231">
        <v>6.805598807053884</v>
      </c>
      <c r="L41" s="231">
        <v>7.2721262077857798</v>
      </c>
      <c r="M41" s="231">
        <v>11.395245839119481</v>
      </c>
      <c r="N41" s="231">
        <v>9.3438987049403988</v>
      </c>
      <c r="O41" s="231">
        <v>9.8771139506179377</v>
      </c>
      <c r="P41" s="231">
        <v>14.160116951043269</v>
      </c>
      <c r="Q41" s="231">
        <v>11.53585172839232</v>
      </c>
      <c r="R41" s="231">
        <v>13.21346273171703</v>
      </c>
      <c r="S41" s="231">
        <v>10.723283318878639</v>
      </c>
      <c r="T41" s="231">
        <v>6.5232576296940792</v>
      </c>
      <c r="U41" s="231">
        <v>6.5366631493439646</v>
      </c>
      <c r="V41" s="231">
        <v>6.619496442291454</v>
      </c>
      <c r="W41" s="231">
        <v>8.5770311101535803</v>
      </c>
      <c r="DA41" s="73" t="s">
        <v>2336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2337</v>
      </c>
    </row>
    <row r="43" spans="1:105" ht="12" customHeight="1" x14ac:dyDescent="0.25">
      <c r="A43" s="64" t="s">
        <v>73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2338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2339</v>
      </c>
    </row>
    <row r="45" spans="1:105" ht="12" customHeight="1" x14ac:dyDescent="0.25">
      <c r="A45" s="57" t="s">
        <v>2185</v>
      </c>
      <c r="B45" s="263">
        <f t="shared" ref="B45:W45" si="2">B46+B52+B63+B64+B65</f>
        <v>3.115613369198313</v>
      </c>
      <c r="C45" s="263">
        <f t="shared" si="2"/>
        <v>3.5939975332239573</v>
      </c>
      <c r="D45" s="263">
        <f t="shared" si="2"/>
        <v>3.911968448722257</v>
      </c>
      <c r="E45" s="263">
        <f t="shared" si="2"/>
        <v>3.2609183815498639</v>
      </c>
      <c r="F45" s="263">
        <f t="shared" si="2"/>
        <v>3.229533816323011</v>
      </c>
      <c r="G45" s="263">
        <f t="shared" si="2"/>
        <v>2.8807234222528519</v>
      </c>
      <c r="H45" s="263">
        <f t="shared" si="2"/>
        <v>2.3224612016841939</v>
      </c>
      <c r="I45" s="263">
        <f t="shared" si="2"/>
        <v>2.2067551038181099</v>
      </c>
      <c r="J45" s="263">
        <f t="shared" si="2"/>
        <v>2.1519784924880865</v>
      </c>
      <c r="K45" s="263">
        <f t="shared" si="2"/>
        <v>1.2340173923349149</v>
      </c>
      <c r="L45" s="263">
        <f t="shared" si="2"/>
        <v>1.4524783327587203</v>
      </c>
      <c r="M45" s="263">
        <f t="shared" si="2"/>
        <v>2.4320698175160129</v>
      </c>
      <c r="N45" s="263">
        <f t="shared" si="2"/>
        <v>2.1212104370011797</v>
      </c>
      <c r="O45" s="263">
        <f t="shared" si="2"/>
        <v>1.8601629814234819</v>
      </c>
      <c r="P45" s="263">
        <f t="shared" si="2"/>
        <v>2.6457411177521388</v>
      </c>
      <c r="Q45" s="263">
        <f t="shared" si="2"/>
        <v>2.1717718586941865</v>
      </c>
      <c r="R45" s="263">
        <f t="shared" si="2"/>
        <v>2.6144786239395783</v>
      </c>
      <c r="S45" s="263">
        <f t="shared" si="2"/>
        <v>3.4473427418129097</v>
      </c>
      <c r="T45" s="263">
        <f t="shared" si="2"/>
        <v>2.954083571398916</v>
      </c>
      <c r="U45" s="263">
        <f t="shared" si="2"/>
        <v>3.4880948119163433</v>
      </c>
      <c r="V45" s="263">
        <f t="shared" si="2"/>
        <v>3.6079916923950668</v>
      </c>
      <c r="W45" s="263">
        <f t="shared" si="2"/>
        <v>3.8008936337999062</v>
      </c>
      <c r="DA45" s="70"/>
    </row>
    <row r="46" spans="1:105" ht="12" customHeight="1" x14ac:dyDescent="0.25">
      <c r="A46" s="165" t="s">
        <v>2186</v>
      </c>
      <c r="B46" s="348">
        <v>1.689187971252097</v>
      </c>
      <c r="C46" s="348">
        <v>1.9485528794587721</v>
      </c>
      <c r="D46" s="348">
        <v>2.1209467493072469</v>
      </c>
      <c r="E46" s="348">
        <v>1.7679677972258301</v>
      </c>
      <c r="F46" s="348">
        <v>1.7509520690907889</v>
      </c>
      <c r="G46" s="348">
        <v>1.561838000016607</v>
      </c>
      <c r="H46" s="348">
        <v>1.2591657117564909</v>
      </c>
      <c r="I46" s="348">
        <v>1.1964334900218669</v>
      </c>
      <c r="J46" s="348">
        <v>1.1667353272525769</v>
      </c>
      <c r="K46" s="348">
        <v>0.66904557415748411</v>
      </c>
      <c r="L46" s="348">
        <v>0.78748825270051104</v>
      </c>
      <c r="M46" s="348">
        <v>1.318592069737597</v>
      </c>
      <c r="N46" s="348">
        <v>1.1544268546995671</v>
      </c>
      <c r="O46" s="348">
        <v>1.0125210877000259</v>
      </c>
      <c r="P46" s="348">
        <v>1.434437955407786</v>
      </c>
      <c r="Q46" s="348">
        <v>1.1774666703763661</v>
      </c>
      <c r="R46" s="348">
        <v>1.417488410569651</v>
      </c>
      <c r="S46" s="348">
        <v>1.869041245561216</v>
      </c>
      <c r="T46" s="348">
        <v>1.6016115748548341</v>
      </c>
      <c r="U46" s="348">
        <v>1.8911357414004271</v>
      </c>
      <c r="V46" s="348">
        <v>1.9561400741900969</v>
      </c>
      <c r="W46" s="348">
        <v>2.060725464108383</v>
      </c>
      <c r="DA46" s="167" t="s">
        <v>2340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2341</v>
      </c>
    </row>
    <row r="48" spans="1:105" ht="12" customHeight="1" x14ac:dyDescent="0.25">
      <c r="A48" s="59" t="s">
        <v>33</v>
      </c>
      <c r="B48" s="232">
        <v>0</v>
      </c>
      <c r="C48" s="232">
        <v>0</v>
      </c>
      <c r="D48" s="232">
        <v>0</v>
      </c>
      <c r="E48" s="232">
        <v>0.61635635646102527</v>
      </c>
      <c r="F48" s="232">
        <v>0.61222178833180785</v>
      </c>
      <c r="G48" s="232">
        <v>0.41084290745164193</v>
      </c>
      <c r="H48" s="232">
        <v>0.41263938901286118</v>
      </c>
      <c r="I48" s="232">
        <v>0.41072117957899118</v>
      </c>
      <c r="J48" s="232">
        <v>0.41177159799878782</v>
      </c>
      <c r="K48" s="232">
        <v>0</v>
      </c>
      <c r="L48" s="232">
        <v>0</v>
      </c>
      <c r="M48" s="232">
        <v>0</v>
      </c>
      <c r="N48" s="232">
        <v>0</v>
      </c>
      <c r="O48" s="232">
        <v>0</v>
      </c>
      <c r="P48" s="232">
        <v>0</v>
      </c>
      <c r="Q48" s="232">
        <v>0</v>
      </c>
      <c r="R48" s="232">
        <v>0</v>
      </c>
      <c r="S48" s="232">
        <v>0</v>
      </c>
      <c r="T48" s="232">
        <v>0</v>
      </c>
      <c r="U48" s="232">
        <v>0</v>
      </c>
      <c r="V48" s="232">
        <v>0</v>
      </c>
      <c r="W48" s="232">
        <v>0</v>
      </c>
      <c r="DA48" s="71" t="s">
        <v>2342</v>
      </c>
    </row>
    <row r="49" spans="1:105" ht="12" customHeight="1" x14ac:dyDescent="0.25">
      <c r="A49" s="59" t="s">
        <v>160</v>
      </c>
      <c r="B49" s="232">
        <v>0.4991425445741649</v>
      </c>
      <c r="C49" s="232">
        <v>0.62994241531224726</v>
      </c>
      <c r="D49" s="232">
        <v>0.61809267583481553</v>
      </c>
      <c r="E49" s="232">
        <v>0.33420115250564619</v>
      </c>
      <c r="F49" s="232">
        <v>0.35809285276170733</v>
      </c>
      <c r="G49" s="232">
        <v>0.31270606322587929</v>
      </c>
      <c r="H49" s="232">
        <v>0.1524800135218726</v>
      </c>
      <c r="I49" s="232">
        <v>0.12218098467601959</v>
      </c>
      <c r="J49" s="232">
        <v>8.2819160435830416E-2</v>
      </c>
      <c r="K49" s="232">
        <v>8.6596075645835366E-2</v>
      </c>
      <c r="L49" s="232">
        <v>0.1651115327492747</v>
      </c>
      <c r="M49" s="232">
        <v>9.8538207123532048E-2</v>
      </c>
      <c r="N49" s="232">
        <v>0.1143171592785662</v>
      </c>
      <c r="O49" s="232">
        <v>0.15984370599254721</v>
      </c>
      <c r="P49" s="232">
        <v>0.2225603160069736</v>
      </c>
      <c r="Q49" s="232">
        <v>0.1901838103960419</v>
      </c>
      <c r="R49" s="232">
        <v>0.28662910488827731</v>
      </c>
      <c r="S49" s="232">
        <v>0.95130113649020365</v>
      </c>
      <c r="T49" s="232">
        <v>1.043325927581662</v>
      </c>
      <c r="U49" s="232">
        <v>1.3317027978468361</v>
      </c>
      <c r="V49" s="232">
        <v>1.389617936679417</v>
      </c>
      <c r="W49" s="232">
        <v>1.3266699297665969</v>
      </c>
      <c r="DA49" s="71" t="s">
        <v>2343</v>
      </c>
    </row>
    <row r="50" spans="1:105" ht="12" customHeight="1" x14ac:dyDescent="0.25">
      <c r="A50" s="59" t="s">
        <v>70</v>
      </c>
      <c r="B50" s="232">
        <v>0</v>
      </c>
      <c r="C50" s="232">
        <v>0</v>
      </c>
      <c r="D50" s="232">
        <v>0</v>
      </c>
      <c r="E50" s="232">
        <v>0</v>
      </c>
      <c r="F50" s="232">
        <v>0</v>
      </c>
      <c r="G50" s="232">
        <v>0</v>
      </c>
      <c r="H50" s="232">
        <v>0</v>
      </c>
      <c r="I50" s="232">
        <v>0</v>
      </c>
      <c r="J50" s="232">
        <v>0</v>
      </c>
      <c r="K50" s="232">
        <v>0</v>
      </c>
      <c r="L50" s="232">
        <v>0</v>
      </c>
      <c r="M50" s="232">
        <v>0.24480459909109739</v>
      </c>
      <c r="N50" s="232">
        <v>0.23375096804218651</v>
      </c>
      <c r="O50" s="232">
        <v>0</v>
      </c>
      <c r="P50" s="232">
        <v>0</v>
      </c>
      <c r="Q50" s="232">
        <v>0</v>
      </c>
      <c r="R50" s="232">
        <v>0</v>
      </c>
      <c r="S50" s="232">
        <v>0</v>
      </c>
      <c r="T50" s="232">
        <v>0</v>
      </c>
      <c r="U50" s="232">
        <v>0</v>
      </c>
      <c r="V50" s="232">
        <v>0</v>
      </c>
      <c r="W50" s="232">
        <v>0</v>
      </c>
      <c r="DA50" s="71" t="s">
        <v>2344</v>
      </c>
    </row>
    <row r="51" spans="1:105" ht="12" customHeight="1" x14ac:dyDescent="0.25">
      <c r="A51" s="59" t="s">
        <v>162</v>
      </c>
      <c r="B51" s="232">
        <v>1.190045426677933</v>
      </c>
      <c r="C51" s="232">
        <v>1.3186104641465251</v>
      </c>
      <c r="D51" s="232">
        <v>1.5028540734724321</v>
      </c>
      <c r="E51" s="232">
        <v>0.81741028825915862</v>
      </c>
      <c r="F51" s="232">
        <v>0.78063742799727387</v>
      </c>
      <c r="G51" s="232">
        <v>0.83828902933908533</v>
      </c>
      <c r="H51" s="232">
        <v>0.6940463092217567</v>
      </c>
      <c r="I51" s="232">
        <v>0.66353132576685636</v>
      </c>
      <c r="J51" s="232">
        <v>0.67214456881795903</v>
      </c>
      <c r="K51" s="232">
        <v>0.58244949851164873</v>
      </c>
      <c r="L51" s="232">
        <v>0.62237671995123633</v>
      </c>
      <c r="M51" s="232">
        <v>0.97524926352296792</v>
      </c>
      <c r="N51" s="232">
        <v>0.80635872737881431</v>
      </c>
      <c r="O51" s="232">
        <v>0.85267738170747887</v>
      </c>
      <c r="P51" s="232">
        <v>1.2118776394008131</v>
      </c>
      <c r="Q51" s="232">
        <v>0.9872828599803245</v>
      </c>
      <c r="R51" s="232">
        <v>1.130859305681374</v>
      </c>
      <c r="S51" s="232">
        <v>0.91774010907101289</v>
      </c>
      <c r="T51" s="232">
        <v>0.55828564727317154</v>
      </c>
      <c r="U51" s="232">
        <v>0.55943294355359141</v>
      </c>
      <c r="V51" s="232">
        <v>0.5665221375106797</v>
      </c>
      <c r="W51" s="232">
        <v>0.73405553434178594</v>
      </c>
      <c r="DA51" s="71" t="s">
        <v>2345</v>
      </c>
    </row>
    <row r="52" spans="1:105" ht="12" customHeight="1" x14ac:dyDescent="0.25">
      <c r="A52" s="165" t="s">
        <v>2193</v>
      </c>
      <c r="B52" s="348">
        <v>1.426425397946216</v>
      </c>
      <c r="C52" s="348">
        <v>1.645444653765185</v>
      </c>
      <c r="D52" s="348">
        <v>1.7910216994150101</v>
      </c>
      <c r="E52" s="348">
        <v>1.492950584324034</v>
      </c>
      <c r="F52" s="348">
        <v>1.478581747232222</v>
      </c>
      <c r="G52" s="348">
        <v>1.3188854222362449</v>
      </c>
      <c r="H52" s="348">
        <v>1.063295489927703</v>
      </c>
      <c r="I52" s="348">
        <v>1.010321613796243</v>
      </c>
      <c r="J52" s="348">
        <v>0.98524316523550981</v>
      </c>
      <c r="K52" s="348">
        <v>0.56497181817743081</v>
      </c>
      <c r="L52" s="348">
        <v>0.66499008005820914</v>
      </c>
      <c r="M52" s="348">
        <v>1.1134777477784159</v>
      </c>
      <c r="N52" s="348">
        <v>0.96678358230161288</v>
      </c>
      <c r="O52" s="348">
        <v>0.84764189372345611</v>
      </c>
      <c r="P52" s="348">
        <v>1.2113031623443531</v>
      </c>
      <c r="Q52" s="348">
        <v>0.99430518831782044</v>
      </c>
      <c r="R52" s="348">
        <v>1.1969902133699271</v>
      </c>
      <c r="S52" s="348">
        <v>1.5783014962516939</v>
      </c>
      <c r="T52" s="348">
        <v>1.3524719965440819</v>
      </c>
      <c r="U52" s="348">
        <v>1.596959070515916</v>
      </c>
      <c r="V52" s="348">
        <v>1.6518516182049701</v>
      </c>
      <c r="W52" s="348">
        <v>1.740168169691523</v>
      </c>
      <c r="DA52" s="167" t="s">
        <v>2346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2347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2348</v>
      </c>
    </row>
    <row r="55" spans="1:105" ht="12" customHeight="1" x14ac:dyDescent="0.25">
      <c r="A55" s="64" t="s">
        <v>33</v>
      </c>
      <c r="B55" s="231">
        <v>0</v>
      </c>
      <c r="C55" s="231">
        <v>0</v>
      </c>
      <c r="D55" s="231">
        <v>0</v>
      </c>
      <c r="E55" s="231">
        <v>0.52047870101153249</v>
      </c>
      <c r="F55" s="231">
        <v>0.51698728792463777</v>
      </c>
      <c r="G55" s="231">
        <v>0.34693401073694208</v>
      </c>
      <c r="H55" s="231">
        <v>0.34845103961086049</v>
      </c>
      <c r="I55" s="231">
        <v>0.3468312183111481</v>
      </c>
      <c r="J55" s="231">
        <v>0.34771823831008752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2349</v>
      </c>
    </row>
    <row r="56" spans="1:105" ht="12" customHeight="1" x14ac:dyDescent="0.25">
      <c r="A56" s="64" t="s">
        <v>160</v>
      </c>
      <c r="B56" s="231">
        <v>0.42149814875151709</v>
      </c>
      <c r="C56" s="231">
        <v>0.531951372930342</v>
      </c>
      <c r="D56" s="231">
        <v>0.52194492626051103</v>
      </c>
      <c r="E56" s="231">
        <v>0.28221430656032348</v>
      </c>
      <c r="F56" s="231">
        <v>0.30238952010988612</v>
      </c>
      <c r="G56" s="231">
        <v>0.26406289783518699</v>
      </c>
      <c r="H56" s="231">
        <v>0.12876090030735909</v>
      </c>
      <c r="I56" s="231">
        <v>0.1031750537264165</v>
      </c>
      <c r="J56" s="231">
        <v>6.993617992359015E-2</v>
      </c>
      <c r="K56" s="231">
        <v>7.3125574989816533E-2</v>
      </c>
      <c r="L56" s="231">
        <v>0.1394275165438319</v>
      </c>
      <c r="M56" s="231">
        <v>8.3210041570982621E-2</v>
      </c>
      <c r="N56" s="231">
        <v>9.5735777728973973E-2</v>
      </c>
      <c r="O56" s="231">
        <v>0.13381471585452939</v>
      </c>
      <c r="P56" s="231">
        <v>0.18793982240588891</v>
      </c>
      <c r="Q56" s="231">
        <v>0.1605996621122131</v>
      </c>
      <c r="R56" s="231">
        <v>0.2420423552389897</v>
      </c>
      <c r="S56" s="231">
        <v>0.80332095970283868</v>
      </c>
      <c r="T56" s="231">
        <v>0.88103078329118167</v>
      </c>
      <c r="U56" s="231">
        <v>1.124549029292883</v>
      </c>
      <c r="V56" s="231">
        <v>1.1734551465292851</v>
      </c>
      <c r="W56" s="231">
        <v>1.1202990518029039</v>
      </c>
      <c r="DA56" s="73" t="s">
        <v>2350</v>
      </c>
    </row>
    <row r="57" spans="1:105" ht="12" customHeight="1" x14ac:dyDescent="0.25">
      <c r="A57" s="64" t="s">
        <v>70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0.20672388367692671</v>
      </c>
      <c r="N57" s="231">
        <v>0.19575653262943771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2351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2352</v>
      </c>
    </row>
    <row r="59" spans="1:105" ht="12" customHeight="1" x14ac:dyDescent="0.25">
      <c r="A59" s="64" t="s">
        <v>162</v>
      </c>
      <c r="B59" s="231">
        <v>1.004927249194699</v>
      </c>
      <c r="C59" s="231">
        <v>1.113493280834843</v>
      </c>
      <c r="D59" s="231">
        <v>1.269076773154499</v>
      </c>
      <c r="E59" s="231">
        <v>0.69025757675217858</v>
      </c>
      <c r="F59" s="231">
        <v>0.65920493919769796</v>
      </c>
      <c r="G59" s="231">
        <v>0.7078885136641162</v>
      </c>
      <c r="H59" s="231">
        <v>0.5860835500094832</v>
      </c>
      <c r="I59" s="231">
        <v>0.5603153417586787</v>
      </c>
      <c r="J59" s="231">
        <v>0.56758874700183215</v>
      </c>
      <c r="K59" s="231">
        <v>0.49184624318761427</v>
      </c>
      <c r="L59" s="231">
        <v>0.52556256351437725</v>
      </c>
      <c r="M59" s="231">
        <v>0.82354382253050629</v>
      </c>
      <c r="N59" s="231">
        <v>0.67529127194320115</v>
      </c>
      <c r="O59" s="231">
        <v>0.71382717786892669</v>
      </c>
      <c r="P59" s="231">
        <v>1.0233633399384641</v>
      </c>
      <c r="Q59" s="231">
        <v>0.83370552620560734</v>
      </c>
      <c r="R59" s="231">
        <v>0.95494785813093763</v>
      </c>
      <c r="S59" s="231">
        <v>0.77498053654885524</v>
      </c>
      <c r="T59" s="231">
        <v>0.47144121325290039</v>
      </c>
      <c r="U59" s="231">
        <v>0.47241004122303282</v>
      </c>
      <c r="V59" s="231">
        <v>0.47839647167568478</v>
      </c>
      <c r="W59" s="231">
        <v>0.61986911788861909</v>
      </c>
      <c r="DA59" s="73" t="s">
        <v>2353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2354</v>
      </c>
    </row>
    <row r="61" spans="1:105" ht="12" customHeight="1" x14ac:dyDescent="0.25">
      <c r="A61" s="64" t="s">
        <v>73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2355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2356</v>
      </c>
    </row>
    <row r="63" spans="1:105" ht="12" customHeight="1" x14ac:dyDescent="0.25">
      <c r="A63" s="166" t="s">
        <v>2205</v>
      </c>
      <c r="B63" s="349">
        <v>0</v>
      </c>
      <c r="C63" s="349">
        <v>0</v>
      </c>
      <c r="D63" s="349">
        <v>0</v>
      </c>
      <c r="E63" s="349">
        <v>0</v>
      </c>
      <c r="F63" s="349">
        <v>0</v>
      </c>
      <c r="G63" s="349">
        <v>0</v>
      </c>
      <c r="H63" s="349">
        <v>0</v>
      </c>
      <c r="I63" s="349">
        <v>0</v>
      </c>
      <c r="J63" s="349">
        <v>0</v>
      </c>
      <c r="K63" s="349">
        <v>0</v>
      </c>
      <c r="L63" s="349">
        <v>0</v>
      </c>
      <c r="M63" s="349">
        <v>0</v>
      </c>
      <c r="N63" s="349">
        <v>0</v>
      </c>
      <c r="O63" s="349">
        <v>0</v>
      </c>
      <c r="P63" s="349">
        <v>0</v>
      </c>
      <c r="Q63" s="349">
        <v>0</v>
      </c>
      <c r="R63" s="349">
        <v>0</v>
      </c>
      <c r="S63" s="349">
        <v>0</v>
      </c>
      <c r="T63" s="349">
        <v>0</v>
      </c>
      <c r="U63" s="349">
        <v>0</v>
      </c>
      <c r="V63" s="349">
        <v>0</v>
      </c>
      <c r="W63" s="349">
        <v>0</v>
      </c>
      <c r="DA63" s="168" t="s">
        <v>2357</v>
      </c>
    </row>
    <row r="64" spans="1:105" ht="12" customHeight="1" x14ac:dyDescent="0.25">
      <c r="A64" s="60" t="s">
        <v>2207</v>
      </c>
      <c r="B64" s="264">
        <v>0</v>
      </c>
      <c r="C64" s="264">
        <v>0</v>
      </c>
      <c r="D64" s="264">
        <v>0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>
        <v>0</v>
      </c>
      <c r="K64" s="264">
        <v>0</v>
      </c>
      <c r="L64" s="264">
        <v>0</v>
      </c>
      <c r="M64" s="264">
        <v>0</v>
      </c>
      <c r="N64" s="264">
        <v>0</v>
      </c>
      <c r="O64" s="264">
        <v>0</v>
      </c>
      <c r="P64" s="264">
        <v>0</v>
      </c>
      <c r="Q64" s="264">
        <v>0</v>
      </c>
      <c r="R64" s="264">
        <v>0</v>
      </c>
      <c r="S64" s="264">
        <v>0</v>
      </c>
      <c r="T64" s="264">
        <v>0</v>
      </c>
      <c r="U64" s="264">
        <v>0</v>
      </c>
      <c r="V64" s="264">
        <v>0</v>
      </c>
      <c r="W64" s="264">
        <v>0</v>
      </c>
      <c r="DA64" s="72" t="s">
        <v>2358</v>
      </c>
    </row>
    <row r="65" spans="1:105" ht="12" customHeight="1" x14ac:dyDescent="0.25">
      <c r="A65" s="101" t="s">
        <v>2209</v>
      </c>
      <c r="B65" s="280">
        <v>0</v>
      </c>
      <c r="C65" s="280">
        <v>0</v>
      </c>
      <c r="D65" s="280">
        <v>0</v>
      </c>
      <c r="E65" s="280">
        <v>0</v>
      </c>
      <c r="F65" s="280">
        <v>0</v>
      </c>
      <c r="G65" s="280">
        <v>0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0</v>
      </c>
      <c r="O65" s="280">
        <v>0</v>
      </c>
      <c r="P65" s="280">
        <v>0</v>
      </c>
      <c r="Q65" s="280">
        <v>0</v>
      </c>
      <c r="R65" s="280">
        <v>0</v>
      </c>
      <c r="S65" s="280">
        <v>0</v>
      </c>
      <c r="T65" s="280">
        <v>0</v>
      </c>
      <c r="U65" s="280">
        <v>0</v>
      </c>
      <c r="V65" s="280">
        <v>0</v>
      </c>
      <c r="W65" s="280">
        <v>0</v>
      </c>
      <c r="DA65" s="102" t="s">
        <v>2359</v>
      </c>
    </row>
    <row r="66" spans="1:105" ht="12" customHeight="1" x14ac:dyDescent="0.25">
      <c r="A66" s="57" t="s">
        <v>2211</v>
      </c>
      <c r="B66" s="263">
        <f t="shared" ref="B66:W66" si="3">B67+B68+B79</f>
        <v>0.89683884629007926</v>
      </c>
      <c r="C66" s="263">
        <f t="shared" si="3"/>
        <v>1.0288763983632452</v>
      </c>
      <c r="D66" s="263">
        <f t="shared" si="3"/>
        <v>1.1269736826063177</v>
      </c>
      <c r="E66" s="263">
        <f t="shared" si="3"/>
        <v>0.9232319955861934</v>
      </c>
      <c r="F66" s="263">
        <f t="shared" si="3"/>
        <v>0.91104480887892403</v>
      </c>
      <c r="G66" s="263">
        <f t="shared" si="3"/>
        <v>0.82190939957597187</v>
      </c>
      <c r="H66" s="263">
        <f t="shared" si="3"/>
        <v>0.66876688963325548</v>
      </c>
      <c r="I66" s="263">
        <f t="shared" si="3"/>
        <v>0.63679333102433766</v>
      </c>
      <c r="J66" s="263">
        <f t="shared" si="3"/>
        <v>0.62432031387610176</v>
      </c>
      <c r="K66" s="263">
        <f t="shared" si="3"/>
        <v>0.36672852752896179</v>
      </c>
      <c r="L66" s="263">
        <f t="shared" si="3"/>
        <v>0.42511797237075322</v>
      </c>
      <c r="M66" s="263">
        <f t="shared" si="3"/>
        <v>0.70161622987318883</v>
      </c>
      <c r="N66" s="263">
        <f t="shared" si="3"/>
        <v>0.60751197946619639</v>
      </c>
      <c r="O66" s="263">
        <f t="shared" si="3"/>
        <v>0.55064448431447133</v>
      </c>
      <c r="P66" s="263">
        <f t="shared" si="3"/>
        <v>0.78247354818664094</v>
      </c>
      <c r="Q66" s="263">
        <f t="shared" si="3"/>
        <v>0.64152834950910087</v>
      </c>
      <c r="R66" s="263">
        <f t="shared" si="3"/>
        <v>0.76633676313615962</v>
      </c>
      <c r="S66" s="263">
        <f t="shared" si="3"/>
        <v>0.94948857037454215</v>
      </c>
      <c r="T66" s="263">
        <f t="shared" si="3"/>
        <v>0.78761981787334168</v>
      </c>
      <c r="U66" s="263">
        <f t="shared" si="3"/>
        <v>0.9177798636275083</v>
      </c>
      <c r="V66" s="263">
        <f t="shared" si="3"/>
        <v>0.94779858769429071</v>
      </c>
      <c r="W66" s="263">
        <f t="shared" si="3"/>
        <v>1.0151586866056108</v>
      </c>
      <c r="DA66" s="70"/>
    </row>
    <row r="67" spans="1:105" ht="12" customHeight="1" x14ac:dyDescent="0.25">
      <c r="A67" s="165" t="s">
        <v>2212</v>
      </c>
      <c r="B67" s="348">
        <v>0.62814929764647076</v>
      </c>
      <c r="C67" s="348">
        <v>0.71893114502243471</v>
      </c>
      <c r="D67" s="348">
        <v>0.78960671429545737</v>
      </c>
      <c r="E67" s="348">
        <v>0.64201138690465775</v>
      </c>
      <c r="F67" s="348">
        <v>0.63253079554986291</v>
      </c>
      <c r="G67" s="348">
        <v>0.57347668846221933</v>
      </c>
      <c r="H67" s="348">
        <v>0.46847854250005921</v>
      </c>
      <c r="I67" s="348">
        <v>0.44648344255302319</v>
      </c>
      <c r="J67" s="348">
        <v>0.43873434369323561</v>
      </c>
      <c r="K67" s="348">
        <v>0.26030724321853171</v>
      </c>
      <c r="L67" s="348">
        <v>0.29985668305230939</v>
      </c>
      <c r="M67" s="348">
        <v>0.49187526907282247</v>
      </c>
      <c r="N67" s="348">
        <v>0.42540316063929978</v>
      </c>
      <c r="O67" s="348">
        <v>0.39097786721420807</v>
      </c>
      <c r="P67" s="348">
        <v>0.55430563949019773</v>
      </c>
      <c r="Q67" s="348">
        <v>0.45423540544923441</v>
      </c>
      <c r="R67" s="348">
        <v>0.54086492239057771</v>
      </c>
      <c r="S67" s="348">
        <v>0.65219078160691013</v>
      </c>
      <c r="T67" s="348">
        <v>0.53286054982625697</v>
      </c>
      <c r="U67" s="348">
        <v>0.61696762873808364</v>
      </c>
      <c r="V67" s="348">
        <v>0.63664648232604149</v>
      </c>
      <c r="W67" s="348">
        <v>0.68737077652521306</v>
      </c>
      <c r="DA67" s="167" t="s">
        <v>2360</v>
      </c>
    </row>
    <row r="68" spans="1:105" ht="12" customHeight="1" x14ac:dyDescent="0.25">
      <c r="A68" s="165" t="s">
        <v>2214</v>
      </c>
      <c r="B68" s="348">
        <v>0.2686895486436085</v>
      </c>
      <c r="C68" s="348">
        <v>0.30994525334081052</v>
      </c>
      <c r="D68" s="348">
        <v>0.33736696831086038</v>
      </c>
      <c r="E68" s="348">
        <v>0.28122060868153559</v>
      </c>
      <c r="F68" s="348">
        <v>0.27851401332906112</v>
      </c>
      <c r="G68" s="348">
        <v>0.24843271111375259</v>
      </c>
      <c r="H68" s="348">
        <v>0.20028834713319621</v>
      </c>
      <c r="I68" s="348">
        <v>0.1903098884713145</v>
      </c>
      <c r="J68" s="348">
        <v>0.1855859701828661</v>
      </c>
      <c r="K68" s="348">
        <v>0.1064212843104301</v>
      </c>
      <c r="L68" s="348">
        <v>0.1252612893184438</v>
      </c>
      <c r="M68" s="348">
        <v>0.20974096080036639</v>
      </c>
      <c r="N68" s="348">
        <v>0.18210881882689661</v>
      </c>
      <c r="O68" s="348">
        <v>0.1596666171002632</v>
      </c>
      <c r="P68" s="348">
        <v>0.22816790869644321</v>
      </c>
      <c r="Q68" s="348">
        <v>0.18729294405986649</v>
      </c>
      <c r="R68" s="348">
        <v>0.22547184074558191</v>
      </c>
      <c r="S68" s="348">
        <v>0.29729778876763202</v>
      </c>
      <c r="T68" s="348">
        <v>0.25475926804708471</v>
      </c>
      <c r="U68" s="348">
        <v>0.30081223488942471</v>
      </c>
      <c r="V68" s="348">
        <v>0.31115210536824928</v>
      </c>
      <c r="W68" s="348">
        <v>0.3277879100803977</v>
      </c>
      <c r="DA68" s="167" t="s">
        <v>2361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2362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2363</v>
      </c>
    </row>
    <row r="71" spans="1:105" ht="12" customHeight="1" x14ac:dyDescent="0.25">
      <c r="A71" s="64" t="s">
        <v>33</v>
      </c>
      <c r="B71" s="231">
        <v>0</v>
      </c>
      <c r="C71" s="231">
        <v>0</v>
      </c>
      <c r="D71" s="231">
        <v>0</v>
      </c>
      <c r="E71" s="231">
        <v>9.8040309331812209E-2</v>
      </c>
      <c r="F71" s="231">
        <v>9.7382647032895731E-2</v>
      </c>
      <c r="G71" s="231">
        <v>6.5350450775933711E-2</v>
      </c>
      <c r="H71" s="231">
        <v>6.5636206907308925E-2</v>
      </c>
      <c r="I71" s="231">
        <v>6.5331088213734262E-2</v>
      </c>
      <c r="J71" s="231">
        <v>6.5498172313257469E-2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2364</v>
      </c>
    </row>
    <row r="72" spans="1:105" ht="12" customHeight="1" x14ac:dyDescent="0.25">
      <c r="A72" s="64" t="s">
        <v>160</v>
      </c>
      <c r="B72" s="231">
        <v>7.9395773172030934E-2</v>
      </c>
      <c r="C72" s="231">
        <v>0.1002013666461586</v>
      </c>
      <c r="D72" s="231">
        <v>9.8316495805303994E-2</v>
      </c>
      <c r="E72" s="231">
        <v>5.3159481568149577E-2</v>
      </c>
      <c r="F72" s="231">
        <v>5.6959798801862208E-2</v>
      </c>
      <c r="G72" s="231">
        <v>4.9740379647625253E-2</v>
      </c>
      <c r="H72" s="231">
        <v>2.4254130805818341E-2</v>
      </c>
      <c r="I72" s="231">
        <v>1.9434636158992581E-2</v>
      </c>
      <c r="J72" s="231">
        <v>1.3173574057629161E-2</v>
      </c>
      <c r="K72" s="231">
        <v>1.37743465354779E-2</v>
      </c>
      <c r="L72" s="231">
        <v>2.626335491684368E-2</v>
      </c>
      <c r="M72" s="231">
        <v>1.5673913647719719E-2</v>
      </c>
      <c r="N72" s="231">
        <v>1.8033332092992332E-2</v>
      </c>
      <c r="O72" s="231">
        <v>2.5206096061240999E-2</v>
      </c>
      <c r="P72" s="231">
        <v>3.5401406990582952E-2</v>
      </c>
      <c r="Q72" s="231">
        <v>3.025145989925344E-2</v>
      </c>
      <c r="R72" s="231">
        <v>4.5592465806790307E-2</v>
      </c>
      <c r="S72" s="231">
        <v>0.151318075511892</v>
      </c>
      <c r="T72" s="231">
        <v>0.16595593701883751</v>
      </c>
      <c r="U72" s="231">
        <v>0.21182640994990609</v>
      </c>
      <c r="V72" s="231">
        <v>0.22103864255953301</v>
      </c>
      <c r="W72" s="231">
        <v>0.21102586017340019</v>
      </c>
      <c r="DA72" s="73" t="s">
        <v>2365</v>
      </c>
    </row>
    <row r="73" spans="1:105" ht="12" customHeight="1" x14ac:dyDescent="0.25">
      <c r="A73" s="64" t="s">
        <v>70</v>
      </c>
      <c r="B73" s="231">
        <v>0</v>
      </c>
      <c r="C73" s="231">
        <v>0</v>
      </c>
      <c r="D73" s="231">
        <v>0</v>
      </c>
      <c r="E73" s="231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3.8939678919753508E-2</v>
      </c>
      <c r="N73" s="231">
        <v>3.6873806700281911E-2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1">
        <v>0</v>
      </c>
      <c r="W73" s="231">
        <v>0</v>
      </c>
      <c r="DA73" s="73" t="s">
        <v>2366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2367</v>
      </c>
    </row>
    <row r="75" spans="1:105" ht="12" customHeight="1" x14ac:dyDescent="0.25">
      <c r="A75" s="64" t="s">
        <v>162</v>
      </c>
      <c r="B75" s="231">
        <v>0.18929377547157761</v>
      </c>
      <c r="C75" s="231">
        <v>0.20974388669465191</v>
      </c>
      <c r="D75" s="231">
        <v>0.23905047250555639</v>
      </c>
      <c r="E75" s="231">
        <v>0.13002081778157379</v>
      </c>
      <c r="F75" s="231">
        <v>0.12417156749430321</v>
      </c>
      <c r="G75" s="231">
        <v>0.13334188069019359</v>
      </c>
      <c r="H75" s="231">
        <v>0.1103980094200689</v>
      </c>
      <c r="I75" s="231">
        <v>0.1055441640985877</v>
      </c>
      <c r="J75" s="231">
        <v>0.1069142238119794</v>
      </c>
      <c r="K75" s="231">
        <v>9.264693777495224E-2</v>
      </c>
      <c r="L75" s="231">
        <v>9.8997934401600138E-2</v>
      </c>
      <c r="M75" s="231">
        <v>0.15512736823289311</v>
      </c>
      <c r="N75" s="231">
        <v>0.12720168003362239</v>
      </c>
      <c r="O75" s="231">
        <v>0.1344605210390222</v>
      </c>
      <c r="P75" s="231">
        <v>0.19276650170586029</v>
      </c>
      <c r="Q75" s="231">
        <v>0.157041484160613</v>
      </c>
      <c r="R75" s="231">
        <v>0.17987937493879161</v>
      </c>
      <c r="S75" s="231">
        <v>0.14597971325574</v>
      </c>
      <c r="T75" s="231">
        <v>8.8803331028247154E-2</v>
      </c>
      <c r="U75" s="231">
        <v>8.8985824939518662E-2</v>
      </c>
      <c r="V75" s="231">
        <v>9.011346280871628E-2</v>
      </c>
      <c r="W75" s="231">
        <v>0.1167620499069975</v>
      </c>
      <c r="DA75" s="73" t="s">
        <v>2368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2369</v>
      </c>
    </row>
    <row r="77" spans="1:105" ht="12" customHeight="1" x14ac:dyDescent="0.25">
      <c r="A77" s="64" t="s">
        <v>73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2370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2371</v>
      </c>
    </row>
    <row r="79" spans="1:105" ht="12" customHeight="1" x14ac:dyDescent="0.25">
      <c r="A79" s="165" t="s">
        <v>2226</v>
      </c>
      <c r="B79" s="348">
        <v>0</v>
      </c>
      <c r="C79" s="348">
        <v>0</v>
      </c>
      <c r="D79" s="348">
        <v>0</v>
      </c>
      <c r="E79" s="348">
        <v>0</v>
      </c>
      <c r="F79" s="348">
        <v>0</v>
      </c>
      <c r="G79" s="348">
        <v>0</v>
      </c>
      <c r="H79" s="348">
        <v>0</v>
      </c>
      <c r="I79" s="348">
        <v>0</v>
      </c>
      <c r="J79" s="348">
        <v>0</v>
      </c>
      <c r="K79" s="348">
        <v>0</v>
      </c>
      <c r="L79" s="348">
        <v>0</v>
      </c>
      <c r="M79" s="348">
        <v>0</v>
      </c>
      <c r="N79" s="348">
        <v>0</v>
      </c>
      <c r="O79" s="348">
        <v>0</v>
      </c>
      <c r="P79" s="348">
        <v>0</v>
      </c>
      <c r="Q79" s="348">
        <v>0</v>
      </c>
      <c r="R79" s="348">
        <v>0</v>
      </c>
      <c r="S79" s="348">
        <v>0</v>
      </c>
      <c r="T79" s="348">
        <v>0</v>
      </c>
      <c r="U79" s="348">
        <v>0</v>
      </c>
      <c r="V79" s="348">
        <v>0</v>
      </c>
      <c r="W79" s="348">
        <v>0</v>
      </c>
      <c r="DA79" s="167" t="s">
        <v>2372</v>
      </c>
    </row>
    <row r="80" spans="1:105" ht="12" customHeight="1" x14ac:dyDescent="0.25">
      <c r="A80" s="132" t="s">
        <v>2228</v>
      </c>
      <c r="B80" s="318">
        <v>0</v>
      </c>
      <c r="C80" s="318">
        <v>0</v>
      </c>
      <c r="D80" s="318">
        <v>0</v>
      </c>
      <c r="E80" s="318">
        <v>0</v>
      </c>
      <c r="F80" s="318">
        <v>0</v>
      </c>
      <c r="G80" s="318">
        <v>0</v>
      </c>
      <c r="H80" s="318">
        <v>0</v>
      </c>
      <c r="I80" s="318">
        <v>0</v>
      </c>
      <c r="J80" s="318">
        <v>0</v>
      </c>
      <c r="K80" s="318">
        <v>0</v>
      </c>
      <c r="L80" s="318">
        <v>0</v>
      </c>
      <c r="M80" s="318">
        <v>0</v>
      </c>
      <c r="N80" s="318">
        <v>0</v>
      </c>
      <c r="O80" s="318">
        <v>0</v>
      </c>
      <c r="P80" s="318">
        <v>0</v>
      </c>
      <c r="Q80" s="318">
        <v>0</v>
      </c>
      <c r="R80" s="318">
        <v>0</v>
      </c>
      <c r="S80" s="318">
        <v>0</v>
      </c>
      <c r="T80" s="318">
        <v>0</v>
      </c>
      <c r="U80" s="318">
        <v>0</v>
      </c>
      <c r="V80" s="318">
        <v>0</v>
      </c>
      <c r="W80" s="318">
        <v>0</v>
      </c>
      <c r="DA80" s="139" t="s">
        <v>2373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431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1.0000000000000002</v>
      </c>
      <c r="C84" s="234">
        <f t="shared" si="4"/>
        <v>1.0000000000000002</v>
      </c>
      <c r="D84" s="234">
        <f t="shared" si="4"/>
        <v>1.0000000000000002</v>
      </c>
      <c r="E84" s="234">
        <f t="shared" si="4"/>
        <v>1</v>
      </c>
      <c r="F84" s="234">
        <f t="shared" si="4"/>
        <v>1</v>
      </c>
      <c r="G84" s="234">
        <f t="shared" si="4"/>
        <v>1</v>
      </c>
      <c r="H84" s="234">
        <f t="shared" si="4"/>
        <v>1</v>
      </c>
      <c r="I84" s="234">
        <f t="shared" si="4"/>
        <v>1.0000000000000002</v>
      </c>
      <c r="J84" s="234">
        <f t="shared" si="4"/>
        <v>0.99999999999999989</v>
      </c>
      <c r="K84" s="234">
        <f t="shared" si="4"/>
        <v>1</v>
      </c>
      <c r="L84" s="234">
        <f t="shared" si="4"/>
        <v>0.99999999999999989</v>
      </c>
      <c r="M84" s="234">
        <f t="shared" si="4"/>
        <v>0.99999999999999967</v>
      </c>
      <c r="N84" s="234">
        <f t="shared" si="4"/>
        <v>1.0000000000000002</v>
      </c>
      <c r="O84" s="234">
        <f t="shared" si="4"/>
        <v>0.99999999999999978</v>
      </c>
      <c r="P84" s="234">
        <f t="shared" si="4"/>
        <v>0.99999999999999989</v>
      </c>
      <c r="Q84" s="234">
        <f t="shared" si="4"/>
        <v>1</v>
      </c>
      <c r="R84" s="234">
        <f t="shared" si="4"/>
        <v>1</v>
      </c>
      <c r="S84" s="234">
        <f t="shared" si="4"/>
        <v>0.99999999999999989</v>
      </c>
      <c r="T84" s="234">
        <f t="shared" si="4"/>
        <v>0.99999999999999978</v>
      </c>
      <c r="U84" s="234">
        <f t="shared" si="4"/>
        <v>1</v>
      </c>
      <c r="V84" s="234">
        <f t="shared" si="4"/>
        <v>1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0</v>
      </c>
      <c r="C85" s="301">
        <f t="shared" si="5"/>
        <v>0</v>
      </c>
      <c r="D85" s="301">
        <f t="shared" si="5"/>
        <v>0</v>
      </c>
      <c r="E85" s="301">
        <f t="shared" si="5"/>
        <v>0</v>
      </c>
      <c r="F85" s="301">
        <f t="shared" si="5"/>
        <v>0</v>
      </c>
      <c r="G85" s="301">
        <f t="shared" si="5"/>
        <v>0</v>
      </c>
      <c r="H85" s="301">
        <f t="shared" si="5"/>
        <v>0</v>
      </c>
      <c r="I85" s="301">
        <f t="shared" si="5"/>
        <v>0</v>
      </c>
      <c r="J85" s="301">
        <f t="shared" si="5"/>
        <v>0</v>
      </c>
      <c r="K85" s="301">
        <f t="shared" si="5"/>
        <v>0</v>
      </c>
      <c r="L85" s="301">
        <f t="shared" si="5"/>
        <v>0</v>
      </c>
      <c r="M85" s="301">
        <f t="shared" si="5"/>
        <v>0</v>
      </c>
      <c r="N85" s="301">
        <f t="shared" si="5"/>
        <v>0</v>
      </c>
      <c r="O85" s="301">
        <f t="shared" si="5"/>
        <v>0</v>
      </c>
      <c r="P85" s="301">
        <f t="shared" si="5"/>
        <v>0</v>
      </c>
      <c r="Q85" s="301">
        <f t="shared" si="5"/>
        <v>0</v>
      </c>
      <c r="R85" s="301">
        <f t="shared" si="5"/>
        <v>0</v>
      </c>
      <c r="S85" s="301">
        <f t="shared" si="5"/>
        <v>0</v>
      </c>
      <c r="T85" s="301">
        <f t="shared" si="5"/>
        <v>0</v>
      </c>
      <c r="U85" s="301">
        <f t="shared" si="5"/>
        <v>0</v>
      </c>
      <c r="V85" s="301">
        <f t="shared" si="5"/>
        <v>0</v>
      </c>
      <c r="W85" s="301">
        <f t="shared" si="5"/>
        <v>0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0</v>
      </c>
      <c r="C86" s="235">
        <f t="shared" si="6"/>
        <v>0</v>
      </c>
      <c r="D86" s="235">
        <f t="shared" si="6"/>
        <v>0</v>
      </c>
      <c r="E86" s="235">
        <f t="shared" si="6"/>
        <v>0</v>
      </c>
      <c r="F86" s="235">
        <f t="shared" si="6"/>
        <v>0</v>
      </c>
      <c r="G86" s="235">
        <f t="shared" si="6"/>
        <v>0</v>
      </c>
      <c r="H86" s="235">
        <f t="shared" si="6"/>
        <v>0</v>
      </c>
      <c r="I86" s="235">
        <f t="shared" si="6"/>
        <v>0</v>
      </c>
      <c r="J86" s="235">
        <f t="shared" si="6"/>
        <v>0</v>
      </c>
      <c r="K86" s="235">
        <f t="shared" si="6"/>
        <v>0</v>
      </c>
      <c r="L86" s="235">
        <f t="shared" si="6"/>
        <v>0</v>
      </c>
      <c r="M86" s="235">
        <f t="shared" si="6"/>
        <v>0</v>
      </c>
      <c r="N86" s="235">
        <f t="shared" si="6"/>
        <v>0</v>
      </c>
      <c r="O86" s="235">
        <f t="shared" si="6"/>
        <v>0</v>
      </c>
      <c r="P86" s="235">
        <f t="shared" si="6"/>
        <v>0</v>
      </c>
      <c r="Q86" s="235">
        <f t="shared" si="6"/>
        <v>0</v>
      </c>
      <c r="R86" s="235">
        <f t="shared" si="6"/>
        <v>0</v>
      </c>
      <c r="S86" s="235">
        <f t="shared" si="6"/>
        <v>0</v>
      </c>
      <c r="T86" s="235">
        <f t="shared" si="6"/>
        <v>0</v>
      </c>
      <c r="U86" s="235">
        <f t="shared" si="6"/>
        <v>0</v>
      </c>
      <c r="V86" s="235">
        <f t="shared" si="6"/>
        <v>0</v>
      </c>
      <c r="W86" s="235">
        <f t="shared" si="6"/>
        <v>0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0</v>
      </c>
      <c r="C87" s="235">
        <f t="shared" si="7"/>
        <v>0</v>
      </c>
      <c r="D87" s="235">
        <f t="shared" si="7"/>
        <v>0</v>
      </c>
      <c r="E87" s="235">
        <f t="shared" si="7"/>
        <v>0</v>
      </c>
      <c r="F87" s="235">
        <f t="shared" si="7"/>
        <v>0</v>
      </c>
      <c r="G87" s="235">
        <f t="shared" si="7"/>
        <v>0</v>
      </c>
      <c r="H87" s="235">
        <f t="shared" si="7"/>
        <v>0</v>
      </c>
      <c r="I87" s="235">
        <f t="shared" si="7"/>
        <v>0</v>
      </c>
      <c r="J87" s="235">
        <f t="shared" si="7"/>
        <v>0</v>
      </c>
      <c r="K87" s="235">
        <f t="shared" si="7"/>
        <v>0</v>
      </c>
      <c r="L87" s="235">
        <f t="shared" si="7"/>
        <v>0</v>
      </c>
      <c r="M87" s="235">
        <f t="shared" si="7"/>
        <v>0</v>
      </c>
      <c r="N87" s="235">
        <f t="shared" si="7"/>
        <v>0</v>
      </c>
      <c r="O87" s="235">
        <f t="shared" si="7"/>
        <v>0</v>
      </c>
      <c r="P87" s="235">
        <f t="shared" si="7"/>
        <v>0</v>
      </c>
      <c r="Q87" s="235">
        <f t="shared" si="7"/>
        <v>0</v>
      </c>
      <c r="R87" s="235">
        <f t="shared" si="7"/>
        <v>0</v>
      </c>
      <c r="S87" s="235">
        <f t="shared" si="7"/>
        <v>0</v>
      </c>
      <c r="T87" s="235">
        <f t="shared" si="7"/>
        <v>0</v>
      </c>
      <c r="U87" s="235">
        <f t="shared" si="7"/>
        <v>0</v>
      </c>
      <c r="V87" s="235">
        <f t="shared" si="7"/>
        <v>0</v>
      </c>
      <c r="W87" s="235">
        <f t="shared" si="7"/>
        <v>0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0</v>
      </c>
      <c r="C88" s="235">
        <f t="shared" si="8"/>
        <v>0</v>
      </c>
      <c r="D88" s="235">
        <f t="shared" si="8"/>
        <v>0</v>
      </c>
      <c r="E88" s="235">
        <f t="shared" si="8"/>
        <v>0</v>
      </c>
      <c r="F88" s="235">
        <f t="shared" si="8"/>
        <v>0</v>
      </c>
      <c r="G88" s="235">
        <f t="shared" si="8"/>
        <v>0</v>
      </c>
      <c r="H88" s="235">
        <f t="shared" si="8"/>
        <v>0</v>
      </c>
      <c r="I88" s="235">
        <f t="shared" si="8"/>
        <v>0</v>
      </c>
      <c r="J88" s="235">
        <f t="shared" si="8"/>
        <v>0</v>
      </c>
      <c r="K88" s="235">
        <f t="shared" si="8"/>
        <v>0</v>
      </c>
      <c r="L88" s="235">
        <f t="shared" si="8"/>
        <v>0</v>
      </c>
      <c r="M88" s="235">
        <f t="shared" si="8"/>
        <v>0</v>
      </c>
      <c r="N88" s="235">
        <f t="shared" si="8"/>
        <v>0</v>
      </c>
      <c r="O88" s="235">
        <f t="shared" si="8"/>
        <v>0</v>
      </c>
      <c r="P88" s="235">
        <f t="shared" si="8"/>
        <v>0</v>
      </c>
      <c r="Q88" s="235">
        <f t="shared" si="8"/>
        <v>0</v>
      </c>
      <c r="R88" s="235">
        <f t="shared" si="8"/>
        <v>0</v>
      </c>
      <c r="S88" s="235">
        <f t="shared" si="8"/>
        <v>0</v>
      </c>
      <c r="T88" s="235">
        <f t="shared" si="8"/>
        <v>0</v>
      </c>
      <c r="U88" s="235">
        <f t="shared" si="8"/>
        <v>0</v>
      </c>
      <c r="V88" s="235">
        <f t="shared" si="8"/>
        <v>0</v>
      </c>
      <c r="W88" s="235">
        <f t="shared" si="8"/>
        <v>0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7.4091193931032657E-3</v>
      </c>
      <c r="C89" s="302">
        <f t="shared" si="9"/>
        <v>8.575298332554224E-3</v>
      </c>
      <c r="D89" s="302">
        <f t="shared" si="9"/>
        <v>7.2514691308266524E-3</v>
      </c>
      <c r="E89" s="302">
        <f t="shared" si="9"/>
        <v>3.8792714825003384E-3</v>
      </c>
      <c r="F89" s="302">
        <f t="shared" si="9"/>
        <v>4.7326527347945919E-3</v>
      </c>
      <c r="G89" s="302">
        <f t="shared" si="9"/>
        <v>4.3188203959637099E-3</v>
      </c>
      <c r="H89" s="302">
        <f t="shared" si="9"/>
        <v>3.4357732123685317E-3</v>
      </c>
      <c r="I89" s="302">
        <f t="shared" si="9"/>
        <v>3.9554544204466746E-3</v>
      </c>
      <c r="J89" s="302">
        <f t="shared" si="9"/>
        <v>3.5841631868282577E-3</v>
      </c>
      <c r="K89" s="302">
        <f t="shared" si="9"/>
        <v>1.7505040482483207E-3</v>
      </c>
      <c r="L89" s="302">
        <f t="shared" si="9"/>
        <v>2.2770407913499974E-3</v>
      </c>
      <c r="M89" s="302">
        <f t="shared" si="9"/>
        <v>3.5538228435720602E-3</v>
      </c>
      <c r="N89" s="302">
        <f t="shared" si="9"/>
        <v>3.1035306123406909E-3</v>
      </c>
      <c r="O89" s="302">
        <f t="shared" si="9"/>
        <v>3.7263510132724744E-3</v>
      </c>
      <c r="P89" s="302">
        <f t="shared" si="9"/>
        <v>3.3704708389450532E-3</v>
      </c>
      <c r="Q89" s="302">
        <f t="shared" si="9"/>
        <v>4.0650411322400888E-3</v>
      </c>
      <c r="R89" s="302">
        <f t="shared" si="9"/>
        <v>4.5193368479044711E-3</v>
      </c>
      <c r="S89" s="302">
        <f t="shared" si="9"/>
        <v>8.0033107856666719E-3</v>
      </c>
      <c r="T89" s="302">
        <f t="shared" si="9"/>
        <v>1.3603267637716816E-2</v>
      </c>
      <c r="U89" s="302">
        <f t="shared" si="9"/>
        <v>1.6182294808113829E-2</v>
      </c>
      <c r="V89" s="302">
        <f t="shared" si="9"/>
        <v>1.6596319640477995E-2</v>
      </c>
      <c r="W89" s="302">
        <f t="shared" si="9"/>
        <v>1.1907645015558015E-2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2.2227358179309795E-2</v>
      </c>
      <c r="C90" s="303">
        <f t="shared" si="10"/>
        <v>2.5725894997662663E-2</v>
      </c>
      <c r="D90" s="303">
        <f t="shared" si="10"/>
        <v>2.1754407392479951E-2</v>
      </c>
      <c r="E90" s="303">
        <f t="shared" si="10"/>
        <v>1.6490016758591134E-2</v>
      </c>
      <c r="F90" s="303">
        <f t="shared" si="10"/>
        <v>1.9921670460724135E-2</v>
      </c>
      <c r="G90" s="303">
        <f t="shared" si="10"/>
        <v>1.6568138777606291E-2</v>
      </c>
      <c r="H90" s="303">
        <f t="shared" si="10"/>
        <v>1.433221813188504E-2</v>
      </c>
      <c r="I90" s="303">
        <f t="shared" si="10"/>
        <v>1.6719380110826635E-2</v>
      </c>
      <c r="J90" s="303">
        <f t="shared" si="10"/>
        <v>1.5410087906187326E-2</v>
      </c>
      <c r="K90" s="303">
        <f t="shared" si="10"/>
        <v>5.2515121447449607E-3</v>
      </c>
      <c r="L90" s="303">
        <f t="shared" si="10"/>
        <v>6.8311223740499926E-3</v>
      </c>
      <c r="M90" s="303">
        <f t="shared" si="10"/>
        <v>1.2725939369163067E-2</v>
      </c>
      <c r="N90" s="303">
        <f t="shared" si="10"/>
        <v>1.1338603407016356E-2</v>
      </c>
      <c r="O90" s="303">
        <f t="shared" si="10"/>
        <v>1.1179053039817421E-2</v>
      </c>
      <c r="P90" s="303">
        <f t="shared" si="10"/>
        <v>1.011141251683516E-2</v>
      </c>
      <c r="Q90" s="303">
        <f t="shared" si="10"/>
        <v>1.2195123396720268E-2</v>
      </c>
      <c r="R90" s="303">
        <f t="shared" si="10"/>
        <v>1.3558010543713415E-2</v>
      </c>
      <c r="S90" s="303">
        <f t="shared" si="10"/>
        <v>2.4009932357000004E-2</v>
      </c>
      <c r="T90" s="303">
        <f t="shared" si="10"/>
        <v>4.0809802913150443E-2</v>
      </c>
      <c r="U90" s="303">
        <f t="shared" si="10"/>
        <v>4.8546884424341463E-2</v>
      </c>
      <c r="V90" s="303">
        <f t="shared" si="10"/>
        <v>4.9788958921433986E-2</v>
      </c>
      <c r="W90" s="303">
        <f t="shared" si="10"/>
        <v>3.5722935046674037E-2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2.2227358179309795E-2</v>
      </c>
      <c r="C91" s="304">
        <f t="shared" si="11"/>
        <v>2.5725894997662663E-2</v>
      </c>
      <c r="D91" s="304">
        <f t="shared" si="11"/>
        <v>2.1754407392479951E-2</v>
      </c>
      <c r="E91" s="304">
        <f t="shared" si="11"/>
        <v>1.6490016758591134E-2</v>
      </c>
      <c r="F91" s="304">
        <f t="shared" si="11"/>
        <v>1.9921670460724135E-2</v>
      </c>
      <c r="G91" s="304">
        <f t="shared" si="11"/>
        <v>1.6568138777606291E-2</v>
      </c>
      <c r="H91" s="304">
        <f t="shared" si="11"/>
        <v>1.433221813188504E-2</v>
      </c>
      <c r="I91" s="304">
        <f t="shared" si="11"/>
        <v>1.6719380110826635E-2</v>
      </c>
      <c r="J91" s="304">
        <f t="shared" si="11"/>
        <v>1.5410087906187326E-2</v>
      </c>
      <c r="K91" s="304">
        <f t="shared" si="11"/>
        <v>5.2515121447449607E-3</v>
      </c>
      <c r="L91" s="304">
        <f t="shared" si="11"/>
        <v>6.8311223740499926E-3</v>
      </c>
      <c r="M91" s="304">
        <f t="shared" si="11"/>
        <v>1.2725939369163067E-2</v>
      </c>
      <c r="N91" s="304">
        <f t="shared" si="11"/>
        <v>1.1338603407016356E-2</v>
      </c>
      <c r="O91" s="304">
        <f t="shared" si="11"/>
        <v>1.1179053039817421E-2</v>
      </c>
      <c r="P91" s="304">
        <f t="shared" si="11"/>
        <v>1.011141251683516E-2</v>
      </c>
      <c r="Q91" s="304">
        <f t="shared" si="11"/>
        <v>1.2195123396720268E-2</v>
      </c>
      <c r="R91" s="304">
        <f t="shared" si="11"/>
        <v>1.3558010543713415E-2</v>
      </c>
      <c r="S91" s="304">
        <f t="shared" si="11"/>
        <v>2.4009932357000004E-2</v>
      </c>
      <c r="T91" s="304">
        <f t="shared" si="11"/>
        <v>4.0809802913150443E-2</v>
      </c>
      <c r="U91" s="304">
        <f t="shared" si="11"/>
        <v>4.8546884424341463E-2</v>
      </c>
      <c r="V91" s="304">
        <f t="shared" si="11"/>
        <v>4.9788958921433986E-2</v>
      </c>
      <c r="W91" s="304">
        <f t="shared" si="11"/>
        <v>3.5722935046674037E-2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0</v>
      </c>
      <c r="C92" s="304">
        <f t="shared" si="12"/>
        <v>0</v>
      </c>
      <c r="D92" s="304">
        <f t="shared" si="12"/>
        <v>0</v>
      </c>
      <c r="E92" s="304">
        <f t="shared" si="12"/>
        <v>0</v>
      </c>
      <c r="F92" s="304">
        <f t="shared" si="12"/>
        <v>0</v>
      </c>
      <c r="G92" s="304">
        <f t="shared" si="12"/>
        <v>0</v>
      </c>
      <c r="H92" s="304">
        <f t="shared" si="12"/>
        <v>0</v>
      </c>
      <c r="I92" s="304">
        <f t="shared" si="12"/>
        <v>0</v>
      </c>
      <c r="J92" s="304">
        <f t="shared" si="12"/>
        <v>0</v>
      </c>
      <c r="K92" s="304">
        <f t="shared" si="12"/>
        <v>0</v>
      </c>
      <c r="L92" s="304">
        <f t="shared" si="12"/>
        <v>0</v>
      </c>
      <c r="M92" s="304">
        <f t="shared" si="12"/>
        <v>0</v>
      </c>
      <c r="N92" s="304">
        <f t="shared" si="12"/>
        <v>0</v>
      </c>
      <c r="O92" s="304">
        <f t="shared" si="12"/>
        <v>0</v>
      </c>
      <c r="P92" s="304">
        <f t="shared" si="12"/>
        <v>0</v>
      </c>
      <c r="Q92" s="304">
        <f t="shared" si="12"/>
        <v>0</v>
      </c>
      <c r="R92" s="304">
        <f t="shared" si="12"/>
        <v>0</v>
      </c>
      <c r="S92" s="304">
        <f t="shared" si="12"/>
        <v>0</v>
      </c>
      <c r="T92" s="304">
        <f t="shared" si="12"/>
        <v>0</v>
      </c>
      <c r="U92" s="304">
        <f t="shared" si="12"/>
        <v>0</v>
      </c>
      <c r="V92" s="304">
        <f t="shared" si="12"/>
        <v>0</v>
      </c>
      <c r="W92" s="304">
        <f t="shared" si="12"/>
        <v>0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0</v>
      </c>
      <c r="C93" s="304">
        <f t="shared" si="13"/>
        <v>0</v>
      </c>
      <c r="D93" s="304">
        <f t="shared" si="13"/>
        <v>0</v>
      </c>
      <c r="E93" s="304">
        <f t="shared" si="13"/>
        <v>0</v>
      </c>
      <c r="F93" s="304">
        <f t="shared" si="13"/>
        <v>0</v>
      </c>
      <c r="G93" s="304">
        <f t="shared" si="13"/>
        <v>0</v>
      </c>
      <c r="H93" s="304">
        <f t="shared" si="13"/>
        <v>0</v>
      </c>
      <c r="I93" s="304">
        <f t="shared" si="13"/>
        <v>0</v>
      </c>
      <c r="J93" s="304">
        <f t="shared" si="13"/>
        <v>0</v>
      </c>
      <c r="K93" s="304">
        <f t="shared" si="13"/>
        <v>0</v>
      </c>
      <c r="L93" s="304">
        <f t="shared" si="13"/>
        <v>0</v>
      </c>
      <c r="M93" s="304">
        <f t="shared" si="13"/>
        <v>0</v>
      </c>
      <c r="N93" s="304">
        <f t="shared" si="13"/>
        <v>0</v>
      </c>
      <c r="O93" s="304">
        <f t="shared" si="13"/>
        <v>0</v>
      </c>
      <c r="P93" s="304">
        <f t="shared" si="13"/>
        <v>0</v>
      </c>
      <c r="Q93" s="304">
        <f t="shared" si="13"/>
        <v>0</v>
      </c>
      <c r="R93" s="304">
        <f t="shared" si="13"/>
        <v>0</v>
      </c>
      <c r="S93" s="304">
        <f t="shared" si="13"/>
        <v>0</v>
      </c>
      <c r="T93" s="304">
        <f t="shared" si="13"/>
        <v>0</v>
      </c>
      <c r="U93" s="304">
        <f t="shared" si="13"/>
        <v>0</v>
      </c>
      <c r="V93" s="304">
        <f t="shared" si="13"/>
        <v>0</v>
      </c>
      <c r="W93" s="304">
        <f t="shared" si="13"/>
        <v>0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1.8522798482758163E-2</v>
      </c>
      <c r="C94" s="303">
        <f t="shared" si="14"/>
        <v>2.1438245831385563E-2</v>
      </c>
      <c r="D94" s="303">
        <f t="shared" si="14"/>
        <v>1.8128672827066629E-2</v>
      </c>
      <c r="E94" s="303">
        <f t="shared" si="14"/>
        <v>1.3741680632159281E-2</v>
      </c>
      <c r="F94" s="303">
        <f t="shared" si="14"/>
        <v>1.6601392050603452E-2</v>
      </c>
      <c r="G94" s="303">
        <f t="shared" si="14"/>
        <v>1.3806782314671908E-2</v>
      </c>
      <c r="H94" s="303">
        <f t="shared" si="14"/>
        <v>1.1943515109904207E-2</v>
      </c>
      <c r="I94" s="303">
        <f t="shared" si="14"/>
        <v>1.3932816759022196E-2</v>
      </c>
      <c r="J94" s="303">
        <f t="shared" si="14"/>
        <v>1.2841739921822767E-2</v>
      </c>
      <c r="K94" s="303">
        <f t="shared" si="14"/>
        <v>4.3762601206207997E-3</v>
      </c>
      <c r="L94" s="303">
        <f t="shared" si="14"/>
        <v>5.6926019783749941E-3</v>
      </c>
      <c r="M94" s="303">
        <f t="shared" si="14"/>
        <v>1.0604949474302556E-2</v>
      </c>
      <c r="N94" s="303">
        <f t="shared" si="14"/>
        <v>9.4488361725136305E-3</v>
      </c>
      <c r="O94" s="303">
        <f t="shared" si="14"/>
        <v>9.3158775331811852E-3</v>
      </c>
      <c r="P94" s="303">
        <f t="shared" si="14"/>
        <v>8.426177097362637E-3</v>
      </c>
      <c r="Q94" s="303">
        <f t="shared" si="14"/>
        <v>1.0162602830600222E-2</v>
      </c>
      <c r="R94" s="303">
        <f t="shared" si="14"/>
        <v>1.129834211976118E-2</v>
      </c>
      <c r="S94" s="303">
        <f t="shared" si="14"/>
        <v>2.0008276964166672E-2</v>
      </c>
      <c r="T94" s="303">
        <f t="shared" si="14"/>
        <v>3.4008169094292016E-2</v>
      </c>
      <c r="U94" s="303">
        <f t="shared" si="14"/>
        <v>4.0455737020284578E-2</v>
      </c>
      <c r="V94" s="303">
        <f t="shared" si="14"/>
        <v>4.1490799101194999E-2</v>
      </c>
      <c r="W94" s="303">
        <f t="shared" si="14"/>
        <v>2.9769112538895047E-2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1.8522798482758163E-2</v>
      </c>
      <c r="C95" s="304">
        <f t="shared" si="15"/>
        <v>2.1438245831385563E-2</v>
      </c>
      <c r="D95" s="304">
        <f t="shared" si="15"/>
        <v>1.8128672827066629E-2</v>
      </c>
      <c r="E95" s="304">
        <f t="shared" si="15"/>
        <v>1.3741680632159281E-2</v>
      </c>
      <c r="F95" s="304">
        <f t="shared" si="15"/>
        <v>1.6601392050603452E-2</v>
      </c>
      <c r="G95" s="304">
        <f t="shared" si="15"/>
        <v>1.3806782314671908E-2</v>
      </c>
      <c r="H95" s="304">
        <f t="shared" si="15"/>
        <v>1.1943515109904207E-2</v>
      </c>
      <c r="I95" s="304">
        <f t="shared" si="15"/>
        <v>1.3932816759022196E-2</v>
      </c>
      <c r="J95" s="304">
        <f t="shared" si="15"/>
        <v>1.2841739921822767E-2</v>
      </c>
      <c r="K95" s="304">
        <f t="shared" si="15"/>
        <v>4.3762601206207997E-3</v>
      </c>
      <c r="L95" s="304">
        <f t="shared" si="15"/>
        <v>5.6926019783749941E-3</v>
      </c>
      <c r="M95" s="304">
        <f t="shared" si="15"/>
        <v>1.0604949474302556E-2</v>
      </c>
      <c r="N95" s="304">
        <f t="shared" si="15"/>
        <v>9.4488361725136305E-3</v>
      </c>
      <c r="O95" s="304">
        <f t="shared" si="15"/>
        <v>9.3158775331811852E-3</v>
      </c>
      <c r="P95" s="304">
        <f t="shared" si="15"/>
        <v>8.426177097362637E-3</v>
      </c>
      <c r="Q95" s="304">
        <f t="shared" si="15"/>
        <v>1.0162602830600222E-2</v>
      </c>
      <c r="R95" s="304">
        <f t="shared" si="15"/>
        <v>1.129834211976118E-2</v>
      </c>
      <c r="S95" s="304">
        <f t="shared" si="15"/>
        <v>2.0008276964166672E-2</v>
      </c>
      <c r="T95" s="304">
        <f t="shared" si="15"/>
        <v>3.4008169094292016E-2</v>
      </c>
      <c r="U95" s="304">
        <f t="shared" si="15"/>
        <v>4.0455737020284578E-2</v>
      </c>
      <c r="V95" s="304">
        <f t="shared" si="15"/>
        <v>4.1490799101194999E-2</v>
      </c>
      <c r="W95" s="304">
        <f t="shared" si="15"/>
        <v>2.9769112538895047E-2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0</v>
      </c>
      <c r="C96" s="304">
        <f t="shared" si="16"/>
        <v>0</v>
      </c>
      <c r="D96" s="304">
        <f t="shared" si="16"/>
        <v>0</v>
      </c>
      <c r="E96" s="304">
        <f t="shared" si="16"/>
        <v>0</v>
      </c>
      <c r="F96" s="304">
        <f t="shared" si="16"/>
        <v>0</v>
      </c>
      <c r="G96" s="304">
        <f t="shared" si="16"/>
        <v>0</v>
      </c>
      <c r="H96" s="304">
        <f t="shared" si="16"/>
        <v>0</v>
      </c>
      <c r="I96" s="304">
        <f t="shared" si="16"/>
        <v>0</v>
      </c>
      <c r="J96" s="304">
        <f t="shared" si="16"/>
        <v>0</v>
      </c>
      <c r="K96" s="304">
        <f t="shared" si="16"/>
        <v>0</v>
      </c>
      <c r="L96" s="304">
        <f t="shared" si="16"/>
        <v>0</v>
      </c>
      <c r="M96" s="304">
        <f t="shared" si="16"/>
        <v>0</v>
      </c>
      <c r="N96" s="304">
        <f t="shared" si="16"/>
        <v>0</v>
      </c>
      <c r="O96" s="304">
        <f t="shared" si="16"/>
        <v>0</v>
      </c>
      <c r="P96" s="304">
        <f t="shared" si="16"/>
        <v>0</v>
      </c>
      <c r="Q96" s="304">
        <f t="shared" si="16"/>
        <v>0</v>
      </c>
      <c r="R96" s="304">
        <f t="shared" si="16"/>
        <v>0</v>
      </c>
      <c r="S96" s="304">
        <f t="shared" si="16"/>
        <v>0</v>
      </c>
      <c r="T96" s="304">
        <f t="shared" si="16"/>
        <v>0</v>
      </c>
      <c r="U96" s="304">
        <f t="shared" si="16"/>
        <v>0</v>
      </c>
      <c r="V96" s="304">
        <f t="shared" si="16"/>
        <v>0</v>
      </c>
      <c r="W96" s="304">
        <f t="shared" si="16"/>
        <v>0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0</v>
      </c>
      <c r="C97" s="304">
        <f t="shared" si="17"/>
        <v>0</v>
      </c>
      <c r="D97" s="304">
        <f t="shared" si="17"/>
        <v>0</v>
      </c>
      <c r="E97" s="304">
        <f t="shared" si="17"/>
        <v>0</v>
      </c>
      <c r="F97" s="304">
        <f t="shared" si="17"/>
        <v>0</v>
      </c>
      <c r="G97" s="304">
        <f t="shared" si="17"/>
        <v>0</v>
      </c>
      <c r="H97" s="304">
        <f t="shared" si="17"/>
        <v>0</v>
      </c>
      <c r="I97" s="304">
        <f t="shared" si="17"/>
        <v>0</v>
      </c>
      <c r="J97" s="304">
        <f t="shared" si="17"/>
        <v>0</v>
      </c>
      <c r="K97" s="304">
        <f t="shared" si="17"/>
        <v>0</v>
      </c>
      <c r="L97" s="304">
        <f t="shared" si="17"/>
        <v>0</v>
      </c>
      <c r="M97" s="304">
        <f t="shared" si="17"/>
        <v>0</v>
      </c>
      <c r="N97" s="304">
        <f t="shared" si="17"/>
        <v>0</v>
      </c>
      <c r="O97" s="304">
        <f t="shared" si="17"/>
        <v>0</v>
      </c>
      <c r="P97" s="304">
        <f t="shared" si="17"/>
        <v>0</v>
      </c>
      <c r="Q97" s="304">
        <f t="shared" si="17"/>
        <v>0</v>
      </c>
      <c r="R97" s="304">
        <f t="shared" si="17"/>
        <v>0</v>
      </c>
      <c r="S97" s="304">
        <f t="shared" si="17"/>
        <v>0</v>
      </c>
      <c r="T97" s="304">
        <f t="shared" si="17"/>
        <v>0</v>
      </c>
      <c r="U97" s="304">
        <f t="shared" si="17"/>
        <v>0</v>
      </c>
      <c r="V97" s="304">
        <f t="shared" si="17"/>
        <v>0</v>
      </c>
      <c r="W97" s="304">
        <f t="shared" si="17"/>
        <v>0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0.79102945448891504</v>
      </c>
      <c r="C98" s="303">
        <f t="shared" si="18"/>
        <v>0.78489229349031719</v>
      </c>
      <c r="D98" s="303">
        <f t="shared" si="18"/>
        <v>0.79185711481134458</v>
      </c>
      <c r="E98" s="303">
        <f t="shared" si="18"/>
        <v>0.80320302369414953</v>
      </c>
      <c r="F98" s="303">
        <f t="shared" si="18"/>
        <v>0.79736867993769811</v>
      </c>
      <c r="G98" s="303">
        <f t="shared" si="18"/>
        <v>0.80248736572179491</v>
      </c>
      <c r="H98" s="303">
        <f t="shared" si="18"/>
        <v>0.80634961599393418</v>
      </c>
      <c r="I98" s="303">
        <f t="shared" si="18"/>
        <v>0.80221659020544611</v>
      </c>
      <c r="J98" s="303">
        <f t="shared" si="18"/>
        <v>0.80435632449878369</v>
      </c>
      <c r="K98" s="303">
        <f t="shared" si="18"/>
        <v>0.82059206458839751</v>
      </c>
      <c r="L98" s="303">
        <f t="shared" si="18"/>
        <v>0.81823350858546851</v>
      </c>
      <c r="M98" s="303">
        <f t="shared" si="18"/>
        <v>0.80864266859969203</v>
      </c>
      <c r="N98" s="303">
        <f t="shared" si="18"/>
        <v>0.81073350729333882</v>
      </c>
      <c r="O98" s="303">
        <f t="shared" si="18"/>
        <v>0.80940681470595044</v>
      </c>
      <c r="P98" s="303">
        <f t="shared" si="18"/>
        <v>0.81200455765148138</v>
      </c>
      <c r="Q98" s="303">
        <f t="shared" si="18"/>
        <v>0.80829401757961561</v>
      </c>
      <c r="R98" s="303">
        <f t="shared" si="18"/>
        <v>0.8060834147759588</v>
      </c>
      <c r="S98" s="303">
        <f t="shared" si="18"/>
        <v>0.7891061457265599</v>
      </c>
      <c r="T98" s="303">
        <f t="shared" si="18"/>
        <v>0.75968566804365767</v>
      </c>
      <c r="U98" s="303">
        <f t="shared" si="18"/>
        <v>0.7460590552838654</v>
      </c>
      <c r="V98" s="303">
        <f t="shared" si="18"/>
        <v>0.74385674753280695</v>
      </c>
      <c r="W98" s="303">
        <f t="shared" si="18"/>
        <v>0.7688238540407597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0.1248677153339291</v>
      </c>
      <c r="C99" s="303">
        <f t="shared" si="19"/>
        <v>0.12389893564035054</v>
      </c>
      <c r="D99" s="303">
        <f t="shared" si="19"/>
        <v>0.12499836540384478</v>
      </c>
      <c r="E99" s="303">
        <f t="shared" si="19"/>
        <v>0.1267893704195785</v>
      </c>
      <c r="F99" s="303">
        <f t="shared" si="19"/>
        <v>0.12586839185018819</v>
      </c>
      <c r="G99" s="303">
        <f t="shared" si="19"/>
        <v>0.12667640044676487</v>
      </c>
      <c r="H99" s="303">
        <f t="shared" si="19"/>
        <v>0.12728607479554307</v>
      </c>
      <c r="I99" s="303">
        <f t="shared" si="19"/>
        <v>0.12663365725951317</v>
      </c>
      <c r="J99" s="303">
        <f t="shared" si="19"/>
        <v>0.12697142436934009</v>
      </c>
      <c r="K99" s="303">
        <f t="shared" si="19"/>
        <v>0.12953431221155765</v>
      </c>
      <c r="L99" s="303">
        <f t="shared" si="19"/>
        <v>0.12916200306693398</v>
      </c>
      <c r="M99" s="303">
        <f t="shared" si="19"/>
        <v>0.12764804392121423</v>
      </c>
      <c r="N99" s="303">
        <f t="shared" si="19"/>
        <v>0.12855696946889927</v>
      </c>
      <c r="O99" s="303">
        <f t="shared" si="19"/>
        <v>0.12837145264581676</v>
      </c>
      <c r="P99" s="303">
        <f t="shared" si="19"/>
        <v>0.12817873390086143</v>
      </c>
      <c r="Q99" s="303">
        <f t="shared" si="19"/>
        <v>0.12759300771987084</v>
      </c>
      <c r="R99" s="303">
        <f t="shared" si="19"/>
        <v>0.12724405368277786</v>
      </c>
      <c r="S99" s="303">
        <f t="shared" si="19"/>
        <v>0.1245641120108491</v>
      </c>
      <c r="T99" s="303">
        <f t="shared" si="19"/>
        <v>0.11991995140285963</v>
      </c>
      <c r="U99" s="303">
        <f t="shared" si="19"/>
        <v>0.11776892656630052</v>
      </c>
      <c r="V99" s="303">
        <f t="shared" si="19"/>
        <v>0.11742128194222701</v>
      </c>
      <c r="W99" s="303">
        <f t="shared" si="19"/>
        <v>0.1213624569900781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6.7699363735262752E-2</v>
      </c>
      <c r="C100" s="304">
        <f t="shared" si="20"/>
        <v>6.717412173272018E-2</v>
      </c>
      <c r="D100" s="304">
        <f t="shared" si="20"/>
        <v>6.7770198110518223E-2</v>
      </c>
      <c r="E100" s="304">
        <f t="shared" si="20"/>
        <v>6.8741224926277503E-2</v>
      </c>
      <c r="F100" s="304">
        <f t="shared" si="20"/>
        <v>6.8241899195885164E-2</v>
      </c>
      <c r="G100" s="304">
        <f t="shared" si="20"/>
        <v>6.8679976145836402E-2</v>
      </c>
      <c r="H100" s="304">
        <f t="shared" si="20"/>
        <v>6.9010522479511324E-2</v>
      </c>
      <c r="I100" s="304">
        <f t="shared" si="20"/>
        <v>6.8656802128651731E-2</v>
      </c>
      <c r="J100" s="304">
        <f t="shared" si="20"/>
        <v>6.8839928874943418E-2</v>
      </c>
      <c r="K100" s="304">
        <f t="shared" si="20"/>
        <v>7.0229446379760183E-2</v>
      </c>
      <c r="L100" s="304">
        <f t="shared" si="20"/>
        <v>7.0027592024241317E-2</v>
      </c>
      <c r="M100" s="304">
        <f t="shared" si="20"/>
        <v>6.9206770800658304E-2</v>
      </c>
      <c r="N100" s="304">
        <f t="shared" si="20"/>
        <v>6.9964589710156663E-2</v>
      </c>
      <c r="O100" s="304">
        <f t="shared" si="20"/>
        <v>6.987495405542854E-2</v>
      </c>
      <c r="P100" s="304">
        <f t="shared" si="20"/>
        <v>6.949449428359955E-2</v>
      </c>
      <c r="Q100" s="304">
        <f t="shared" si="20"/>
        <v>6.9176931896315519E-2</v>
      </c>
      <c r="R100" s="304">
        <f t="shared" si="20"/>
        <v>6.8987739948494026E-2</v>
      </c>
      <c r="S100" s="304">
        <f t="shared" si="20"/>
        <v>6.7534759523954324E-2</v>
      </c>
      <c r="T100" s="304">
        <f t="shared" si="20"/>
        <v>6.5016841122032334E-2</v>
      </c>
      <c r="U100" s="304">
        <f t="shared" si="20"/>
        <v>6.3850622837150886E-2</v>
      </c>
      <c r="V100" s="304">
        <f t="shared" si="20"/>
        <v>6.3662140812050808E-2</v>
      </c>
      <c r="W100" s="304">
        <f t="shared" si="20"/>
        <v>6.579892246450017E-2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5.7168351598666352E-2</v>
      </c>
      <c r="C101" s="304">
        <f t="shared" si="21"/>
        <v>5.6724813907630359E-2</v>
      </c>
      <c r="D101" s="304">
        <f t="shared" si="21"/>
        <v>5.7228167293326554E-2</v>
      </c>
      <c r="E101" s="304">
        <f t="shared" si="21"/>
        <v>5.8048145493300993E-2</v>
      </c>
      <c r="F101" s="304">
        <f t="shared" si="21"/>
        <v>5.7626492654303037E-2</v>
      </c>
      <c r="G101" s="304">
        <f t="shared" si="21"/>
        <v>5.7996424300928467E-2</v>
      </c>
      <c r="H101" s="304">
        <f t="shared" si="21"/>
        <v>5.8275552316031751E-2</v>
      </c>
      <c r="I101" s="304">
        <f t="shared" si="21"/>
        <v>5.7976855130861447E-2</v>
      </c>
      <c r="J101" s="304">
        <f t="shared" si="21"/>
        <v>5.8131495494396689E-2</v>
      </c>
      <c r="K101" s="304">
        <f t="shared" si="21"/>
        <v>5.9304865831797456E-2</v>
      </c>
      <c r="L101" s="304">
        <f t="shared" si="21"/>
        <v>5.9134411042692646E-2</v>
      </c>
      <c r="M101" s="304">
        <f t="shared" si="21"/>
        <v>5.8441273120555935E-2</v>
      </c>
      <c r="N101" s="304">
        <f t="shared" si="21"/>
        <v>5.8592379758742617E-2</v>
      </c>
      <c r="O101" s="304">
        <f t="shared" si="21"/>
        <v>5.8496498590388239E-2</v>
      </c>
      <c r="P101" s="304">
        <f t="shared" si="21"/>
        <v>5.8684239617261873E-2</v>
      </c>
      <c r="Q101" s="304">
        <f t="shared" si="21"/>
        <v>5.8416075823555333E-2</v>
      </c>
      <c r="R101" s="304">
        <f t="shared" si="21"/>
        <v>5.8256313734283818E-2</v>
      </c>
      <c r="S101" s="304">
        <f t="shared" si="21"/>
        <v>5.702935248689478E-2</v>
      </c>
      <c r="T101" s="304">
        <f t="shared" si="21"/>
        <v>5.4903110280827297E-2</v>
      </c>
      <c r="U101" s="304">
        <f t="shared" si="21"/>
        <v>5.391830372914963E-2</v>
      </c>
      <c r="V101" s="304">
        <f t="shared" si="21"/>
        <v>5.3759141130176213E-2</v>
      </c>
      <c r="W101" s="304">
        <f t="shared" si="21"/>
        <v>5.5563534525577912E-2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0</v>
      </c>
      <c r="C102" s="304">
        <f t="shared" si="22"/>
        <v>0</v>
      </c>
      <c r="D102" s="304">
        <f t="shared" si="22"/>
        <v>0</v>
      </c>
      <c r="E102" s="304">
        <f t="shared" si="22"/>
        <v>0</v>
      </c>
      <c r="F102" s="304">
        <f t="shared" si="22"/>
        <v>0</v>
      </c>
      <c r="G102" s="304">
        <f t="shared" si="22"/>
        <v>0</v>
      </c>
      <c r="H102" s="304">
        <f t="shared" si="22"/>
        <v>0</v>
      </c>
      <c r="I102" s="304">
        <f t="shared" si="22"/>
        <v>0</v>
      </c>
      <c r="J102" s="304">
        <f t="shared" si="22"/>
        <v>0</v>
      </c>
      <c r="K102" s="304">
        <f t="shared" si="22"/>
        <v>0</v>
      </c>
      <c r="L102" s="304">
        <f t="shared" si="22"/>
        <v>0</v>
      </c>
      <c r="M102" s="304">
        <f t="shared" si="22"/>
        <v>0</v>
      </c>
      <c r="N102" s="304">
        <f t="shared" si="22"/>
        <v>0</v>
      </c>
      <c r="O102" s="304">
        <f t="shared" si="22"/>
        <v>0</v>
      </c>
      <c r="P102" s="304">
        <f t="shared" si="22"/>
        <v>0</v>
      </c>
      <c r="Q102" s="304">
        <f t="shared" si="22"/>
        <v>0</v>
      </c>
      <c r="R102" s="304">
        <f t="shared" si="22"/>
        <v>0</v>
      </c>
      <c r="S102" s="304">
        <f t="shared" si="22"/>
        <v>0</v>
      </c>
      <c r="T102" s="304">
        <f t="shared" si="22"/>
        <v>0</v>
      </c>
      <c r="U102" s="304">
        <f t="shared" si="22"/>
        <v>0</v>
      </c>
      <c r="V102" s="304">
        <f t="shared" si="22"/>
        <v>0</v>
      </c>
      <c r="W102" s="304">
        <f t="shared" si="22"/>
        <v>0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0</v>
      </c>
      <c r="C103" s="304">
        <f t="shared" si="23"/>
        <v>0</v>
      </c>
      <c r="D103" s="304">
        <f t="shared" si="23"/>
        <v>0</v>
      </c>
      <c r="E103" s="304">
        <f t="shared" si="23"/>
        <v>0</v>
      </c>
      <c r="F103" s="304">
        <f t="shared" si="23"/>
        <v>0</v>
      </c>
      <c r="G103" s="304">
        <f t="shared" si="23"/>
        <v>0</v>
      </c>
      <c r="H103" s="304">
        <f t="shared" si="23"/>
        <v>0</v>
      </c>
      <c r="I103" s="304">
        <f t="shared" si="23"/>
        <v>0</v>
      </c>
      <c r="J103" s="304">
        <f t="shared" si="23"/>
        <v>0</v>
      </c>
      <c r="K103" s="304">
        <f t="shared" si="23"/>
        <v>0</v>
      </c>
      <c r="L103" s="304">
        <f t="shared" si="23"/>
        <v>0</v>
      </c>
      <c r="M103" s="304">
        <f t="shared" si="23"/>
        <v>0</v>
      </c>
      <c r="N103" s="304">
        <f t="shared" si="23"/>
        <v>0</v>
      </c>
      <c r="O103" s="304">
        <f t="shared" si="23"/>
        <v>0</v>
      </c>
      <c r="P103" s="304">
        <f t="shared" si="23"/>
        <v>0</v>
      </c>
      <c r="Q103" s="304">
        <f t="shared" si="23"/>
        <v>0</v>
      </c>
      <c r="R103" s="304">
        <f t="shared" si="23"/>
        <v>0</v>
      </c>
      <c r="S103" s="304">
        <f t="shared" si="23"/>
        <v>0</v>
      </c>
      <c r="T103" s="304">
        <f t="shared" si="23"/>
        <v>0</v>
      </c>
      <c r="U103" s="304">
        <f t="shared" si="23"/>
        <v>0</v>
      </c>
      <c r="V103" s="304">
        <f t="shared" si="23"/>
        <v>0</v>
      </c>
      <c r="W103" s="304">
        <f t="shared" si="23"/>
        <v>0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0</v>
      </c>
      <c r="C104" s="304">
        <f t="shared" si="24"/>
        <v>0</v>
      </c>
      <c r="D104" s="304">
        <f t="shared" si="24"/>
        <v>0</v>
      </c>
      <c r="E104" s="304">
        <f t="shared" si="24"/>
        <v>0</v>
      </c>
      <c r="F104" s="304">
        <f t="shared" si="24"/>
        <v>0</v>
      </c>
      <c r="G104" s="304">
        <f t="shared" si="24"/>
        <v>0</v>
      </c>
      <c r="H104" s="304">
        <f t="shared" si="24"/>
        <v>0</v>
      </c>
      <c r="I104" s="304">
        <f t="shared" si="24"/>
        <v>0</v>
      </c>
      <c r="J104" s="304">
        <f t="shared" si="24"/>
        <v>0</v>
      </c>
      <c r="K104" s="304">
        <f t="shared" si="24"/>
        <v>0</v>
      </c>
      <c r="L104" s="304">
        <f t="shared" si="24"/>
        <v>0</v>
      </c>
      <c r="M104" s="304">
        <f t="shared" si="24"/>
        <v>0</v>
      </c>
      <c r="N104" s="304">
        <f t="shared" si="24"/>
        <v>0</v>
      </c>
      <c r="O104" s="304">
        <f t="shared" si="24"/>
        <v>0</v>
      </c>
      <c r="P104" s="304">
        <f t="shared" si="24"/>
        <v>0</v>
      </c>
      <c r="Q104" s="304">
        <f t="shared" si="24"/>
        <v>0</v>
      </c>
      <c r="R104" s="304">
        <f t="shared" si="24"/>
        <v>0</v>
      </c>
      <c r="S104" s="304">
        <f t="shared" si="24"/>
        <v>0</v>
      </c>
      <c r="T104" s="304">
        <f t="shared" si="24"/>
        <v>0</v>
      </c>
      <c r="U104" s="304">
        <f t="shared" si="24"/>
        <v>0</v>
      </c>
      <c r="V104" s="304">
        <f t="shared" si="24"/>
        <v>0</v>
      </c>
      <c r="W104" s="304">
        <f t="shared" si="24"/>
        <v>0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3.5943554121984814E-2</v>
      </c>
      <c r="C105" s="303">
        <f t="shared" si="25"/>
        <v>3.5469331707729854E-2</v>
      </c>
      <c r="D105" s="303">
        <f t="shared" si="25"/>
        <v>3.6009970434437572E-2</v>
      </c>
      <c r="E105" s="303">
        <f t="shared" si="25"/>
        <v>3.589663701302135E-2</v>
      </c>
      <c r="F105" s="303">
        <f t="shared" si="25"/>
        <v>3.5507212965991443E-2</v>
      </c>
      <c r="G105" s="303">
        <f t="shared" si="25"/>
        <v>3.6142492343198364E-2</v>
      </c>
      <c r="H105" s="303">
        <f t="shared" si="25"/>
        <v>3.6652802756365024E-2</v>
      </c>
      <c r="I105" s="303">
        <f t="shared" si="25"/>
        <v>3.6542101244745252E-2</v>
      </c>
      <c r="J105" s="303">
        <f t="shared" si="25"/>
        <v>3.683626011703784E-2</v>
      </c>
      <c r="K105" s="303">
        <f t="shared" si="25"/>
        <v>3.8495346886430817E-2</v>
      </c>
      <c r="L105" s="303">
        <f t="shared" si="25"/>
        <v>3.7803723203822311E-2</v>
      </c>
      <c r="M105" s="303">
        <f t="shared" si="25"/>
        <v>3.6824575792055725E-2</v>
      </c>
      <c r="N105" s="303">
        <f t="shared" si="25"/>
        <v>3.6818553045891378E-2</v>
      </c>
      <c r="O105" s="303">
        <f t="shared" si="25"/>
        <v>3.8000451061961461E-2</v>
      </c>
      <c r="P105" s="303">
        <f t="shared" si="25"/>
        <v>3.7908647994514176E-2</v>
      </c>
      <c r="Q105" s="303">
        <f t="shared" si="25"/>
        <v>3.7690207340952971E-2</v>
      </c>
      <c r="R105" s="303">
        <f t="shared" si="25"/>
        <v>3.7296842029884293E-2</v>
      </c>
      <c r="S105" s="303">
        <f t="shared" si="25"/>
        <v>3.430822215575749E-2</v>
      </c>
      <c r="T105" s="303">
        <f t="shared" si="25"/>
        <v>3.197314090832324E-2</v>
      </c>
      <c r="U105" s="303">
        <f t="shared" si="25"/>
        <v>3.098710189709419E-2</v>
      </c>
      <c r="V105" s="303">
        <f t="shared" si="25"/>
        <v>3.0845892861859087E-2</v>
      </c>
      <c r="W105" s="303">
        <f t="shared" si="25"/>
        <v>3.2413996368035027E-2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2.5175000358247109E-2</v>
      </c>
      <c r="C106" s="304">
        <f t="shared" si="26"/>
        <v>2.4784325209893664E-2</v>
      </c>
      <c r="D106" s="304">
        <f t="shared" si="26"/>
        <v>2.5230149448437014E-2</v>
      </c>
      <c r="E106" s="304">
        <f t="shared" si="26"/>
        <v>2.496236029960177E-2</v>
      </c>
      <c r="F106" s="304">
        <f t="shared" si="26"/>
        <v>2.4652361164072864E-2</v>
      </c>
      <c r="G106" s="304">
        <f t="shared" si="26"/>
        <v>2.5217958125848955E-2</v>
      </c>
      <c r="H106" s="304">
        <f t="shared" si="26"/>
        <v>2.567569040874685E-2</v>
      </c>
      <c r="I106" s="304">
        <f t="shared" si="26"/>
        <v>2.5621253186854456E-2</v>
      </c>
      <c r="J106" s="304">
        <f t="shared" si="26"/>
        <v>2.5886283126403561E-2</v>
      </c>
      <c r="K106" s="304">
        <f t="shared" si="26"/>
        <v>2.7324347228363719E-2</v>
      </c>
      <c r="L106" s="304">
        <f t="shared" si="26"/>
        <v>2.66648313730658E-2</v>
      </c>
      <c r="M106" s="304">
        <f t="shared" si="26"/>
        <v>2.5816247337214167E-2</v>
      </c>
      <c r="N106" s="304">
        <f t="shared" si="26"/>
        <v>2.5781761290781965E-2</v>
      </c>
      <c r="O106" s="304">
        <f t="shared" si="26"/>
        <v>2.6981720025544834E-2</v>
      </c>
      <c r="P106" s="304">
        <f t="shared" si="26"/>
        <v>2.6854552997356819E-2</v>
      </c>
      <c r="Q106" s="304">
        <f t="shared" si="26"/>
        <v>2.6686625191363601E-2</v>
      </c>
      <c r="R106" s="304">
        <f t="shared" si="26"/>
        <v>2.6323353570240796E-2</v>
      </c>
      <c r="S106" s="304">
        <f t="shared" si="26"/>
        <v>2.3565851050192828E-2</v>
      </c>
      <c r="T106" s="304">
        <f t="shared" si="26"/>
        <v>2.1631280800023356E-2</v>
      </c>
      <c r="U106" s="304">
        <f t="shared" si="26"/>
        <v>2.0830745515980131E-2</v>
      </c>
      <c r="V106" s="304">
        <f t="shared" si="26"/>
        <v>2.0719517247310661E-2</v>
      </c>
      <c r="W106" s="304">
        <f t="shared" si="26"/>
        <v>2.1947735016956633E-2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1.0768553763737703E-2</v>
      </c>
      <c r="C107" s="304">
        <f t="shared" si="27"/>
        <v>1.0685006497836191E-2</v>
      </c>
      <c r="D107" s="304">
        <f t="shared" si="27"/>
        <v>1.0779820986000561E-2</v>
      </c>
      <c r="E107" s="304">
        <f t="shared" si="27"/>
        <v>1.0934276713419582E-2</v>
      </c>
      <c r="F107" s="304">
        <f t="shared" si="27"/>
        <v>1.0854851801918574E-2</v>
      </c>
      <c r="G107" s="304">
        <f t="shared" si="27"/>
        <v>1.0924534217349411E-2</v>
      </c>
      <c r="H107" s="304">
        <f t="shared" si="27"/>
        <v>1.0977112347618175E-2</v>
      </c>
      <c r="I107" s="304">
        <f t="shared" si="27"/>
        <v>1.09208480578908E-2</v>
      </c>
      <c r="J107" s="304">
        <f t="shared" si="27"/>
        <v>1.0949976990634278E-2</v>
      </c>
      <c r="K107" s="304">
        <f t="shared" si="27"/>
        <v>1.1170999658067103E-2</v>
      </c>
      <c r="L107" s="304">
        <f t="shared" si="27"/>
        <v>1.1138891830756507E-2</v>
      </c>
      <c r="M107" s="304">
        <f t="shared" si="27"/>
        <v>1.100832845484156E-2</v>
      </c>
      <c r="N107" s="304">
        <f t="shared" si="27"/>
        <v>1.1036791755109413E-2</v>
      </c>
      <c r="O107" s="304">
        <f t="shared" si="27"/>
        <v>1.1018731036416622E-2</v>
      </c>
      <c r="P107" s="304">
        <f t="shared" si="27"/>
        <v>1.1054094997157359E-2</v>
      </c>
      <c r="Q107" s="304">
        <f t="shared" si="27"/>
        <v>1.1003582149589373E-2</v>
      </c>
      <c r="R107" s="304">
        <f t="shared" si="27"/>
        <v>1.0973488459643493E-2</v>
      </c>
      <c r="S107" s="304">
        <f t="shared" si="27"/>
        <v>1.0742371105564665E-2</v>
      </c>
      <c r="T107" s="304">
        <f t="shared" si="27"/>
        <v>1.0341860108299881E-2</v>
      </c>
      <c r="U107" s="304">
        <f t="shared" si="27"/>
        <v>1.0156356381114061E-2</v>
      </c>
      <c r="V107" s="304">
        <f t="shared" si="27"/>
        <v>1.0126375614548429E-2</v>
      </c>
      <c r="W107" s="304">
        <f t="shared" si="27"/>
        <v>1.0466261351078388E-2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0</v>
      </c>
      <c r="C108" s="304">
        <f t="shared" si="28"/>
        <v>0</v>
      </c>
      <c r="D108" s="304">
        <f t="shared" si="28"/>
        <v>0</v>
      </c>
      <c r="E108" s="304">
        <f t="shared" si="28"/>
        <v>0</v>
      </c>
      <c r="F108" s="304">
        <f t="shared" si="28"/>
        <v>0</v>
      </c>
      <c r="G108" s="304">
        <f t="shared" si="28"/>
        <v>0</v>
      </c>
      <c r="H108" s="304">
        <f t="shared" si="28"/>
        <v>0</v>
      </c>
      <c r="I108" s="304">
        <f t="shared" si="28"/>
        <v>0</v>
      </c>
      <c r="J108" s="304">
        <f t="shared" si="28"/>
        <v>0</v>
      </c>
      <c r="K108" s="304">
        <f t="shared" si="28"/>
        <v>0</v>
      </c>
      <c r="L108" s="304">
        <f t="shared" si="28"/>
        <v>0</v>
      </c>
      <c r="M108" s="304">
        <f t="shared" si="28"/>
        <v>0</v>
      </c>
      <c r="N108" s="304">
        <f t="shared" si="28"/>
        <v>0</v>
      </c>
      <c r="O108" s="304">
        <f t="shared" si="28"/>
        <v>0</v>
      </c>
      <c r="P108" s="304">
        <f t="shared" si="28"/>
        <v>0</v>
      </c>
      <c r="Q108" s="304">
        <f t="shared" si="28"/>
        <v>0</v>
      </c>
      <c r="R108" s="304">
        <f t="shared" si="28"/>
        <v>0</v>
      </c>
      <c r="S108" s="304">
        <f t="shared" si="28"/>
        <v>0</v>
      </c>
      <c r="T108" s="304">
        <f t="shared" si="28"/>
        <v>0</v>
      </c>
      <c r="U108" s="304">
        <f t="shared" si="28"/>
        <v>0</v>
      </c>
      <c r="V108" s="304">
        <f t="shared" si="28"/>
        <v>0</v>
      </c>
      <c r="W108" s="304">
        <f t="shared" si="28"/>
        <v>0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</v>
      </c>
      <c r="C109" s="237">
        <f t="shared" si="29"/>
        <v>0</v>
      </c>
      <c r="D109" s="237">
        <f t="shared" si="29"/>
        <v>0</v>
      </c>
      <c r="E109" s="237">
        <f t="shared" si="29"/>
        <v>0</v>
      </c>
      <c r="F109" s="237">
        <f t="shared" si="29"/>
        <v>0</v>
      </c>
      <c r="G109" s="237">
        <f t="shared" si="29"/>
        <v>0</v>
      </c>
      <c r="H109" s="237">
        <f t="shared" si="29"/>
        <v>0</v>
      </c>
      <c r="I109" s="237">
        <f t="shared" si="29"/>
        <v>0</v>
      </c>
      <c r="J109" s="237">
        <f t="shared" si="29"/>
        <v>0</v>
      </c>
      <c r="K109" s="237">
        <f t="shared" si="29"/>
        <v>0</v>
      </c>
      <c r="L109" s="237">
        <f t="shared" si="29"/>
        <v>0</v>
      </c>
      <c r="M109" s="237">
        <f t="shared" si="29"/>
        <v>0</v>
      </c>
      <c r="N109" s="237">
        <f t="shared" si="29"/>
        <v>0</v>
      </c>
      <c r="O109" s="237">
        <f t="shared" si="29"/>
        <v>0</v>
      </c>
      <c r="P109" s="237">
        <f t="shared" si="29"/>
        <v>0</v>
      </c>
      <c r="Q109" s="237">
        <f t="shared" si="29"/>
        <v>0</v>
      </c>
      <c r="R109" s="237">
        <f t="shared" si="29"/>
        <v>0</v>
      </c>
      <c r="S109" s="237">
        <f t="shared" si="29"/>
        <v>0</v>
      </c>
      <c r="T109" s="237">
        <f t="shared" si="29"/>
        <v>0</v>
      </c>
      <c r="U109" s="237">
        <f t="shared" si="29"/>
        <v>0</v>
      </c>
      <c r="V109" s="237">
        <f t="shared" si="29"/>
        <v>0</v>
      </c>
      <c r="W109" s="237">
        <f t="shared" si="29"/>
        <v>0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432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>IF(B$5=0,0,B$5/FBT_fec!B$5)</f>
        <v>1.0949628241488893</v>
      </c>
      <c r="C113" s="322">
        <f>IF(C$5=0,0,C$5/FBT_fec!C$5)</f>
        <v>1.1714237208018703</v>
      </c>
      <c r="D113" s="322">
        <f>IF(D$5=0,0,D$5/FBT_fec!D$5)</f>
        <v>1.0842152261883364</v>
      </c>
      <c r="E113" s="322">
        <f>IF(E$5=0,0,E$5/FBT_fec!E$5)</f>
        <v>0.97968033231456331</v>
      </c>
      <c r="F113" s="322">
        <f>IF(F$5=0,0,F$5/FBT_fec!F$5)</f>
        <v>1.0622907456953543</v>
      </c>
      <c r="G113" s="322">
        <f>IF(G$5=0,0,G$5/FBT_fec!G$5)</f>
        <v>0.97529121853315404</v>
      </c>
      <c r="H113" s="322">
        <f>IF(H$5=0,0,H$5/FBT_fec!H$5)</f>
        <v>0.90760956953435235</v>
      </c>
      <c r="I113" s="322">
        <f>IF(I$5=0,0,I$5/FBT_fec!I$5)</f>
        <v>0.96327736234416439</v>
      </c>
      <c r="J113" s="322">
        <f>IF(J$5=0,0,J$5/FBT_fec!J$5)</f>
        <v>0.92565314598800463</v>
      </c>
      <c r="K113" s="322">
        <f>IF(K$5=0,0,K$5/FBT_fec!K$5)</f>
        <v>0.57853448489669745</v>
      </c>
      <c r="L113" s="322">
        <f>IF(L$5=0,0,L$5/FBT_fec!L$5)</f>
        <v>0.65952595516849144</v>
      </c>
      <c r="M113" s="322">
        <f>IF(M$5=0,0,M$5/FBT_fec!M$5)</f>
        <v>0.86869412228859033</v>
      </c>
      <c r="N113" s="322">
        <f>IF(N$5=0,0,N$5/FBT_fec!N$5)</f>
        <v>0.83075465792456671</v>
      </c>
      <c r="O113" s="322">
        <f>IF(O$5=0,0,O$5/FBT_fec!O$5)</f>
        <v>0.79229069884584513</v>
      </c>
      <c r="P113" s="322">
        <f>IF(P$5=0,0,P$5/FBT_fec!P$5)</f>
        <v>0.7662957836408788</v>
      </c>
      <c r="Q113" s="322">
        <f>IF(Q$5=0,0,Q$5/FBT_fec!Q$5)</f>
        <v>0.82891671123248256</v>
      </c>
      <c r="R113" s="322">
        <f>IF(R$5=0,0,R$5/FBT_fec!R$5)</f>
        <v>0.87426839588107597</v>
      </c>
      <c r="S113" s="322">
        <f>IF(S$5=0,0,S$5/FBT_fec!S$5)</f>
        <v>1.1947672884677518</v>
      </c>
      <c r="T113" s="322">
        <f>IF(T$5=0,0,T$5/FBT_fec!T$5)</f>
        <v>1.5628858530969771</v>
      </c>
      <c r="U113" s="322">
        <f>IF(U$5=0,0,U$5/FBT_fec!U$5)</f>
        <v>1.7263855141502753</v>
      </c>
      <c r="V113" s="322">
        <f>IF(V$5=0,0,V$5/FBT_fec!V$5)</f>
        <v>1.7522497681221463</v>
      </c>
      <c r="W113" s="322">
        <f>IF(W$5=0,0,W$5/FBT_fec!W$5)</f>
        <v>1.4680067418473095</v>
      </c>
      <c r="DA113" s="95"/>
    </row>
    <row r="114" spans="1:105" ht="12" customHeight="1" x14ac:dyDescent="0.25">
      <c r="A114" s="55" t="s">
        <v>92</v>
      </c>
      <c r="B114" s="332">
        <f>IF(B$6=0,0,B$6/FBT_fec!B$6)</f>
        <v>0</v>
      </c>
      <c r="C114" s="332">
        <f>IF(C$6=0,0,C$6/FBT_fec!C$6)</f>
        <v>0</v>
      </c>
      <c r="D114" s="332">
        <f>IF(D$6=0,0,D$6/FBT_fec!D$6)</f>
        <v>0</v>
      </c>
      <c r="E114" s="332">
        <f>IF(E$6=0,0,E$6/FBT_fec!E$6)</f>
        <v>0</v>
      </c>
      <c r="F114" s="332">
        <f>IF(F$6=0,0,F$6/FBT_fec!F$6)</f>
        <v>0</v>
      </c>
      <c r="G114" s="332">
        <f>IF(G$6=0,0,G$6/FBT_fec!G$6)</f>
        <v>0</v>
      </c>
      <c r="H114" s="332">
        <f>IF(H$6=0,0,H$6/FBT_fec!H$6)</f>
        <v>0</v>
      </c>
      <c r="I114" s="332">
        <f>IF(I$6=0,0,I$6/FBT_fec!I$6)</f>
        <v>0</v>
      </c>
      <c r="J114" s="332">
        <f>IF(J$6=0,0,J$6/FBT_fec!J$6)</f>
        <v>0</v>
      </c>
      <c r="K114" s="332">
        <f>IF(K$6=0,0,K$6/FBT_fec!K$6)</f>
        <v>0</v>
      </c>
      <c r="L114" s="332">
        <f>IF(L$6=0,0,L$6/FBT_fec!L$6)</f>
        <v>0</v>
      </c>
      <c r="M114" s="332">
        <f>IF(M$6=0,0,M$6/FBT_fec!M$6)</f>
        <v>0</v>
      </c>
      <c r="N114" s="332">
        <f>IF(N$6=0,0,N$6/FBT_fec!N$6)</f>
        <v>0</v>
      </c>
      <c r="O114" s="332">
        <f>IF(O$6=0,0,O$6/FBT_fec!O$6)</f>
        <v>0</v>
      </c>
      <c r="P114" s="332">
        <f>IF(P$6=0,0,P$6/FBT_fec!P$6)</f>
        <v>0</v>
      </c>
      <c r="Q114" s="332">
        <f>IF(Q$6=0,0,Q$6/FBT_fec!Q$6)</f>
        <v>0</v>
      </c>
      <c r="R114" s="332">
        <f>IF(R$6=0,0,R$6/FBT_fec!R$6)</f>
        <v>0</v>
      </c>
      <c r="S114" s="332">
        <f>IF(S$6=0,0,S$6/FBT_fec!S$6)</f>
        <v>0</v>
      </c>
      <c r="T114" s="332">
        <f>IF(T$6=0,0,T$6/FBT_fec!T$6)</f>
        <v>0</v>
      </c>
      <c r="U114" s="332">
        <f>IF(U$6=0,0,U$6/FBT_fec!U$6)</f>
        <v>0</v>
      </c>
      <c r="V114" s="332">
        <f>IF(V$6=0,0,V$6/FBT_fec!V$6)</f>
        <v>0</v>
      </c>
      <c r="W114" s="332">
        <f>IF(W$6=0,0,W$6/FBT_fec!W$6)</f>
        <v>0</v>
      </c>
      <c r="DA114" s="67"/>
    </row>
    <row r="115" spans="1:105" ht="12" customHeight="1" x14ac:dyDescent="0.25">
      <c r="A115" s="202" t="s">
        <v>93</v>
      </c>
      <c r="B115" s="333">
        <f>IF(B$7=0,0,B$7/FBT_fec!B$7)</f>
        <v>0</v>
      </c>
      <c r="C115" s="333">
        <f>IF(C$7=0,0,C$7/FBT_fec!C$7)</f>
        <v>0</v>
      </c>
      <c r="D115" s="333">
        <f>IF(D$7=0,0,D$7/FBT_fec!D$7)</f>
        <v>0</v>
      </c>
      <c r="E115" s="333">
        <f>IF(E$7=0,0,E$7/FBT_fec!E$7)</f>
        <v>0</v>
      </c>
      <c r="F115" s="333">
        <f>IF(F$7=0,0,F$7/FBT_fec!F$7)</f>
        <v>0</v>
      </c>
      <c r="G115" s="333">
        <f>IF(G$7=0,0,G$7/FBT_fec!G$7)</f>
        <v>0</v>
      </c>
      <c r="H115" s="333">
        <f>IF(H$7=0,0,H$7/FBT_fec!H$7)</f>
        <v>0</v>
      </c>
      <c r="I115" s="333">
        <f>IF(I$7=0,0,I$7/FBT_fec!I$7)</f>
        <v>0</v>
      </c>
      <c r="J115" s="333">
        <f>IF(J$7=0,0,J$7/FBT_fec!J$7)</f>
        <v>0</v>
      </c>
      <c r="K115" s="333">
        <f>IF(K$7=0,0,K$7/FBT_fec!K$7)</f>
        <v>0</v>
      </c>
      <c r="L115" s="333">
        <f>IF(L$7=0,0,L$7/FBT_fec!L$7)</f>
        <v>0</v>
      </c>
      <c r="M115" s="333">
        <f>IF(M$7=0,0,M$7/FBT_fec!M$7)</f>
        <v>0</v>
      </c>
      <c r="N115" s="333">
        <f>IF(N$7=0,0,N$7/FBT_fec!N$7)</f>
        <v>0</v>
      </c>
      <c r="O115" s="333">
        <f>IF(O$7=0,0,O$7/FBT_fec!O$7)</f>
        <v>0</v>
      </c>
      <c r="P115" s="333">
        <f>IF(P$7=0,0,P$7/FBT_fec!P$7)</f>
        <v>0</v>
      </c>
      <c r="Q115" s="333">
        <f>IF(Q$7=0,0,Q$7/FBT_fec!Q$7)</f>
        <v>0</v>
      </c>
      <c r="R115" s="333">
        <f>IF(R$7=0,0,R$7/FBT_fec!R$7)</f>
        <v>0</v>
      </c>
      <c r="S115" s="333">
        <f>IF(S$7=0,0,S$7/FBT_fec!S$7)</f>
        <v>0</v>
      </c>
      <c r="T115" s="333">
        <f>IF(T$7=0,0,T$7/FBT_fec!T$7)</f>
        <v>0</v>
      </c>
      <c r="U115" s="333">
        <f>IF(U$7=0,0,U$7/FBT_fec!U$7)</f>
        <v>0</v>
      </c>
      <c r="V115" s="333">
        <f>IF(V$7=0,0,V$7/FBT_fec!V$7)</f>
        <v>0</v>
      </c>
      <c r="W115" s="333">
        <f>IF(W$7=0,0,W$7/FBT_fec!W$7)</f>
        <v>0</v>
      </c>
      <c r="DA115" s="174"/>
    </row>
    <row r="116" spans="1:105" ht="12" customHeight="1" x14ac:dyDescent="0.25">
      <c r="A116" s="202" t="s">
        <v>94</v>
      </c>
      <c r="B116" s="333">
        <f>IF(B$8=0,0,B$8/FBT_fec!B$8)</f>
        <v>0</v>
      </c>
      <c r="C116" s="333">
        <f>IF(C$8=0,0,C$8/FBT_fec!C$8)</f>
        <v>0</v>
      </c>
      <c r="D116" s="333">
        <f>IF(D$8=0,0,D$8/FBT_fec!D$8)</f>
        <v>0</v>
      </c>
      <c r="E116" s="333">
        <f>IF(E$8=0,0,E$8/FBT_fec!E$8)</f>
        <v>0</v>
      </c>
      <c r="F116" s="333">
        <f>IF(F$8=0,0,F$8/FBT_fec!F$8)</f>
        <v>0</v>
      </c>
      <c r="G116" s="333">
        <f>IF(G$8=0,0,G$8/FBT_fec!G$8)</f>
        <v>0</v>
      </c>
      <c r="H116" s="333">
        <f>IF(H$8=0,0,H$8/FBT_fec!H$8)</f>
        <v>0</v>
      </c>
      <c r="I116" s="333">
        <f>IF(I$8=0,0,I$8/FBT_fec!I$8)</f>
        <v>0</v>
      </c>
      <c r="J116" s="333">
        <f>IF(J$8=0,0,J$8/FBT_fec!J$8)</f>
        <v>0</v>
      </c>
      <c r="K116" s="333">
        <f>IF(K$8=0,0,K$8/FBT_fec!K$8)</f>
        <v>0</v>
      </c>
      <c r="L116" s="333">
        <f>IF(L$8=0,0,L$8/FBT_fec!L$8)</f>
        <v>0</v>
      </c>
      <c r="M116" s="333">
        <f>IF(M$8=0,0,M$8/FBT_fec!M$8)</f>
        <v>0</v>
      </c>
      <c r="N116" s="333">
        <f>IF(N$8=0,0,N$8/FBT_fec!N$8)</f>
        <v>0</v>
      </c>
      <c r="O116" s="333">
        <f>IF(O$8=0,0,O$8/FBT_fec!O$8)</f>
        <v>0</v>
      </c>
      <c r="P116" s="333">
        <f>IF(P$8=0,0,P$8/FBT_fec!P$8)</f>
        <v>0</v>
      </c>
      <c r="Q116" s="333">
        <f>IF(Q$8=0,0,Q$8/FBT_fec!Q$8)</f>
        <v>0</v>
      </c>
      <c r="R116" s="333">
        <f>IF(R$8=0,0,R$8/FBT_fec!R$8)</f>
        <v>0</v>
      </c>
      <c r="S116" s="333">
        <f>IF(S$8=0,0,S$8/FBT_fec!S$8)</f>
        <v>0</v>
      </c>
      <c r="T116" s="333">
        <f>IF(T$8=0,0,T$8/FBT_fec!T$8)</f>
        <v>0</v>
      </c>
      <c r="U116" s="333">
        <f>IF(U$8=0,0,U$8/FBT_fec!U$8)</f>
        <v>0</v>
      </c>
      <c r="V116" s="333">
        <f>IF(V$8=0,0,V$8/FBT_fec!V$8)</f>
        <v>0</v>
      </c>
      <c r="W116" s="333">
        <f>IF(W$8=0,0,W$8/FBT_fec!W$8)</f>
        <v>0</v>
      </c>
      <c r="DA116" s="174"/>
    </row>
    <row r="117" spans="1:105" ht="12" customHeight="1" x14ac:dyDescent="0.25">
      <c r="A117" s="202" t="s">
        <v>95</v>
      </c>
      <c r="B117" s="333">
        <f>IF(B$9=0,0,B$9/FBT_fec!B$9)</f>
        <v>0</v>
      </c>
      <c r="C117" s="333">
        <f>IF(C$9=0,0,C$9/FBT_fec!C$9)</f>
        <v>0</v>
      </c>
      <c r="D117" s="333">
        <f>IF(D$9=0,0,D$9/FBT_fec!D$9)</f>
        <v>0</v>
      </c>
      <c r="E117" s="333">
        <f>IF(E$9=0,0,E$9/FBT_fec!E$9)</f>
        <v>0</v>
      </c>
      <c r="F117" s="333">
        <f>IF(F$9=0,0,F$9/FBT_fec!F$9)</f>
        <v>0</v>
      </c>
      <c r="G117" s="333">
        <f>IF(G$9=0,0,G$9/FBT_fec!G$9)</f>
        <v>0</v>
      </c>
      <c r="H117" s="333">
        <f>IF(H$9=0,0,H$9/FBT_fec!H$9)</f>
        <v>0</v>
      </c>
      <c r="I117" s="333">
        <f>IF(I$9=0,0,I$9/FBT_fec!I$9)</f>
        <v>0</v>
      </c>
      <c r="J117" s="333">
        <f>IF(J$9=0,0,J$9/FBT_fec!J$9)</f>
        <v>0</v>
      </c>
      <c r="K117" s="333">
        <f>IF(K$9=0,0,K$9/FBT_fec!K$9)</f>
        <v>0</v>
      </c>
      <c r="L117" s="333">
        <f>IF(L$9=0,0,L$9/FBT_fec!L$9)</f>
        <v>0</v>
      </c>
      <c r="M117" s="333">
        <f>IF(M$9=0,0,M$9/FBT_fec!M$9)</f>
        <v>0</v>
      </c>
      <c r="N117" s="333">
        <f>IF(N$9=0,0,N$9/FBT_fec!N$9)</f>
        <v>0</v>
      </c>
      <c r="O117" s="333">
        <f>IF(O$9=0,0,O$9/FBT_fec!O$9)</f>
        <v>0</v>
      </c>
      <c r="P117" s="333">
        <f>IF(P$9=0,0,P$9/FBT_fec!P$9)</f>
        <v>0</v>
      </c>
      <c r="Q117" s="333">
        <f>IF(Q$9=0,0,Q$9/FBT_fec!Q$9)</f>
        <v>0</v>
      </c>
      <c r="R117" s="333">
        <f>IF(R$9=0,0,R$9/FBT_fec!R$9)</f>
        <v>0</v>
      </c>
      <c r="S117" s="333">
        <f>IF(S$9=0,0,S$9/FBT_fec!S$9)</f>
        <v>0</v>
      </c>
      <c r="T117" s="333">
        <f>IF(T$9=0,0,T$9/FBT_fec!T$9)</f>
        <v>0</v>
      </c>
      <c r="U117" s="333">
        <f>IF(U$9=0,0,U$9/FBT_fec!U$9)</f>
        <v>0</v>
      </c>
      <c r="V117" s="333">
        <f>IF(V$9=0,0,V$9/FBT_fec!V$9)</f>
        <v>0</v>
      </c>
      <c r="W117" s="333">
        <f>IF(W$9=0,0,W$9/FBT_fec!W$9)</f>
        <v>0</v>
      </c>
      <c r="DA117" s="174"/>
    </row>
    <row r="118" spans="1:105" ht="12" customHeight="1" x14ac:dyDescent="0.25">
      <c r="A118" s="56" t="s">
        <v>96</v>
      </c>
      <c r="B118" s="334">
        <f>IF(B$10=0,0,B$10/FBT_fec!B$10)</f>
        <v>0.31938913785895062</v>
      </c>
      <c r="C118" s="334">
        <f>IF(C$10=0,0,C$10/FBT_fec!C$10)</f>
        <v>0.41210260704054413</v>
      </c>
      <c r="D118" s="334">
        <f>IF(D$10=0,0,D$10/FBT_fec!D$10)</f>
        <v>0.30768095703989679</v>
      </c>
      <c r="E118" s="334">
        <f>IF(E$10=0,0,E$10/FBT_fec!E$10)</f>
        <v>0.13095792653310456</v>
      </c>
      <c r="F118" s="334">
        <f>IF(F$10=0,0,F$10/FBT_fec!F$10)</f>
        <v>0.18192469018303298</v>
      </c>
      <c r="G118" s="334">
        <f>IF(G$10=0,0,G$10/FBT_fec!G$10)</f>
        <v>0.14737773304453383</v>
      </c>
      <c r="H118" s="334">
        <f>IF(H$10=0,0,H$10/FBT_fec!H$10)</f>
        <v>0.10429557785690809</v>
      </c>
      <c r="I118" s="334">
        <f>IF(I$10=0,0,I$10/FBT_fec!I$10)</f>
        <v>0.13206441248700515</v>
      </c>
      <c r="J118" s="334">
        <f>IF(J$10=0,0,J$10/FBT_fec!J$10)</f>
        <v>0.11255641459655649</v>
      </c>
      <c r="K118" s="334">
        <f>IF(K$10=0,0,K$10/FBT_fec!K$10)</f>
        <v>2.8828611142090559E-2</v>
      </c>
      <c r="L118" s="334">
        <f>IF(L$10=0,0,L$10/FBT_fec!L$10)</f>
        <v>4.479790805960001E-2</v>
      </c>
      <c r="M118" s="334">
        <f>IF(M$10=0,0,M$10/FBT_fec!M$10)</f>
        <v>0.10299988580413862</v>
      </c>
      <c r="N118" s="334">
        <f>IF(N$10=0,0,N$10/FBT_fec!N$10)</f>
        <v>8.3519311292539006E-2</v>
      </c>
      <c r="O118" s="334">
        <f>IF(O$10=0,0,O$10/FBT_fec!O$10)</f>
        <v>9.7474414176107638E-2</v>
      </c>
      <c r="P118" s="334">
        <f>IF(P$10=0,0,P$10/FBT_fec!P$10)</f>
        <v>8.3464023423229186E-2</v>
      </c>
      <c r="Q118" s="334">
        <f>IF(Q$10=0,0,Q$10/FBT_fec!Q$10)</f>
        <v>0.11362970038128654</v>
      </c>
      <c r="R118" s="334">
        <f>IF(R$10=0,0,R$10/FBT_fec!R$10)</f>
        <v>0.13665366980639349</v>
      </c>
      <c r="S118" s="334">
        <f>IF(S$10=0,0,S$10/FBT_fec!S$10)</f>
        <v>0.3844993001330072</v>
      </c>
      <c r="T118" s="334">
        <f>IF(T$10=0,0,T$10/FBT_fec!T$10)</f>
        <v>0.99236444906661347</v>
      </c>
      <c r="U118" s="334">
        <f>IF(U$10=0,0,U$10/FBT_fec!U$10)</f>
        <v>1.3589441171620467</v>
      </c>
      <c r="V118" s="334">
        <f>IF(V$10=0,0,V$10/FBT_fec!V$10)</f>
        <v>1.4217587013530069</v>
      </c>
      <c r="W118" s="334">
        <f>IF(W$10=0,0,W$10/FBT_fec!W$10)</f>
        <v>0.78693218032601242</v>
      </c>
      <c r="DA118" s="68"/>
    </row>
    <row r="119" spans="1:105" ht="12" customHeight="1" x14ac:dyDescent="0.25">
      <c r="A119" s="203" t="s">
        <v>2149</v>
      </c>
      <c r="B119" s="350">
        <f>IF(B$16=0,0,B$16/FBT_fec!B$16)</f>
        <v>0.31164775464215672</v>
      </c>
      <c r="C119" s="350">
        <f>IF(C$16=0,0,C$16/FBT_fec!C$16)</f>
        <v>0.40207802042262608</v>
      </c>
      <c r="D119" s="350">
        <f>IF(D$16=0,0,D$16/FBT_fec!D$16)</f>
        <v>0.30022906063307636</v>
      </c>
      <c r="E119" s="350">
        <f>IF(E$16=0,0,E$16/FBT_fec!E$16)</f>
        <v>0.19117501337233977</v>
      </c>
      <c r="F119" s="350">
        <f>IF(F$16=0,0,F$16/FBT_fec!F$16)</f>
        <v>0.2632434468310198</v>
      </c>
      <c r="G119" s="350">
        <f>IF(G$16=0,0,G$16/FBT_fec!G$16)</f>
        <v>0.19139444733527558</v>
      </c>
      <c r="H119" s="350">
        <f>IF(H$16=0,0,H$16/FBT_fec!H$16)</f>
        <v>0.14859997091411836</v>
      </c>
      <c r="I119" s="350">
        <f>IF(I$16=0,0,I$16/FBT_fec!I$16)</f>
        <v>0.19129421150214368</v>
      </c>
      <c r="J119" s="350">
        <f>IF(J$16=0,0,J$16/FBT_fec!J$16)</f>
        <v>0.16595224967848063</v>
      </c>
      <c r="K119" s="350">
        <f>IF(K$16=0,0,K$16/FBT_fec!K$16)</f>
        <v>2.8186343077441986E-2</v>
      </c>
      <c r="L119" s="350">
        <f>IF(L$16=0,0,L$16/FBT_fec!L$16)</f>
        <v>4.3784477435197901E-2</v>
      </c>
      <c r="M119" s="350">
        <f>IF(M$16=0,0,M$16/FBT_fec!M$16)</f>
        <v>0.12261840000491786</v>
      </c>
      <c r="N119" s="350">
        <f>IF(N$16=0,0,N$16/FBT_fec!N$16)</f>
        <v>0.10161677131344285</v>
      </c>
      <c r="O119" s="350">
        <f>IF(O$16=0,0,O$16/FBT_fec!O$16)</f>
        <v>9.5202595397021181E-2</v>
      </c>
      <c r="P119" s="350">
        <f>IF(P$16=0,0,P$16/FBT_fec!P$16)</f>
        <v>8.1528875771000903E-2</v>
      </c>
      <c r="Q119" s="350">
        <f>IF(Q$16=0,0,Q$16/FBT_fec!Q$16)</f>
        <v>0.11096335413396413</v>
      </c>
      <c r="R119" s="350">
        <f>IF(R$16=0,0,R$16/FBT_fec!R$16)</f>
        <v>0.13342565586603042</v>
      </c>
      <c r="S119" s="350">
        <f>IF(S$16=0,0,S$16/FBT_fec!S$16)</f>
        <v>0.37515902338643708</v>
      </c>
      <c r="T119" s="350">
        <f>IF(T$16=0,0,T$16/FBT_fec!T$16)</f>
        <v>0.96885167653032533</v>
      </c>
      <c r="U119" s="350">
        <f>IF(U$16=0,0,U$16/FBT_fec!U$16)</f>
        <v>1.3281842715361813</v>
      </c>
      <c r="V119" s="350">
        <f>IF(V$16=0,0,V$16/FBT_fec!V$16)</f>
        <v>1.3899015828139742</v>
      </c>
      <c r="W119" s="350">
        <f>IF(W$16=0,0,W$16/FBT_fec!W$16)</f>
        <v>0.76796865072336051</v>
      </c>
      <c r="DA119" s="175"/>
    </row>
    <row r="120" spans="1:105" ht="12" customHeight="1" x14ac:dyDescent="0.25">
      <c r="A120" s="203" t="s">
        <v>2161</v>
      </c>
      <c r="B120" s="350">
        <f>IF(B$25=0,0,B$25/FBT_fec!B$25)</f>
        <v>0.31164775464215672</v>
      </c>
      <c r="C120" s="350">
        <f>IF(C$25=0,0,C$25/FBT_fec!C$25)</f>
        <v>0.40207802042262619</v>
      </c>
      <c r="D120" s="350">
        <f>IF(D$25=0,0,D$25/FBT_fec!D$25)</f>
        <v>0.30022906063307619</v>
      </c>
      <c r="E120" s="350">
        <f>IF(E$25=0,0,E$25/FBT_fec!E$25)</f>
        <v>0.19117501337233983</v>
      </c>
      <c r="F120" s="350">
        <f>IF(F$25=0,0,F$25/FBT_fec!F$25)</f>
        <v>0.26324344683101991</v>
      </c>
      <c r="G120" s="350">
        <f>IF(G$25=0,0,G$25/FBT_fec!G$25)</f>
        <v>0.19139444733527561</v>
      </c>
      <c r="H120" s="350">
        <f>IF(H$25=0,0,H$25/FBT_fec!H$25)</f>
        <v>0.14859997091411836</v>
      </c>
      <c r="I120" s="350">
        <f>IF(I$25=0,0,I$25/FBT_fec!I$25)</f>
        <v>0.1912942115021436</v>
      </c>
      <c r="J120" s="350">
        <f>IF(J$25=0,0,J$25/FBT_fec!J$25)</f>
        <v>0.16595224967848066</v>
      </c>
      <c r="K120" s="350">
        <f>IF(K$25=0,0,K$25/FBT_fec!K$25)</f>
        <v>2.8186343077441989E-2</v>
      </c>
      <c r="L120" s="350">
        <f>IF(L$25=0,0,L$25/FBT_fec!L$25)</f>
        <v>4.3784477435197894E-2</v>
      </c>
      <c r="M120" s="350">
        <f>IF(M$25=0,0,M$25/FBT_fec!M$25)</f>
        <v>0.12261840000491793</v>
      </c>
      <c r="N120" s="350">
        <f>IF(N$25=0,0,N$25/FBT_fec!N$25)</f>
        <v>0.10161677131344295</v>
      </c>
      <c r="O120" s="350">
        <f>IF(O$25=0,0,O$25/FBT_fec!O$25)</f>
        <v>9.5202595397021153E-2</v>
      </c>
      <c r="P120" s="350">
        <f>IF(P$25=0,0,P$25/FBT_fec!P$25)</f>
        <v>8.1528875771000917E-2</v>
      </c>
      <c r="Q120" s="350">
        <f>IF(Q$25=0,0,Q$25/FBT_fec!Q$25)</f>
        <v>0.11096335413396416</v>
      </c>
      <c r="R120" s="350">
        <f>IF(R$25=0,0,R$25/FBT_fec!R$25)</f>
        <v>0.1334256558660305</v>
      </c>
      <c r="S120" s="350">
        <f>IF(S$25=0,0,S$25/FBT_fec!S$25)</f>
        <v>0.37515902338643703</v>
      </c>
      <c r="T120" s="350">
        <f>IF(T$25=0,0,T$25/FBT_fec!T$25)</f>
        <v>0.96885167653032456</v>
      </c>
      <c r="U120" s="350">
        <f>IF(U$25=0,0,U$25/FBT_fec!U$25)</f>
        <v>1.3281842715361822</v>
      </c>
      <c r="V120" s="350">
        <f>IF(V$25=0,0,V$25/FBT_fec!V$25)</f>
        <v>1.3899015828139738</v>
      </c>
      <c r="W120" s="350">
        <f>IF(W$25=0,0,W$25/FBT_fec!W$25)</f>
        <v>0.76796865072336096</v>
      </c>
      <c r="DA120" s="175"/>
    </row>
    <row r="121" spans="1:105" ht="12" customHeight="1" x14ac:dyDescent="0.25">
      <c r="A121" s="203" t="s">
        <v>2173</v>
      </c>
      <c r="B121" s="350">
        <f>IF(B$34=0,0,B$34/FBT_fec!B$34)</f>
        <v>2.5304278449232918</v>
      </c>
      <c r="C121" s="350">
        <f>IF(C$34=0,0,C$34/FBT_fec!C$34)</f>
        <v>2.5489687021293062</v>
      </c>
      <c r="D121" s="350">
        <f>IF(D$34=0,0,D$34/FBT_fec!D$34)</f>
        <v>2.527735777393425</v>
      </c>
      <c r="E121" s="350">
        <f>IF(E$34=0,0,E$34/FBT_fec!E$34)</f>
        <v>2.5658479744606466</v>
      </c>
      <c r="F121" s="350">
        <f>IF(F$34=0,0,F$34/FBT_fec!F$34)</f>
        <v>2.5767547395993384</v>
      </c>
      <c r="G121" s="350">
        <f>IF(G$34=0,0,G$34/FBT_fec!G$34)</f>
        <v>2.546994794709073</v>
      </c>
      <c r="H121" s="350">
        <f>IF(H$34=0,0,H$34/FBT_fec!H$34)</f>
        <v>2.5141515689220748</v>
      </c>
      <c r="I121" s="350">
        <f>IF(I$34=0,0,I$34/FBT_fec!I$34)</f>
        <v>2.5064221224937167</v>
      </c>
      <c r="J121" s="350">
        <f>IF(J$34=0,0,J$34/FBT_fec!J$34)</f>
        <v>2.4891713356741443</v>
      </c>
      <c r="K121" s="350">
        <f>IF(K$34=0,0,K$34/FBT_fec!K$34)</f>
        <v>2.4250405808826105</v>
      </c>
      <c r="L121" s="350">
        <f>IF(L$34=0,0,L$34/FBT_fec!L$34)</f>
        <v>2.4748425801769227</v>
      </c>
      <c r="M121" s="350">
        <f>IF(M$34=0,0,M$34/FBT_fec!M$34)</f>
        <v>2.5235354962996386</v>
      </c>
      <c r="N121" s="350">
        <f>IF(N$34=0,0,N$34/FBT_fec!N$34)</f>
        <v>2.5299422892649321</v>
      </c>
      <c r="O121" s="350">
        <f>IF(O$34=0,0,O$34/FBT_fec!O$34)</f>
        <v>2.4200318245164874</v>
      </c>
      <c r="P121" s="350">
        <f>IF(P$34=0,0,P$34/FBT_fec!P$34)</f>
        <v>2.4407868095072831</v>
      </c>
      <c r="Q121" s="350">
        <f>IF(Q$34=0,0,Q$34/FBT_fec!Q$34)</f>
        <v>2.4447143977899968</v>
      </c>
      <c r="R121" s="350">
        <f>IF(R$34=0,0,R$34/FBT_fec!R$34)</f>
        <v>2.4701264941395396</v>
      </c>
      <c r="S121" s="350">
        <f>IF(S$34=0,0,S$34/FBT_fec!S$34)</f>
        <v>2.6801663137373817</v>
      </c>
      <c r="T121" s="350">
        <f>IF(T$34=0,0,T$34/FBT_fec!T$34)</f>
        <v>2.7903388590042399</v>
      </c>
      <c r="U121" s="350">
        <f>IF(U$34=0,0,U$34/FBT_fec!U$34)</f>
        <v>2.8334790570239066</v>
      </c>
      <c r="V121" s="350">
        <f>IF(V$34=0,0,V$34/FBT_fec!V$34)</f>
        <v>2.8386416623665602</v>
      </c>
      <c r="W121" s="350">
        <f>IF(W$34=0,0,W$34/FBT_fec!W$34)</f>
        <v>2.784204590473272</v>
      </c>
      <c r="DA121" s="175"/>
    </row>
    <row r="122" spans="1:105" ht="12" customHeight="1" x14ac:dyDescent="0.25">
      <c r="A122" s="203" t="s">
        <v>2185</v>
      </c>
      <c r="B122" s="350">
        <f>IF(B$45=0,0,B$45/FBT_fec!B$45)</f>
        <v>1.7196556655982007</v>
      </c>
      <c r="C122" s="350">
        <f>IF(C$45=0,0,C$45/FBT_fec!C$45)</f>
        <v>1.7813337081963825</v>
      </c>
      <c r="D122" s="350">
        <f>IF(D$45=0,0,D$45/FBT_fec!D$45)</f>
        <v>1.710684563273023</v>
      </c>
      <c r="E122" s="350">
        <f>IF(E$45=0,0,E$45/FBT_fec!E$45)</f>
        <v>1.6436986796513346</v>
      </c>
      <c r="F122" s="350">
        <f>IF(F$45=0,0,F$45/FBT_fec!F$45)</f>
        <v>1.7147405487291725</v>
      </c>
      <c r="G122" s="350">
        <f>IF(G$45=0,0,G$45/FBT_fec!G$45)</f>
        <v>1.6330460540502931</v>
      </c>
      <c r="H122" s="350">
        <f>IF(H$45=0,0,H$45/FBT_fec!H$45)</f>
        <v>1.5641639929183253</v>
      </c>
      <c r="I122" s="350">
        <f>IF(I$45=0,0,I$45/FBT_fec!I$45)</f>
        <v>1.6103396285434437</v>
      </c>
      <c r="J122" s="350">
        <f>IF(J$45=0,0,J$45/FBT_fec!J$45)</f>
        <v>1.5725787791105414</v>
      </c>
      <c r="K122" s="350">
        <f>IF(K$45=0,0,K$45/FBT_fec!K$45)</f>
        <v>1.1853541596567185</v>
      </c>
      <c r="L122" s="350">
        <f>IF(L$45=0,0,L$45/FBT_fec!L$45)</f>
        <v>1.2956283442465983</v>
      </c>
      <c r="M122" s="350">
        <f>IF(M$45=0,0,M$45/FBT_fec!M$45)</f>
        <v>1.5298560116492212</v>
      </c>
      <c r="N122" s="350">
        <f>IF(N$45=0,0,N$45/FBT_fec!N$45)</f>
        <v>1.5019465410458419</v>
      </c>
      <c r="O122" s="350">
        <f>IF(O$45=0,0,O$45/FBT_fec!O$45)</f>
        <v>1.4325143545822061</v>
      </c>
      <c r="P122" s="350">
        <f>IF(P$45=0,0,P$45/FBT_fec!P$45)</f>
        <v>1.4052385099847691</v>
      </c>
      <c r="Q122" s="350">
        <f>IF(Q$45=0,0,Q$45/FBT_fec!Q$45)</f>
        <v>1.468293968015205</v>
      </c>
      <c r="R122" s="350">
        <f>IF(R$45=0,0,R$45/FBT_fec!R$45)</f>
        <v>1.5181066722882668</v>
      </c>
      <c r="S122" s="350">
        <f>IF(S$45=0,0,S$45/FBT_fec!S$45)</f>
        <v>1.8481431384003753</v>
      </c>
      <c r="T122" s="350">
        <f>IF(T$45=0,0,T$45/FBT_fec!T$45)</f>
        <v>2.12591813752146</v>
      </c>
      <c r="U122" s="350">
        <f>IF(U$45=0,0,U$45/FBT_fec!U$45)</f>
        <v>2.2347883098305221</v>
      </c>
      <c r="V122" s="350">
        <f>IF(V$45=0,0,V$45/FBT_fec!V$45)</f>
        <v>2.2508416712865889</v>
      </c>
      <c r="W122" s="350">
        <f>IF(W$45=0,0,W$45/FBT_fec!W$45)</f>
        <v>2.0683588257619205</v>
      </c>
      <c r="DA122" s="175"/>
    </row>
    <row r="123" spans="1:105" ht="12" customHeight="1" x14ac:dyDescent="0.25">
      <c r="A123" s="203" t="s">
        <v>2211</v>
      </c>
      <c r="B123" s="350">
        <f>IF(B$66=0,0,B$66/FBT_fec!B$66)</f>
        <v>0.34502935610098068</v>
      </c>
      <c r="C123" s="350">
        <f>IF(C$66=0,0,C$66/FBT_fec!C$66)</f>
        <v>0.37314898284812981</v>
      </c>
      <c r="D123" s="350">
        <f>IF(D$66=0,0,D$66/FBT_fec!D$66)</f>
        <v>0.34112969178588998</v>
      </c>
      <c r="E123" s="350">
        <f>IF(E$66=0,0,E$66/FBT_fec!E$66)</f>
        <v>0.29622952695743054</v>
      </c>
      <c r="F123" s="350">
        <f>IF(F$66=0,0,F$66/FBT_fec!F$66)</f>
        <v>0.32617961228258285</v>
      </c>
      <c r="G123" s="350">
        <f>IF(G$66=0,0,G$66/FBT_fec!G$66)</f>
        <v>0.2968664475739215</v>
      </c>
      <c r="H123" s="350">
        <f>IF(H$66=0,0,H$66/FBT_fec!H$66)</f>
        <v>0.2751932256878325</v>
      </c>
      <c r="I123" s="350">
        <f>IF(I$66=0,0,I$66/FBT_fec!I$66)</f>
        <v>0.2969532670245178</v>
      </c>
      <c r="J123" s="350">
        <f>IF(J$66=0,0,J$66/FBT_fec!J$66)</f>
        <v>0.28464349260958588</v>
      </c>
      <c r="K123" s="350">
        <f>IF(K$66=0,0,K$66/FBT_fec!K$66)</f>
        <v>0.16706286064580653</v>
      </c>
      <c r="L123" s="350">
        <f>IF(L$66=0,0,L$66/FBT_fec!L$66)</f>
        <v>0.19095344217067078</v>
      </c>
      <c r="M123" s="350">
        <f>IF(M$66=0,0,M$66/FBT_fec!M$66)</f>
        <v>0.26057368591151253</v>
      </c>
      <c r="N123" s="350">
        <f>IF(N$66=0,0,N$66/FBT_fec!N$66)</f>
        <v>0.24608240201082363</v>
      </c>
      <c r="O123" s="350">
        <f>IF(O$66=0,0,O$66/FBT_fec!O$66)</f>
        <v>0.2416435942123209</v>
      </c>
      <c r="P123" s="350">
        <f>IF(P$66=0,0,P$66/FBT_fec!P$66)</f>
        <v>0.23067396169126456</v>
      </c>
      <c r="Q123" s="350">
        <f>IF(Q$66=0,0,Q$66/FBT_fec!Q$66)</f>
        <v>0.25306809351943449</v>
      </c>
      <c r="R123" s="350">
        <f>IF(R$66=0,0,R$66/FBT_fec!R$66)</f>
        <v>0.26734819238313812</v>
      </c>
      <c r="S123" s="350">
        <f>IF(S$66=0,0,S$66/FBT_fec!S$66)</f>
        <v>0.36396462920686778</v>
      </c>
      <c r="T123" s="350">
        <f>IF(T$66=0,0,T$66/FBT_fec!T$66)</f>
        <v>0.49637146606442489</v>
      </c>
      <c r="U123" s="350">
        <f>IF(U$66=0,0,U$66/FBT_fec!U$66)</f>
        <v>0.56193056591097024</v>
      </c>
      <c r="V123" s="350">
        <f>IF(V$66=0,0,V$66/FBT_fec!V$66)</f>
        <v>0.57328263431536652</v>
      </c>
      <c r="W123" s="350">
        <f>IF(W$66=0,0,W$66/FBT_fec!W$66)</f>
        <v>0.45689338205324986</v>
      </c>
      <c r="DA123" s="175"/>
    </row>
    <row r="124" spans="1:105" ht="12" customHeight="1" x14ac:dyDescent="0.25">
      <c r="A124" s="41" t="s">
        <v>2228</v>
      </c>
      <c r="B124" s="335">
        <f>IF(B$80=0,0,B$80/FBT_fec!B$80)</f>
        <v>0</v>
      </c>
      <c r="C124" s="335">
        <f>IF(C$80=0,0,C$80/FBT_fec!C$80)</f>
        <v>0</v>
      </c>
      <c r="D124" s="335">
        <f>IF(D$80=0,0,D$80/FBT_fec!D$80)</f>
        <v>0</v>
      </c>
      <c r="E124" s="335">
        <f>IF(E$80=0,0,E$80/FBT_fec!E$80)</f>
        <v>0</v>
      </c>
      <c r="F124" s="335">
        <f>IF(F$80=0,0,F$80/FBT_fec!F$80)</f>
        <v>0</v>
      </c>
      <c r="G124" s="335">
        <f>IF(G$80=0,0,G$80/FBT_fec!G$80)</f>
        <v>0</v>
      </c>
      <c r="H124" s="335">
        <f>IF(H$80=0,0,H$80/FBT_fec!H$80)</f>
        <v>0</v>
      </c>
      <c r="I124" s="335">
        <f>IF(I$80=0,0,I$80/FBT_fec!I$80)</f>
        <v>0</v>
      </c>
      <c r="J124" s="335">
        <f>IF(J$80=0,0,J$80/FBT_fec!J$80)</f>
        <v>0</v>
      </c>
      <c r="K124" s="335">
        <f>IF(K$80=0,0,K$80/FBT_fec!K$80)</f>
        <v>0</v>
      </c>
      <c r="L124" s="335">
        <f>IF(L$80=0,0,L$80/FBT_fec!L$80)</f>
        <v>0</v>
      </c>
      <c r="M124" s="335">
        <f>IF(M$80=0,0,M$80/FBT_fec!M$80)</f>
        <v>0</v>
      </c>
      <c r="N124" s="335">
        <f>IF(N$80=0,0,N$80/FBT_fec!N$80)</f>
        <v>0</v>
      </c>
      <c r="O124" s="335">
        <f>IF(O$80=0,0,O$80/FBT_fec!O$80)</f>
        <v>0</v>
      </c>
      <c r="P124" s="335">
        <f>IF(P$80=0,0,P$80/FBT_fec!P$80)</f>
        <v>0</v>
      </c>
      <c r="Q124" s="335">
        <f>IF(Q$80=0,0,Q$80/FBT_fec!Q$80)</f>
        <v>0</v>
      </c>
      <c r="R124" s="335">
        <f>IF(R$80=0,0,R$80/FBT_fec!R$80)</f>
        <v>0</v>
      </c>
      <c r="S124" s="335">
        <f>IF(S$80=0,0,S$80/FBT_fec!S$80)</f>
        <v>0</v>
      </c>
      <c r="T124" s="335">
        <f>IF(T$80=0,0,T$80/FBT_fec!T$80)</f>
        <v>0</v>
      </c>
      <c r="U124" s="335">
        <f>IF(U$80=0,0,U$80/FBT_fec!U$80)</f>
        <v>0</v>
      </c>
      <c r="V124" s="335">
        <f>IF(V$80=0,0,V$80/FBT_fec!V$80)</f>
        <v>0</v>
      </c>
      <c r="W124" s="335">
        <f>IF(W$80=0,0,W$80/FBT_fec!W$80)</f>
        <v>0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equipment"</f>
        <v>LU: Transport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16.457718185778599</v>
      </c>
      <c r="C3" s="205">
        <v>16.642130192664659</v>
      </c>
      <c r="D3" s="205">
        <v>16.54950666708697</v>
      </c>
      <c r="E3" s="205">
        <v>25.775980490515369</v>
      </c>
      <c r="F3" s="205">
        <v>30.73739766695655</v>
      </c>
      <c r="G3" s="205">
        <v>34.816854782323311</v>
      </c>
      <c r="H3" s="205">
        <v>36.338859868271634</v>
      </c>
      <c r="I3" s="205">
        <v>66.904608252446366</v>
      </c>
      <c r="J3" s="205">
        <v>59.084557110985813</v>
      </c>
      <c r="K3" s="205">
        <v>30.012150668286761</v>
      </c>
      <c r="L3" s="205">
        <v>37.246101883125903</v>
      </c>
      <c r="M3" s="205">
        <v>40.59917240148566</v>
      </c>
      <c r="N3" s="205">
        <v>41.567247168568677</v>
      </c>
      <c r="O3" s="205">
        <v>42.162959839780747</v>
      </c>
      <c r="P3" s="205">
        <v>41.151420850053228</v>
      </c>
      <c r="Q3" s="205">
        <v>39.4</v>
      </c>
      <c r="R3" s="205">
        <v>44.266612641815243</v>
      </c>
      <c r="S3" s="205">
        <v>43.992628262291177</v>
      </c>
      <c r="T3" s="205">
        <v>39.712979056015691</v>
      </c>
      <c r="U3" s="205">
        <v>41.596741656968071</v>
      </c>
      <c r="V3" s="205">
        <v>40.176117325828429</v>
      </c>
      <c r="W3" s="205">
        <v>41.111526988446968</v>
      </c>
      <c r="DA3" s="112" t="s">
        <v>2374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14.25580019462695</v>
      </c>
      <c r="C5" s="205">
        <v>13.917796050824659</v>
      </c>
      <c r="D5" s="205">
        <v>16.07404361746098</v>
      </c>
      <c r="E5" s="205">
        <v>37.30983541991526</v>
      </c>
      <c r="F5" s="205">
        <v>46.391116075658992</v>
      </c>
      <c r="G5" s="205">
        <v>54.407190095730982</v>
      </c>
      <c r="H5" s="205">
        <v>70.698510420112385</v>
      </c>
      <c r="I5" s="205">
        <v>99.557914885347941</v>
      </c>
      <c r="J5" s="205">
        <v>111.1031968724082</v>
      </c>
      <c r="K5" s="205">
        <v>75.998497154194524</v>
      </c>
      <c r="L5" s="205">
        <v>76.828357075827043</v>
      </c>
      <c r="M5" s="205">
        <v>60.958227425064727</v>
      </c>
      <c r="N5" s="205">
        <v>55.895896002076327</v>
      </c>
      <c r="O5" s="205">
        <v>58.200675736546067</v>
      </c>
      <c r="P5" s="205">
        <v>29.619911398726462</v>
      </c>
      <c r="Q5" s="205">
        <v>42.996159230037783</v>
      </c>
      <c r="R5" s="205">
        <v>59.518649056081202</v>
      </c>
      <c r="S5" s="205">
        <v>62.721817064966082</v>
      </c>
      <c r="T5" s="205">
        <v>61.106566927538147</v>
      </c>
      <c r="U5" s="205">
        <v>57.280170977546042</v>
      </c>
      <c r="V5" s="205">
        <v>23.70220276642641</v>
      </c>
      <c r="W5" s="205">
        <v>22.485377169378491</v>
      </c>
      <c r="DA5" s="112" t="s">
        <v>2375</v>
      </c>
    </row>
    <row r="6" spans="1:105" ht="12" customHeight="1" x14ac:dyDescent="0.25">
      <c r="A6" s="154" t="s">
        <v>2114</v>
      </c>
      <c r="B6" s="340">
        <v>17.819750243283689</v>
      </c>
      <c r="C6" s="340">
        <v>16.928762731119502</v>
      </c>
      <c r="D6" s="340">
        <v>16.928762731119502</v>
      </c>
      <c r="E6" s="340">
        <v>40.094438047388287</v>
      </c>
      <c r="F6" s="340">
        <v>49.004313169030141</v>
      </c>
      <c r="G6" s="340">
        <v>57.914188290671987</v>
      </c>
      <c r="H6" s="340">
        <v>74.842951021791492</v>
      </c>
      <c r="I6" s="340">
        <v>105.1365264353738</v>
      </c>
      <c r="J6" s="340">
        <v>117.61035160567231</v>
      </c>
      <c r="K6" s="340">
        <v>117.61035160567231</v>
      </c>
      <c r="L6" s="340">
        <v>116.7193640935081</v>
      </c>
      <c r="M6" s="340">
        <v>115.828376581344</v>
      </c>
      <c r="N6" s="340">
        <v>115.828376581344</v>
      </c>
      <c r="O6" s="340">
        <v>114.9373890691798</v>
      </c>
      <c r="P6" s="340">
        <v>114.9373890691798</v>
      </c>
      <c r="Q6" s="340">
        <v>114.0464015570156</v>
      </c>
      <c r="R6" s="340">
        <v>113.1554140448514</v>
      </c>
      <c r="S6" s="340">
        <v>113.1554140448514</v>
      </c>
      <c r="T6" s="340">
        <v>112.2644265326872</v>
      </c>
      <c r="U6" s="340">
        <v>111.37343902052299</v>
      </c>
      <c r="V6" s="340">
        <v>111.37343902052299</v>
      </c>
      <c r="W6" s="340">
        <v>110.48245150835881</v>
      </c>
      <c r="DA6" s="160" t="s">
        <v>2376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0.89098751216418426</v>
      </c>
      <c r="E7" s="342">
        <v>23.165675316268789</v>
      </c>
      <c r="F7" s="342">
        <v>9.8008626338060267</v>
      </c>
      <c r="G7" s="342">
        <v>9.8008626338060267</v>
      </c>
      <c r="H7" s="342">
        <v>16.928762731119502</v>
      </c>
      <c r="I7" s="342">
        <v>31.184562925746452</v>
      </c>
      <c r="J7" s="342">
        <v>13.364812682462761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2377</v>
      </c>
    </row>
    <row r="8" spans="1:105" ht="12" customHeight="1" x14ac:dyDescent="0.25">
      <c r="A8" s="157" t="s">
        <v>2118</v>
      </c>
      <c r="B8" s="343">
        <v>0</v>
      </c>
      <c r="C8" s="344">
        <f t="shared" ref="C8:W8" si="0">B6+C7-C6</f>
        <v>0.89098751216418748</v>
      </c>
      <c r="D8" s="344">
        <f t="shared" si="0"/>
        <v>0.89098751216418393</v>
      </c>
      <c r="E8" s="344">
        <f t="shared" si="0"/>
        <v>0</v>
      </c>
      <c r="F8" s="344">
        <f t="shared" si="0"/>
        <v>0.89098751216417327</v>
      </c>
      <c r="G8" s="344">
        <f t="shared" si="0"/>
        <v>0.89098751216418037</v>
      </c>
      <c r="H8" s="344">
        <f t="shared" si="0"/>
        <v>0</v>
      </c>
      <c r="I8" s="344">
        <f t="shared" si="0"/>
        <v>0.89098751216414485</v>
      </c>
      <c r="J8" s="344">
        <f t="shared" si="0"/>
        <v>0.89098751216424432</v>
      </c>
      <c r="K8" s="344">
        <f t="shared" si="0"/>
        <v>0</v>
      </c>
      <c r="L8" s="344">
        <f t="shared" si="0"/>
        <v>0.89098751216420169</v>
      </c>
      <c r="M8" s="344">
        <f t="shared" si="0"/>
        <v>0.89098751216410221</v>
      </c>
      <c r="N8" s="344">
        <f t="shared" si="0"/>
        <v>0</v>
      </c>
      <c r="O8" s="344">
        <f t="shared" si="0"/>
        <v>0.89098751216420169</v>
      </c>
      <c r="P8" s="344">
        <f t="shared" si="0"/>
        <v>0</v>
      </c>
      <c r="Q8" s="344">
        <f t="shared" si="0"/>
        <v>0.89098751216420169</v>
      </c>
      <c r="R8" s="344">
        <f t="shared" si="0"/>
        <v>0.89098751216420169</v>
      </c>
      <c r="S8" s="344">
        <f t="shared" si="0"/>
        <v>0</v>
      </c>
      <c r="T8" s="344">
        <f t="shared" si="0"/>
        <v>0.89098751216420169</v>
      </c>
      <c r="U8" s="344">
        <f t="shared" si="0"/>
        <v>0.89098751216420169</v>
      </c>
      <c r="V8" s="344">
        <f t="shared" si="0"/>
        <v>0</v>
      </c>
      <c r="W8" s="344">
        <f t="shared" si="0"/>
        <v>0.89098751216418748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3.5639500486567393</v>
      </c>
      <c r="C9" s="345">
        <f t="shared" si="1"/>
        <v>3.0109666802948425</v>
      </c>
      <c r="D9" s="345">
        <f t="shared" si="1"/>
        <v>0.85471911365852193</v>
      </c>
      <c r="E9" s="345">
        <f t="shared" si="1"/>
        <v>2.7846026274730278</v>
      </c>
      <c r="F9" s="345">
        <f t="shared" si="1"/>
        <v>2.6131970933711486</v>
      </c>
      <c r="G9" s="345">
        <f t="shared" si="1"/>
        <v>3.506998194941005</v>
      </c>
      <c r="H9" s="345">
        <f t="shared" si="1"/>
        <v>4.1444406016791078</v>
      </c>
      <c r="I9" s="345">
        <f t="shared" si="1"/>
        <v>5.5786115500258546</v>
      </c>
      <c r="J9" s="345">
        <f t="shared" si="1"/>
        <v>6.5071547332641018</v>
      </c>
      <c r="K9" s="345">
        <f t="shared" si="1"/>
        <v>41.611854451477782</v>
      </c>
      <c r="L9" s="345">
        <f t="shared" si="1"/>
        <v>39.891007017681062</v>
      </c>
      <c r="M9" s="345">
        <f t="shared" si="1"/>
        <v>54.870149156279275</v>
      </c>
      <c r="N9" s="345">
        <f t="shared" si="1"/>
        <v>59.932480579267676</v>
      </c>
      <c r="O9" s="345">
        <f t="shared" si="1"/>
        <v>56.736713332633734</v>
      </c>
      <c r="P9" s="345">
        <f t="shared" si="1"/>
        <v>85.317477670453343</v>
      </c>
      <c r="Q9" s="345">
        <f t="shared" si="1"/>
        <v>71.050242326977809</v>
      </c>
      <c r="R9" s="345">
        <f t="shared" si="1"/>
        <v>53.636764988770196</v>
      </c>
      <c r="S9" s="345">
        <f t="shared" si="1"/>
        <v>50.433596979885316</v>
      </c>
      <c r="T9" s="345">
        <f t="shared" si="1"/>
        <v>51.157859605149049</v>
      </c>
      <c r="U9" s="345">
        <f t="shared" si="1"/>
        <v>54.093268042976952</v>
      </c>
      <c r="V9" s="345">
        <f t="shared" si="1"/>
        <v>87.671236254096584</v>
      </c>
      <c r="W9" s="345">
        <f t="shared" si="1"/>
        <v>87.997074338980312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0.60988822012037835</v>
      </c>
      <c r="C12" s="212">
        <v>0.58245915735167664</v>
      </c>
      <c r="D12" s="212">
        <v>0.64436801375752351</v>
      </c>
      <c r="E12" s="212">
        <v>1.580997420464316</v>
      </c>
      <c r="F12" s="212">
        <v>2.0136715391229569</v>
      </c>
      <c r="G12" s="212">
        <v>2.2633705932932071</v>
      </c>
      <c r="H12" s="212">
        <v>2.673258813413586</v>
      </c>
      <c r="I12" s="212">
        <v>3.6454858125537402</v>
      </c>
      <c r="J12" s="212">
        <v>4.1120378331900236</v>
      </c>
      <c r="K12" s="212">
        <v>2.9813413585554591</v>
      </c>
      <c r="L12" s="212">
        <v>2.682803095442821</v>
      </c>
      <c r="M12" s="212">
        <v>1.925193465176267</v>
      </c>
      <c r="N12" s="212">
        <v>1.8020636285468621</v>
      </c>
      <c r="O12" s="212">
        <v>1.8865864144454001</v>
      </c>
      <c r="P12" s="212">
        <v>0.84032674118658635</v>
      </c>
      <c r="Q12" s="212">
        <v>1.1576096302665519</v>
      </c>
      <c r="R12" s="212">
        <v>1.598710232158211</v>
      </c>
      <c r="S12" s="212">
        <v>1.637059329320723</v>
      </c>
      <c r="T12" s="212">
        <v>1.6399828030954431</v>
      </c>
      <c r="U12" s="212">
        <v>1.512209802235597</v>
      </c>
      <c r="V12" s="212">
        <v>0.69286328460877034</v>
      </c>
      <c r="W12" s="212">
        <v>0.65150472914875313</v>
      </c>
      <c r="DA12" s="109" t="s">
        <v>2378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2379</v>
      </c>
    </row>
    <row r="14" spans="1:105" ht="12" customHeight="1" x14ac:dyDescent="0.25">
      <c r="A14" s="14" t="s">
        <v>31</v>
      </c>
      <c r="B14" s="206">
        <f t="shared" ref="B14:W14" si="2">B15+B16+B17+B18+B19</f>
        <v>9.6388650042992255E-2</v>
      </c>
      <c r="C14" s="206">
        <f t="shared" si="2"/>
        <v>0.1105760963026655</v>
      </c>
      <c r="D14" s="206">
        <f t="shared" si="2"/>
        <v>0.10249355116079099</v>
      </c>
      <c r="E14" s="206">
        <f t="shared" si="2"/>
        <v>0.23035253654342219</v>
      </c>
      <c r="F14" s="206">
        <f t="shared" si="2"/>
        <v>0.38254514187446248</v>
      </c>
      <c r="G14" s="206">
        <f t="shared" si="2"/>
        <v>0.38357695614789339</v>
      </c>
      <c r="H14" s="206">
        <f t="shared" si="2"/>
        <v>0.28822012037833189</v>
      </c>
      <c r="I14" s="206">
        <f t="shared" si="2"/>
        <v>0.36328460877042129</v>
      </c>
      <c r="J14" s="206">
        <f t="shared" si="2"/>
        <v>0.27901977644024067</v>
      </c>
      <c r="K14" s="206">
        <f t="shared" si="2"/>
        <v>0.18667239896818569</v>
      </c>
      <c r="L14" s="206">
        <f t="shared" si="2"/>
        <v>0.31659501289767839</v>
      </c>
      <c r="M14" s="206">
        <f t="shared" si="2"/>
        <v>0.22631126397248491</v>
      </c>
      <c r="N14" s="206">
        <f t="shared" si="2"/>
        <v>9.114359415305244E-3</v>
      </c>
      <c r="O14" s="206">
        <f t="shared" si="2"/>
        <v>1.6251074806534819E-2</v>
      </c>
      <c r="P14" s="206">
        <f t="shared" si="2"/>
        <v>9.114359415305244E-3</v>
      </c>
      <c r="Q14" s="206">
        <f t="shared" si="2"/>
        <v>1.014617368873603E-2</v>
      </c>
      <c r="R14" s="206">
        <f t="shared" si="2"/>
        <v>1.418744625967326E-2</v>
      </c>
      <c r="S14" s="206">
        <f t="shared" si="2"/>
        <v>0.2760103181427343</v>
      </c>
      <c r="T14" s="206">
        <f t="shared" si="2"/>
        <v>0.26380051590713671</v>
      </c>
      <c r="U14" s="206">
        <f t="shared" si="2"/>
        <v>0.2942390369733448</v>
      </c>
      <c r="V14" s="206">
        <f t="shared" si="2"/>
        <v>0.27300085984522782</v>
      </c>
      <c r="W14" s="206">
        <f t="shared" si="2"/>
        <v>0.25167669819432498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2380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DA16" s="71" t="s">
        <v>2381</v>
      </c>
    </row>
    <row r="17" spans="1:105" ht="12" customHeight="1" x14ac:dyDescent="0.25">
      <c r="A17" s="18" t="s">
        <v>69</v>
      </c>
      <c r="B17" s="206">
        <v>9.6388650042992255E-2</v>
      </c>
      <c r="C17" s="206">
        <v>0.1105760963026655</v>
      </c>
      <c r="D17" s="206">
        <v>0.10249355116079099</v>
      </c>
      <c r="E17" s="206">
        <v>0.23035253654342219</v>
      </c>
      <c r="F17" s="206">
        <v>0.38254514187446248</v>
      </c>
      <c r="G17" s="206">
        <v>0.38357695614789339</v>
      </c>
      <c r="H17" s="206">
        <v>0.28822012037833189</v>
      </c>
      <c r="I17" s="206">
        <v>0.36328460877042129</v>
      </c>
      <c r="J17" s="206">
        <v>0.27901977644024067</v>
      </c>
      <c r="K17" s="206">
        <v>0.18667239896818569</v>
      </c>
      <c r="L17" s="206">
        <v>0.31659501289767839</v>
      </c>
      <c r="M17" s="206">
        <v>0.22631126397248491</v>
      </c>
      <c r="N17" s="206">
        <v>9.114359415305244E-3</v>
      </c>
      <c r="O17" s="206">
        <v>1.6251074806534819E-2</v>
      </c>
      <c r="P17" s="206">
        <v>9.114359415305244E-3</v>
      </c>
      <c r="Q17" s="206">
        <v>1.014617368873603E-2</v>
      </c>
      <c r="R17" s="206">
        <v>1.418744625967326E-2</v>
      </c>
      <c r="S17" s="206">
        <v>0.2760103181427343</v>
      </c>
      <c r="T17" s="206">
        <v>0.26380051590713671</v>
      </c>
      <c r="U17" s="206">
        <v>0.2942390369733448</v>
      </c>
      <c r="V17" s="206">
        <v>0.27300085984522782</v>
      </c>
      <c r="W17" s="206">
        <v>0.25167669819432498</v>
      </c>
      <c r="DA17" s="71" t="s">
        <v>2382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2383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2384</v>
      </c>
    </row>
    <row r="20" spans="1:105" ht="12" customHeight="1" x14ac:dyDescent="0.25">
      <c r="A20" s="14" t="s">
        <v>35</v>
      </c>
      <c r="B20" s="206">
        <f t="shared" ref="B20:W20" si="3">B21+B22</f>
        <v>0.1007738607050731</v>
      </c>
      <c r="C20" s="206">
        <f t="shared" si="3"/>
        <v>9.2261392949269119E-2</v>
      </c>
      <c r="D20" s="206">
        <f t="shared" si="3"/>
        <v>0.1058469475494411</v>
      </c>
      <c r="E20" s="206">
        <f t="shared" si="3"/>
        <v>0.1950988822012038</v>
      </c>
      <c r="F20" s="206">
        <f t="shared" si="3"/>
        <v>0.23809114359415301</v>
      </c>
      <c r="G20" s="206">
        <f t="shared" si="3"/>
        <v>0.29785038693035248</v>
      </c>
      <c r="H20" s="206">
        <f t="shared" si="3"/>
        <v>0.30361134995700773</v>
      </c>
      <c r="I20" s="206">
        <f t="shared" si="3"/>
        <v>0.3536543422184007</v>
      </c>
      <c r="J20" s="206">
        <f t="shared" si="3"/>
        <v>0.507566638005159</v>
      </c>
      <c r="K20" s="206">
        <f t="shared" si="3"/>
        <v>0.32570937231298358</v>
      </c>
      <c r="L20" s="206">
        <f t="shared" si="3"/>
        <v>0.23542562338779019</v>
      </c>
      <c r="M20" s="206">
        <f t="shared" si="3"/>
        <v>0.61625107480653474</v>
      </c>
      <c r="N20" s="206">
        <f t="shared" si="3"/>
        <v>0.70980223559759248</v>
      </c>
      <c r="O20" s="206">
        <f t="shared" si="3"/>
        <v>0.87730008598452269</v>
      </c>
      <c r="P20" s="206">
        <f t="shared" si="3"/>
        <v>0.37437661220980217</v>
      </c>
      <c r="Q20" s="206">
        <f t="shared" si="3"/>
        <v>0.35537403267411871</v>
      </c>
      <c r="R20" s="206">
        <f t="shared" si="3"/>
        <v>0.50670679277730002</v>
      </c>
      <c r="S20" s="206">
        <f t="shared" si="3"/>
        <v>0.33783319002579532</v>
      </c>
      <c r="T20" s="206">
        <f t="shared" si="3"/>
        <v>0.1039552880481513</v>
      </c>
      <c r="U20" s="206">
        <f t="shared" si="3"/>
        <v>0.14359415305245049</v>
      </c>
      <c r="V20" s="206">
        <f t="shared" si="3"/>
        <v>0.10997420464316419</v>
      </c>
      <c r="W20" s="206">
        <f t="shared" si="3"/>
        <v>9.7162510748065346E-3</v>
      </c>
      <c r="DA20" s="71"/>
    </row>
    <row r="21" spans="1:105" ht="12" customHeight="1" x14ac:dyDescent="0.25">
      <c r="A21" s="18" t="s">
        <v>72</v>
      </c>
      <c r="B21" s="206">
        <v>0.1007738607050731</v>
      </c>
      <c r="C21" s="206">
        <v>9.2261392949269119E-2</v>
      </c>
      <c r="D21" s="206">
        <v>0.1058469475494411</v>
      </c>
      <c r="E21" s="206">
        <v>0.1950988822012038</v>
      </c>
      <c r="F21" s="206">
        <v>0.23809114359415301</v>
      </c>
      <c r="G21" s="206">
        <v>0.29785038693035248</v>
      </c>
      <c r="H21" s="206">
        <v>0.30361134995700773</v>
      </c>
      <c r="I21" s="206">
        <v>0.3536543422184007</v>
      </c>
      <c r="J21" s="206">
        <v>0.507566638005159</v>
      </c>
      <c r="K21" s="206">
        <v>0.32570937231298358</v>
      </c>
      <c r="L21" s="206">
        <v>0.23542562338779019</v>
      </c>
      <c r="M21" s="206">
        <v>0.61625107480653474</v>
      </c>
      <c r="N21" s="206">
        <v>0.70980223559759248</v>
      </c>
      <c r="O21" s="206">
        <v>0.87730008598452269</v>
      </c>
      <c r="P21" s="206">
        <v>0.37437661220980217</v>
      </c>
      <c r="Q21" s="206">
        <v>0.35537403267411871</v>
      </c>
      <c r="R21" s="206">
        <v>0.50670679277730002</v>
      </c>
      <c r="S21" s="206">
        <v>0.33783319002579532</v>
      </c>
      <c r="T21" s="206">
        <v>0.1039552880481513</v>
      </c>
      <c r="U21" s="206">
        <v>0.14359415305245049</v>
      </c>
      <c r="V21" s="206">
        <v>0.10997420464316419</v>
      </c>
      <c r="W21" s="206">
        <v>9.7162510748065346E-3</v>
      </c>
      <c r="DA21" s="71" t="s">
        <v>2385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2386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0</v>
      </c>
      <c r="U23" s="206">
        <f t="shared" si="4"/>
        <v>0</v>
      </c>
      <c r="V23" s="206">
        <f t="shared" si="4"/>
        <v>0</v>
      </c>
      <c r="W23" s="206">
        <f t="shared" si="4"/>
        <v>0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2387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2388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2389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2390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2391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2392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2393</v>
      </c>
    </row>
    <row r="31" spans="1:105" ht="12" customHeight="1" x14ac:dyDescent="0.25">
      <c r="A31" s="21" t="s">
        <v>38</v>
      </c>
      <c r="B31" s="209">
        <v>0.41272570937231301</v>
      </c>
      <c r="C31" s="209">
        <v>0.37962166809974202</v>
      </c>
      <c r="D31" s="209">
        <v>0.43602751504729143</v>
      </c>
      <c r="E31" s="209">
        <v>1.1555460017196899</v>
      </c>
      <c r="F31" s="209">
        <v>1.393035253654342</v>
      </c>
      <c r="G31" s="209">
        <v>1.5819432502149611</v>
      </c>
      <c r="H31" s="209">
        <v>2.081427343078246</v>
      </c>
      <c r="I31" s="209">
        <v>2.9285468615649179</v>
      </c>
      <c r="J31" s="209">
        <v>3.3254514187446249</v>
      </c>
      <c r="K31" s="209">
        <v>2.46895958727429</v>
      </c>
      <c r="L31" s="209">
        <v>2.1307824591573521</v>
      </c>
      <c r="M31" s="209">
        <v>1.0826311263972479</v>
      </c>
      <c r="N31" s="209">
        <v>1.0831470335339639</v>
      </c>
      <c r="O31" s="209">
        <v>0.99303525365434209</v>
      </c>
      <c r="P31" s="209">
        <v>0.45683576956147892</v>
      </c>
      <c r="Q31" s="209">
        <v>0.7920894239036973</v>
      </c>
      <c r="R31" s="209">
        <v>1.0778159931212381</v>
      </c>
      <c r="S31" s="209">
        <v>1.0232158211521929</v>
      </c>
      <c r="T31" s="209">
        <v>1.2722269991401549</v>
      </c>
      <c r="U31" s="209">
        <v>1.074376612209802</v>
      </c>
      <c r="V31" s="209">
        <v>0.30988822012037831</v>
      </c>
      <c r="W31" s="209">
        <v>0.39011177987962159</v>
      </c>
      <c r="DA31" s="86" t="s">
        <v>2394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TRE_emi!B5</f>
        <v>0.53573508215806631</v>
      </c>
      <c r="C33" s="205">
        <f>TRE_emi!C5</f>
        <v>0.55975644085162968</v>
      </c>
      <c r="D33" s="205">
        <f>TRE_emi!D5</f>
        <v>0.56659068229161114</v>
      </c>
      <c r="E33" s="205">
        <f>TRE_emi!E5</f>
        <v>1.1728972810636511</v>
      </c>
      <c r="F33" s="205">
        <f>TRE_emi!F5</f>
        <v>1.746042481445276</v>
      </c>
      <c r="G33" s="205">
        <f>TRE_emi!G5</f>
        <v>1.8896058017316</v>
      </c>
      <c r="H33" s="205">
        <f>TRE_emi!H5</f>
        <v>1.6073002812078161</v>
      </c>
      <c r="I33" s="205">
        <f>TRE_emi!I5</f>
        <v>1.9577224818103911</v>
      </c>
      <c r="J33" s="205">
        <f>TRE_emi!J5</f>
        <v>2.0578060825540918</v>
      </c>
      <c r="K33" s="205">
        <f>TRE_emi!K5</f>
        <v>1.344160441837237</v>
      </c>
      <c r="L33" s="205">
        <f>TRE_emi!L5</f>
        <v>1.5351768025781789</v>
      </c>
      <c r="M33" s="205">
        <f>TRE_emi!M5</f>
        <v>2.1495596384912599</v>
      </c>
      <c r="N33" s="205">
        <f>TRE_emi!N5</f>
        <v>1.695456359305191</v>
      </c>
      <c r="O33" s="205">
        <f>TRE_emi!O5</f>
        <v>2.1110155192923159</v>
      </c>
      <c r="P33" s="205">
        <f>TRE_emi!P5</f>
        <v>0.907610399147597</v>
      </c>
      <c r="Q33" s="205">
        <f>TRE_emi!Q5</f>
        <v>0.86617836093024347</v>
      </c>
      <c r="R33" s="205">
        <f>TRE_emi!R5</f>
        <v>1.234165680803841</v>
      </c>
      <c r="S33" s="205">
        <f>TRE_emi!S5</f>
        <v>1.649800437525615</v>
      </c>
      <c r="T33" s="205">
        <f>TRE_emi!T5</f>
        <v>1.0625893210644211</v>
      </c>
      <c r="U33" s="205">
        <f>TRE_emi!U5</f>
        <v>1.250125922516129</v>
      </c>
      <c r="V33" s="205">
        <f>TRE_emi!V5</f>
        <v>1.105269838138407</v>
      </c>
      <c r="W33" s="205">
        <f>TRE_emi!W5</f>
        <v>0.80362800064014717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37.057884527843804</v>
      </c>
      <c r="C35" s="286">
        <f t="shared" si="5"/>
        <v>34.999074674250942</v>
      </c>
      <c r="D35" s="286">
        <f t="shared" si="5"/>
        <v>38.935783810342706</v>
      </c>
      <c r="E35" s="286">
        <f t="shared" si="5"/>
        <v>61.33607297872009</v>
      </c>
      <c r="F35" s="286">
        <f t="shared" si="5"/>
        <v>65.512102258666573</v>
      </c>
      <c r="G35" s="286">
        <f t="shared" si="5"/>
        <v>65.007899405156252</v>
      </c>
      <c r="H35" s="286">
        <f t="shared" si="5"/>
        <v>73.564740971625113</v>
      </c>
      <c r="I35" s="286">
        <f t="shared" si="5"/>
        <v>54.487813437282078</v>
      </c>
      <c r="J35" s="286">
        <f t="shared" si="5"/>
        <v>69.595813766799935</v>
      </c>
      <c r="K35" s="286">
        <f t="shared" si="5"/>
        <v>99.337811258750705</v>
      </c>
      <c r="L35" s="286">
        <f t="shared" si="5"/>
        <v>72.029097269323827</v>
      </c>
      <c r="M35" s="286">
        <f t="shared" si="5"/>
        <v>47.419524864645211</v>
      </c>
      <c r="N35" s="286">
        <f t="shared" si="5"/>
        <v>43.352970218088039</v>
      </c>
      <c r="O35" s="286">
        <f t="shared" si="5"/>
        <v>44.745113284608784</v>
      </c>
      <c r="P35" s="286">
        <f t="shared" si="5"/>
        <v>20.420357883839618</v>
      </c>
      <c r="Q35" s="286">
        <f t="shared" si="5"/>
        <v>29.380955082907409</v>
      </c>
      <c r="R35" s="286">
        <f t="shared" si="5"/>
        <v>36.115486068342918</v>
      </c>
      <c r="S35" s="286">
        <f t="shared" si="5"/>
        <v>37.212128349329575</v>
      </c>
      <c r="T35" s="286">
        <f t="shared" si="5"/>
        <v>41.295889708556622</v>
      </c>
      <c r="U35" s="286">
        <f t="shared" si="5"/>
        <v>36.354044619797271</v>
      </c>
      <c r="V35" s="286">
        <f t="shared" si="5"/>
        <v>17.245650668272575</v>
      </c>
      <c r="W35" s="286">
        <f t="shared" si="5"/>
        <v>15.84725202087086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42.781759830658046</v>
      </c>
      <c r="C36" s="346">
        <f t="shared" si="6"/>
        <v>41.849956359804871</v>
      </c>
      <c r="D36" s="346">
        <f t="shared" si="6"/>
        <v>40.087486950549064</v>
      </c>
      <c r="E36" s="346">
        <f t="shared" si="6"/>
        <v>42.374816256102015</v>
      </c>
      <c r="F36" s="346">
        <f t="shared" si="6"/>
        <v>43.406404274449272</v>
      </c>
      <c r="G36" s="346">
        <f t="shared" si="6"/>
        <v>41.60057869760859</v>
      </c>
      <c r="H36" s="346">
        <f t="shared" si="6"/>
        <v>37.812095297740456</v>
      </c>
      <c r="I36" s="346">
        <f t="shared" si="6"/>
        <v>36.616735261600489</v>
      </c>
      <c r="J36" s="346">
        <f t="shared" si="6"/>
        <v>37.010976722049868</v>
      </c>
      <c r="K36" s="346">
        <f t="shared" si="6"/>
        <v>39.228951495008765</v>
      </c>
      <c r="L36" s="346">
        <f t="shared" si="6"/>
        <v>34.919438571294492</v>
      </c>
      <c r="M36" s="346">
        <f t="shared" si="6"/>
        <v>31.582175967024074</v>
      </c>
      <c r="N36" s="346">
        <f t="shared" si="6"/>
        <v>32.239641144314461</v>
      </c>
      <c r="O36" s="346">
        <f t="shared" si="6"/>
        <v>32.415197771677285</v>
      </c>
      <c r="P36" s="346">
        <f t="shared" si="6"/>
        <v>28.370332708784439</v>
      </c>
      <c r="Q36" s="346">
        <f t="shared" si="6"/>
        <v>26.923559010773872</v>
      </c>
      <c r="R36" s="346">
        <f t="shared" si="6"/>
        <v>26.860660608271413</v>
      </c>
      <c r="S36" s="346">
        <f t="shared" si="6"/>
        <v>26.100317336551132</v>
      </c>
      <c r="T36" s="346">
        <f t="shared" si="6"/>
        <v>26.838077894969619</v>
      </c>
      <c r="U36" s="346">
        <f t="shared" si="6"/>
        <v>26.400231990026473</v>
      </c>
      <c r="V36" s="346">
        <f t="shared" si="6"/>
        <v>29.232020814124255</v>
      </c>
      <c r="W36" s="346">
        <f t="shared" si="6"/>
        <v>28.974596433988175</v>
      </c>
      <c r="DA36" s="119"/>
    </row>
    <row r="37" spans="1:105" ht="12" customHeight="1" x14ac:dyDescent="0.25">
      <c r="A37" s="158" t="s">
        <v>2138</v>
      </c>
      <c r="B37" s="346">
        <f>IF(TRE_ued!B$5=0,"",TRE_ued!B$5/B$5*1000)</f>
        <v>24.212964959416109</v>
      </c>
      <c r="C37" s="346">
        <f>IF(TRE_ued!C$5=0,"",TRE_ued!C$5/C$5*1000)</f>
        <v>23.559038407612125</v>
      </c>
      <c r="D37" s="346">
        <f>IF(TRE_ued!D$5=0,"",TRE_ued!D$5/D$5*1000)</f>
        <v>22.686630742208237</v>
      </c>
      <c r="E37" s="346">
        <f>IF(TRE_ued!E$5=0,"",TRE_ued!E$5/E$5*1000)</f>
        <v>24.173232771900366</v>
      </c>
      <c r="F37" s="346">
        <f>IF(TRE_ued!F$5=0,"",TRE_ued!F$5/F$5*1000)</f>
        <v>24.576878557390454</v>
      </c>
      <c r="G37" s="346">
        <f>IF(TRE_ued!G$5=0,"",TRE_ued!G$5/G$5*1000)</f>
        <v>23.602180361862747</v>
      </c>
      <c r="H37" s="346">
        <f>IF(TRE_ued!H$5=0,"",TRE_ued!H$5/H$5*1000)</f>
        <v>21.732396431266221</v>
      </c>
      <c r="I37" s="346">
        <f>IF(TRE_ued!I$5=0,"",TRE_ued!I$5/I$5*1000)</f>
        <v>21.1058938523175</v>
      </c>
      <c r="J37" s="346">
        <f>IF(TRE_ued!J$5=0,"",TRE_ued!J$5/J$5*1000)</f>
        <v>21.375385115052463</v>
      </c>
      <c r="K37" s="346">
        <f>IF(TRE_ued!K$5=0,"",TRE_ued!K$5/K$5*1000)</f>
        <v>22.696470761054979</v>
      </c>
      <c r="L37" s="346">
        <f>IF(TRE_ued!L$5=0,"",TRE_ued!L$5/L$5*1000)</f>
        <v>20.094483511902457</v>
      </c>
      <c r="M37" s="346">
        <f>IF(TRE_ued!M$5=0,"",TRE_ued!M$5/M$5*1000)</f>
        <v>17.626891560438796</v>
      </c>
      <c r="N37" s="346">
        <f>IF(TRE_ued!N$5=0,"",TRE_ued!N$5/N$5*1000)</f>
        <v>18.230542554517207</v>
      </c>
      <c r="O37" s="346">
        <f>IF(TRE_ued!O$5=0,"",TRE_ued!O$5/O$5*1000)</f>
        <v>18.127414773707159</v>
      </c>
      <c r="P37" s="346">
        <f>IF(TRE_ued!P$5=0,"",TRE_ued!P$5/P$5*1000)</f>
        <v>15.903382715873059</v>
      </c>
      <c r="Q37" s="346">
        <f>IF(TRE_ued!Q$5=0,"",TRE_ued!Q$5/Q$5*1000)</f>
        <v>15.394726757304165</v>
      </c>
      <c r="R37" s="346">
        <f>IF(TRE_ued!R$5=0,"",TRE_ued!R$5/R$5*1000)</f>
        <v>15.338576468893535</v>
      </c>
      <c r="S37" s="346">
        <f>IF(TRE_ued!S$5=0,"",TRE_ued!S$5/S$5*1000)</f>
        <v>14.654230562074611</v>
      </c>
      <c r="T37" s="346">
        <f>IF(TRE_ued!T$5=0,"",TRE_ued!T$5/T$5*1000)</f>
        <v>15.391482492308393</v>
      </c>
      <c r="U37" s="346">
        <f>IF(TRE_ued!U$5=0,"",TRE_ued!U$5/U$5*1000)</f>
        <v>14.985418551101773</v>
      </c>
      <c r="V37" s="346">
        <f>IF(TRE_ued!V$5=0,"",TRE_ued!V$5/V$5*1000)</f>
        <v>15.7509698426762</v>
      </c>
      <c r="W37" s="346">
        <f>IF(TRE_ued!W$5=0,"",TRE_ued!W$5/W$5*1000)</f>
        <v>16.095605239392643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0.87841519885779096</v>
      </c>
      <c r="C38" s="347">
        <f t="shared" si="7"/>
        <v>0.96102264645769908</v>
      </c>
      <c r="D38" s="347">
        <f t="shared" si="7"/>
        <v>0.87929672205116616</v>
      </c>
      <c r="E38" s="347">
        <f t="shared" si="7"/>
        <v>0.74187172343341845</v>
      </c>
      <c r="F38" s="347">
        <f t="shared" si="7"/>
        <v>0.8670939860458845</v>
      </c>
      <c r="G38" s="347">
        <f t="shared" si="7"/>
        <v>0.83486363538116892</v>
      </c>
      <c r="H38" s="347">
        <f t="shared" si="7"/>
        <v>0.60125127920382437</v>
      </c>
      <c r="I38" s="347">
        <f t="shared" si="7"/>
        <v>0.53702649865450036</v>
      </c>
      <c r="J38" s="347">
        <f t="shared" si="7"/>
        <v>0.50043461807297951</v>
      </c>
      <c r="K38" s="347">
        <f t="shared" si="7"/>
        <v>0.45085761077977304</v>
      </c>
      <c r="L38" s="347">
        <f t="shared" si="7"/>
        <v>0.57222865337598849</v>
      </c>
      <c r="M38" s="347">
        <f t="shared" si="7"/>
        <v>1.11654214362007</v>
      </c>
      <c r="N38" s="347">
        <f t="shared" si="7"/>
        <v>0.94084156211085823</v>
      </c>
      <c r="O38" s="347">
        <f t="shared" si="7"/>
        <v>1.1189604160872171</v>
      </c>
      <c r="P38" s="347">
        <f t="shared" si="7"/>
        <v>1.0800684479777503</v>
      </c>
      <c r="Q38" s="347">
        <f t="shared" si="7"/>
        <v>0.7482473696515437</v>
      </c>
      <c r="R38" s="347">
        <f t="shared" si="7"/>
        <v>0.77197584401380503</v>
      </c>
      <c r="S38" s="347">
        <f t="shared" si="7"/>
        <v>1.0077829239152736</v>
      </c>
      <c r="T38" s="347">
        <f t="shared" si="7"/>
        <v>0.64792711183239216</v>
      </c>
      <c r="U38" s="347">
        <f t="shared" si="7"/>
        <v>0.82668814913644084</v>
      </c>
      <c r="V38" s="347">
        <f t="shared" si="7"/>
        <v>1.5952206772834046</v>
      </c>
      <c r="W38" s="347">
        <f t="shared" si="7"/>
        <v>1.2334952682387375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final energy consumption"</f>
        <v>LU: Transport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0.60988822012037858</v>
      </c>
      <c r="C5" s="225">
        <v>0.58245915735167675</v>
      </c>
      <c r="D5" s="225">
        <v>0.64436801375752373</v>
      </c>
      <c r="E5" s="225">
        <v>1.580997420464316</v>
      </c>
      <c r="F5" s="225">
        <v>2.0136715391229578</v>
      </c>
      <c r="G5" s="225">
        <v>2.263370593293208</v>
      </c>
      <c r="H5" s="225">
        <v>2.673258813413586</v>
      </c>
      <c r="I5" s="225">
        <v>3.6454858125537402</v>
      </c>
      <c r="J5" s="225">
        <v>4.1120378331900236</v>
      </c>
      <c r="K5" s="225">
        <v>2.98134135855546</v>
      </c>
      <c r="L5" s="225">
        <v>2.682803095442821</v>
      </c>
      <c r="M5" s="225">
        <v>1.9251934651762681</v>
      </c>
      <c r="N5" s="225">
        <v>1.802063628546861</v>
      </c>
      <c r="O5" s="225">
        <v>1.8865864144454001</v>
      </c>
      <c r="P5" s="225">
        <v>0.84032674118658657</v>
      </c>
      <c r="Q5" s="225">
        <v>1.1576096302665519</v>
      </c>
      <c r="R5" s="225">
        <v>1.598710232158211</v>
      </c>
      <c r="S5" s="225">
        <v>1.637059329320723</v>
      </c>
      <c r="T5" s="225">
        <v>1.6399828030954431</v>
      </c>
      <c r="U5" s="225">
        <v>1.512209802235597</v>
      </c>
      <c r="V5" s="225">
        <v>0.69286328460877034</v>
      </c>
      <c r="W5" s="225">
        <v>0.65150472914875313</v>
      </c>
      <c r="DA5" s="89" t="s">
        <v>2378</v>
      </c>
    </row>
    <row r="6" spans="1:105" ht="12" customHeight="1" x14ac:dyDescent="0.25">
      <c r="A6" s="55" t="s">
        <v>92</v>
      </c>
      <c r="B6" s="261">
        <v>1.554752197321759E-2</v>
      </c>
      <c r="C6" s="261">
        <v>1.4645265437846141E-2</v>
      </c>
      <c r="D6" s="261">
        <v>1.6426380061850949E-2</v>
      </c>
      <c r="E6" s="261">
        <v>4.1521774537568237E-2</v>
      </c>
      <c r="F6" s="261">
        <v>5.1817971188866933E-2</v>
      </c>
      <c r="G6" s="261">
        <v>5.8440883051535518E-2</v>
      </c>
      <c r="H6" s="261">
        <v>7.1988190828872173E-2</v>
      </c>
      <c r="I6" s="261">
        <v>9.9502501563566242E-2</v>
      </c>
      <c r="J6" s="261">
        <v>0.1124983757544132</v>
      </c>
      <c r="K6" s="261">
        <v>8.2461506947409835E-2</v>
      </c>
      <c r="L6" s="261">
        <v>7.2895318709108578E-2</v>
      </c>
      <c r="M6" s="261">
        <v>4.5664552463719768E-2</v>
      </c>
      <c r="N6" s="261">
        <v>4.3845091027835008E-2</v>
      </c>
      <c r="O6" s="261">
        <v>4.3535190883893557E-2</v>
      </c>
      <c r="P6" s="261">
        <v>1.9650960349288659E-2</v>
      </c>
      <c r="Q6" s="261">
        <v>2.9584588439949981E-2</v>
      </c>
      <c r="R6" s="261">
        <v>4.0629359783262792E-2</v>
      </c>
      <c r="S6" s="261">
        <v>4.0488370484771587E-2</v>
      </c>
      <c r="T6" s="261">
        <v>4.4189403203492787E-2</v>
      </c>
      <c r="U6" s="261">
        <v>3.9336564699092642E-2</v>
      </c>
      <c r="V6" s="261">
        <v>1.4924501231357129E-2</v>
      </c>
      <c r="W6" s="261">
        <v>1.609759583572588E-2</v>
      </c>
      <c r="DA6" s="67" t="s">
        <v>2395</v>
      </c>
    </row>
    <row r="7" spans="1:105" ht="12" customHeight="1" x14ac:dyDescent="0.25">
      <c r="A7" s="202" t="s">
        <v>93</v>
      </c>
      <c r="B7" s="226">
        <v>2.1144629883575919E-2</v>
      </c>
      <c r="C7" s="226">
        <v>1.9917560995470769E-2</v>
      </c>
      <c r="D7" s="226">
        <v>2.2339876884117291E-2</v>
      </c>
      <c r="E7" s="226">
        <v>5.646961337109279E-2</v>
      </c>
      <c r="F7" s="226">
        <v>7.0472440816859008E-2</v>
      </c>
      <c r="G7" s="226">
        <v>7.9479600950088311E-2</v>
      </c>
      <c r="H7" s="226">
        <v>9.7903939527266129E-2</v>
      </c>
      <c r="I7" s="226">
        <v>0.13532340212645011</v>
      </c>
      <c r="J7" s="226">
        <v>0.152997791026002</v>
      </c>
      <c r="K7" s="226">
        <v>0.1121476494484774</v>
      </c>
      <c r="L7" s="226">
        <v>9.9137633444387668E-2</v>
      </c>
      <c r="M7" s="226">
        <v>6.2103791350658889E-2</v>
      </c>
      <c r="N7" s="226">
        <v>5.9629323797855627E-2</v>
      </c>
      <c r="O7" s="226">
        <v>5.9207859602095243E-2</v>
      </c>
      <c r="P7" s="226">
        <v>2.6725306075032571E-2</v>
      </c>
      <c r="Q7" s="226">
        <v>4.0235040278331982E-2</v>
      </c>
      <c r="R7" s="226">
        <v>5.5255929305237393E-2</v>
      </c>
      <c r="S7" s="226">
        <v>5.5064183859289378E-2</v>
      </c>
      <c r="T7" s="226">
        <v>6.0097588356750192E-2</v>
      </c>
      <c r="U7" s="226">
        <v>5.3497727990765978E-2</v>
      </c>
      <c r="V7" s="226">
        <v>2.029732167464569E-2</v>
      </c>
      <c r="W7" s="226">
        <v>2.1892730336587209E-2</v>
      </c>
      <c r="DA7" s="174" t="s">
        <v>2396</v>
      </c>
    </row>
    <row r="8" spans="1:105" ht="12" customHeight="1" x14ac:dyDescent="0.25">
      <c r="A8" s="202" t="s">
        <v>94</v>
      </c>
      <c r="B8" s="226">
        <v>2.6119836915005551E-2</v>
      </c>
      <c r="C8" s="226">
        <v>2.460404593558153E-2</v>
      </c>
      <c r="D8" s="226">
        <v>2.7596318503909589E-2</v>
      </c>
      <c r="E8" s="226">
        <v>6.9756581223114622E-2</v>
      </c>
      <c r="F8" s="226">
        <v>8.7054191597296438E-2</v>
      </c>
      <c r="G8" s="226">
        <v>9.8180683526579687E-2</v>
      </c>
      <c r="H8" s="226">
        <v>0.1209401605925052</v>
      </c>
      <c r="I8" s="226">
        <v>0.1671642026267913</v>
      </c>
      <c r="J8" s="226">
        <v>0.1889972712674142</v>
      </c>
      <c r="K8" s="226">
        <v>0.1385353316716485</v>
      </c>
      <c r="L8" s="226">
        <v>0.1224641354313024</v>
      </c>
      <c r="M8" s="226">
        <v>7.6716448139049237E-2</v>
      </c>
      <c r="N8" s="226">
        <v>7.3659752926762842E-2</v>
      </c>
      <c r="O8" s="226">
        <v>7.3139120684941175E-2</v>
      </c>
      <c r="P8" s="226">
        <v>3.3013613386804933E-2</v>
      </c>
      <c r="Q8" s="226">
        <v>4.9702108579115958E-2</v>
      </c>
      <c r="R8" s="226">
        <v>6.8257324435881478E-2</v>
      </c>
      <c r="S8" s="226">
        <v>6.8020462414416283E-2</v>
      </c>
      <c r="T8" s="226">
        <v>7.4238197381867863E-2</v>
      </c>
      <c r="U8" s="226">
        <v>6.6085428694475618E-2</v>
      </c>
      <c r="V8" s="226">
        <v>2.5073162068679981E-2</v>
      </c>
      <c r="W8" s="226">
        <v>2.7043961004019491E-2</v>
      </c>
      <c r="DA8" s="174" t="s">
        <v>2397</v>
      </c>
    </row>
    <row r="9" spans="1:105" ht="12" customHeight="1" x14ac:dyDescent="0.25">
      <c r="A9" s="202" t="s">
        <v>95</v>
      </c>
      <c r="B9" s="226">
        <v>1.616942285214629E-2</v>
      </c>
      <c r="C9" s="226">
        <v>1.5231076055359991E-2</v>
      </c>
      <c r="D9" s="226">
        <v>1.708343526432498E-2</v>
      </c>
      <c r="E9" s="226">
        <v>4.3182645519070952E-2</v>
      </c>
      <c r="F9" s="226">
        <v>5.38906900364216E-2</v>
      </c>
      <c r="G9" s="226">
        <v>6.0778518373596928E-2</v>
      </c>
      <c r="H9" s="226">
        <v>7.4867718462027041E-2</v>
      </c>
      <c r="I9" s="226">
        <v>0.10348260162610889</v>
      </c>
      <c r="J9" s="226">
        <v>0.11699831078458971</v>
      </c>
      <c r="K9" s="226">
        <v>8.5759967225306197E-2</v>
      </c>
      <c r="L9" s="226">
        <v>7.5811131457472924E-2</v>
      </c>
      <c r="M9" s="226">
        <v>4.7491134562268562E-2</v>
      </c>
      <c r="N9" s="226">
        <v>4.5598894668948432E-2</v>
      </c>
      <c r="O9" s="226">
        <v>4.5276598519249311E-2</v>
      </c>
      <c r="P9" s="226">
        <v>2.0436998763260199E-2</v>
      </c>
      <c r="Q9" s="226">
        <v>3.0767971977547982E-2</v>
      </c>
      <c r="R9" s="226">
        <v>4.2254534174593301E-2</v>
      </c>
      <c r="S9" s="226">
        <v>4.2107905304162453E-2</v>
      </c>
      <c r="T9" s="226">
        <v>4.595697933163248E-2</v>
      </c>
      <c r="U9" s="226">
        <v>4.0910027287056332E-2</v>
      </c>
      <c r="V9" s="226">
        <v>1.5521481280611409E-2</v>
      </c>
      <c r="W9" s="226">
        <v>1.6741499669154919E-2</v>
      </c>
      <c r="DA9" s="174" t="s">
        <v>2398</v>
      </c>
    </row>
    <row r="10" spans="1:105" ht="12" customHeight="1" x14ac:dyDescent="0.25">
      <c r="A10" s="56" t="s">
        <v>96</v>
      </c>
      <c r="B10" s="262">
        <v>1.6573817611938942E-2</v>
      </c>
      <c r="C10" s="262">
        <v>1.5834341532910381E-2</v>
      </c>
      <c r="D10" s="262">
        <v>1.7511870082240481E-2</v>
      </c>
      <c r="E10" s="262">
        <v>4.3319446956379723E-2</v>
      </c>
      <c r="F10" s="262">
        <v>5.4972917474343103E-2</v>
      </c>
      <c r="G10" s="262">
        <v>6.1738054393851237E-2</v>
      </c>
      <c r="H10" s="262">
        <v>7.4135443350613894E-2</v>
      </c>
      <c r="I10" s="262">
        <v>0.10213761082151621</v>
      </c>
      <c r="J10" s="262">
        <v>0.1152840514611731</v>
      </c>
      <c r="K10" s="262">
        <v>8.4446653570107055E-2</v>
      </c>
      <c r="L10" s="262">
        <v>7.4965274396995824E-2</v>
      </c>
      <c r="M10" s="262">
        <v>5.246146718961571E-2</v>
      </c>
      <c r="N10" s="262">
        <v>4.8759541989770512E-2</v>
      </c>
      <c r="O10" s="262">
        <v>5.1671723138066381E-2</v>
      </c>
      <c r="P10" s="262">
        <v>2.2930431314822169E-2</v>
      </c>
      <c r="Q10" s="262">
        <v>3.1312984664609023E-2</v>
      </c>
      <c r="R10" s="262">
        <v>4.3211410731774882E-2</v>
      </c>
      <c r="S10" s="262">
        <v>4.4431607995575627E-2</v>
      </c>
      <c r="T10" s="262">
        <v>4.5722019466538769E-2</v>
      </c>
      <c r="U10" s="262">
        <v>4.1460922465488319E-2</v>
      </c>
      <c r="V10" s="262">
        <v>1.9708622894542061E-2</v>
      </c>
      <c r="W10" s="262">
        <v>1.8665075172073931E-2</v>
      </c>
      <c r="DA10" s="68" t="s">
        <v>2399</v>
      </c>
    </row>
    <row r="11" spans="1:105" ht="12" customHeight="1" x14ac:dyDescent="0.25">
      <c r="A11" s="37" t="s">
        <v>160</v>
      </c>
      <c r="B11" s="228">
        <v>2.9546072368436321E-3</v>
      </c>
      <c r="C11" s="228">
        <v>3.5621963224182888E-3</v>
      </c>
      <c r="D11" s="228">
        <v>3.1422167484450791E-3</v>
      </c>
      <c r="E11" s="228">
        <v>6.1586590001363661E-3</v>
      </c>
      <c r="F11" s="228">
        <v>1.137294930224835E-2</v>
      </c>
      <c r="G11" s="228">
        <v>1.1196102366009869E-2</v>
      </c>
      <c r="H11" s="228">
        <v>6.4447029552661258E-3</v>
      </c>
      <c r="I11" s="228">
        <v>7.1851513784523067E-3</v>
      </c>
      <c r="J11" s="228">
        <v>5.313603260174455E-3</v>
      </c>
      <c r="K11" s="228">
        <v>3.132865366886106E-3</v>
      </c>
      <c r="L11" s="228">
        <v>6.5990140886214412E-3</v>
      </c>
      <c r="M11" s="228">
        <v>8.266564114324618E-3</v>
      </c>
      <c r="N11" s="228">
        <v>3.1706384466784952E-4</v>
      </c>
      <c r="O11" s="228">
        <v>6.1569324587949976E-4</v>
      </c>
      <c r="P11" s="228">
        <v>3.3949297824239588E-4</v>
      </c>
      <c r="Q11" s="228">
        <v>3.0467276385109362E-4</v>
      </c>
      <c r="R11" s="228">
        <v>4.3551371122387629E-4</v>
      </c>
      <c r="S11" s="228">
        <v>9.2888902089916653E-3</v>
      </c>
      <c r="T11" s="228">
        <v>6.0608232820803954E-3</v>
      </c>
      <c r="U11" s="228">
        <v>8.3730868972805711E-3</v>
      </c>
      <c r="V11" s="228">
        <v>1.1026463149468649E-2</v>
      </c>
      <c r="W11" s="228">
        <v>8.9543817264866408E-3</v>
      </c>
      <c r="DA11" s="69" t="s">
        <v>2400</v>
      </c>
    </row>
    <row r="12" spans="1:105" ht="12" customHeight="1" x14ac:dyDescent="0.25">
      <c r="A12" s="37" t="s">
        <v>162</v>
      </c>
      <c r="B12" s="228">
        <v>2.1070033291668128E-3</v>
      </c>
      <c r="C12" s="228">
        <v>1.9747468633282191E-3</v>
      </c>
      <c r="D12" s="228">
        <v>2.2083914675600311E-3</v>
      </c>
      <c r="E12" s="228">
        <v>3.231675659692857E-3</v>
      </c>
      <c r="F12" s="228">
        <v>4.1875564753317994E-3</v>
      </c>
      <c r="G12" s="228">
        <v>5.4433227881291804E-3</v>
      </c>
      <c r="H12" s="228">
        <v>4.2067249737694871E-3</v>
      </c>
      <c r="I12" s="228">
        <v>4.1230311943448771E-3</v>
      </c>
      <c r="J12" s="228">
        <v>6.4170654186656824E-3</v>
      </c>
      <c r="K12" s="228">
        <v>3.533441003581148E-3</v>
      </c>
      <c r="L12" s="228">
        <v>2.700803717258048E-3</v>
      </c>
      <c r="M12" s="228">
        <v>1.8123066789536051E-2</v>
      </c>
      <c r="N12" s="228">
        <v>2.0801898970736241E-2</v>
      </c>
      <c r="O12" s="228">
        <v>2.8536286560616339E-2</v>
      </c>
      <c r="P12" s="228">
        <v>1.191232741722908E-2</v>
      </c>
      <c r="Q12" s="228">
        <v>8.7000264340887645E-3</v>
      </c>
      <c r="R12" s="228">
        <v>1.2735622790918159E-2</v>
      </c>
      <c r="S12" s="228">
        <v>8.2447849840574811E-3</v>
      </c>
      <c r="T12" s="228">
        <v>1.0170520591646121E-3</v>
      </c>
      <c r="U12" s="228">
        <v>2.1602578367741982E-3</v>
      </c>
      <c r="V12" s="228">
        <v>2.7862829066630842E-3</v>
      </c>
      <c r="W12" s="228">
        <v>1.427613417236902E-5</v>
      </c>
      <c r="DA12" s="69" t="s">
        <v>2401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2402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2403</v>
      </c>
    </row>
    <row r="15" spans="1:105" ht="12" customHeight="1" x14ac:dyDescent="0.25">
      <c r="A15" s="37" t="s">
        <v>38</v>
      </c>
      <c r="B15" s="228">
        <v>1.151220704592849E-2</v>
      </c>
      <c r="C15" s="228">
        <v>1.029739834716387E-2</v>
      </c>
      <c r="D15" s="228">
        <v>1.2161261866235369E-2</v>
      </c>
      <c r="E15" s="228">
        <v>3.3929112296550497E-2</v>
      </c>
      <c r="F15" s="228">
        <v>3.9412411696762947E-2</v>
      </c>
      <c r="G15" s="228">
        <v>4.5098629239712189E-2</v>
      </c>
      <c r="H15" s="228">
        <v>6.3484015421578277E-2</v>
      </c>
      <c r="I15" s="228">
        <v>9.0829428248719007E-2</v>
      </c>
      <c r="J15" s="228">
        <v>0.10355338278233291</v>
      </c>
      <c r="K15" s="228">
        <v>7.7780347199639804E-2</v>
      </c>
      <c r="L15" s="228">
        <v>6.5665456591116333E-2</v>
      </c>
      <c r="M15" s="228">
        <v>2.6071836285755039E-2</v>
      </c>
      <c r="N15" s="228">
        <v>2.7640579174366419E-2</v>
      </c>
      <c r="O15" s="228">
        <v>2.251974333157054E-2</v>
      </c>
      <c r="P15" s="228">
        <v>1.06786109193507E-2</v>
      </c>
      <c r="Q15" s="228">
        <v>2.2308285466669159E-2</v>
      </c>
      <c r="R15" s="228">
        <v>3.0040274229632829E-2</v>
      </c>
      <c r="S15" s="228">
        <v>2.6897932802526489E-2</v>
      </c>
      <c r="T15" s="228">
        <v>3.864414412529376E-2</v>
      </c>
      <c r="U15" s="228">
        <v>3.092757773143355E-2</v>
      </c>
      <c r="V15" s="228">
        <v>5.8958768384103199E-3</v>
      </c>
      <c r="W15" s="228">
        <v>9.6964173114149257E-3</v>
      </c>
      <c r="DA15" s="69" t="s">
        <v>2404</v>
      </c>
    </row>
    <row r="16" spans="1:105" ht="12" customHeight="1" x14ac:dyDescent="0.25">
      <c r="A16" s="57" t="s">
        <v>2405</v>
      </c>
      <c r="B16" s="263">
        <f t="shared" ref="B16:W16" si="0">B17+B23</f>
        <v>0.10742289192923385</v>
      </c>
      <c r="C16" s="263">
        <f t="shared" si="0"/>
        <v>0.10262999141701171</v>
      </c>
      <c r="D16" s="263">
        <f t="shared" si="0"/>
        <v>0.11350286164415124</v>
      </c>
      <c r="E16" s="263">
        <f t="shared" si="0"/>
        <v>0.2807741932357945</v>
      </c>
      <c r="F16" s="263">
        <f t="shared" si="0"/>
        <v>0.35630594659296461</v>
      </c>
      <c r="G16" s="263">
        <f t="shared" si="0"/>
        <v>0.40015405625644324</v>
      </c>
      <c r="H16" s="263">
        <f t="shared" si="0"/>
        <v>0.48050750319842339</v>
      </c>
      <c r="I16" s="263">
        <f t="shared" si="0"/>
        <v>0.66200303310241959</v>
      </c>
      <c r="J16" s="263">
        <f t="shared" si="0"/>
        <v>0.7472114446557514</v>
      </c>
      <c r="K16" s="263">
        <f t="shared" si="0"/>
        <v>0.54733942128773094</v>
      </c>
      <c r="L16" s="263">
        <f t="shared" si="0"/>
        <v>0.48588603775830602</v>
      </c>
      <c r="M16" s="263">
        <f t="shared" si="0"/>
        <v>0.34002802808084248</v>
      </c>
      <c r="N16" s="263">
        <f t="shared" si="0"/>
        <v>0.31603406845221627</v>
      </c>
      <c r="O16" s="263">
        <f t="shared" si="0"/>
        <v>0.33490931663561541</v>
      </c>
      <c r="P16" s="263">
        <f t="shared" si="0"/>
        <v>0.14862316592940306</v>
      </c>
      <c r="Q16" s="263">
        <f t="shared" si="0"/>
        <v>0.20295453023357693</v>
      </c>
      <c r="R16" s="263">
        <f t="shared" si="0"/>
        <v>0.28007395844668903</v>
      </c>
      <c r="S16" s="263">
        <f t="shared" si="0"/>
        <v>0.28798264441576804</v>
      </c>
      <c r="T16" s="263">
        <f t="shared" si="0"/>
        <v>0.29634642246830661</v>
      </c>
      <c r="U16" s="263">
        <f t="shared" si="0"/>
        <v>0.26872820116520207</v>
      </c>
      <c r="V16" s="263">
        <f t="shared" si="0"/>
        <v>0.1277410743164763</v>
      </c>
      <c r="W16" s="263">
        <f t="shared" si="0"/>
        <v>0.12097733907825699</v>
      </c>
      <c r="DA16" s="70"/>
    </row>
    <row r="17" spans="1:105" ht="12" customHeight="1" x14ac:dyDescent="0.25">
      <c r="A17" s="60" t="s">
        <v>2406</v>
      </c>
      <c r="B17" s="331">
        <v>3.2806735150067691E-2</v>
      </c>
      <c r="C17" s="331">
        <v>3.5887594722431068E-2</v>
      </c>
      <c r="D17" s="331">
        <v>3.467986806669978E-2</v>
      </c>
      <c r="E17" s="331">
        <v>6.0863280202596799E-2</v>
      </c>
      <c r="F17" s="331">
        <v>0.1008551300398714</v>
      </c>
      <c r="G17" s="331">
        <v>0.1078481259990494</v>
      </c>
      <c r="H17" s="331">
        <v>6.9037032873378965E-2</v>
      </c>
      <c r="I17" s="331">
        <v>7.3293775934796551E-2</v>
      </c>
      <c r="J17" s="331">
        <v>7.6032111807297159E-2</v>
      </c>
      <c r="K17" s="331">
        <v>4.3207541290065522E-2</v>
      </c>
      <c r="L17" s="331">
        <v>6.0276596889959622E-2</v>
      </c>
      <c r="M17" s="331">
        <v>0.17104390400650429</v>
      </c>
      <c r="N17" s="331">
        <v>0.13688216639613759</v>
      </c>
      <c r="O17" s="331">
        <v>0.18894801726432489</v>
      </c>
      <c r="P17" s="331">
        <v>7.9409947007685514E-2</v>
      </c>
      <c r="Q17" s="331">
        <v>5.8363791097758327E-2</v>
      </c>
      <c r="R17" s="331">
        <v>8.5368477328698442E-2</v>
      </c>
      <c r="S17" s="331">
        <v>0.1136441910660593</v>
      </c>
      <c r="T17" s="331">
        <v>4.5875117952513922E-2</v>
      </c>
      <c r="U17" s="331">
        <v>6.8271678831836477E-2</v>
      </c>
      <c r="V17" s="331">
        <v>8.952705777122423E-2</v>
      </c>
      <c r="W17" s="331">
        <v>5.8130189837604693E-2</v>
      </c>
      <c r="DA17" s="72" t="s">
        <v>2407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2408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2409</v>
      </c>
    </row>
    <row r="20" spans="1:105" ht="12" customHeight="1" x14ac:dyDescent="0.25">
      <c r="A20" s="59" t="s">
        <v>160</v>
      </c>
      <c r="B20" s="232">
        <v>1.9150232090653162E-2</v>
      </c>
      <c r="C20" s="232">
        <v>2.3088309497155571E-2</v>
      </c>
      <c r="D20" s="232">
        <v>2.0366219665847729E-2</v>
      </c>
      <c r="E20" s="232">
        <v>3.9917234260143097E-2</v>
      </c>
      <c r="F20" s="232">
        <v>7.3713560292350433E-2</v>
      </c>
      <c r="G20" s="232">
        <v>7.2567330150064016E-2</v>
      </c>
      <c r="H20" s="232">
        <v>4.1771222858206357E-2</v>
      </c>
      <c r="I20" s="232">
        <v>4.6570425601079761E-2</v>
      </c>
      <c r="J20" s="232">
        <v>3.4440021130760348E-2</v>
      </c>
      <c r="K20" s="232">
        <v>2.0305608859446971E-2</v>
      </c>
      <c r="L20" s="232">
        <v>4.2771387611435237E-2</v>
      </c>
      <c r="M20" s="232">
        <v>5.3579582222474373E-2</v>
      </c>
      <c r="N20" s="232">
        <v>2.0550434376619868E-3</v>
      </c>
      <c r="O20" s="232">
        <v>3.9906043714412016E-3</v>
      </c>
      <c r="P20" s="232">
        <v>2.2004174515710849E-3</v>
      </c>
      <c r="Q20" s="232">
        <v>1.9747308768126438E-3</v>
      </c>
      <c r="R20" s="232">
        <v>2.822774054228829E-3</v>
      </c>
      <c r="S20" s="232">
        <v>6.0205769873094117E-2</v>
      </c>
      <c r="T20" s="232">
        <v>3.9283113865335881E-2</v>
      </c>
      <c r="U20" s="232">
        <v>5.4270007667559267E-2</v>
      </c>
      <c r="V20" s="232">
        <v>7.1467816709519058E-2</v>
      </c>
      <c r="W20" s="232">
        <v>5.8037659338339327E-2</v>
      </c>
      <c r="DA20" s="71" t="s">
        <v>2410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2411</v>
      </c>
    </row>
    <row r="22" spans="1:105" ht="12" customHeight="1" x14ac:dyDescent="0.25">
      <c r="A22" s="59" t="s">
        <v>162</v>
      </c>
      <c r="B22" s="232">
        <v>1.3656503059414529E-2</v>
      </c>
      <c r="C22" s="232">
        <v>1.279928522527549E-2</v>
      </c>
      <c r="D22" s="232">
        <v>1.4313648400852049E-2</v>
      </c>
      <c r="E22" s="232">
        <v>2.0946045942453691E-2</v>
      </c>
      <c r="F22" s="232">
        <v>2.7141569747520921E-2</v>
      </c>
      <c r="G22" s="232">
        <v>3.528079584898542E-2</v>
      </c>
      <c r="H22" s="232">
        <v>2.7265810015172601E-2</v>
      </c>
      <c r="I22" s="232">
        <v>2.672335033371679E-2</v>
      </c>
      <c r="J22" s="232">
        <v>4.1592090676536818E-2</v>
      </c>
      <c r="K22" s="232">
        <v>2.2901932430618551E-2</v>
      </c>
      <c r="L22" s="232">
        <v>1.7505209278524381E-2</v>
      </c>
      <c r="M22" s="232">
        <v>0.11746432178402989</v>
      </c>
      <c r="N22" s="232">
        <v>0.1348271229584756</v>
      </c>
      <c r="O22" s="232">
        <v>0.1849574128928837</v>
      </c>
      <c r="P22" s="232">
        <v>7.7209529556114431E-2</v>
      </c>
      <c r="Q22" s="232">
        <v>5.638906022094569E-2</v>
      </c>
      <c r="R22" s="232">
        <v>8.2545703274469612E-2</v>
      </c>
      <c r="S22" s="232">
        <v>5.3438421192965151E-2</v>
      </c>
      <c r="T22" s="232">
        <v>6.5920040871780376E-3</v>
      </c>
      <c r="U22" s="232">
        <v>1.400167116427721E-2</v>
      </c>
      <c r="V22" s="232">
        <v>1.8059241061705169E-2</v>
      </c>
      <c r="W22" s="232">
        <v>9.2530499265354736E-5</v>
      </c>
      <c r="DA22" s="71" t="s">
        <v>2412</v>
      </c>
    </row>
    <row r="23" spans="1:105" ht="12" customHeight="1" x14ac:dyDescent="0.25">
      <c r="A23" s="60" t="s">
        <v>2413</v>
      </c>
      <c r="B23" s="331">
        <v>7.4616156779166151E-2</v>
      </c>
      <c r="C23" s="331">
        <v>6.6742396694580639E-2</v>
      </c>
      <c r="D23" s="331">
        <v>7.882299357745147E-2</v>
      </c>
      <c r="E23" s="331">
        <v>0.21991091303319771</v>
      </c>
      <c r="F23" s="331">
        <v>0.25545081655309321</v>
      </c>
      <c r="G23" s="331">
        <v>0.29230593025739382</v>
      </c>
      <c r="H23" s="331">
        <v>0.41147047032504441</v>
      </c>
      <c r="I23" s="331">
        <v>0.58870925716762301</v>
      </c>
      <c r="J23" s="331">
        <v>0.67117933284845421</v>
      </c>
      <c r="K23" s="331">
        <v>0.5041318799976654</v>
      </c>
      <c r="L23" s="331">
        <v>0.4256094408683464</v>
      </c>
      <c r="M23" s="331">
        <v>0.16898412407433819</v>
      </c>
      <c r="N23" s="331">
        <v>0.1791519020560787</v>
      </c>
      <c r="O23" s="331">
        <v>0.14596129937129049</v>
      </c>
      <c r="P23" s="331">
        <v>6.9213218921717529E-2</v>
      </c>
      <c r="Q23" s="331">
        <v>0.1445907391358186</v>
      </c>
      <c r="R23" s="331">
        <v>0.1947054811179906</v>
      </c>
      <c r="S23" s="331">
        <v>0.17433845334970871</v>
      </c>
      <c r="T23" s="331">
        <v>0.25047130451579269</v>
      </c>
      <c r="U23" s="331">
        <v>0.20045652233336561</v>
      </c>
      <c r="V23" s="331">
        <v>3.8214016545252083E-2</v>
      </c>
      <c r="W23" s="331">
        <v>6.2847149240652295E-2</v>
      </c>
      <c r="DA23" s="72" t="s">
        <v>2414</v>
      </c>
    </row>
    <row r="24" spans="1:105" ht="12" customHeight="1" x14ac:dyDescent="0.25">
      <c r="A24" s="57" t="s">
        <v>2415</v>
      </c>
      <c r="B24" s="263">
        <f t="shared" ref="B24:W24" si="1">B25+B26</f>
        <v>4.7895208544444366E-2</v>
      </c>
      <c r="C24" s="263">
        <f t="shared" si="1"/>
        <v>4.5900359729704479E-2</v>
      </c>
      <c r="D24" s="263">
        <f t="shared" si="1"/>
        <v>5.056803290001663E-2</v>
      </c>
      <c r="E24" s="263">
        <f t="shared" si="1"/>
        <v>0.11657661539761102</v>
      </c>
      <c r="F24" s="263">
        <f t="shared" si="1"/>
        <v>0.15009112402228669</v>
      </c>
      <c r="G24" s="263">
        <f t="shared" si="1"/>
        <v>0.17097258373065027</v>
      </c>
      <c r="H24" s="263">
        <f t="shared" si="1"/>
        <v>0.18890607553480973</v>
      </c>
      <c r="I24" s="263">
        <f t="shared" si="1"/>
        <v>0.2466845116175802</v>
      </c>
      <c r="J24" s="263">
        <f t="shared" si="1"/>
        <v>0.28535189442611691</v>
      </c>
      <c r="K24" s="263">
        <f t="shared" si="1"/>
        <v>0.19927933256807634</v>
      </c>
      <c r="L24" s="263">
        <f t="shared" si="1"/>
        <v>0.18020479785123156</v>
      </c>
      <c r="M24" s="263">
        <f t="shared" si="1"/>
        <v>0.16667911570968619</v>
      </c>
      <c r="N24" s="263">
        <f t="shared" si="1"/>
        <v>0.15655007606054624</v>
      </c>
      <c r="O24" s="263">
        <f t="shared" si="1"/>
        <v>0.16849757577376676</v>
      </c>
      <c r="P24" s="263">
        <f t="shared" si="1"/>
        <v>7.461063826493082E-2</v>
      </c>
      <c r="Q24" s="263">
        <f t="shared" si="1"/>
        <v>9.5823137590813595E-2</v>
      </c>
      <c r="R24" s="263">
        <f t="shared" si="1"/>
        <v>0.13326865854047104</v>
      </c>
      <c r="S24" s="263">
        <f t="shared" si="1"/>
        <v>0.13414557848142089</v>
      </c>
      <c r="T24" s="263">
        <f t="shared" si="1"/>
        <v>0.10476075454659328</v>
      </c>
      <c r="U24" s="263">
        <f t="shared" si="1"/>
        <v>0.10780372808261754</v>
      </c>
      <c r="V24" s="263">
        <f t="shared" si="1"/>
        <v>5.6212461558328798E-2</v>
      </c>
      <c r="W24" s="263">
        <f t="shared" si="1"/>
        <v>2.5734546602309283E-2</v>
      </c>
      <c r="DA24" s="70"/>
    </row>
    <row r="25" spans="1:105" ht="12" customHeight="1" x14ac:dyDescent="0.25">
      <c r="A25" s="60" t="s">
        <v>2416</v>
      </c>
      <c r="B25" s="264">
        <v>3.2036736131762417E-2</v>
      </c>
      <c r="C25" s="264">
        <v>3.09621889831014E-2</v>
      </c>
      <c r="D25" s="264">
        <v>3.3813125236928657E-2</v>
      </c>
      <c r="E25" s="264">
        <v>7.4224405369291424E-2</v>
      </c>
      <c r="F25" s="264">
        <v>9.7236793409642433E-2</v>
      </c>
      <c r="G25" s="264">
        <v>0.111362883018084</v>
      </c>
      <c r="H25" s="264">
        <v>0.1154781208893601</v>
      </c>
      <c r="I25" s="264">
        <v>0.14519196002274259</v>
      </c>
      <c r="J25" s="264">
        <v>0.17060355115661541</v>
      </c>
      <c r="K25" s="264">
        <v>0.1151685954817183</v>
      </c>
      <c r="L25" s="264">
        <v>0.1058515727679408</v>
      </c>
      <c r="M25" s="264">
        <v>0.120101272196692</v>
      </c>
      <c r="N25" s="264">
        <v>0.1118280832121545</v>
      </c>
      <c r="O25" s="264">
        <v>0.1240916810721953</v>
      </c>
      <c r="P25" s="264">
        <v>5.4566658708656388E-2</v>
      </c>
      <c r="Q25" s="264">
        <v>6.5646857382064605E-2</v>
      </c>
      <c r="R25" s="264">
        <v>9.1826711561542998E-2</v>
      </c>
      <c r="S25" s="264">
        <v>9.2847440586953878E-2</v>
      </c>
      <c r="T25" s="264">
        <v>5.9687563279030631E-2</v>
      </c>
      <c r="U25" s="264">
        <v>6.7680432089543052E-2</v>
      </c>
      <c r="V25" s="264">
        <v>4.0989470302344518E-2</v>
      </c>
      <c r="W25" s="264">
        <v>9.3149988498688729E-3</v>
      </c>
      <c r="DA25" s="72" t="s">
        <v>2417</v>
      </c>
    </row>
    <row r="26" spans="1:105" ht="12" customHeight="1" x14ac:dyDescent="0.25">
      <c r="A26" s="60" t="s">
        <v>2418</v>
      </c>
      <c r="B26" s="264">
        <v>1.585847241268195E-2</v>
      </c>
      <c r="C26" s="264">
        <v>1.493817074660308E-2</v>
      </c>
      <c r="D26" s="264">
        <v>1.6754907663087969E-2</v>
      </c>
      <c r="E26" s="264">
        <v>4.2352210028319591E-2</v>
      </c>
      <c r="F26" s="264">
        <v>5.2854330612644267E-2</v>
      </c>
      <c r="G26" s="264">
        <v>5.9609700712566258E-2</v>
      </c>
      <c r="H26" s="264">
        <v>7.3427954645449628E-2</v>
      </c>
      <c r="I26" s="264">
        <v>0.1014925515948376</v>
      </c>
      <c r="J26" s="264">
        <v>0.11474834326950149</v>
      </c>
      <c r="K26" s="264">
        <v>8.4110737086358037E-2</v>
      </c>
      <c r="L26" s="264">
        <v>7.4353225083290758E-2</v>
      </c>
      <c r="M26" s="264">
        <v>4.657784351299419E-2</v>
      </c>
      <c r="N26" s="264">
        <v>4.4721992848391741E-2</v>
      </c>
      <c r="O26" s="264">
        <v>4.4405894701571448E-2</v>
      </c>
      <c r="P26" s="264">
        <v>2.0043979556274429E-2</v>
      </c>
      <c r="Q26" s="264">
        <v>3.017628020874899E-2</v>
      </c>
      <c r="R26" s="264">
        <v>4.1441946978928057E-2</v>
      </c>
      <c r="S26" s="264">
        <v>4.1298137894467027E-2</v>
      </c>
      <c r="T26" s="264">
        <v>4.5073191267562658E-2</v>
      </c>
      <c r="U26" s="264">
        <v>4.012329599307448E-2</v>
      </c>
      <c r="V26" s="264">
        <v>1.5222991255984281E-2</v>
      </c>
      <c r="W26" s="264">
        <v>1.6419547752440412E-2</v>
      </c>
      <c r="DA26" s="72" t="s">
        <v>2419</v>
      </c>
    </row>
    <row r="27" spans="1:105" ht="12" customHeight="1" x14ac:dyDescent="0.25">
      <c r="A27" s="57" t="s">
        <v>2420</v>
      </c>
      <c r="B27" s="263">
        <f t="shared" ref="B27:W27" si="2">B28+B34</f>
        <v>0.1534612741846198</v>
      </c>
      <c r="C27" s="263">
        <f t="shared" si="2"/>
        <v>0.14661427345287387</v>
      </c>
      <c r="D27" s="263">
        <f t="shared" si="2"/>
        <v>0.16214694520593037</v>
      </c>
      <c r="E27" s="263">
        <f t="shared" si="2"/>
        <v>0.40110599033684924</v>
      </c>
      <c r="F27" s="263">
        <f t="shared" si="2"/>
        <v>0.50900849513280644</v>
      </c>
      <c r="G27" s="263">
        <f t="shared" si="2"/>
        <v>0.57164865179491897</v>
      </c>
      <c r="H27" s="263">
        <f t="shared" si="2"/>
        <v>0.68643929028346207</v>
      </c>
      <c r="I27" s="263">
        <f t="shared" si="2"/>
        <v>0.94571861871774232</v>
      </c>
      <c r="J27" s="263">
        <f t="shared" si="2"/>
        <v>1.0674449209367878</v>
      </c>
      <c r="K27" s="263">
        <f t="shared" si="2"/>
        <v>0.78191345898247278</v>
      </c>
      <c r="L27" s="263">
        <f t="shared" si="2"/>
        <v>0.69412291108329438</v>
      </c>
      <c r="M27" s="263">
        <f t="shared" si="2"/>
        <v>0.48575432582977496</v>
      </c>
      <c r="N27" s="263">
        <f t="shared" si="2"/>
        <v>0.45147724064602324</v>
      </c>
      <c r="O27" s="263">
        <f t="shared" si="2"/>
        <v>0.47844188090802198</v>
      </c>
      <c r="P27" s="263">
        <f t="shared" si="2"/>
        <v>0.21231880847057569</v>
      </c>
      <c r="Q27" s="263">
        <f t="shared" si="2"/>
        <v>0.28993504319082414</v>
      </c>
      <c r="R27" s="263">
        <f t="shared" si="2"/>
        <v>0.40010565492384148</v>
      </c>
      <c r="S27" s="263">
        <f t="shared" si="2"/>
        <v>0.41140377773681142</v>
      </c>
      <c r="T27" s="263">
        <f t="shared" si="2"/>
        <v>0.42335203209758099</v>
      </c>
      <c r="U27" s="263">
        <f t="shared" si="2"/>
        <v>0.38389743023600309</v>
      </c>
      <c r="V27" s="263">
        <f t="shared" si="2"/>
        <v>0.18248724902353755</v>
      </c>
      <c r="W27" s="263">
        <f t="shared" si="2"/>
        <v>0.17282477011179567</v>
      </c>
      <c r="DA27" s="70"/>
    </row>
    <row r="28" spans="1:105" ht="12" customHeight="1" x14ac:dyDescent="0.25">
      <c r="A28" s="60" t="s">
        <v>2421</v>
      </c>
      <c r="B28" s="331">
        <v>4.6866764500096719E-2</v>
      </c>
      <c r="C28" s="331">
        <v>5.1267992460615808E-2</v>
      </c>
      <c r="D28" s="331">
        <v>4.9542668666713967E-2</v>
      </c>
      <c r="E28" s="331">
        <v>8.6947543146566858E-2</v>
      </c>
      <c r="F28" s="331">
        <v>0.14407875719981619</v>
      </c>
      <c r="G28" s="331">
        <v>0.15406875142721349</v>
      </c>
      <c r="H28" s="331">
        <v>9.8624332676255672E-2</v>
      </c>
      <c r="I28" s="331">
        <v>0.1047053941925665</v>
      </c>
      <c r="J28" s="331">
        <v>0.10861730258185311</v>
      </c>
      <c r="K28" s="331">
        <v>6.17250589858079E-2</v>
      </c>
      <c r="L28" s="331">
        <v>8.6109424128513773E-2</v>
      </c>
      <c r="M28" s="331">
        <v>0.24434843429500619</v>
      </c>
      <c r="N28" s="331">
        <v>0.1955459519944823</v>
      </c>
      <c r="O28" s="331">
        <v>0.26992573894903549</v>
      </c>
      <c r="P28" s="331">
        <v>0.11344278143955069</v>
      </c>
      <c r="Q28" s="331">
        <v>8.3376844425369065E-2</v>
      </c>
      <c r="R28" s="331">
        <v>0.1219549676124263</v>
      </c>
      <c r="S28" s="331">
        <v>0.16234884438008471</v>
      </c>
      <c r="T28" s="331">
        <v>6.5535882789305624E-2</v>
      </c>
      <c r="U28" s="331">
        <v>9.7530969759766398E-2</v>
      </c>
      <c r="V28" s="331">
        <v>0.12789579681603461</v>
      </c>
      <c r="W28" s="331">
        <v>8.3043128339435265E-2</v>
      </c>
      <c r="DA28" s="72" t="s">
        <v>2422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2423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2424</v>
      </c>
    </row>
    <row r="31" spans="1:105" ht="12" customHeight="1" x14ac:dyDescent="0.25">
      <c r="A31" s="59" t="s">
        <v>160</v>
      </c>
      <c r="B31" s="232">
        <v>2.735747441521881E-2</v>
      </c>
      <c r="C31" s="232">
        <v>3.2983299281650807E-2</v>
      </c>
      <c r="D31" s="232">
        <v>2.9094599522639611E-2</v>
      </c>
      <c r="E31" s="232">
        <v>5.7024620371633007E-2</v>
      </c>
      <c r="F31" s="232">
        <v>0.1053050861319292</v>
      </c>
      <c r="G31" s="232">
        <v>0.1036676145000914</v>
      </c>
      <c r="H31" s="232">
        <v>5.9673175511723388E-2</v>
      </c>
      <c r="I31" s="232">
        <v>6.6529179430113952E-2</v>
      </c>
      <c r="J31" s="232">
        <v>4.9200030186800497E-2</v>
      </c>
      <c r="K31" s="232">
        <v>2.9008012656352829E-2</v>
      </c>
      <c r="L31" s="232">
        <v>6.1101982302050363E-2</v>
      </c>
      <c r="M31" s="232">
        <v>7.6542260317820521E-2</v>
      </c>
      <c r="N31" s="232">
        <v>2.9357763395171238E-3</v>
      </c>
      <c r="O31" s="232">
        <v>5.7008633877731474E-3</v>
      </c>
      <c r="P31" s="232">
        <v>3.143453502244408E-3</v>
      </c>
      <c r="Q31" s="232">
        <v>2.8210441097323491E-3</v>
      </c>
      <c r="R31" s="232">
        <v>4.0325343631840401E-3</v>
      </c>
      <c r="S31" s="232">
        <v>8.6008242675848751E-2</v>
      </c>
      <c r="T31" s="232">
        <v>5.6118734093336987E-2</v>
      </c>
      <c r="U31" s="232">
        <v>7.7528582382227526E-2</v>
      </c>
      <c r="V31" s="232">
        <v>0.10209688101359859</v>
      </c>
      <c r="W31" s="232">
        <v>8.2910941911913325E-2</v>
      </c>
      <c r="DA31" s="71" t="s">
        <v>2425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2426</v>
      </c>
    </row>
    <row r="33" spans="1:105" ht="12" customHeight="1" x14ac:dyDescent="0.25">
      <c r="A33" s="59" t="s">
        <v>162</v>
      </c>
      <c r="B33" s="232">
        <v>1.9509290084877909E-2</v>
      </c>
      <c r="C33" s="232">
        <v>1.828469317896499E-2</v>
      </c>
      <c r="D33" s="232">
        <v>2.0448069144074359E-2</v>
      </c>
      <c r="E33" s="232">
        <v>2.9922922774933851E-2</v>
      </c>
      <c r="F33" s="232">
        <v>3.8773671067887039E-2</v>
      </c>
      <c r="G33" s="232">
        <v>5.0401136927122038E-2</v>
      </c>
      <c r="H33" s="232">
        <v>3.8951157164532291E-2</v>
      </c>
      <c r="I33" s="232">
        <v>3.8176214762452559E-2</v>
      </c>
      <c r="J33" s="232">
        <v>5.9417272395052602E-2</v>
      </c>
      <c r="K33" s="232">
        <v>3.2717046329455067E-2</v>
      </c>
      <c r="L33" s="232">
        <v>2.500744182646341E-2</v>
      </c>
      <c r="M33" s="232">
        <v>0.16780617397718561</v>
      </c>
      <c r="N33" s="232">
        <v>0.19261017565496519</v>
      </c>
      <c r="O33" s="232">
        <v>0.2642248755612624</v>
      </c>
      <c r="P33" s="232">
        <v>0.1102993279373063</v>
      </c>
      <c r="Q33" s="232">
        <v>8.0555800315636722E-2</v>
      </c>
      <c r="R33" s="232">
        <v>0.1179224332492423</v>
      </c>
      <c r="S33" s="232">
        <v>7.6340601704235914E-2</v>
      </c>
      <c r="T33" s="232">
        <v>9.4171486959686284E-3</v>
      </c>
      <c r="U33" s="232">
        <v>2.0002387377538872E-2</v>
      </c>
      <c r="V33" s="232">
        <v>2.579891580243596E-2</v>
      </c>
      <c r="W33" s="232">
        <v>1.3218642752193529E-4</v>
      </c>
      <c r="DA33" s="71" t="s">
        <v>2427</v>
      </c>
    </row>
    <row r="34" spans="1:105" ht="12" customHeight="1" x14ac:dyDescent="0.25">
      <c r="A34" s="60" t="s">
        <v>2428</v>
      </c>
      <c r="B34" s="331">
        <v>0.10659450968452309</v>
      </c>
      <c r="C34" s="331">
        <v>9.5346280992258059E-2</v>
      </c>
      <c r="D34" s="331">
        <v>0.1126042765392164</v>
      </c>
      <c r="E34" s="331">
        <v>0.31415844719028241</v>
      </c>
      <c r="F34" s="331">
        <v>0.36492973793299027</v>
      </c>
      <c r="G34" s="331">
        <v>0.41757990036770548</v>
      </c>
      <c r="H34" s="331">
        <v>0.58781495760720637</v>
      </c>
      <c r="I34" s="331">
        <v>0.8410132245251758</v>
      </c>
      <c r="J34" s="331">
        <v>0.95882761835493457</v>
      </c>
      <c r="K34" s="331">
        <v>0.72018839999666484</v>
      </c>
      <c r="L34" s="331">
        <v>0.60801348695478064</v>
      </c>
      <c r="M34" s="331">
        <v>0.2414058915347688</v>
      </c>
      <c r="N34" s="331">
        <v>0.25593128865154091</v>
      </c>
      <c r="O34" s="331">
        <v>0.20851614195898649</v>
      </c>
      <c r="P34" s="331">
        <v>9.8876027031024993E-2</v>
      </c>
      <c r="Q34" s="331">
        <v>0.20655819876545509</v>
      </c>
      <c r="R34" s="331">
        <v>0.27815068731141518</v>
      </c>
      <c r="S34" s="331">
        <v>0.24905493335672671</v>
      </c>
      <c r="T34" s="331">
        <v>0.35781614930827538</v>
      </c>
      <c r="U34" s="331">
        <v>0.28636646047623671</v>
      </c>
      <c r="V34" s="331">
        <v>5.4591452207502951E-2</v>
      </c>
      <c r="W34" s="331">
        <v>8.9781641772360407E-2</v>
      </c>
      <c r="DA34" s="72" t="s">
        <v>2429</v>
      </c>
    </row>
    <row r="35" spans="1:105" ht="12" customHeight="1" x14ac:dyDescent="0.25">
      <c r="A35" s="57" t="s">
        <v>2430</v>
      </c>
      <c r="B35" s="263">
        <v>8.039066521832014E-2</v>
      </c>
      <c r="C35" s="263">
        <v>7.9182770219666909E-2</v>
      </c>
      <c r="D35" s="263">
        <v>8.4954229392203873E-2</v>
      </c>
      <c r="E35" s="263">
        <v>0.19402585576497289</v>
      </c>
      <c r="F35" s="263">
        <v>0.26290509957878688</v>
      </c>
      <c r="G35" s="263">
        <v>0.29150815812760028</v>
      </c>
      <c r="H35" s="263">
        <v>0.29804055642271771</v>
      </c>
      <c r="I35" s="263">
        <v>0.38243963894381139</v>
      </c>
      <c r="J35" s="263">
        <v>0.41960278121037248</v>
      </c>
      <c r="K35" s="263">
        <v>0.28561426986206101</v>
      </c>
      <c r="L35" s="263">
        <v>0.2904832256473921</v>
      </c>
      <c r="M35" s="263">
        <v>0.28067909677796121</v>
      </c>
      <c r="N35" s="263">
        <v>0.25354143029991122</v>
      </c>
      <c r="O35" s="263">
        <v>0.28143374339922461</v>
      </c>
      <c r="P35" s="263">
        <v>0.1238197637131937</v>
      </c>
      <c r="Q35" s="263">
        <v>0.14912801465285519</v>
      </c>
      <c r="R35" s="263">
        <v>0.20857294637192661</v>
      </c>
      <c r="S35" s="263">
        <v>0.22746935599759679</v>
      </c>
      <c r="T35" s="263">
        <v>0.18957936498378181</v>
      </c>
      <c r="U35" s="263">
        <v>0.1938167655415195</v>
      </c>
      <c r="V35" s="263">
        <v>0.11074999287852109</v>
      </c>
      <c r="W35" s="263">
        <v>0.101935974715893</v>
      </c>
      <c r="DA35" s="70" t="s">
        <v>2431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2432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2433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2434</v>
      </c>
    </row>
    <row r="39" spans="1:105" ht="12" customHeight="1" x14ac:dyDescent="0.25">
      <c r="A39" s="46" t="s">
        <v>160</v>
      </c>
      <c r="B39" s="231">
        <v>4.6926336613829507E-2</v>
      </c>
      <c r="C39" s="231">
        <v>5.0942291335315741E-2</v>
      </c>
      <c r="D39" s="231">
        <v>4.989051555838548E-2</v>
      </c>
      <c r="E39" s="231">
        <v>0.12725202308048969</v>
      </c>
      <c r="F39" s="231">
        <v>0.1921535463917986</v>
      </c>
      <c r="G39" s="231">
        <v>0.19614590941032289</v>
      </c>
      <c r="H39" s="231">
        <v>0.18033101923645631</v>
      </c>
      <c r="I39" s="231">
        <v>0.24299985265025781</v>
      </c>
      <c r="J39" s="231">
        <v>0.1900661221673984</v>
      </c>
      <c r="K39" s="231">
        <v>0.13422591231380729</v>
      </c>
      <c r="L39" s="231">
        <v>0.2061226293426357</v>
      </c>
      <c r="M39" s="231">
        <v>8.7922857182754249E-2</v>
      </c>
      <c r="N39" s="231">
        <v>3.8064757903186509E-3</v>
      </c>
      <c r="O39" s="231">
        <v>5.9439137967184008E-3</v>
      </c>
      <c r="P39" s="231">
        <v>3.430995475888566E-3</v>
      </c>
      <c r="Q39" s="231">
        <v>5.0457259474371687E-3</v>
      </c>
      <c r="R39" s="231">
        <v>6.8966241387418189E-3</v>
      </c>
      <c r="S39" s="231">
        <v>0.1205074150460678</v>
      </c>
      <c r="T39" s="231">
        <v>0.162337844861451</v>
      </c>
      <c r="U39" s="231">
        <v>0.15406736046360181</v>
      </c>
      <c r="V39" s="231">
        <v>8.8409698572343196E-2</v>
      </c>
      <c r="W39" s="231">
        <v>0.10177371502501791</v>
      </c>
      <c r="DA39" s="73" t="s">
        <v>2435</v>
      </c>
    </row>
    <row r="40" spans="1:105" ht="12" customHeight="1" x14ac:dyDescent="0.25">
      <c r="A40" s="46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2436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2437</v>
      </c>
    </row>
    <row r="42" spans="1:105" ht="12" customHeight="1" x14ac:dyDescent="0.25">
      <c r="A42" s="46" t="s">
        <v>162</v>
      </c>
      <c r="B42" s="231">
        <v>3.3464328604490633E-2</v>
      </c>
      <c r="C42" s="231">
        <v>2.8240478884351179E-2</v>
      </c>
      <c r="D42" s="231">
        <v>3.5063713833818393E-2</v>
      </c>
      <c r="E42" s="231">
        <v>6.6773832684483225E-2</v>
      </c>
      <c r="F42" s="231">
        <v>7.0751553186988281E-2</v>
      </c>
      <c r="G42" s="231">
        <v>9.5362248717277498E-2</v>
      </c>
      <c r="H42" s="231">
        <v>0.1177095371862614</v>
      </c>
      <c r="I42" s="231">
        <v>0.13943978629355361</v>
      </c>
      <c r="J42" s="231">
        <v>0.2295366590429741</v>
      </c>
      <c r="K42" s="231">
        <v>0.15138835754825361</v>
      </c>
      <c r="L42" s="231">
        <v>8.4360596304756383E-2</v>
      </c>
      <c r="M42" s="231">
        <v>0.19275623959520691</v>
      </c>
      <c r="N42" s="231">
        <v>0.2497349545095926</v>
      </c>
      <c r="O42" s="231">
        <v>0.27548982960250618</v>
      </c>
      <c r="P42" s="231">
        <v>0.1203887682373052</v>
      </c>
      <c r="Q42" s="231">
        <v>0.14408228870541809</v>
      </c>
      <c r="R42" s="231">
        <v>0.2016763222331848</v>
      </c>
      <c r="S42" s="231">
        <v>0.106961940951529</v>
      </c>
      <c r="T42" s="231">
        <v>2.724152012233081E-2</v>
      </c>
      <c r="U42" s="231">
        <v>3.9749405077917743E-2</v>
      </c>
      <c r="V42" s="231">
        <v>2.234029430617793E-2</v>
      </c>
      <c r="W42" s="231">
        <v>1.622596908751265E-4</v>
      </c>
      <c r="DA42" s="73" t="s">
        <v>2438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2439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2440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2441</v>
      </c>
    </row>
    <row r="46" spans="1:105" ht="12" customHeight="1" x14ac:dyDescent="0.25">
      <c r="A46" s="57" t="s">
        <v>2442</v>
      </c>
      <c r="B46" s="263">
        <v>7.4628105471444425E-2</v>
      </c>
      <c r="C46" s="263">
        <v>7.0297274101661505E-2</v>
      </c>
      <c r="D46" s="263">
        <v>7.8846624296884549E-2</v>
      </c>
      <c r="E46" s="263">
        <v>0.19930451778032751</v>
      </c>
      <c r="F46" s="263">
        <v>0.2487262617065612</v>
      </c>
      <c r="G46" s="263">
        <v>0.28051623864737052</v>
      </c>
      <c r="H46" s="263">
        <v>0.34554331597858629</v>
      </c>
      <c r="I46" s="263">
        <v>0.47761200750511801</v>
      </c>
      <c r="J46" s="263">
        <v>0.53999220362118328</v>
      </c>
      <c r="K46" s="263">
        <v>0.39581523334756707</v>
      </c>
      <c r="L46" s="263">
        <v>0.34989752980372107</v>
      </c>
      <c r="M46" s="263">
        <v>0.2191898518258549</v>
      </c>
      <c r="N46" s="263">
        <v>0.2104564369336081</v>
      </c>
      <c r="O46" s="263">
        <v>0.20896891624268901</v>
      </c>
      <c r="P46" s="263">
        <v>9.4324609676585555E-2</v>
      </c>
      <c r="Q46" s="263">
        <v>0.14200602451175989</v>
      </c>
      <c r="R46" s="263">
        <v>0.19502092695966139</v>
      </c>
      <c r="S46" s="263">
        <v>0.1943441783269037</v>
      </c>
      <c r="T46" s="263">
        <v>0.21210913537676529</v>
      </c>
      <c r="U46" s="263">
        <v>0.18881551055564461</v>
      </c>
      <c r="V46" s="263">
        <v>7.1637605910514213E-2</v>
      </c>
      <c r="W46" s="263">
        <v>7.7268460011484255E-2</v>
      </c>
      <c r="DA46" s="70" t="s">
        <v>2443</v>
      </c>
    </row>
    <row r="47" spans="1:105" ht="12" customHeight="1" x14ac:dyDescent="0.25">
      <c r="A47" s="41" t="s">
        <v>2444</v>
      </c>
      <c r="B47" s="352">
        <v>5.05348455364317E-2</v>
      </c>
      <c r="C47" s="352">
        <v>4.7602198473589458E-2</v>
      </c>
      <c r="D47" s="352">
        <v>5.3391439521893611E-2</v>
      </c>
      <c r="E47" s="352">
        <v>0.13496018634153481</v>
      </c>
      <c r="F47" s="352">
        <v>0.16842640097576481</v>
      </c>
      <c r="G47" s="352">
        <v>0.1899531644405727</v>
      </c>
      <c r="H47" s="352">
        <v>0.233986619234303</v>
      </c>
      <c r="I47" s="352">
        <v>0.32341768390263598</v>
      </c>
      <c r="J47" s="352">
        <v>0.36565878804622037</v>
      </c>
      <c r="K47" s="352">
        <v>0.26802853364460238</v>
      </c>
      <c r="L47" s="352">
        <v>0.2369350998596082</v>
      </c>
      <c r="M47" s="352">
        <v>0.14842565324683621</v>
      </c>
      <c r="N47" s="352">
        <v>0.14251177174338389</v>
      </c>
      <c r="O47" s="352">
        <v>0.14150448865783641</v>
      </c>
      <c r="P47" s="352">
        <v>6.3872445242689091E-2</v>
      </c>
      <c r="Q47" s="352">
        <v>9.6160186147167162E-2</v>
      </c>
      <c r="R47" s="352">
        <v>0.1320595284848716</v>
      </c>
      <c r="S47" s="352">
        <v>0.13160126430400629</v>
      </c>
      <c r="T47" s="352">
        <v>0.1436309058821329</v>
      </c>
      <c r="U47" s="352">
        <v>0.12785749551773129</v>
      </c>
      <c r="V47" s="352">
        <v>4.8509811771556062E-2</v>
      </c>
      <c r="W47" s="352">
        <v>5.232277661145255E-2</v>
      </c>
      <c r="DA47" s="97" t="s">
        <v>2445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</v>
      </c>
      <c r="C51" s="234">
        <f t="shared" si="3"/>
        <v>1</v>
      </c>
      <c r="D51" s="234">
        <f t="shared" si="3"/>
        <v>0.99999999999999967</v>
      </c>
      <c r="E51" s="234">
        <f t="shared" si="3"/>
        <v>1.0000000000000002</v>
      </c>
      <c r="F51" s="234">
        <f t="shared" si="3"/>
        <v>1</v>
      </c>
      <c r="G51" s="234">
        <f t="shared" si="3"/>
        <v>0.99999999999999978</v>
      </c>
      <c r="H51" s="234">
        <f t="shared" si="3"/>
        <v>1.0000000000000002</v>
      </c>
      <c r="I51" s="234">
        <f t="shared" si="3"/>
        <v>1</v>
      </c>
      <c r="J51" s="234">
        <f t="shared" si="3"/>
        <v>1</v>
      </c>
      <c r="K51" s="234">
        <f t="shared" si="3"/>
        <v>0.99999999999999978</v>
      </c>
      <c r="L51" s="234">
        <f t="shared" si="3"/>
        <v>1</v>
      </c>
      <c r="M51" s="234">
        <f t="shared" si="3"/>
        <v>1</v>
      </c>
      <c r="N51" s="234">
        <f t="shared" si="3"/>
        <v>1.0000000000000002</v>
      </c>
      <c r="O51" s="234">
        <f t="shared" si="3"/>
        <v>0.99999999999999989</v>
      </c>
      <c r="P51" s="234">
        <f t="shared" si="3"/>
        <v>0.99999999999999989</v>
      </c>
      <c r="Q51" s="234">
        <f t="shared" si="3"/>
        <v>1</v>
      </c>
      <c r="R51" s="234">
        <f t="shared" si="3"/>
        <v>1</v>
      </c>
      <c r="S51" s="234">
        <f t="shared" si="3"/>
        <v>0.99999999999999967</v>
      </c>
      <c r="T51" s="234">
        <f t="shared" si="3"/>
        <v>0.99999999999999989</v>
      </c>
      <c r="U51" s="234">
        <f t="shared" si="3"/>
        <v>0.99999999999999989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2.5492412314749822E-2</v>
      </c>
      <c r="C52" s="301">
        <f t="shared" si="4"/>
        <v>2.5143849578114941E-2</v>
      </c>
      <c r="D52" s="301">
        <f t="shared" si="4"/>
        <v>2.5492233802952565E-2</v>
      </c>
      <c r="E52" s="301">
        <f t="shared" si="4"/>
        <v>2.6263024847550918E-2</v>
      </c>
      <c r="F52" s="301">
        <f t="shared" si="4"/>
        <v>2.5733080188160146E-2</v>
      </c>
      <c r="G52" s="301">
        <f t="shared" si="4"/>
        <v>2.5820289096583134E-2</v>
      </c>
      <c r="H52" s="301">
        <f t="shared" si="4"/>
        <v>2.6929001586998496E-2</v>
      </c>
      <c r="I52" s="301">
        <f t="shared" si="4"/>
        <v>2.7294716446547525E-2</v>
      </c>
      <c r="J52" s="301">
        <f t="shared" si="4"/>
        <v>2.7358302700036096E-2</v>
      </c>
      <c r="K52" s="301">
        <f t="shared" si="4"/>
        <v>2.7659196660178711E-2</v>
      </c>
      <c r="L52" s="301">
        <f t="shared" si="4"/>
        <v>2.717132645065647E-2</v>
      </c>
      <c r="M52" s="301">
        <f t="shared" si="4"/>
        <v>2.3719461596831665E-2</v>
      </c>
      <c r="N52" s="301">
        <f t="shared" si="4"/>
        <v>2.4330489963437413E-2</v>
      </c>
      <c r="O52" s="301">
        <f t="shared" si="4"/>
        <v>2.3076171094283851E-2</v>
      </c>
      <c r="P52" s="301">
        <f t="shared" si="4"/>
        <v>2.3384904211831276E-2</v>
      </c>
      <c r="Q52" s="301">
        <f t="shared" si="4"/>
        <v>2.5556619145555841E-2</v>
      </c>
      <c r="R52" s="301">
        <f t="shared" si="4"/>
        <v>2.541383608236145E-2</v>
      </c>
      <c r="S52" s="301">
        <f t="shared" si="4"/>
        <v>2.473237820987937E-2</v>
      </c>
      <c r="T52" s="301">
        <f t="shared" si="4"/>
        <v>2.6945040594380593E-2</v>
      </c>
      <c r="U52" s="301">
        <f t="shared" si="4"/>
        <v>2.6012637030218208E-2</v>
      </c>
      <c r="V52" s="301">
        <f t="shared" si="4"/>
        <v>2.1540326299414672E-2</v>
      </c>
      <c r="W52" s="301">
        <f t="shared" si="4"/>
        <v>2.4708333056551672E-2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3.4669680748059754E-2</v>
      </c>
      <c r="C53" s="235">
        <f t="shared" si="5"/>
        <v>3.4195635426236347E-2</v>
      </c>
      <c r="D53" s="235">
        <f t="shared" si="5"/>
        <v>3.4669437972015486E-2</v>
      </c>
      <c r="E53" s="235">
        <f t="shared" si="5"/>
        <v>3.5717713792669241E-2</v>
      </c>
      <c r="F53" s="235">
        <f t="shared" si="5"/>
        <v>3.4996989055897786E-2</v>
      </c>
      <c r="G53" s="235">
        <f t="shared" si="5"/>
        <v>3.5115593171353064E-2</v>
      </c>
      <c r="H53" s="235">
        <f t="shared" si="5"/>
        <v>3.6623442158317948E-2</v>
      </c>
      <c r="I53" s="235">
        <f t="shared" si="5"/>
        <v>3.712081436730464E-2</v>
      </c>
      <c r="J53" s="235">
        <f t="shared" si="5"/>
        <v>3.72072916720491E-2</v>
      </c>
      <c r="K53" s="235">
        <f t="shared" si="5"/>
        <v>3.7616507457843049E-2</v>
      </c>
      <c r="L53" s="235">
        <f t="shared" si="5"/>
        <v>3.6953003972892799E-2</v>
      </c>
      <c r="M53" s="235">
        <f t="shared" si="5"/>
        <v>3.2258467771691064E-2</v>
      </c>
      <c r="N53" s="235">
        <f t="shared" si="5"/>
        <v>3.308946635027489E-2</v>
      </c>
      <c r="O53" s="235">
        <f t="shared" si="5"/>
        <v>3.138359268822604E-2</v>
      </c>
      <c r="P53" s="235">
        <f t="shared" si="5"/>
        <v>3.1803469728090526E-2</v>
      </c>
      <c r="Q53" s="235">
        <f t="shared" si="5"/>
        <v>3.4757002037955953E-2</v>
      </c>
      <c r="R53" s="235">
        <f t="shared" si="5"/>
        <v>3.4562817072011566E-2</v>
      </c>
      <c r="S53" s="235">
        <f t="shared" si="5"/>
        <v>3.3636034365435954E-2</v>
      </c>
      <c r="T53" s="235">
        <f t="shared" si="5"/>
        <v>3.6645255208357604E-2</v>
      </c>
      <c r="U53" s="235">
        <f t="shared" si="5"/>
        <v>3.5377186361096755E-2</v>
      </c>
      <c r="V53" s="235">
        <f t="shared" si="5"/>
        <v>2.9294843767203947E-2</v>
      </c>
      <c r="W53" s="235">
        <f t="shared" si="5"/>
        <v>3.3603332956910294E-2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4.2827252688779703E-2</v>
      </c>
      <c r="C54" s="235">
        <f t="shared" si="6"/>
        <v>4.2241667291233125E-2</v>
      </c>
      <c r="D54" s="235">
        <f t="shared" si="6"/>
        <v>4.2826952788960301E-2</v>
      </c>
      <c r="E54" s="235">
        <f t="shared" si="6"/>
        <v>4.4121881743885531E-2</v>
      </c>
      <c r="F54" s="235">
        <f t="shared" si="6"/>
        <v>4.3231574716109042E-2</v>
      </c>
      <c r="G54" s="235">
        <f t="shared" si="6"/>
        <v>4.3378085682259676E-2</v>
      </c>
      <c r="H54" s="235">
        <f t="shared" si="6"/>
        <v>4.5240722666157453E-2</v>
      </c>
      <c r="I54" s="235">
        <f t="shared" si="6"/>
        <v>4.5855123630199848E-2</v>
      </c>
      <c r="J54" s="235">
        <f t="shared" si="6"/>
        <v>4.5961948536060643E-2</v>
      </c>
      <c r="K54" s="235">
        <f t="shared" si="6"/>
        <v>4.6467450389100225E-2</v>
      </c>
      <c r="L54" s="235">
        <f t="shared" si="6"/>
        <v>4.5647828437102862E-2</v>
      </c>
      <c r="M54" s="235">
        <f t="shared" si="6"/>
        <v>3.9848695482677207E-2</v>
      </c>
      <c r="N54" s="235">
        <f t="shared" si="6"/>
        <v>4.0875223138574869E-2</v>
      </c>
      <c r="O54" s="235">
        <f t="shared" si="6"/>
        <v>3.8767967438396868E-2</v>
      </c>
      <c r="P54" s="235">
        <f t="shared" si="6"/>
        <v>3.9286639075876525E-2</v>
      </c>
      <c r="Q54" s="235">
        <f t="shared" si="6"/>
        <v>4.2935120164533803E-2</v>
      </c>
      <c r="R54" s="235">
        <f t="shared" si="6"/>
        <v>4.2695244618367226E-2</v>
      </c>
      <c r="S54" s="235">
        <f t="shared" si="6"/>
        <v>4.1550395392597354E-2</v>
      </c>
      <c r="T54" s="235">
        <f t="shared" si="6"/>
        <v>4.5267668198559381E-2</v>
      </c>
      <c r="U54" s="235">
        <f t="shared" si="6"/>
        <v>4.3701230210766571E-2</v>
      </c>
      <c r="V54" s="235">
        <f t="shared" si="6"/>
        <v>3.6187748183016656E-2</v>
      </c>
      <c r="W54" s="235">
        <f t="shared" si="6"/>
        <v>4.1509999535006829E-2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2.6512108807339813E-2</v>
      </c>
      <c r="C55" s="235">
        <f t="shared" si="7"/>
        <v>2.6149603561239545E-2</v>
      </c>
      <c r="D55" s="235">
        <f t="shared" si="7"/>
        <v>2.6511923155070654E-2</v>
      </c>
      <c r="E55" s="235">
        <f t="shared" si="7"/>
        <v>2.7313545841452944E-2</v>
      </c>
      <c r="F55" s="235">
        <f t="shared" si="7"/>
        <v>2.6762403395686547E-2</v>
      </c>
      <c r="G55" s="235">
        <f t="shared" si="7"/>
        <v>2.6853100660446456E-2</v>
      </c>
      <c r="H55" s="235">
        <f t="shared" si="7"/>
        <v>2.800616165047843E-2</v>
      </c>
      <c r="I55" s="235">
        <f t="shared" si="7"/>
        <v>2.8386505104409428E-2</v>
      </c>
      <c r="J55" s="235">
        <f t="shared" si="7"/>
        <v>2.8452634808037534E-2</v>
      </c>
      <c r="K55" s="235">
        <f t="shared" si="7"/>
        <v>2.8765564526585848E-2</v>
      </c>
      <c r="L55" s="235">
        <f t="shared" si="7"/>
        <v>2.8258179508682729E-2</v>
      </c>
      <c r="M55" s="235">
        <f t="shared" si="7"/>
        <v>2.4668240060704932E-2</v>
      </c>
      <c r="N55" s="235">
        <f t="shared" si="7"/>
        <v>2.5303709561974922E-2</v>
      </c>
      <c r="O55" s="235">
        <f t="shared" si="7"/>
        <v>2.3999217938055213E-2</v>
      </c>
      <c r="P55" s="235">
        <f t="shared" si="7"/>
        <v>2.432030038030452E-2</v>
      </c>
      <c r="Q55" s="235">
        <f t="shared" si="7"/>
        <v>2.6578883911378078E-2</v>
      </c>
      <c r="R55" s="235">
        <f t="shared" si="7"/>
        <v>2.6430389525655906E-2</v>
      </c>
      <c r="S55" s="235">
        <f t="shared" si="7"/>
        <v>2.5721673338274548E-2</v>
      </c>
      <c r="T55" s="235">
        <f t="shared" si="7"/>
        <v>2.8022842218155805E-2</v>
      </c>
      <c r="U55" s="235">
        <f t="shared" si="7"/>
        <v>2.7053142511426924E-2</v>
      </c>
      <c r="V55" s="235">
        <f t="shared" si="7"/>
        <v>2.2401939351391252E-2</v>
      </c>
      <c r="W55" s="235">
        <f t="shared" si="7"/>
        <v>2.5696666378813744E-2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2.7175172540088794E-2</v>
      </c>
      <c r="C56" s="302">
        <f t="shared" si="8"/>
        <v>2.7185325070526678E-2</v>
      </c>
      <c r="D56" s="302">
        <f t="shared" si="8"/>
        <v>2.7176814659254974E-2</v>
      </c>
      <c r="E56" s="302">
        <f t="shared" si="8"/>
        <v>2.7400074405976849E-2</v>
      </c>
      <c r="F56" s="302">
        <f t="shared" si="8"/>
        <v>2.7299843299312964E-2</v>
      </c>
      <c r="G56" s="302">
        <f t="shared" si="8"/>
        <v>2.7277041849351882E-2</v>
      </c>
      <c r="H56" s="302">
        <f t="shared" si="8"/>
        <v>2.7732235643861031E-2</v>
      </c>
      <c r="I56" s="302">
        <f t="shared" si="8"/>
        <v>2.8017558172847925E-2</v>
      </c>
      <c r="J56" s="302">
        <f t="shared" si="8"/>
        <v>2.803574678488267E-2</v>
      </c>
      <c r="K56" s="302">
        <f t="shared" si="8"/>
        <v>2.8325053529269031E-2</v>
      </c>
      <c r="L56" s="302">
        <f t="shared" si="8"/>
        <v>2.7942890972631043E-2</v>
      </c>
      <c r="M56" s="302">
        <f t="shared" si="8"/>
        <v>2.7249971568344383E-2</v>
      </c>
      <c r="N56" s="302">
        <f t="shared" si="8"/>
        <v>2.7057613958442181E-2</v>
      </c>
      <c r="O56" s="302">
        <f t="shared" si="8"/>
        <v>2.7389004151848681E-2</v>
      </c>
      <c r="P56" s="302">
        <f t="shared" si="8"/>
        <v>2.7287518284189276E-2</v>
      </c>
      <c r="Q56" s="302">
        <f t="shared" si="8"/>
        <v>2.7049692613043373E-2</v>
      </c>
      <c r="R56" s="302">
        <f t="shared" si="8"/>
        <v>2.702891985212403E-2</v>
      </c>
      <c r="S56" s="302">
        <f t="shared" si="8"/>
        <v>2.7141110404356548E-2</v>
      </c>
      <c r="T56" s="302">
        <f t="shared" si="8"/>
        <v>2.7879572505418435E-2</v>
      </c>
      <c r="U56" s="302">
        <f t="shared" si="8"/>
        <v>2.7417440625099751E-2</v>
      </c>
      <c r="V56" s="302">
        <f t="shared" si="8"/>
        <v>2.8445182956505857E-2</v>
      </c>
      <c r="W56" s="302">
        <f t="shared" si="8"/>
        <v>2.8649178335913929E-2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0.17613537757464953</v>
      </c>
      <c r="C57" s="303">
        <f t="shared" si="9"/>
        <v>0.17620118101267288</v>
      </c>
      <c r="D57" s="303">
        <f t="shared" si="9"/>
        <v>0.17614602093961554</v>
      </c>
      <c r="E57" s="303">
        <f t="shared" si="9"/>
        <v>0.17759307485355363</v>
      </c>
      <c r="F57" s="303">
        <f t="shared" si="9"/>
        <v>0.1769434287918433</v>
      </c>
      <c r="G57" s="303">
        <f t="shared" si="9"/>
        <v>0.17679564161616962</v>
      </c>
      <c r="H57" s="303">
        <f t="shared" si="9"/>
        <v>0.17974597176576596</v>
      </c>
      <c r="I57" s="303">
        <f t="shared" si="9"/>
        <v>0.1815952844536439</v>
      </c>
      <c r="J57" s="303">
        <f t="shared" si="9"/>
        <v>0.18171317360572095</v>
      </c>
      <c r="K57" s="303">
        <f t="shared" si="9"/>
        <v>0.1835883099119289</v>
      </c>
      <c r="L57" s="303">
        <f t="shared" si="9"/>
        <v>0.18111133037816407</v>
      </c>
      <c r="M57" s="303">
        <f t="shared" si="9"/>
        <v>0.17662018609112096</v>
      </c>
      <c r="N57" s="303">
        <f t="shared" si="9"/>
        <v>0.17537342380471782</v>
      </c>
      <c r="O57" s="303">
        <f t="shared" si="9"/>
        <v>0.17752132320642663</v>
      </c>
      <c r="P57" s="303">
        <f t="shared" si="9"/>
        <v>0.17686354443456023</v>
      </c>
      <c r="Q57" s="303">
        <f t="shared" si="9"/>
        <v>0.175322081751207</v>
      </c>
      <c r="R57" s="303">
        <f t="shared" si="9"/>
        <v>0.17518744348598905</v>
      </c>
      <c r="S57" s="303">
        <f t="shared" si="9"/>
        <v>0.1759146044726814</v>
      </c>
      <c r="T57" s="303">
        <f t="shared" si="9"/>
        <v>0.18070093290548972</v>
      </c>
      <c r="U57" s="303">
        <f t="shared" si="9"/>
        <v>0.1777056336812021</v>
      </c>
      <c r="V57" s="303">
        <f t="shared" si="9"/>
        <v>0.18436692656994533</v>
      </c>
      <c r="W57" s="303">
        <f t="shared" si="9"/>
        <v>0.18568911884388664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5.3791390074057109E-2</v>
      </c>
      <c r="C58" s="304">
        <f t="shared" si="10"/>
        <v>6.1613924803937598E-2</v>
      </c>
      <c r="D58" s="304">
        <f t="shared" si="10"/>
        <v>5.3819971392543152E-2</v>
      </c>
      <c r="E58" s="304">
        <f t="shared" si="10"/>
        <v>3.849676123109811E-2</v>
      </c>
      <c r="F58" s="304">
        <f t="shared" si="10"/>
        <v>5.0085194174119489E-2</v>
      </c>
      <c r="G58" s="304">
        <f t="shared" si="10"/>
        <v>4.7649344883521794E-2</v>
      </c>
      <c r="H58" s="304">
        <f t="shared" si="10"/>
        <v>2.5825046391682125E-2</v>
      </c>
      <c r="I58" s="304">
        <f t="shared" si="10"/>
        <v>2.0105352126841142E-2</v>
      </c>
      <c r="J58" s="304">
        <f t="shared" si="10"/>
        <v>1.8490129442294848E-2</v>
      </c>
      <c r="K58" s="304">
        <f t="shared" si="10"/>
        <v>1.4492651492615638E-2</v>
      </c>
      <c r="L58" s="304">
        <f t="shared" si="10"/>
        <v>2.2467767758412558E-2</v>
      </c>
      <c r="M58" s="304">
        <f t="shared" si="10"/>
        <v>8.8845047056527252E-2</v>
      </c>
      <c r="N58" s="304">
        <f t="shared" si="10"/>
        <v>7.5958564518898791E-2</v>
      </c>
      <c r="O58" s="304">
        <f t="shared" si="10"/>
        <v>0.10015338593428276</v>
      </c>
      <c r="P58" s="304">
        <f t="shared" si="10"/>
        <v>9.4498893246636892E-2</v>
      </c>
      <c r="Q58" s="304">
        <f t="shared" si="10"/>
        <v>5.041750653397678E-2</v>
      </c>
      <c r="R58" s="304">
        <f t="shared" si="10"/>
        <v>5.3398342996437545E-2</v>
      </c>
      <c r="S58" s="304">
        <f t="shared" si="10"/>
        <v>6.94197143809165E-2</v>
      </c>
      <c r="T58" s="304">
        <f t="shared" si="10"/>
        <v>2.7972926219668477E-2</v>
      </c>
      <c r="U58" s="304">
        <f t="shared" si="10"/>
        <v>4.5146962234278644E-2</v>
      </c>
      <c r="V58" s="304">
        <f t="shared" si="10"/>
        <v>0.12921316479018838</v>
      </c>
      <c r="W58" s="304">
        <f t="shared" si="10"/>
        <v>8.9224509411553743E-2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0.12234398750059242</v>
      </c>
      <c r="C59" s="304">
        <f t="shared" si="11"/>
        <v>0.11458725620873528</v>
      </c>
      <c r="D59" s="304">
        <f t="shared" si="11"/>
        <v>0.12232604954707239</v>
      </c>
      <c r="E59" s="304">
        <f t="shared" si="11"/>
        <v>0.13909631362245553</v>
      </c>
      <c r="F59" s="304">
        <f t="shared" si="11"/>
        <v>0.12685823461772383</v>
      </c>
      <c r="G59" s="304">
        <f t="shared" si="11"/>
        <v>0.12914629673264783</v>
      </c>
      <c r="H59" s="304">
        <f t="shared" si="11"/>
        <v>0.15392092537408381</v>
      </c>
      <c r="I59" s="304">
        <f t="shared" si="11"/>
        <v>0.16148993232680275</v>
      </c>
      <c r="J59" s="304">
        <f t="shared" si="11"/>
        <v>0.16322304416342612</v>
      </c>
      <c r="K59" s="304">
        <f t="shared" si="11"/>
        <v>0.16909565841931326</v>
      </c>
      <c r="L59" s="304">
        <f t="shared" si="11"/>
        <v>0.15864356261975152</v>
      </c>
      <c r="M59" s="304">
        <f t="shared" si="11"/>
        <v>8.7775139034593719E-2</v>
      </c>
      <c r="N59" s="304">
        <f t="shared" si="11"/>
        <v>9.9414859285819071E-2</v>
      </c>
      <c r="O59" s="304">
        <f t="shared" si="11"/>
        <v>7.7367937272143847E-2</v>
      </c>
      <c r="P59" s="304">
        <f t="shared" si="11"/>
        <v>8.2364651187923327E-2</v>
      </c>
      <c r="Q59" s="304">
        <f t="shared" si="11"/>
        <v>0.12490457521723022</v>
      </c>
      <c r="R59" s="304">
        <f t="shared" si="11"/>
        <v>0.12178910048955152</v>
      </c>
      <c r="S59" s="304">
        <f t="shared" si="11"/>
        <v>0.10649489009176487</v>
      </c>
      <c r="T59" s="304">
        <f t="shared" si="11"/>
        <v>0.15272800668582123</v>
      </c>
      <c r="U59" s="304">
        <f t="shared" si="11"/>
        <v>0.13255867144692346</v>
      </c>
      <c r="V59" s="304">
        <f t="shared" si="11"/>
        <v>5.5153761779756984E-2</v>
      </c>
      <c r="W59" s="304">
        <f t="shared" si="11"/>
        <v>9.6464609432332885E-2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7.8531125810219621E-2</v>
      </c>
      <c r="C60" s="303">
        <f t="shared" si="12"/>
        <v>7.8804426285276508E-2</v>
      </c>
      <c r="D60" s="303">
        <f t="shared" si="12"/>
        <v>7.847694457261721E-2</v>
      </c>
      <c r="E60" s="303">
        <f t="shared" si="12"/>
        <v>7.3736119925720156E-2</v>
      </c>
      <c r="F60" s="303">
        <f t="shared" si="12"/>
        <v>7.4536050744233071E-2</v>
      </c>
      <c r="G60" s="303">
        <f t="shared" si="12"/>
        <v>7.553892598820279E-2</v>
      </c>
      <c r="H60" s="303">
        <f t="shared" si="12"/>
        <v>7.0665090333542513E-2</v>
      </c>
      <c r="I60" s="303">
        <f t="shared" si="12"/>
        <v>6.7668487631494162E-2</v>
      </c>
      <c r="J60" s="303">
        <f t="shared" si="12"/>
        <v>6.9394277485221367E-2</v>
      </c>
      <c r="K60" s="303">
        <f t="shared" si="12"/>
        <v>6.6842172231036473E-2</v>
      </c>
      <c r="L60" s="303">
        <f t="shared" si="12"/>
        <v>6.7170340662473071E-2</v>
      </c>
      <c r="M60" s="303">
        <f t="shared" si="12"/>
        <v>8.6577852420886586E-2</v>
      </c>
      <c r="N60" s="303">
        <f t="shared" si="12"/>
        <v>8.6872668412260393E-2</v>
      </c>
      <c r="O60" s="303">
        <f t="shared" si="12"/>
        <v>8.931346822154447E-2</v>
      </c>
      <c r="P60" s="303">
        <f t="shared" si="12"/>
        <v>8.8787652002572937E-2</v>
      </c>
      <c r="Q60" s="303">
        <f t="shared" si="12"/>
        <v>8.2776728082980186E-2</v>
      </c>
      <c r="R60" s="303">
        <f t="shared" si="12"/>
        <v>8.3360108579878384E-2</v>
      </c>
      <c r="S60" s="303">
        <f t="shared" si="12"/>
        <v>8.1943015795941196E-2</v>
      </c>
      <c r="T60" s="303">
        <f t="shared" si="12"/>
        <v>6.3879178701666206E-2</v>
      </c>
      <c r="U60" s="303">
        <f t="shared" si="12"/>
        <v>7.1288870051790673E-2</v>
      </c>
      <c r="V60" s="303">
        <f t="shared" si="12"/>
        <v>8.1130668642760487E-2</v>
      </c>
      <c r="W60" s="303">
        <f t="shared" si="12"/>
        <v>3.9500168534361488E-2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5.2528865249174786E-2</v>
      </c>
      <c r="C61" s="304">
        <f t="shared" si="13"/>
        <v>5.3157699715599242E-2</v>
      </c>
      <c r="D61" s="304">
        <f t="shared" si="13"/>
        <v>5.2474866093605584E-2</v>
      </c>
      <c r="E61" s="304">
        <f t="shared" si="13"/>
        <v>4.6947834581218227E-2</v>
      </c>
      <c r="F61" s="304">
        <f t="shared" si="13"/>
        <v>4.8288308952309726E-2</v>
      </c>
      <c r="G61" s="304">
        <f t="shared" si="13"/>
        <v>4.9202231109687973E-2</v>
      </c>
      <c r="H61" s="304">
        <f t="shared" si="13"/>
        <v>4.3197508714804045E-2</v>
      </c>
      <c r="I61" s="304">
        <f t="shared" si="13"/>
        <v>3.9827876856015673E-2</v>
      </c>
      <c r="J61" s="304">
        <f t="shared" si="13"/>
        <v>4.1488808731184539E-2</v>
      </c>
      <c r="K61" s="304">
        <f t="shared" si="13"/>
        <v>3.8629791637654197E-2</v>
      </c>
      <c r="L61" s="304">
        <f t="shared" si="13"/>
        <v>3.9455587682803474E-2</v>
      </c>
      <c r="M61" s="304">
        <f t="shared" si="13"/>
        <v>6.2384001592118273E-2</v>
      </c>
      <c r="N61" s="304">
        <f t="shared" si="13"/>
        <v>6.2055568649554214E-2</v>
      </c>
      <c r="O61" s="304">
        <f t="shared" si="13"/>
        <v>6.5775773705374921E-2</v>
      </c>
      <c r="P61" s="304">
        <f t="shared" si="13"/>
        <v>6.493504970650503E-2</v>
      </c>
      <c r="Q61" s="304">
        <f t="shared" si="13"/>
        <v>5.6708976554513214E-2</v>
      </c>
      <c r="R61" s="304">
        <f t="shared" si="13"/>
        <v>5.7437995775869707E-2</v>
      </c>
      <c r="S61" s="304">
        <f t="shared" si="13"/>
        <v>5.6715990021864233E-2</v>
      </c>
      <c r="T61" s="304">
        <f t="shared" si="13"/>
        <v>3.6395237295398002E-2</v>
      </c>
      <c r="U61" s="304">
        <f t="shared" si="13"/>
        <v>4.4755980280968104E-2</v>
      </c>
      <c r="V61" s="304">
        <f t="shared" si="13"/>
        <v>5.9159535817357507E-2</v>
      </c>
      <c r="W61" s="304">
        <f t="shared" si="13"/>
        <v>1.4297668816678766E-2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2.6002260561044831E-2</v>
      </c>
      <c r="C62" s="304">
        <f t="shared" si="14"/>
        <v>2.5646726569677269E-2</v>
      </c>
      <c r="D62" s="304">
        <f t="shared" si="14"/>
        <v>2.6002078479011616E-2</v>
      </c>
      <c r="E62" s="304">
        <f t="shared" si="14"/>
        <v>2.6788285344501929E-2</v>
      </c>
      <c r="F62" s="304">
        <f t="shared" si="14"/>
        <v>2.6247741791923344E-2</v>
      </c>
      <c r="G62" s="304">
        <f t="shared" si="14"/>
        <v>2.633669487851481E-2</v>
      </c>
      <c r="H62" s="304">
        <f t="shared" si="14"/>
        <v>2.7467581618738472E-2</v>
      </c>
      <c r="I62" s="304">
        <f t="shared" si="14"/>
        <v>2.7840610775478485E-2</v>
      </c>
      <c r="J62" s="304">
        <f t="shared" si="14"/>
        <v>2.7905468754036825E-2</v>
      </c>
      <c r="K62" s="304">
        <f t="shared" si="14"/>
        <v>2.8212380593382286E-2</v>
      </c>
      <c r="L62" s="304">
        <f t="shared" si="14"/>
        <v>2.7714752979669605E-2</v>
      </c>
      <c r="M62" s="304">
        <f t="shared" si="14"/>
        <v>2.419385082876831E-2</v>
      </c>
      <c r="N62" s="304">
        <f t="shared" si="14"/>
        <v>2.4817099762706178E-2</v>
      </c>
      <c r="O62" s="304">
        <f t="shared" si="14"/>
        <v>2.3537694516169539E-2</v>
      </c>
      <c r="P62" s="304">
        <f t="shared" si="14"/>
        <v>2.38526022960679E-2</v>
      </c>
      <c r="Q62" s="304">
        <f t="shared" si="14"/>
        <v>2.6067751528466968E-2</v>
      </c>
      <c r="R62" s="304">
        <f t="shared" si="14"/>
        <v>2.5922112804008683E-2</v>
      </c>
      <c r="S62" s="304">
        <f t="shared" si="14"/>
        <v>2.5227025774076966E-2</v>
      </c>
      <c r="T62" s="304">
        <f t="shared" si="14"/>
        <v>2.7483941406268215E-2</v>
      </c>
      <c r="U62" s="304">
        <f t="shared" si="14"/>
        <v>2.6532889770822563E-2</v>
      </c>
      <c r="V62" s="304">
        <f t="shared" si="14"/>
        <v>2.1971132825402979E-2</v>
      </c>
      <c r="W62" s="304">
        <f t="shared" si="14"/>
        <v>2.5202499717682725E-2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0.25162196796378505</v>
      </c>
      <c r="C63" s="303">
        <f t="shared" si="15"/>
        <v>0.25171597287524694</v>
      </c>
      <c r="D63" s="303">
        <f t="shared" si="15"/>
        <v>0.25163717277087938</v>
      </c>
      <c r="E63" s="303">
        <f t="shared" si="15"/>
        <v>0.25370439264793376</v>
      </c>
      <c r="F63" s="303">
        <f t="shared" si="15"/>
        <v>0.2527763268454904</v>
      </c>
      <c r="G63" s="303">
        <f t="shared" si="15"/>
        <v>0.2525652023088138</v>
      </c>
      <c r="H63" s="303">
        <f t="shared" si="15"/>
        <v>0.25677995966537998</v>
      </c>
      <c r="I63" s="303">
        <f t="shared" si="15"/>
        <v>0.25942183493377702</v>
      </c>
      <c r="J63" s="303">
        <f t="shared" si="15"/>
        <v>0.25959024800817282</v>
      </c>
      <c r="K63" s="303">
        <f t="shared" si="15"/>
        <v>0.26226901415989845</v>
      </c>
      <c r="L63" s="303">
        <f t="shared" si="15"/>
        <v>0.25873047196880583</v>
      </c>
      <c r="M63" s="303">
        <f t="shared" si="15"/>
        <v>0.25231455155874422</v>
      </c>
      <c r="N63" s="303">
        <f t="shared" si="15"/>
        <v>0.25053346257816833</v>
      </c>
      <c r="O63" s="303">
        <f t="shared" si="15"/>
        <v>0.25360189029489516</v>
      </c>
      <c r="P63" s="303">
        <f t="shared" si="15"/>
        <v>0.2526622063350859</v>
      </c>
      <c r="Q63" s="303">
        <f t="shared" si="15"/>
        <v>0.25046011678743851</v>
      </c>
      <c r="R63" s="303">
        <f t="shared" si="15"/>
        <v>0.2502677764085558</v>
      </c>
      <c r="S63" s="303">
        <f t="shared" si="15"/>
        <v>0.25130657781811622</v>
      </c>
      <c r="T63" s="303">
        <f t="shared" si="15"/>
        <v>0.25814418986498538</v>
      </c>
      <c r="U63" s="303">
        <f t="shared" si="15"/>
        <v>0.25386519097314597</v>
      </c>
      <c r="V63" s="303">
        <f t="shared" si="15"/>
        <v>0.26338132367135048</v>
      </c>
      <c r="W63" s="303">
        <f t="shared" si="15"/>
        <v>0.26527016977698087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7.6844842962938767E-2</v>
      </c>
      <c r="C64" s="304">
        <f t="shared" si="16"/>
        <v>8.8019892577053699E-2</v>
      </c>
      <c r="D64" s="304">
        <f t="shared" si="16"/>
        <v>7.6885673417918785E-2</v>
      </c>
      <c r="E64" s="304">
        <f t="shared" si="16"/>
        <v>5.4995373187283016E-2</v>
      </c>
      <c r="F64" s="304">
        <f t="shared" si="16"/>
        <v>7.1550277391599235E-2</v>
      </c>
      <c r="G64" s="304">
        <f t="shared" si="16"/>
        <v>6.8070492690745443E-2</v>
      </c>
      <c r="H64" s="304">
        <f t="shared" si="16"/>
        <v>3.6892923416688754E-2</v>
      </c>
      <c r="I64" s="304">
        <f t="shared" si="16"/>
        <v>2.8721931609773061E-2</v>
      </c>
      <c r="J64" s="304">
        <f t="shared" si="16"/>
        <v>2.6414470631849787E-2</v>
      </c>
      <c r="K64" s="304">
        <f t="shared" si="16"/>
        <v>2.0703787846593772E-2</v>
      </c>
      <c r="L64" s="304">
        <f t="shared" si="16"/>
        <v>3.2096811083446523E-2</v>
      </c>
      <c r="M64" s="304">
        <f t="shared" si="16"/>
        <v>0.12692149579503895</v>
      </c>
      <c r="N64" s="304">
        <f t="shared" si="16"/>
        <v>0.10851223502699828</v>
      </c>
      <c r="O64" s="304">
        <f t="shared" si="16"/>
        <v>0.1430762656204039</v>
      </c>
      <c r="P64" s="304">
        <f t="shared" si="16"/>
        <v>0.13499841892376693</v>
      </c>
      <c r="Q64" s="304">
        <f t="shared" si="16"/>
        <v>7.2025009334252571E-2</v>
      </c>
      <c r="R64" s="304">
        <f t="shared" si="16"/>
        <v>7.6283347137767896E-2</v>
      </c>
      <c r="S64" s="304">
        <f t="shared" si="16"/>
        <v>9.9171020544166419E-2</v>
      </c>
      <c r="T64" s="304">
        <f t="shared" si="16"/>
        <v>3.9961323170954979E-2</v>
      </c>
      <c r="U64" s="304">
        <f t="shared" si="16"/>
        <v>6.4495660334683777E-2</v>
      </c>
      <c r="V64" s="304">
        <f t="shared" si="16"/>
        <v>0.1845902354145548</v>
      </c>
      <c r="W64" s="304">
        <f t="shared" si="16"/>
        <v>0.12746358487364817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0.17477712500084633</v>
      </c>
      <c r="C65" s="304">
        <f t="shared" si="17"/>
        <v>0.16369608029819327</v>
      </c>
      <c r="D65" s="304">
        <f t="shared" si="17"/>
        <v>0.17475149935296058</v>
      </c>
      <c r="E65" s="304">
        <f t="shared" si="17"/>
        <v>0.19870901946065075</v>
      </c>
      <c r="F65" s="304">
        <f t="shared" si="17"/>
        <v>0.18122604945389115</v>
      </c>
      <c r="G65" s="304">
        <f t="shared" si="17"/>
        <v>0.18449470961806835</v>
      </c>
      <c r="H65" s="304">
        <f t="shared" si="17"/>
        <v>0.21988703624869119</v>
      </c>
      <c r="I65" s="304">
        <f t="shared" si="17"/>
        <v>0.23069990332400395</v>
      </c>
      <c r="J65" s="304">
        <f t="shared" si="17"/>
        <v>0.233175777376323</v>
      </c>
      <c r="K65" s="304">
        <f t="shared" si="17"/>
        <v>0.24156522631330465</v>
      </c>
      <c r="L65" s="304">
        <f t="shared" si="17"/>
        <v>0.22663366088535936</v>
      </c>
      <c r="M65" s="304">
        <f t="shared" si="17"/>
        <v>0.1253930557637053</v>
      </c>
      <c r="N65" s="304">
        <f t="shared" si="17"/>
        <v>0.14202122755117005</v>
      </c>
      <c r="O65" s="304">
        <f t="shared" si="17"/>
        <v>0.11052562467449126</v>
      </c>
      <c r="P65" s="304">
        <f t="shared" si="17"/>
        <v>0.11766378741131898</v>
      </c>
      <c r="Q65" s="304">
        <f t="shared" si="17"/>
        <v>0.17843510745318597</v>
      </c>
      <c r="R65" s="304">
        <f t="shared" si="17"/>
        <v>0.17398442927078792</v>
      </c>
      <c r="S65" s="304">
        <f t="shared" si="17"/>
        <v>0.15213555727394981</v>
      </c>
      <c r="T65" s="304">
        <f t="shared" si="17"/>
        <v>0.21818286669403042</v>
      </c>
      <c r="U65" s="304">
        <f t="shared" si="17"/>
        <v>0.18936953063846218</v>
      </c>
      <c r="V65" s="304">
        <f t="shared" si="17"/>
        <v>7.8791088256795649E-2</v>
      </c>
      <c r="W65" s="304">
        <f t="shared" si="17"/>
        <v>0.13780658490333267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0.13181212977429338</v>
      </c>
      <c r="C66" s="303">
        <f t="shared" si="18"/>
        <v>0.13594561819526516</v>
      </c>
      <c r="D66" s="303">
        <f t="shared" si="18"/>
        <v>0.13184116464255816</v>
      </c>
      <c r="E66" s="303">
        <f t="shared" si="18"/>
        <v>0.1227237016667556</v>
      </c>
      <c r="F66" s="303">
        <f t="shared" si="18"/>
        <v>0.13056007122854485</v>
      </c>
      <c r="G66" s="303">
        <f t="shared" si="18"/>
        <v>0.12879382589461649</v>
      </c>
      <c r="H66" s="303">
        <f t="shared" si="18"/>
        <v>0.1114896002314637</v>
      </c>
      <c r="I66" s="303">
        <f t="shared" si="18"/>
        <v>0.10490772934208852</v>
      </c>
      <c r="J66" s="303">
        <f t="shared" si="18"/>
        <v>0.10204253906021443</v>
      </c>
      <c r="K66" s="303">
        <f t="shared" si="18"/>
        <v>9.5800592925208941E-2</v>
      </c>
      <c r="L66" s="303">
        <f t="shared" si="18"/>
        <v>0.10827601404695904</v>
      </c>
      <c r="M66" s="303">
        <f t="shared" si="18"/>
        <v>0.14579267063544837</v>
      </c>
      <c r="N66" s="303">
        <f t="shared" si="18"/>
        <v>0.14069504887813572</v>
      </c>
      <c r="O66" s="303">
        <f t="shared" si="18"/>
        <v>0.14917617409110714</v>
      </c>
      <c r="P66" s="303">
        <f t="shared" si="18"/>
        <v>0.14734716586354676</v>
      </c>
      <c r="Q66" s="303">
        <f t="shared" si="18"/>
        <v>0.12882409644304435</v>
      </c>
      <c r="R66" s="303">
        <f t="shared" si="18"/>
        <v>0.13046325855459084</v>
      </c>
      <c r="S66" s="303">
        <f t="shared" si="18"/>
        <v>0.1389499769027811</v>
      </c>
      <c r="T66" s="303">
        <f t="shared" si="18"/>
        <v>0.11559838592572652</v>
      </c>
      <c r="U66" s="303">
        <f t="shared" si="18"/>
        <v>0.12816790716141882</v>
      </c>
      <c r="V66" s="303">
        <f t="shared" si="18"/>
        <v>0.15984393362834456</v>
      </c>
      <c r="W66" s="303">
        <f t="shared" si="18"/>
        <v>0.15646237111598729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0.12236357911079915</v>
      </c>
      <c r="C67" s="303">
        <f t="shared" si="19"/>
        <v>0.12069047797495176</v>
      </c>
      <c r="D67" s="303">
        <f t="shared" si="19"/>
        <v>0.1223627222541723</v>
      </c>
      <c r="E67" s="303">
        <f t="shared" si="19"/>
        <v>0.12606251926824438</v>
      </c>
      <c r="F67" s="303">
        <f t="shared" si="19"/>
        <v>0.12351878490316866</v>
      </c>
      <c r="G67" s="303">
        <f t="shared" si="19"/>
        <v>0.12393738766359906</v>
      </c>
      <c r="H67" s="303">
        <f t="shared" si="19"/>
        <v>0.12925920761759271</v>
      </c>
      <c r="I67" s="303">
        <f t="shared" si="19"/>
        <v>0.13101463894342813</v>
      </c>
      <c r="J67" s="303">
        <f t="shared" si="19"/>
        <v>0.13131985296017323</v>
      </c>
      <c r="K67" s="303">
        <f t="shared" si="19"/>
        <v>0.13276414396885777</v>
      </c>
      <c r="L67" s="303">
        <f t="shared" si="19"/>
        <v>0.13042236696315102</v>
      </c>
      <c r="M67" s="303">
        <f t="shared" si="19"/>
        <v>0.113853415664792</v>
      </c>
      <c r="N67" s="303">
        <f t="shared" si="19"/>
        <v>0.11678635182449962</v>
      </c>
      <c r="O67" s="303">
        <f t="shared" si="19"/>
        <v>0.11076562125256245</v>
      </c>
      <c r="P67" s="303">
        <f t="shared" si="19"/>
        <v>0.11224754021679012</v>
      </c>
      <c r="Q67" s="303">
        <f t="shared" si="19"/>
        <v>0.12267177189866803</v>
      </c>
      <c r="R67" s="303">
        <f t="shared" si="19"/>
        <v>0.12198641319533496</v>
      </c>
      <c r="S67" s="303">
        <f t="shared" si="19"/>
        <v>0.11871541540742103</v>
      </c>
      <c r="T67" s="303">
        <f t="shared" si="19"/>
        <v>0.12933619485302678</v>
      </c>
      <c r="U67" s="303">
        <f t="shared" si="19"/>
        <v>0.12486065774504734</v>
      </c>
      <c r="V67" s="303">
        <f t="shared" si="19"/>
        <v>0.10339356623719041</v>
      </c>
      <c r="W67" s="303">
        <f t="shared" si="19"/>
        <v>0.11859999867144808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8.2859192667235362E-2</v>
      </c>
      <c r="C68" s="237">
        <f t="shared" si="20"/>
        <v>8.1726242729236107E-2</v>
      </c>
      <c r="D68" s="237">
        <f t="shared" si="20"/>
        <v>8.2858612441903207E-2</v>
      </c>
      <c r="E68" s="237">
        <f t="shared" si="20"/>
        <v>8.5363951006257155E-2</v>
      </c>
      <c r="F68" s="237">
        <f t="shared" si="20"/>
        <v>8.3641446831553209E-2</v>
      </c>
      <c r="G68" s="237">
        <f t="shared" si="20"/>
        <v>8.3924906068603866E-2</v>
      </c>
      <c r="H68" s="237">
        <f t="shared" si="20"/>
        <v>8.7528606680442059E-2</v>
      </c>
      <c r="I68" s="237">
        <f t="shared" si="20"/>
        <v>8.8717306974258947E-2</v>
      </c>
      <c r="J68" s="237">
        <f t="shared" si="20"/>
        <v>8.8923984379431345E-2</v>
      </c>
      <c r="K68" s="237">
        <f t="shared" si="20"/>
        <v>8.9901994240092459E-2</v>
      </c>
      <c r="L68" s="237">
        <f t="shared" si="20"/>
        <v>8.8316246638480908E-2</v>
      </c>
      <c r="M68" s="237">
        <f t="shared" si="20"/>
        <v>7.7096487148758608E-2</v>
      </c>
      <c r="N68" s="237">
        <f t="shared" si="20"/>
        <v>7.9082541529514036E-2</v>
      </c>
      <c r="O68" s="237">
        <f t="shared" si="20"/>
        <v>7.5005569622653354E-2</v>
      </c>
      <c r="P68" s="237">
        <f t="shared" si="20"/>
        <v>7.6009059467151738E-2</v>
      </c>
      <c r="Q68" s="237">
        <f t="shared" si="20"/>
        <v>8.3067887164194762E-2</v>
      </c>
      <c r="R68" s="237">
        <f t="shared" si="20"/>
        <v>8.2603792625130817E-2</v>
      </c>
      <c r="S68" s="237">
        <f t="shared" si="20"/>
        <v>8.0388817892514966E-2</v>
      </c>
      <c r="T68" s="237">
        <f t="shared" si="20"/>
        <v>8.7580739024233495E-2</v>
      </c>
      <c r="U68" s="237">
        <f t="shared" si="20"/>
        <v>8.4550103648786915E-2</v>
      </c>
      <c r="V68" s="237">
        <f t="shared" si="20"/>
        <v>7.0013540692876283E-2</v>
      </c>
      <c r="W68" s="237">
        <f t="shared" si="20"/>
        <v>8.0310662794139273E-2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 t="shared" ref="B72:W72" si="21">SUM(B$73:B$83)</f>
        <v>42.781759830658054</v>
      </c>
      <c r="C72" s="322">
        <f t="shared" si="21"/>
        <v>41.849956359804885</v>
      </c>
      <c r="D72" s="322">
        <f t="shared" si="21"/>
        <v>40.087486950549071</v>
      </c>
      <c r="E72" s="322">
        <f t="shared" si="21"/>
        <v>42.374816256102022</v>
      </c>
      <c r="F72" s="322">
        <f t="shared" si="21"/>
        <v>43.406404274449294</v>
      </c>
      <c r="G72" s="322">
        <f t="shared" si="21"/>
        <v>41.600578697608604</v>
      </c>
      <c r="H72" s="322">
        <f t="shared" si="21"/>
        <v>37.81209529774047</v>
      </c>
      <c r="I72" s="322">
        <f t="shared" si="21"/>
        <v>36.616735261600489</v>
      </c>
      <c r="J72" s="322">
        <f t="shared" si="21"/>
        <v>37.010976722049868</v>
      </c>
      <c r="K72" s="322">
        <f t="shared" si="21"/>
        <v>39.228951495008779</v>
      </c>
      <c r="L72" s="322">
        <f t="shared" si="21"/>
        <v>34.919438571294492</v>
      </c>
      <c r="M72" s="322">
        <f t="shared" si="21"/>
        <v>31.582175967024092</v>
      </c>
      <c r="N72" s="322">
        <f t="shared" si="21"/>
        <v>32.239641144314447</v>
      </c>
      <c r="O72" s="322">
        <f t="shared" si="21"/>
        <v>32.415197771677278</v>
      </c>
      <c r="P72" s="322">
        <f t="shared" si="21"/>
        <v>28.370332708784439</v>
      </c>
      <c r="Q72" s="322">
        <f t="shared" si="21"/>
        <v>26.923559010773872</v>
      </c>
      <c r="R72" s="322">
        <f t="shared" si="21"/>
        <v>26.860660608271417</v>
      </c>
      <c r="S72" s="322">
        <f t="shared" si="21"/>
        <v>26.100317336551129</v>
      </c>
      <c r="T72" s="322">
        <f t="shared" si="21"/>
        <v>26.838077894969611</v>
      </c>
      <c r="U72" s="322">
        <f t="shared" si="21"/>
        <v>26.400231990026469</v>
      </c>
      <c r="V72" s="322">
        <f t="shared" si="21"/>
        <v>29.232020814124255</v>
      </c>
      <c r="W72" s="322">
        <f t="shared" si="21"/>
        <v>28.974596433988175</v>
      </c>
      <c r="DA72" s="95"/>
    </row>
    <row r="73" spans="1:105" ht="12" customHeight="1" x14ac:dyDescent="0.25">
      <c r="A73" s="55" t="s">
        <v>92</v>
      </c>
      <c r="B73" s="332">
        <f>IF(B$6=0,0,B$6/TRE!B$5*1000)</f>
        <v>1.0906102611537367</v>
      </c>
      <c r="C73" s="332">
        <f>IF(C$6=0,0,C$6/TRE!C$5*1000)</f>
        <v>1.0522690075616086</v>
      </c>
      <c r="D73" s="332">
        <f>IF(D$6=0,0,D$6/TRE!D$5*1000)</f>
        <v>1.021919589916207</v>
      </c>
      <c r="E73" s="332">
        <f>IF(E$6=0,0,E$6/TRE!E$5*1000)</f>
        <v>1.1128908522444119</v>
      </c>
      <c r="F73" s="332">
        <f>IF(F$6=0,0,F$6/TRE!F$5*1000)</f>
        <v>1.1169804818741009</v>
      </c>
      <c r="G73" s="332">
        <f>IF(G$6=0,0,G$6/TRE!G$5*1000)</f>
        <v>1.0741389685574119</v>
      </c>
      <c r="H73" s="332">
        <f>IF(H$6=0,0,H$6/TRE!H$5*1000)</f>
        <v>1.018241974280591</v>
      </c>
      <c r="I73" s="332">
        <f>IF(I$6=0,0,I$6/TRE!I$5*1000)</f>
        <v>0.99944340616368366</v>
      </c>
      <c r="J73" s="332">
        <f>IF(J$6=0,0,J$6/TRE!J$5*1000)</f>
        <v>1.0125575043858299</v>
      </c>
      <c r="K73" s="332">
        <f>IF(K$6=0,0,K$6/TRE!K$5*1000)</f>
        <v>1.0850412841730597</v>
      </c>
      <c r="L73" s="332">
        <f>IF(L$6=0,0,L$6/TRE!L$5*1000)</f>
        <v>0.94880746489428791</v>
      </c>
      <c r="M73" s="332">
        <f>IF(M$6=0,0,M$6/TRE!M$5*1000)</f>
        <v>0.7491122099942078</v>
      </c>
      <c r="N73" s="332">
        <f>IF(N$6=0,0,N$6/TRE!N$5*1000)</f>
        <v>0.78440626528656632</v>
      </c>
      <c r="O73" s="332">
        <f>IF(O$6=0,0,O$6/TRE!O$5*1000)</f>
        <v>0.74801864983427357</v>
      </c>
      <c r="P73" s="332">
        <f>IF(P$6=0,0,P$6/TRE!P$5*1000)</f>
        <v>0.66343751285270802</v>
      </c>
      <c r="Q73" s="332">
        <f>IF(Q$6=0,0,Q$6/TRE!Q$5*1000)</f>
        <v>0.68807514368124612</v>
      </c>
      <c r="R73" s="332">
        <f>IF(R$6=0,0,R$6/TRE!R$5*1000)</f>
        <v>0.6826324257625529</v>
      </c>
      <c r="S73" s="332">
        <f>IF(S$6=0,0,S$6/TRE!S$5*1000)</f>
        <v>0.64552291976545406</v>
      </c>
      <c r="T73" s="332">
        <f>IF(T$6=0,0,T$6/TRE!T$5*1000)</f>
        <v>0.72315309835510477</v>
      </c>
      <c r="U73" s="332">
        <f>IF(U$6=0,0,U$6/TRE!U$5*1000)</f>
        <v>0.68673965227011391</v>
      </c>
      <c r="V73" s="332">
        <f>IF(V$6=0,0,V$6/TRE!V$5*1000)</f>
        <v>0.62966726672751783</v>
      </c>
      <c r="W73" s="332">
        <f>IF(W$6=0,0,W$6/TRE!W$5*1000)</f>
        <v>0.71591397887015418</v>
      </c>
      <c r="DA73" s="67"/>
    </row>
    <row r="74" spans="1:105" ht="12" customHeight="1" x14ac:dyDescent="0.25">
      <c r="A74" s="202" t="s">
        <v>93</v>
      </c>
      <c r="B74" s="333">
        <f>IF(B$7=0,0,B$7/TRE!B$5*1000)</f>
        <v>1.4832299551690817</v>
      </c>
      <c r="C74" s="333">
        <f>IF(C$7=0,0,C$7/TRE!C$5*1000)</f>
        <v>1.4310858502837891</v>
      </c>
      <c r="D74" s="333">
        <f>IF(D$7=0,0,D$7/TRE!D$5*1000)</f>
        <v>1.3898106422860417</v>
      </c>
      <c r="E74" s="333">
        <f>IF(E$7=0,0,E$7/TRE!E$5*1000)</f>
        <v>1.5135315590523999</v>
      </c>
      <c r="F74" s="333">
        <f>IF(F$7=0,0,F$7/TRE!F$5*1000)</f>
        <v>1.5190934553487769</v>
      </c>
      <c r="G74" s="333">
        <f>IF(G$7=0,0,G$7/TRE!G$5*1000)</f>
        <v>1.4608289972380806</v>
      </c>
      <c r="H74" s="333">
        <f>IF(H$7=0,0,H$7/TRE!H$5*1000)</f>
        <v>1.3848090850216035</v>
      </c>
      <c r="I74" s="333">
        <f>IF(I$7=0,0,I$7/TRE!I$5*1000)</f>
        <v>1.3592430323826099</v>
      </c>
      <c r="J74" s="333">
        <f>IF(J$7=0,0,J$7/TRE!J$5*1000)</f>
        <v>1.3770782059647291</v>
      </c>
      <c r="K74" s="333">
        <f>IF(K$7=0,0,K$7/TRE!K$5*1000)</f>
        <v>1.4756561464753613</v>
      </c>
      <c r="L74" s="333">
        <f>IF(L$7=0,0,L$7/TRE!L$5*1000)</f>
        <v>1.2903781522562314</v>
      </c>
      <c r="M74" s="333">
        <f>IF(M$7=0,0,M$7/TRE!M$5*1000)</f>
        <v>1.0187926055921228</v>
      </c>
      <c r="N74" s="333">
        <f>IF(N$7=0,0,N$7/TRE!N$5*1000)</f>
        <v>1.0667925207897306</v>
      </c>
      <c r="O74" s="333">
        <f>IF(O$7=0,0,O$7/TRE!O$5*1000)</f>
        <v>1.0173053637746123</v>
      </c>
      <c r="P74" s="333">
        <f>IF(P$7=0,0,P$7/TRE!P$5*1000)</f>
        <v>0.90227501747968264</v>
      </c>
      <c r="Q74" s="333">
        <f>IF(Q$7=0,0,Q$7/TRE!Q$5*1000)</f>
        <v>0.93578219540649488</v>
      </c>
      <c r="R74" s="333">
        <f>IF(R$7=0,0,R$7/TRE!R$5*1000)</f>
        <v>0.92838009903707197</v>
      </c>
      <c r="S74" s="333">
        <f>IF(S$7=0,0,S$7/TRE!S$5*1000)</f>
        <v>0.87791117088101789</v>
      </c>
      <c r="T74" s="333">
        <f>IF(T$7=0,0,T$7/TRE!T$5*1000)</f>
        <v>0.98348821376294249</v>
      </c>
      <c r="U74" s="333">
        <f>IF(U$7=0,0,U$7/TRE!U$5*1000)</f>
        <v>0.93396592708735471</v>
      </c>
      <c r="V74" s="333">
        <f>IF(V$7=0,0,V$7/TRE!V$5*1000)</f>
        <v>0.85634748274942407</v>
      </c>
      <c r="W74" s="333">
        <f>IF(W$7=0,0,W$7/TRE!W$5*1000)</f>
        <v>0.97364301126341013</v>
      </c>
      <c r="DA74" s="174"/>
    </row>
    <row r="75" spans="1:105" ht="12" customHeight="1" x14ac:dyDescent="0.25">
      <c r="A75" s="202" t="s">
        <v>94</v>
      </c>
      <c r="B75" s="333">
        <f>IF(B$8=0,0,B$8/TRE!B$5*1000)</f>
        <v>1.8322252387382778</v>
      </c>
      <c r="C75" s="333">
        <f>IF(C$8=0,0,C$8/TRE!C$5*1000)</f>
        <v>1.7678119327035036</v>
      </c>
      <c r="D75" s="333">
        <f>IF(D$8=0,0,D$8/TRE!D$5*1000)</f>
        <v>1.7168249110592275</v>
      </c>
      <c r="E75" s="333">
        <f>IF(E$8=0,0,E$8/TRE!E$5*1000)</f>
        <v>1.8696566317706114</v>
      </c>
      <c r="F75" s="333">
        <f>IF(F$8=0,0,F$8/TRE!F$5*1000)</f>
        <v>1.8765272095484895</v>
      </c>
      <c r="G75" s="333">
        <f>IF(G$8=0,0,G$8/TRE!G$5*1000)</f>
        <v>1.8045534671764525</v>
      </c>
      <c r="H75" s="333">
        <f>IF(H$8=0,0,H$8/TRE!H$5*1000)</f>
        <v>1.7106465167913925</v>
      </c>
      <c r="I75" s="333">
        <f>IF(I$8=0,0,I$8/TRE!I$5*1000)</f>
        <v>1.6790649223549885</v>
      </c>
      <c r="J75" s="333">
        <f>IF(J$8=0,0,J$8/TRE!J$5*1000)</f>
        <v>1.7010966073681946</v>
      </c>
      <c r="K75" s="333">
        <f>IF(K$8=0,0,K$8/TRE!K$5*1000)</f>
        <v>1.8228693574107397</v>
      </c>
      <c r="L75" s="333">
        <f>IF(L$8=0,0,L$8/TRE!L$5*1000)</f>
        <v>1.5939965410224033</v>
      </c>
      <c r="M75" s="333">
        <f>IF(M$8=0,0,M$8/TRE!M$5*1000)</f>
        <v>1.2585085127902695</v>
      </c>
      <c r="N75" s="333">
        <f>IF(N$8=0,0,N$8/TRE!N$5*1000)</f>
        <v>1.3178025256814321</v>
      </c>
      <c r="O75" s="333">
        <f>IF(O$8=0,0,O$8/TRE!O$5*1000)</f>
        <v>1.2566713317215796</v>
      </c>
      <c r="P75" s="333">
        <f>IF(P$8=0,0,P$8/TRE!P$5*1000)</f>
        <v>1.114575021592549</v>
      </c>
      <c r="Q75" s="333">
        <f>IF(Q$8=0,0,Q$8/TRE!Q$5*1000)</f>
        <v>1.1559662413844931</v>
      </c>
      <c r="R75" s="333">
        <f>IF(R$8=0,0,R$8/TRE!R$5*1000)</f>
        <v>1.1468224752810887</v>
      </c>
      <c r="S75" s="333">
        <f>IF(S$8=0,0,S$8/TRE!S$5*1000)</f>
        <v>1.0844785052059631</v>
      </c>
      <c r="T75" s="333">
        <f>IF(T$8=0,0,T$8/TRE!T$5*1000)</f>
        <v>1.2148972052365756</v>
      </c>
      <c r="U75" s="333">
        <f>IF(U$8=0,0,U$8/TRE!U$5*1000)</f>
        <v>1.153722615813791</v>
      </c>
      <c r="V75" s="333">
        <f>IF(V$8=0,0,V$8/TRE!V$5*1000)</f>
        <v>1.0578410081022303</v>
      </c>
      <c r="W75" s="333">
        <f>IF(W$8=0,0,W$8/TRE!W$5*1000)</f>
        <v>1.2027354845018596</v>
      </c>
      <c r="DA75" s="174"/>
    </row>
    <row r="76" spans="1:105" ht="12" customHeight="1" x14ac:dyDescent="0.25">
      <c r="A76" s="202" t="s">
        <v>95</v>
      </c>
      <c r="B76" s="333">
        <f>IF(B$9=0,0,B$9/TRE!B$5*1000)</f>
        <v>1.1342346715998859</v>
      </c>
      <c r="C76" s="333">
        <f>IF(C$9=0,0,C$9/TRE!C$5*1000)</f>
        <v>1.0943597678640733</v>
      </c>
      <c r="D76" s="333">
        <f>IF(D$9=0,0,D$9/TRE!D$5*1000)</f>
        <v>1.0627963735128547</v>
      </c>
      <c r="E76" s="333">
        <f>IF(E$9=0,0,E$9/TRE!E$5*1000)</f>
        <v>1.157406486334188</v>
      </c>
      <c r="F76" s="333">
        <f>IF(F$9=0,0,F$9/TRE!F$5*1000)</f>
        <v>1.1616597011490648</v>
      </c>
      <c r="G76" s="333">
        <f>IF(G$9=0,0,G$9/TRE!G$5*1000)</f>
        <v>1.1171045272997082</v>
      </c>
      <c r="H76" s="333">
        <f>IF(H$9=0,0,H$9/TRE!H$5*1000)</f>
        <v>1.0589716532518145</v>
      </c>
      <c r="I76" s="333">
        <f>IF(I$9=0,0,I$9/TRE!I$5*1000)</f>
        <v>1.0394211424102309</v>
      </c>
      <c r="J76" s="333">
        <f>IF(J$9=0,0,J$9/TRE!J$5*1000)</f>
        <v>1.0530598045612629</v>
      </c>
      <c r="K76" s="333">
        <f>IF(K$9=0,0,K$9/TRE!K$5*1000)</f>
        <v>1.1284429355399814</v>
      </c>
      <c r="L76" s="333">
        <f>IF(L$9=0,0,L$9/TRE!L$5*1000)</f>
        <v>0.98675976349005945</v>
      </c>
      <c r="M76" s="333">
        <f>IF(M$9=0,0,M$9/TRE!M$5*1000)</f>
        <v>0.7790766983939762</v>
      </c>
      <c r="N76" s="333">
        <f>IF(N$9=0,0,N$9/TRE!N$5*1000)</f>
        <v>0.81578251589802941</v>
      </c>
      <c r="O76" s="333">
        <f>IF(O$9=0,0,O$9/TRE!O$5*1000)</f>
        <v>0.77793939582764482</v>
      </c>
      <c r="P76" s="333">
        <f>IF(P$9=0,0,P$9/TRE!P$5*1000)</f>
        <v>0.6899750133668161</v>
      </c>
      <c r="Q76" s="333">
        <f>IF(Q$9=0,0,Q$9/TRE!Q$5*1000)</f>
        <v>0.71559814942849598</v>
      </c>
      <c r="R76" s="333">
        <f>IF(R$9=0,0,R$9/TRE!R$5*1000)</f>
        <v>0.709937722793055</v>
      </c>
      <c r="S76" s="333">
        <f>IF(S$9=0,0,S$9/TRE!S$5*1000)</f>
        <v>0.67134383655607222</v>
      </c>
      <c r="T76" s="333">
        <f>IF(T$9=0,0,T$9/TRE!T$5*1000)</f>
        <v>0.75207922228930868</v>
      </c>
      <c r="U76" s="333">
        <f>IF(U$9=0,0,U$9/TRE!U$5*1000)</f>
        <v>0.71420923836091821</v>
      </c>
      <c r="V76" s="333">
        <f>IF(V$9=0,0,V$9/TRE!V$5*1000)</f>
        <v>0.65485395739661834</v>
      </c>
      <c r="W76" s="333">
        <f>IF(W$9=0,0,W$9/TRE!W$5*1000)</f>
        <v>0.74455053802496052</v>
      </c>
      <c r="DA76" s="174"/>
    </row>
    <row r="77" spans="1:105" ht="12" customHeight="1" x14ac:dyDescent="0.25">
      <c r="A77" s="56" t="s">
        <v>96</v>
      </c>
      <c r="B77" s="334">
        <f>IF(B$10=0,0,B$10/TRE!B$5*1000)</f>
        <v>1.1626017049667727</v>
      </c>
      <c r="C77" s="334">
        <f>IF(C$10=0,0,C$10/TRE!C$5*1000)</f>
        <v>1.1377046678286511</v>
      </c>
      <c r="D77" s="334">
        <f>IF(D$10=0,0,D$10/TRE!D$5*1000)</f>
        <v>1.0894502030103745</v>
      </c>
      <c r="E77" s="334">
        <f>IF(E$10=0,0,E$10/TRE!E$5*1000)</f>
        <v>1.1610731183567926</v>
      </c>
      <c r="F77" s="334">
        <f>IF(F$10=0,0,F$10/TRE!F$5*1000)</f>
        <v>1.184988034879094</v>
      </c>
      <c r="G77" s="334">
        <f>IF(G$10=0,0,G$10/TRE!G$5*1000)</f>
        <v>1.1347407260919264</v>
      </c>
      <c r="H77" s="334">
        <f>IF(H$10=0,0,H$10/TRE!H$5*1000)</f>
        <v>1.048613936985068</v>
      </c>
      <c r="I77" s="334">
        <f>IF(I$10=0,0,I$10/TRE!I$5*1000)</f>
        <v>1.0259115102916636</v>
      </c>
      <c r="J77" s="334">
        <f>IF(J$10=0,0,J$10/TRE!J$5*1000)</f>
        <v>1.037630371640577</v>
      </c>
      <c r="K77" s="334">
        <f>IF(K$10=0,0,K$10/TRE!K$5*1000)</f>
        <v>1.1111621509932219</v>
      </c>
      <c r="L77" s="334">
        <f>IF(L$10=0,0,L$10/TRE!L$5*1000)</f>
        <v>0.97575006482316917</v>
      </c>
      <c r="M77" s="334">
        <f>IF(M$10=0,0,M$10/TRE!M$5*1000)</f>
        <v>0.86061339716785579</v>
      </c>
      <c r="N77" s="334">
        <f>IF(N$10=0,0,N$10/TRE!N$5*1000)</f>
        <v>0.87232776424156921</v>
      </c>
      <c r="O77" s="334">
        <f>IF(O$10=0,0,O$10/TRE!O$5*1000)</f>
        <v>0.8878199863514652</v>
      </c>
      <c r="P77" s="334">
        <f>IF(P$10=0,0,P$10/TRE!P$5*1000)</f>
        <v>0.77415597251948853</v>
      </c>
      <c r="Q77" s="334">
        <f>IF(Q$10=0,0,Q$10/TRE!Q$5*1000)</f>
        <v>0.72827399529056736</v>
      </c>
      <c r="R77" s="334">
        <f>IF(R$10=0,0,R$10/TRE!R$5*1000)</f>
        <v>0.72601464275607319</v>
      </c>
      <c r="S77" s="334">
        <f>IF(S$10=0,0,S$10/TRE!S$5*1000)</f>
        <v>0.7083915944200756</v>
      </c>
      <c r="T77" s="334">
        <f>IF(T$10=0,0,T$10/TRE!T$5*1000)</f>
        <v>0.74823413857887322</v>
      </c>
      <c r="U77" s="334">
        <f>IF(U$10=0,0,U$10/TRE!U$5*1000)</f>
        <v>0.72382679307540998</v>
      </c>
      <c r="V77" s="334">
        <f>IF(V$10=0,0,V$10/TRE!V$5*1000)</f>
        <v>0.83151018024615175</v>
      </c>
      <c r="W77" s="334">
        <f>IF(W$10=0,0,W$10/TRE!W$5*1000)</f>
        <v>0.83009838044846307</v>
      </c>
      <c r="DA77" s="68"/>
    </row>
    <row r="78" spans="1:105" ht="12" customHeight="1" x14ac:dyDescent="0.25">
      <c r="A78" s="203" t="s">
        <v>2405</v>
      </c>
      <c r="B78" s="350">
        <f>IF(B$16=0,0,B$16/TRE!B$5*1000)</f>
        <v>7.535381421080932</v>
      </c>
      <c r="C78" s="350">
        <f>IF(C$16=0,0,C$16/TRE!C$5*1000)</f>
        <v>7.374011735926441</v>
      </c>
      <c r="D78" s="350">
        <f>IF(D$16=0,0,D$16/TRE!D$5*1000)</f>
        <v>7.0612513158079819</v>
      </c>
      <c r="E78" s="350">
        <f>IF(E$16=0,0,E$16/TRE!E$5*1000)</f>
        <v>7.5254739152755077</v>
      </c>
      <c r="F78" s="350">
        <f>IF(F$16=0,0,F$16/TRE!F$5*1000)</f>
        <v>7.6804780038459821</v>
      </c>
      <c r="G78" s="350">
        <f>IF(G$16=0,0,G$16/TRE!G$5*1000)</f>
        <v>7.3548010024476715</v>
      </c>
      <c r="H78" s="350">
        <f>IF(H$16=0,0,H$16/TRE!H$5*1000)</f>
        <v>6.7965718137921067</v>
      </c>
      <c r="I78" s="350">
        <f>IF(I$16=0,0,I$16/TRE!I$5*1000)</f>
        <v>6.6494264555941136</v>
      </c>
      <c r="J78" s="350">
        <f>IF(J$16=0,0,J$16/TRE!J$5*1000)</f>
        <v>6.7253820384111442</v>
      </c>
      <c r="K78" s="350">
        <f>IF(K$16=0,0,K$16/TRE!K$5*1000)</f>
        <v>7.2019769045856998</v>
      </c>
      <c r="L78" s="350">
        <f>IF(L$16=0,0,L$16/TRE!L$5*1000)</f>
        <v>6.3243059757057223</v>
      </c>
      <c r="M78" s="350">
        <f>IF(M$16=0,0,M$16/TRE!M$5*1000)</f>
        <v>5.5780497964583233</v>
      </c>
      <c r="N78" s="350">
        <f>IF(N$16=0,0,N$16/TRE!N$5*1000)</f>
        <v>5.6539762497138746</v>
      </c>
      <c r="O78" s="350">
        <f>IF(O$16=0,0,O$16/TRE!O$5*1000)</f>
        <v>5.7543888004261632</v>
      </c>
      <c r="P78" s="350">
        <f>IF(P$16=0,0,P$16/TRE!P$5*1000)</f>
        <v>5.0176775996633554</v>
      </c>
      <c r="Q78" s="350">
        <f>IF(Q$16=0,0,Q$16/TRE!Q$5*1000)</f>
        <v>4.7202944139203424</v>
      </c>
      <c r="R78" s="350">
        <f>IF(R$16=0,0,R$16/TRE!R$5*1000)</f>
        <v>4.7056504623078812</v>
      </c>
      <c r="S78" s="350">
        <f>IF(S$16=0,0,S$16/TRE!S$5*1000)</f>
        <v>4.591427000870862</v>
      </c>
      <c r="T78" s="350">
        <f>IF(T$16=0,0,T$16/TRE!T$5*1000)</f>
        <v>4.8496657130112117</v>
      </c>
      <c r="U78" s="350">
        <f>IF(U$16=0,0,U$16/TRE!U$5*1000)</f>
        <v>4.6914699551183974</v>
      </c>
      <c r="V78" s="350">
        <f>IF(V$16=0,0,V$16/TRE!V$5*1000)</f>
        <v>5.3894178349287607</v>
      </c>
      <c r="W78" s="350">
        <f>IF(W$16=0,0,W$16/TRE!W$5*1000)</f>
        <v>5.3802672806844836</v>
      </c>
      <c r="DA78" s="175"/>
    </row>
    <row r="79" spans="1:105" ht="12" customHeight="1" x14ac:dyDescent="0.25">
      <c r="A79" s="203" t="s">
        <v>2415</v>
      </c>
      <c r="B79" s="350">
        <f>IF(B$24=0,0,B$24/TRE!B$5*1000)</f>
        <v>3.359699763644008</v>
      </c>
      <c r="C79" s="350">
        <f>IF(C$24=0,0,C$24/TRE!C$5*1000)</f>
        <v>3.2979618009982827</v>
      </c>
      <c r="D79" s="350">
        <f>IF(D$24=0,0,D$24/TRE!D$5*1000)</f>
        <v>3.1459434914737554</v>
      </c>
      <c r="E79" s="350">
        <f>IF(E$24=0,0,E$24/TRE!E$5*1000)</f>
        <v>3.1245545332902944</v>
      </c>
      <c r="F79" s="350">
        <f>IF(F$24=0,0,F$24/TRE!F$5*1000)</f>
        <v>3.2353419516250481</v>
      </c>
      <c r="G79" s="350">
        <f>IF(G$24=0,0,G$24/TRE!G$5*1000)</f>
        <v>3.1424630353050618</v>
      </c>
      <c r="H79" s="350">
        <f>IF(H$24=0,0,H$24/TRE!H$5*1000)</f>
        <v>2.6719951299153477</v>
      </c>
      <c r="I79" s="350">
        <f>IF(I$24=0,0,I$24/TRE!I$5*1000)</f>
        <v>2.4777990971553088</v>
      </c>
      <c r="J79" s="350">
        <f>IF(J$24=0,0,J$24/TRE!J$5*1000)</f>
        <v>2.5683499886489969</v>
      </c>
      <c r="K79" s="350">
        <f>IF(K$24=0,0,K$24/TRE!K$5*1000)</f>
        <v>2.6221483322723533</v>
      </c>
      <c r="L79" s="350">
        <f>IF(L$24=0,0,L$24/TRE!L$5*1000)</f>
        <v>2.3455505845761531</v>
      </c>
      <c r="M79" s="350">
        <f>IF(M$24=0,0,M$24/TRE!M$5*1000)</f>
        <v>2.7343169700034826</v>
      </c>
      <c r="N79" s="350">
        <f>IF(N$24=0,0,N$24/TRE!N$5*1000)</f>
        <v>2.800743654860296</v>
      </c>
      <c r="O79" s="350">
        <f>IF(O$24=0,0,O$24/TRE!O$5*1000)</f>
        <v>2.8951137360757779</v>
      </c>
      <c r="P79" s="350">
        <f>IF(P$24=0,0,P$24/TRE!P$5*1000)</f>
        <v>2.5189352277447656</v>
      </c>
      <c r="Q79" s="350">
        <f>IF(Q$24=0,0,Q$24/TRE!Q$5*1000)</f>
        <v>2.2286441232608998</v>
      </c>
      <c r="R79" s="350">
        <f>IF(R$24=0,0,R$24/TRE!R$5*1000)</f>
        <v>2.2391075848327673</v>
      </c>
      <c r="S79" s="350">
        <f>IF(S$24=0,0,S$24/TRE!S$5*1000)</f>
        <v>2.1387387157880871</v>
      </c>
      <c r="T79" s="350">
        <f>IF(T$24=0,0,T$24/TRE!T$5*1000)</f>
        <v>1.714394373862002</v>
      </c>
      <c r="U79" s="350">
        <f>IF(U$24=0,0,U$24/TRE!U$5*1000)</f>
        <v>1.8820427076741242</v>
      </c>
      <c r="V79" s="350">
        <f>IF(V$24=0,0,V$24/TRE!V$5*1000)</f>
        <v>2.371613394428993</v>
      </c>
      <c r="W79" s="350">
        <f>IF(W$24=0,0,W$24/TRE!W$5*1000)</f>
        <v>1.1445014423576423</v>
      </c>
      <c r="DA79" s="175"/>
    </row>
    <row r="80" spans="1:105" ht="12" customHeight="1" x14ac:dyDescent="0.25">
      <c r="A80" s="203" t="s">
        <v>2420</v>
      </c>
      <c r="B80" s="350">
        <f>IF(B$27=0,0,B$27/TRE!B$5*1000)</f>
        <v>10.764830601544189</v>
      </c>
      <c r="C80" s="350">
        <f>IF(C$27=0,0,C$27/TRE!C$5*1000)</f>
        <v>10.534302479894915</v>
      </c>
      <c r="D80" s="350">
        <f>IF(D$27=0,0,D$27/TRE!D$5*1000)</f>
        <v>10.087501879725691</v>
      </c>
      <c r="E80" s="350">
        <f>IF(E$27=0,0,E$27/TRE!E$5*1000)</f>
        <v>10.750677021822153</v>
      </c>
      <c r="F80" s="350">
        <f>IF(F$27=0,0,F$27/TRE!F$5*1000)</f>
        <v>10.972111434065686</v>
      </c>
      <c r="G80" s="350">
        <f>IF(G$27=0,0,G$27/TRE!G$5*1000)</f>
        <v>10.506858574925245</v>
      </c>
      <c r="H80" s="350">
        <f>IF(H$27=0,0,H$27/TRE!H$5*1000)</f>
        <v>9.7093883054172974</v>
      </c>
      <c r="I80" s="350">
        <f>IF(I$27=0,0,I$27/TRE!I$5*1000)</f>
        <v>9.499180650848734</v>
      </c>
      <c r="J80" s="350">
        <f>IF(J$27=0,0,J$27/TRE!J$5*1000)</f>
        <v>9.6076886263016359</v>
      </c>
      <c r="K80" s="350">
        <f>IF(K$27=0,0,K$27/TRE!K$5*1000)</f>
        <v>10.288538435122428</v>
      </c>
      <c r="L80" s="350">
        <f>IF(L$27=0,0,L$27/TRE!L$5*1000)</f>
        <v>9.0347228224367466</v>
      </c>
      <c r="M80" s="350">
        <f>IF(M$27=0,0,M$27/TRE!M$5*1000)</f>
        <v>7.9686425663690326</v>
      </c>
      <c r="N80" s="350">
        <f>IF(N$27=0,0,N$27/TRE!N$5*1000)</f>
        <v>8.0771089281626782</v>
      </c>
      <c r="O80" s="350">
        <f>IF(O$27=0,0,O$27/TRE!O$5*1000)</f>
        <v>8.2205554291802319</v>
      </c>
      <c r="P80" s="350">
        <f>IF(P$27=0,0,P$27/TRE!P$5*1000)</f>
        <v>7.168110856661932</v>
      </c>
      <c r="Q80" s="350">
        <f>IF(Q$27=0,0,Q$27/TRE!Q$5*1000)</f>
        <v>6.743277734171917</v>
      </c>
      <c r="R80" s="350">
        <f>IF(R$27=0,0,R$27/TRE!R$5*1000)</f>
        <v>6.7223578032969735</v>
      </c>
      <c r="S80" s="350">
        <f>IF(S$27=0,0,S$27/TRE!S$5*1000)</f>
        <v>6.5591814298155153</v>
      </c>
      <c r="T80" s="350">
        <f>IF(T$27=0,0,T$27/TRE!T$5*1000)</f>
        <v>6.9280938757303039</v>
      </c>
      <c r="U80" s="350">
        <f>IF(U$27=0,0,U$27/TRE!U$5*1000)</f>
        <v>6.7020999358834272</v>
      </c>
      <c r="V80" s="350">
        <f>IF(V$27=0,0,V$27/TRE!V$5*1000)</f>
        <v>7.6991683356125149</v>
      </c>
      <c r="W80" s="350">
        <f>IF(W$27=0,0,W$27/TRE!W$5*1000)</f>
        <v>7.6860961152635472</v>
      </c>
      <c r="DA80" s="175"/>
    </row>
    <row r="81" spans="1:105" ht="12" customHeight="1" x14ac:dyDescent="0.25">
      <c r="A81" s="203" t="s">
        <v>2430</v>
      </c>
      <c r="B81" s="350">
        <f>IF(B$35=0,0,B$35/TRE!B$5*1000)</f>
        <v>5.6391548787713512</v>
      </c>
      <c r="C81" s="350">
        <f>IF(C$35=0,0,C$35/TRE!C$5*1000)</f>
        <v>5.6893181887785431</v>
      </c>
      <c r="D81" s="350">
        <f>IF(D$35=0,0,D$35/TRE!D$5*1000)</f>
        <v>5.2851809671537433</v>
      </c>
      <c r="E81" s="350">
        <f>IF(E$35=0,0,E$35/TRE!E$5*1000)</f>
        <v>5.20039430839745</v>
      </c>
      <c r="F81" s="350">
        <f>IF(F$35=0,0,F$35/TRE!F$5*1000)</f>
        <v>5.6671432338471126</v>
      </c>
      <c r="G81" s="350">
        <f>IF(G$35=0,0,G$35/TRE!G$5*1000)</f>
        <v>5.3578976898950943</v>
      </c>
      <c r="H81" s="350">
        <f>IF(H$35=0,0,H$35/TRE!H$5*1000)</f>
        <v>4.2156553886590915</v>
      </c>
      <c r="I81" s="350">
        <f>IF(I$35=0,0,I$35/TRE!I$5*1000)</f>
        <v>3.8413785522148927</v>
      </c>
      <c r="J81" s="350">
        <f>IF(J$35=0,0,J$35/TRE!J$5*1000)</f>
        <v>3.7766940378164606</v>
      </c>
      <c r="K81" s="350">
        <f>IF(K$35=0,0,K$35/TRE!K$5*1000)</f>
        <v>3.7581568130561034</v>
      </c>
      <c r="L81" s="350">
        <f>IF(L$35=0,0,L$35/TRE!L$5*1000)</f>
        <v>3.7809376212574062</v>
      </c>
      <c r="M81" s="350">
        <f>IF(M$35=0,0,M$35/TRE!M$5*1000)</f>
        <v>4.6044497787111167</v>
      </c>
      <c r="N81" s="350">
        <f>IF(N$35=0,0,N$35/TRE!N$5*1000)</f>
        <v>4.5359578866128754</v>
      </c>
      <c r="O81" s="350">
        <f>IF(O$35=0,0,O$35/TRE!O$5*1000)</f>
        <v>4.8355751859853982</v>
      </c>
      <c r="P81" s="350">
        <f>IF(P$35=0,0,P$35/TRE!P$5*1000)</f>
        <v>4.180288119245267</v>
      </c>
      <c r="Q81" s="350">
        <f>IF(Q$35=0,0,Q$35/TRE!Q$5*1000)</f>
        <v>3.4684031625939289</v>
      </c>
      <c r="R81" s="350">
        <f>IF(R$35=0,0,R$35/TRE!R$5*1000)</f>
        <v>3.5043293098840262</v>
      </c>
      <c r="S81" s="350">
        <f>IF(S$35=0,0,S$35/TRE!S$5*1000)</f>
        <v>3.6266384910690377</v>
      </c>
      <c r="T81" s="350">
        <f>IF(T$35=0,0,T$35/TRE!T$5*1000)</f>
        <v>3.1024384860074083</v>
      </c>
      <c r="U81" s="350">
        <f>IF(U$35=0,0,U$35/TRE!U$5*1000)</f>
        <v>3.3836624827376318</v>
      </c>
      <c r="V81" s="350">
        <f>IF(V$35=0,0,V$35/TRE!V$5*1000)</f>
        <v>4.6725611948352643</v>
      </c>
      <c r="W81" s="350">
        <f>IF(W$35=0,0,W$35/TRE!W$5*1000)</f>
        <v>4.5334340601906193</v>
      </c>
      <c r="DA81" s="175"/>
    </row>
    <row r="82" spans="1:105" ht="12" customHeight="1" x14ac:dyDescent="0.25">
      <c r="A82" s="203" t="s">
        <v>2442</v>
      </c>
      <c r="B82" s="350">
        <f>IF(B$46=0,0,B$46/TRE!B$5*1000)</f>
        <v>5.2349292535379366</v>
      </c>
      <c r="C82" s="350">
        <f>IF(C$46=0,0,C$46/TRE!C$5*1000)</f>
        <v>5.0508912362957235</v>
      </c>
      <c r="D82" s="350">
        <f>IF(D$46=0,0,D$46/TRE!D$5*1000)</f>
        <v>4.9052140315977937</v>
      </c>
      <c r="E82" s="350">
        <f>IF(E$46=0,0,E$46/TRE!E$5*1000)</f>
        <v>5.3418760907731757</v>
      </c>
      <c r="F82" s="350">
        <f>IF(F$46=0,0,F$46/TRE!F$5*1000)</f>
        <v>5.3615063129956821</v>
      </c>
      <c r="G82" s="350">
        <f>IF(G$46=0,0,G$46/TRE!G$5*1000)</f>
        <v>5.155867049075578</v>
      </c>
      <c r="H82" s="350">
        <f>IF(H$46=0,0,H$46/TRE!H$5*1000)</f>
        <v>4.8875614765468356</v>
      </c>
      <c r="I82" s="350">
        <f>IF(I$46=0,0,I$46/TRE!I$5*1000)</f>
        <v>4.7973283495856816</v>
      </c>
      <c r="J82" s="350">
        <f>IF(J$46=0,0,J$46/TRE!J$5*1000)</f>
        <v>4.8602760210519831</v>
      </c>
      <c r="K82" s="350">
        <f>IF(K$46=0,0,K$46/TRE!K$5*1000)</f>
        <v>5.2081981640306836</v>
      </c>
      <c r="L82" s="350">
        <f>IF(L$46=0,0,L$46/TRE!L$5*1000)</f>
        <v>4.5542758314925802</v>
      </c>
      <c r="M82" s="350">
        <f>IF(M$46=0,0,M$46/TRE!M$5*1000)</f>
        <v>3.5957386079721978</v>
      </c>
      <c r="N82" s="350">
        <f>IF(N$46=0,0,N$46/TRE!N$5*1000)</f>
        <v>3.7651500733755197</v>
      </c>
      <c r="O82" s="350">
        <f>IF(O$46=0,0,O$46/TRE!O$5*1000)</f>
        <v>3.5904895192045125</v>
      </c>
      <c r="P82" s="350">
        <f>IF(P$46=0,0,P$46/TRE!P$5*1000)</f>
        <v>3.1845000616929982</v>
      </c>
      <c r="Q82" s="350">
        <f>IF(Q$46=0,0,Q$46/TRE!Q$5*1000)</f>
        <v>3.3027606896699804</v>
      </c>
      <c r="R82" s="350">
        <f>IF(R$46=0,0,R$46/TRE!R$5*1000)</f>
        <v>3.2766356436602542</v>
      </c>
      <c r="S82" s="350">
        <f>IF(S$46=0,0,S$46/TRE!S$5*1000)</f>
        <v>3.0985100148741811</v>
      </c>
      <c r="T82" s="350">
        <f>IF(T$46=0,0,T$46/TRE!T$5*1000)</f>
        <v>3.4711348721045017</v>
      </c>
      <c r="U82" s="350">
        <f>IF(U$46=0,0,U$46/TRE!U$5*1000)</f>
        <v>3.2963503308965456</v>
      </c>
      <c r="V82" s="350">
        <f>IF(V$46=0,0,V$46/TRE!V$5*1000)</f>
        <v>3.0224028802920855</v>
      </c>
      <c r="W82" s="350">
        <f>IF(W$46=0,0,W$46/TRE!W$5*1000)</f>
        <v>3.4363870985767413</v>
      </c>
      <c r="DA82" s="175"/>
    </row>
    <row r="83" spans="1:105" ht="12" customHeight="1" x14ac:dyDescent="0.25">
      <c r="A83" s="41" t="s">
        <v>2444</v>
      </c>
      <c r="B83" s="335">
        <f>IF(B$47=0,0,B$47/TRE!B$5*1000)</f>
        <v>3.5448620804518867</v>
      </c>
      <c r="C83" s="335">
        <f>IF(C$47=0,0,C$47/TRE!C$5*1000)</f>
        <v>3.420239691669352</v>
      </c>
      <c r="D83" s="335">
        <f>IF(D$47=0,0,D$47/TRE!D$5*1000)</f>
        <v>3.3215935450053982</v>
      </c>
      <c r="E83" s="335">
        <f>IF(E$47=0,0,E$47/TRE!E$5*1000)</f>
        <v>3.6172817387850418</v>
      </c>
      <c r="F83" s="335">
        <f>IF(F$47=0,0,F$47/TRE!F$5*1000)</f>
        <v>3.6305744552702546</v>
      </c>
      <c r="G83" s="335">
        <f>IF(G$47=0,0,G$47/TRE!G$5*1000)</f>
        <v>3.4913246595963652</v>
      </c>
      <c r="H83" s="335">
        <f>IF(H$47=0,0,H$47/TRE!H$5*1000)</f>
        <v>3.3096400170793165</v>
      </c>
      <c r="I83" s="335">
        <f>IF(I$47=0,0,I$47/TRE!I$5*1000)</f>
        <v>3.2485381425985826</v>
      </c>
      <c r="J83" s="335">
        <f>IF(J$47=0,0,J$47/TRE!J$5*1000)</f>
        <v>3.2911635158990595</v>
      </c>
      <c r="K83" s="335">
        <f>IF(K$47=0,0,K$47/TRE!K$5*1000)</f>
        <v>3.5267609713491459</v>
      </c>
      <c r="L83" s="335">
        <f>IF(L$47=0,0,L$47/TRE!L$5*1000)</f>
        <v>3.0839537493397278</v>
      </c>
      <c r="M83" s="335">
        <f>IF(M$47=0,0,M$47/TRE!M$5*1000)</f>
        <v>2.4348748235715059</v>
      </c>
      <c r="N83" s="335">
        <f>IF(N$47=0,0,N$47/TRE!N$5*1000)</f>
        <v>2.5495927596918762</v>
      </c>
      <c r="O83" s="335">
        <f>IF(O$47=0,0,O$47/TRE!O$5*1000)</f>
        <v>2.4313203732956183</v>
      </c>
      <c r="P83" s="335">
        <f>IF(P$47=0,0,P$47/TRE!P$5*1000)</f>
        <v>2.1564023059648769</v>
      </c>
      <c r="Q83" s="335">
        <f>IF(Q$47=0,0,Q$47/TRE!Q$5*1000)</f>
        <v>2.236483161965503</v>
      </c>
      <c r="R83" s="335">
        <f>IF(R$47=0,0,R$47/TRE!R$5*1000)</f>
        <v>2.2187924386596722</v>
      </c>
      <c r="S83" s="335">
        <f>IF(S$47=0,0,S$47/TRE!S$5*1000)</f>
        <v>2.0981736573048604</v>
      </c>
      <c r="T83" s="335">
        <f>IF(T$47=0,0,T$47/TRE!T$5*1000)</f>
        <v>2.3504986960313841</v>
      </c>
      <c r="U83" s="335">
        <f>IF(U$47=0,0,U$47/TRE!U$5*1000)</f>
        <v>2.2321423511087581</v>
      </c>
      <c r="V83" s="335">
        <f>IF(V$47=0,0,V$47/TRE!V$5*1000)</f>
        <v>2.0466372788046949</v>
      </c>
      <c r="W83" s="335">
        <f>IF(W$47=0,0,W$47/TRE!W$5*1000)</f>
        <v>2.3269690438062947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Useful energy demand"</f>
        <v>LU: Transport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0.34517519058093971</v>
      </c>
      <c r="C5" s="225">
        <v>0.3278898917106905</v>
      </c>
      <c r="D5" s="225">
        <v>0.36466589208348638</v>
      </c>
      <c r="E5" s="225">
        <v>0.90189933628690455</v>
      </c>
      <c r="F5" s="225">
        <v>1.140148825933275</v>
      </c>
      <c r="G5" s="225">
        <v>1.2841283136215951</v>
      </c>
      <c r="H5" s="225">
        <v>1.5364480555498881</v>
      </c>
      <c r="I5" s="225">
        <v>2.101258783728214</v>
      </c>
      <c r="J5" s="225">
        <v>2.374873620661218</v>
      </c>
      <c r="K5" s="225">
        <v>1.724897668544296</v>
      </c>
      <c r="L5" s="225">
        <v>1.5438261545067611</v>
      </c>
      <c r="M5" s="225">
        <v>1.074504064538182</v>
      </c>
      <c r="N5" s="225">
        <v>1.0190125106887209</v>
      </c>
      <c r="O5" s="225">
        <v>1.0550277891864051</v>
      </c>
      <c r="P5" s="225">
        <v>0.47105678698419778</v>
      </c>
      <c r="Q5" s="225">
        <v>0.66191412295997309</v>
      </c>
      <c r="R5" s="225">
        <v>0.91293134987193947</v>
      </c>
      <c r="S5" s="225">
        <v>0.91913996854227886</v>
      </c>
      <c r="T5" s="225">
        <v>0.94052065503027449</v>
      </c>
      <c r="U5" s="225">
        <v>0.8583673367771999</v>
      </c>
      <c r="V5" s="225">
        <v>0.37333268097897881</v>
      </c>
      <c r="W5" s="225">
        <v>0.36191575457716818</v>
      </c>
      <c r="DA5" s="89" t="s">
        <v>2446</v>
      </c>
    </row>
    <row r="6" spans="1:105" ht="12" customHeight="1" x14ac:dyDescent="0.25">
      <c r="A6" s="55" t="s">
        <v>92</v>
      </c>
      <c r="B6" s="261">
        <v>7.5314113044633868E-3</v>
      </c>
      <c r="C6" s="261">
        <v>7.0943471162456051E-3</v>
      </c>
      <c r="D6" s="261">
        <v>7.9571409966390557E-3</v>
      </c>
      <c r="E6" s="261">
        <v>2.011365944182705E-2</v>
      </c>
      <c r="F6" s="261">
        <v>2.510126402512651E-2</v>
      </c>
      <c r="G6" s="261">
        <v>2.8309484174735611E-2</v>
      </c>
      <c r="H6" s="261">
        <v>3.4871967065259073E-2</v>
      </c>
      <c r="I6" s="261">
        <v>4.8200238365261501E-2</v>
      </c>
      <c r="J6" s="261">
        <v>5.4495600028742909E-2</v>
      </c>
      <c r="K6" s="261">
        <v>3.9945370501912908E-2</v>
      </c>
      <c r="L6" s="261">
        <v>3.5311390992980488E-2</v>
      </c>
      <c r="M6" s="261">
        <v>2.2120472138965949E-2</v>
      </c>
      <c r="N6" s="261">
        <v>2.123910259018107E-2</v>
      </c>
      <c r="O6" s="261">
        <v>2.1088983140190521E-2</v>
      </c>
      <c r="P6" s="261">
        <v>9.5191674385886466E-3</v>
      </c>
      <c r="Q6" s="261">
        <v>1.433113934158502E-2</v>
      </c>
      <c r="R6" s="261">
        <v>1.968136273368128E-2</v>
      </c>
      <c r="S6" s="261">
        <v>1.9613065779459631E-2</v>
      </c>
      <c r="T6" s="261">
        <v>2.1405891652546149E-2</v>
      </c>
      <c r="U6" s="261">
        <v>1.9055116858097621E-2</v>
      </c>
      <c r="V6" s="261">
        <v>7.2296123768757024E-3</v>
      </c>
      <c r="W6" s="261">
        <v>7.7978738644469857E-3</v>
      </c>
      <c r="DA6" s="67" t="s">
        <v>2447</v>
      </c>
    </row>
    <row r="7" spans="1:105" ht="12" customHeight="1" x14ac:dyDescent="0.25">
      <c r="A7" s="202" t="s">
        <v>93</v>
      </c>
      <c r="B7" s="226">
        <v>2.6559557505057389E-3</v>
      </c>
      <c r="C7" s="226">
        <v>2.5018248582851562E-3</v>
      </c>
      <c r="D7" s="226">
        <v>2.8060895273484552E-3</v>
      </c>
      <c r="E7" s="226">
        <v>7.0930914935658056E-3</v>
      </c>
      <c r="F7" s="226">
        <v>8.8519726034598303E-3</v>
      </c>
      <c r="G7" s="226">
        <v>9.9833529531418216E-3</v>
      </c>
      <c r="H7" s="226">
        <v>1.2297615641245419E-2</v>
      </c>
      <c r="I7" s="226">
        <v>1.6997836804649849E-2</v>
      </c>
      <c r="J7" s="226">
        <v>1.921789906598562E-2</v>
      </c>
      <c r="K7" s="226">
        <v>1.408675375726237E-2</v>
      </c>
      <c r="L7" s="226">
        <v>1.2452578696715511E-2</v>
      </c>
      <c r="M7" s="226">
        <v>7.8007949382037636E-3</v>
      </c>
      <c r="N7" s="226">
        <v>7.4899795509165874E-3</v>
      </c>
      <c r="O7" s="226">
        <v>7.4370398560377662E-3</v>
      </c>
      <c r="P7" s="226">
        <v>3.3569388892043641E-3</v>
      </c>
      <c r="Q7" s="226">
        <v>5.0538830515104568E-3</v>
      </c>
      <c r="R7" s="226">
        <v>6.9406418554423368E-3</v>
      </c>
      <c r="S7" s="226">
        <v>6.9165569023075229E-3</v>
      </c>
      <c r="T7" s="226">
        <v>7.5487977924654764E-3</v>
      </c>
      <c r="U7" s="226">
        <v>6.7197959518995043E-3</v>
      </c>
      <c r="V7" s="226">
        <v>2.5495262162764849E-3</v>
      </c>
      <c r="W7" s="226">
        <v>2.7499238980245862E-3</v>
      </c>
      <c r="DA7" s="174" t="s">
        <v>2448</v>
      </c>
    </row>
    <row r="8" spans="1:105" ht="12" customHeight="1" x14ac:dyDescent="0.25">
      <c r="A8" s="202" t="s">
        <v>94</v>
      </c>
      <c r="B8" s="226">
        <v>1.7732774523758991E-2</v>
      </c>
      <c r="C8" s="226">
        <v>1.6703703027227859E-2</v>
      </c>
      <c r="D8" s="226">
        <v>1.8735158849117289E-2</v>
      </c>
      <c r="E8" s="226">
        <v>4.7357789039913258E-2</v>
      </c>
      <c r="F8" s="226">
        <v>5.9101148141400793E-2</v>
      </c>
      <c r="G8" s="226">
        <v>6.6654930856983347E-2</v>
      </c>
      <c r="H8" s="226">
        <v>8.2106354860969524E-2</v>
      </c>
      <c r="I8" s="226">
        <v>0.11348788751134591</v>
      </c>
      <c r="J8" s="226">
        <v>0.12831037222385569</v>
      </c>
      <c r="K8" s="226">
        <v>9.4051728121480452E-2</v>
      </c>
      <c r="L8" s="226">
        <v>8.3140982385031398E-2</v>
      </c>
      <c r="M8" s="226">
        <v>5.208284728347129E-2</v>
      </c>
      <c r="N8" s="226">
        <v>5.0007654886072027E-2</v>
      </c>
      <c r="O8" s="226">
        <v>4.9654197313420842E-2</v>
      </c>
      <c r="P8" s="226">
        <v>2.2412963921166151E-2</v>
      </c>
      <c r="Q8" s="226">
        <v>3.3742794323594012E-2</v>
      </c>
      <c r="R8" s="226">
        <v>4.6339942617375007E-2</v>
      </c>
      <c r="S8" s="226">
        <v>4.6179136834645529E-2</v>
      </c>
      <c r="T8" s="226">
        <v>5.0400361208484137E-2</v>
      </c>
      <c r="U8" s="226">
        <v>4.4865441164828171E-2</v>
      </c>
      <c r="V8" s="226">
        <v>1.7022186279660172E-2</v>
      </c>
      <c r="W8" s="226">
        <v>1.8360162977821049E-2</v>
      </c>
      <c r="DA8" s="174" t="s">
        <v>2449</v>
      </c>
    </row>
    <row r="9" spans="1:105" ht="12" customHeight="1" x14ac:dyDescent="0.25">
      <c r="A9" s="202" t="s">
        <v>95</v>
      </c>
      <c r="B9" s="226">
        <v>7.7611681371180311E-3</v>
      </c>
      <c r="C9" s="226">
        <v>7.3107706598934206E-3</v>
      </c>
      <c r="D9" s="226">
        <v>8.1998853427472946E-3</v>
      </c>
      <c r="E9" s="226">
        <v>2.072725634944907E-2</v>
      </c>
      <c r="F9" s="226">
        <v>2.5867015181835089E-2</v>
      </c>
      <c r="G9" s="226">
        <v>2.917310682859588E-2</v>
      </c>
      <c r="H9" s="226">
        <v>3.5935787958509532E-2</v>
      </c>
      <c r="I9" s="226">
        <v>4.9670657872617062E-2</v>
      </c>
      <c r="J9" s="226">
        <v>5.6158068847674339E-2</v>
      </c>
      <c r="K9" s="226">
        <v>4.1163963065075207E-2</v>
      </c>
      <c r="L9" s="226">
        <v>3.6388617162578837E-2</v>
      </c>
      <c r="M9" s="226">
        <v>2.279528983381978E-2</v>
      </c>
      <c r="N9" s="226">
        <v>2.188703280435688E-2</v>
      </c>
      <c r="O9" s="226">
        <v>2.1732333738680051E-2</v>
      </c>
      <c r="P9" s="226">
        <v>9.8095637098563147E-3</v>
      </c>
      <c r="Q9" s="226">
        <v>1.476833192745582E-2</v>
      </c>
      <c r="R9" s="226">
        <v>2.0281771791322029E-2</v>
      </c>
      <c r="S9" s="226">
        <v>2.0211391337574509E-2</v>
      </c>
      <c r="T9" s="226">
        <v>2.2058910013570021E-2</v>
      </c>
      <c r="U9" s="226">
        <v>1.9636421359763331E-2</v>
      </c>
      <c r="V9" s="226">
        <v>7.4501623872100667E-3</v>
      </c>
      <c r="W9" s="226">
        <v>8.0357595313038706E-3</v>
      </c>
      <c r="DA9" s="174" t="s">
        <v>2450</v>
      </c>
    </row>
    <row r="10" spans="1:105" ht="12" customHeight="1" x14ac:dyDescent="0.25">
      <c r="A10" s="56" t="s">
        <v>96</v>
      </c>
      <c r="B10" s="262">
        <v>1.286621890085687E-2</v>
      </c>
      <c r="C10" s="262">
        <v>1.2126969366592581E-2</v>
      </c>
      <c r="D10" s="262">
        <v>1.35926568200563E-2</v>
      </c>
      <c r="E10" s="262">
        <v>3.4368382848524948E-2</v>
      </c>
      <c r="F10" s="262">
        <v>4.2774302036509379E-2</v>
      </c>
      <c r="G10" s="262">
        <v>4.8281330674568121E-2</v>
      </c>
      <c r="H10" s="262">
        <v>5.9986077500748768E-2</v>
      </c>
      <c r="I10" s="262">
        <v>8.331370953394128E-2</v>
      </c>
      <c r="J10" s="262">
        <v>9.4393972214746658E-2</v>
      </c>
      <c r="K10" s="262">
        <v>6.9513906462968039E-2</v>
      </c>
      <c r="L10" s="262">
        <v>6.0895634049683248E-2</v>
      </c>
      <c r="M10" s="262">
        <v>3.9080927691788912E-2</v>
      </c>
      <c r="N10" s="262">
        <v>3.7376634057980571E-2</v>
      </c>
      <c r="O10" s="262">
        <v>3.8469053571403643E-2</v>
      </c>
      <c r="P10" s="262">
        <v>1.7180495835910001E-2</v>
      </c>
      <c r="Q10" s="262">
        <v>2.4750994013498871E-2</v>
      </c>
      <c r="R10" s="262">
        <v>3.4031636047964373E-2</v>
      </c>
      <c r="S10" s="262">
        <v>3.3744868531071781E-2</v>
      </c>
      <c r="T10" s="262">
        <v>3.6772854091730568E-2</v>
      </c>
      <c r="U10" s="262">
        <v>3.2473347051246541E-2</v>
      </c>
      <c r="V10" s="262">
        <v>1.351040127488372E-2</v>
      </c>
      <c r="W10" s="262">
        <v>1.357488054190915E-2</v>
      </c>
      <c r="DA10" s="68" t="s">
        <v>2451</v>
      </c>
    </row>
    <row r="11" spans="1:105" ht="12" customHeight="1" x14ac:dyDescent="0.25">
      <c r="A11" s="37" t="s">
        <v>160</v>
      </c>
      <c r="B11" s="228">
        <v>1.792632643314199E-3</v>
      </c>
      <c r="C11" s="228">
        <v>2.161271836686688E-3</v>
      </c>
      <c r="D11" s="228">
        <v>1.9064599332832949E-3</v>
      </c>
      <c r="E11" s="228">
        <v>3.7366093960019379E-3</v>
      </c>
      <c r="F11" s="228">
        <v>6.9002471515461272E-3</v>
      </c>
      <c r="G11" s="228">
        <v>6.7929497798961914E-3</v>
      </c>
      <c r="H11" s="228">
        <v>3.9101592759975259E-3</v>
      </c>
      <c r="I11" s="228">
        <v>4.3594074865691852E-3</v>
      </c>
      <c r="J11" s="228">
        <v>3.2238933618754938E-3</v>
      </c>
      <c r="K11" s="228">
        <v>1.900786220840686E-3</v>
      </c>
      <c r="L11" s="228">
        <v>4.003783623569037E-3</v>
      </c>
      <c r="M11" s="228">
        <v>5.0155271044482006E-3</v>
      </c>
      <c r="N11" s="228">
        <v>1.9237040743644881E-4</v>
      </c>
      <c r="O11" s="228">
        <v>3.7355618610436622E-4</v>
      </c>
      <c r="P11" s="228">
        <v>2.0597871263031931E-4</v>
      </c>
      <c r="Q11" s="228">
        <v>1.848524349353761E-4</v>
      </c>
      <c r="R11" s="228">
        <v>2.6423684529550638E-4</v>
      </c>
      <c r="S11" s="228">
        <v>5.6357974085884822E-3</v>
      </c>
      <c r="T11" s="228">
        <v>3.6772500673973758E-3</v>
      </c>
      <c r="U11" s="228">
        <v>5.0801570882925218E-3</v>
      </c>
      <c r="V11" s="228">
        <v>6.6900255084851104E-3</v>
      </c>
      <c r="W11" s="228">
        <v>5.4328429117178239E-3</v>
      </c>
      <c r="DA11" s="69" t="s">
        <v>2452</v>
      </c>
    </row>
    <row r="12" spans="1:105" ht="12" customHeight="1" x14ac:dyDescent="0.25">
      <c r="A12" s="37" t="s">
        <v>162</v>
      </c>
      <c r="B12" s="228">
        <v>1.418247146313157E-3</v>
      </c>
      <c r="C12" s="228">
        <v>1.329223862552508E-3</v>
      </c>
      <c r="D12" s="228">
        <v>1.4864926189024411E-3</v>
      </c>
      <c r="E12" s="228">
        <v>2.1752764785528339E-3</v>
      </c>
      <c r="F12" s="228">
        <v>2.8186903831390721E-3</v>
      </c>
      <c r="G12" s="228">
        <v>3.66396051864728E-3</v>
      </c>
      <c r="H12" s="228">
        <v>2.831592910549463E-3</v>
      </c>
      <c r="I12" s="228">
        <v>2.7752577058585172E-3</v>
      </c>
      <c r="J12" s="228">
        <v>4.3193974075619078E-3</v>
      </c>
      <c r="K12" s="228">
        <v>2.3783980550123331E-3</v>
      </c>
      <c r="L12" s="228">
        <v>1.8179407273494321E-3</v>
      </c>
      <c r="M12" s="228">
        <v>1.2198835854173119E-2</v>
      </c>
      <c r="N12" s="228">
        <v>1.40019872986188E-2</v>
      </c>
      <c r="O12" s="228">
        <v>1.9208088767933999E-2</v>
      </c>
      <c r="P12" s="228">
        <v>8.0183187807842116E-3</v>
      </c>
      <c r="Q12" s="228">
        <v>5.8560836104016162E-3</v>
      </c>
      <c r="R12" s="228">
        <v>8.572487964166136E-3</v>
      </c>
      <c r="S12" s="228">
        <v>5.5496555765903724E-3</v>
      </c>
      <c r="T12" s="228">
        <v>6.845889423119807E-4</v>
      </c>
      <c r="U12" s="228">
        <v>1.4540933419014441E-3</v>
      </c>
      <c r="V12" s="228">
        <v>1.87547771116179E-3</v>
      </c>
      <c r="W12" s="228">
        <v>9.6094231414207304E-6</v>
      </c>
      <c r="DA12" s="69" t="s">
        <v>2453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2455</v>
      </c>
    </row>
    <row r="15" spans="1:105" ht="12" customHeight="1" x14ac:dyDescent="0.25">
      <c r="A15" s="37" t="s">
        <v>38</v>
      </c>
      <c r="B15" s="228">
        <v>9.6553391112295175E-3</v>
      </c>
      <c r="C15" s="228">
        <v>8.6364736673533848E-3</v>
      </c>
      <c r="D15" s="228">
        <v>1.019970426787057E-2</v>
      </c>
      <c r="E15" s="228">
        <v>2.845649697397018E-2</v>
      </c>
      <c r="F15" s="228">
        <v>3.3055364501824183E-2</v>
      </c>
      <c r="G15" s="228">
        <v>3.7824420376024653E-2</v>
      </c>
      <c r="H15" s="228">
        <v>5.3244325314201778E-2</v>
      </c>
      <c r="I15" s="228">
        <v>7.6179044341513583E-2</v>
      </c>
      <c r="J15" s="228">
        <v>8.6850681445309261E-2</v>
      </c>
      <c r="K15" s="228">
        <v>6.5234722187115027E-2</v>
      </c>
      <c r="L15" s="228">
        <v>5.5073909698764793E-2</v>
      </c>
      <c r="M15" s="228">
        <v>2.1866564733167591E-2</v>
      </c>
      <c r="N15" s="228">
        <v>2.318227635192532E-2</v>
      </c>
      <c r="O15" s="228">
        <v>1.8887408617365278E-2</v>
      </c>
      <c r="P15" s="228">
        <v>8.9561983424954646E-3</v>
      </c>
      <c r="Q15" s="228">
        <v>1.8710057968161879E-2</v>
      </c>
      <c r="R15" s="228">
        <v>2.5194911238502721E-2</v>
      </c>
      <c r="S15" s="228">
        <v>2.2559415545892931E-2</v>
      </c>
      <c r="T15" s="228">
        <v>3.2411015082021211E-2</v>
      </c>
      <c r="U15" s="228">
        <v>2.5939096621052579E-2</v>
      </c>
      <c r="V15" s="228">
        <v>4.9448980552368182E-3</v>
      </c>
      <c r="W15" s="228">
        <v>8.1324282070499021E-3</v>
      </c>
      <c r="DA15" s="69" t="s">
        <v>2456</v>
      </c>
    </row>
    <row r="16" spans="1:105" ht="12" customHeight="1" x14ac:dyDescent="0.25">
      <c r="A16" s="57" t="s">
        <v>2405</v>
      </c>
      <c r="B16" s="263">
        <f t="shared" ref="B16:W16" si="0">B17+B23</f>
        <v>6.4321221698400585E-2</v>
      </c>
      <c r="C16" s="263">
        <f t="shared" si="0"/>
        <v>6.0691969532781456E-2</v>
      </c>
      <c r="D16" s="263">
        <f t="shared" si="0"/>
        <v>6.7954414446110931E-2</v>
      </c>
      <c r="E16" s="263">
        <f t="shared" si="0"/>
        <v>0.17163710959495082</v>
      </c>
      <c r="F16" s="263">
        <f t="shared" si="0"/>
        <v>0.21393621525341552</v>
      </c>
      <c r="G16" s="263">
        <f t="shared" si="0"/>
        <v>0.24134811679317372</v>
      </c>
      <c r="H16" s="263">
        <f t="shared" si="0"/>
        <v>0.2991863795613231</v>
      </c>
      <c r="I16" s="263">
        <f t="shared" si="0"/>
        <v>0.41536249218812932</v>
      </c>
      <c r="J16" s="263">
        <f t="shared" si="0"/>
        <v>0.4703831334481639</v>
      </c>
      <c r="K16" s="263">
        <f t="shared" si="0"/>
        <v>0.3463193104008459</v>
      </c>
      <c r="L16" s="263">
        <f t="shared" si="0"/>
        <v>0.30370810034941947</v>
      </c>
      <c r="M16" s="263">
        <f t="shared" si="0"/>
        <v>0.19546060011796618</v>
      </c>
      <c r="N16" s="263">
        <f t="shared" si="0"/>
        <v>0.18633018639751656</v>
      </c>
      <c r="O16" s="263">
        <f t="shared" si="0"/>
        <v>0.19189000653177074</v>
      </c>
      <c r="P16" s="263">
        <f t="shared" si="0"/>
        <v>8.5694277451486112E-2</v>
      </c>
      <c r="Q16" s="263">
        <f t="shared" si="0"/>
        <v>0.12333343525856609</v>
      </c>
      <c r="R16" s="263">
        <f t="shared" si="0"/>
        <v>0.16958967881437631</v>
      </c>
      <c r="S16" s="263">
        <f t="shared" si="0"/>
        <v>0.16886429286816851</v>
      </c>
      <c r="T16" s="263">
        <f t="shared" si="0"/>
        <v>0.18356934409446493</v>
      </c>
      <c r="U16" s="263">
        <f t="shared" si="0"/>
        <v>0.16238076673799984</v>
      </c>
      <c r="V16" s="263">
        <f t="shared" si="0"/>
        <v>6.82273768114008E-2</v>
      </c>
      <c r="W16" s="263">
        <f t="shared" si="0"/>
        <v>6.8336221593251617E-2</v>
      </c>
      <c r="DA16" s="70"/>
    </row>
    <row r="17" spans="1:105" ht="12" customHeight="1" x14ac:dyDescent="0.25">
      <c r="A17" s="60" t="s">
        <v>2406</v>
      </c>
      <c r="B17" s="331">
        <v>1.6261579820820039E-2</v>
      </c>
      <c r="C17" s="331">
        <v>1.7703750604725239E-2</v>
      </c>
      <c r="D17" s="331">
        <v>1.7185184207374391E-2</v>
      </c>
      <c r="E17" s="331">
        <v>2.9994331655760528E-2</v>
      </c>
      <c r="F17" s="331">
        <v>4.9402483005428023E-2</v>
      </c>
      <c r="G17" s="331">
        <v>5.3076314367860318E-2</v>
      </c>
      <c r="H17" s="331">
        <v>3.4161694551778997E-2</v>
      </c>
      <c r="I17" s="331">
        <v>3.6179788457772213E-2</v>
      </c>
      <c r="J17" s="331">
        <v>3.8082144430506101E-2</v>
      </c>
      <c r="K17" s="331">
        <v>2.1612187204116139E-2</v>
      </c>
      <c r="L17" s="331">
        <v>2.9576622787696079E-2</v>
      </c>
      <c r="M17" s="331">
        <v>8.6619340576213483E-2</v>
      </c>
      <c r="N17" s="331">
        <v>7.0939946184735356E-2</v>
      </c>
      <c r="O17" s="331">
        <v>9.7877555628789026E-2</v>
      </c>
      <c r="P17" s="331">
        <v>4.11146226132314E-2</v>
      </c>
      <c r="Q17" s="331">
        <v>3.020375072860167E-2</v>
      </c>
      <c r="R17" s="331">
        <v>4.41815085460118E-2</v>
      </c>
      <c r="S17" s="331">
        <v>5.6574354667844093E-2</v>
      </c>
      <c r="T17" s="331">
        <v>2.2242873860065619E-2</v>
      </c>
      <c r="U17" s="331">
        <v>3.3268398971871643E-2</v>
      </c>
      <c r="V17" s="331">
        <v>4.3614048691269808E-2</v>
      </c>
      <c r="W17" s="331">
        <v>2.7856898938349792E-2</v>
      </c>
      <c r="DA17" s="72" t="s">
        <v>2457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2458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2459</v>
      </c>
    </row>
    <row r="20" spans="1:105" ht="12" customHeight="1" x14ac:dyDescent="0.25">
      <c r="A20" s="59" t="s">
        <v>160</v>
      </c>
      <c r="B20" s="232">
        <v>9.1758815077923796E-3</v>
      </c>
      <c r="C20" s="232">
        <v>1.1062821127089079E-2</v>
      </c>
      <c r="D20" s="232">
        <v>9.758524989715453E-3</v>
      </c>
      <c r="E20" s="232">
        <v>1.9126442434535051E-2</v>
      </c>
      <c r="F20" s="232">
        <v>3.5320036413044188E-2</v>
      </c>
      <c r="G20" s="232">
        <v>3.4770817379222989E-2</v>
      </c>
      <c r="H20" s="232">
        <v>2.0014785699102051E-2</v>
      </c>
      <c r="I20" s="232">
        <v>2.2314335672805611E-2</v>
      </c>
      <c r="J20" s="232">
        <v>1.6502022091730389E-2</v>
      </c>
      <c r="K20" s="232">
        <v>9.7294831705358031E-3</v>
      </c>
      <c r="L20" s="232">
        <v>2.0494017137157469E-2</v>
      </c>
      <c r="M20" s="232">
        <v>2.5672790563744829E-2</v>
      </c>
      <c r="N20" s="232">
        <v>9.8467919282066311E-4</v>
      </c>
      <c r="O20" s="232">
        <v>1.91210804566149E-3</v>
      </c>
      <c r="P20" s="232">
        <v>1.054335514458306E-3</v>
      </c>
      <c r="Q20" s="232">
        <v>9.4619722881874246E-4</v>
      </c>
      <c r="R20" s="232">
        <v>1.3525392341075799E-3</v>
      </c>
      <c r="S20" s="232">
        <v>2.8847744916395201E-2</v>
      </c>
      <c r="T20" s="232">
        <v>1.882260206451335E-2</v>
      </c>
      <c r="U20" s="232">
        <v>2.6003609639152069E-2</v>
      </c>
      <c r="V20" s="232">
        <v>3.424398276965239E-2</v>
      </c>
      <c r="W20" s="232">
        <v>2.7808889341771829E-2</v>
      </c>
      <c r="DA20" s="71" t="s">
        <v>2460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2461</v>
      </c>
    </row>
    <row r="22" spans="1:105" ht="12" customHeight="1" x14ac:dyDescent="0.25">
      <c r="A22" s="59" t="s">
        <v>162</v>
      </c>
      <c r="B22" s="232">
        <v>7.0856983130276581E-3</v>
      </c>
      <c r="C22" s="232">
        <v>6.6409294776361627E-3</v>
      </c>
      <c r="D22" s="232">
        <v>7.426659217658939E-3</v>
      </c>
      <c r="E22" s="232">
        <v>1.0867889221225479E-2</v>
      </c>
      <c r="F22" s="232">
        <v>1.408244659238383E-2</v>
      </c>
      <c r="G22" s="232">
        <v>1.8305496988637329E-2</v>
      </c>
      <c r="H22" s="232">
        <v>1.4146908852676939E-2</v>
      </c>
      <c r="I22" s="232">
        <v>1.3865452784966601E-2</v>
      </c>
      <c r="J22" s="232">
        <v>2.1580122338775709E-2</v>
      </c>
      <c r="K22" s="232">
        <v>1.1882704033580341E-2</v>
      </c>
      <c r="L22" s="232">
        <v>9.0826056505386148E-3</v>
      </c>
      <c r="M22" s="232">
        <v>6.094655001246866E-2</v>
      </c>
      <c r="N22" s="232">
        <v>6.9955266991914691E-2</v>
      </c>
      <c r="O22" s="232">
        <v>9.5965447583127542E-2</v>
      </c>
      <c r="P22" s="232">
        <v>4.0060287098773087E-2</v>
      </c>
      <c r="Q22" s="232">
        <v>2.9257553499782929E-2</v>
      </c>
      <c r="R22" s="232">
        <v>4.2828969311904219E-2</v>
      </c>
      <c r="S22" s="232">
        <v>2.7726609751448889E-2</v>
      </c>
      <c r="T22" s="232">
        <v>3.4202717955522741E-3</v>
      </c>
      <c r="U22" s="232">
        <v>7.26478933271958E-3</v>
      </c>
      <c r="V22" s="232">
        <v>9.3700659216174216E-3</v>
      </c>
      <c r="W22" s="232">
        <v>4.800959657795729E-5</v>
      </c>
      <c r="DA22" s="71" t="s">
        <v>2462</v>
      </c>
    </row>
    <row r="23" spans="1:105" ht="12" customHeight="1" x14ac:dyDescent="0.25">
      <c r="A23" s="60" t="s">
        <v>2413</v>
      </c>
      <c r="B23" s="331">
        <v>4.8059641877580543E-2</v>
      </c>
      <c r="C23" s="331">
        <v>4.2988218928056217E-2</v>
      </c>
      <c r="D23" s="331">
        <v>5.0769230238736543E-2</v>
      </c>
      <c r="E23" s="331">
        <v>0.14164277793919031</v>
      </c>
      <c r="F23" s="331">
        <v>0.16453373224798751</v>
      </c>
      <c r="G23" s="331">
        <v>0.18827180242531341</v>
      </c>
      <c r="H23" s="331">
        <v>0.26502468500954413</v>
      </c>
      <c r="I23" s="331">
        <v>0.37918270373035712</v>
      </c>
      <c r="J23" s="331">
        <v>0.43230098901765779</v>
      </c>
      <c r="K23" s="331">
        <v>0.32470712319672979</v>
      </c>
      <c r="L23" s="331">
        <v>0.2741314775617234</v>
      </c>
      <c r="M23" s="331">
        <v>0.10884125954175269</v>
      </c>
      <c r="N23" s="331">
        <v>0.1153902402127812</v>
      </c>
      <c r="O23" s="331">
        <v>9.4012450902981728E-2</v>
      </c>
      <c r="P23" s="331">
        <v>4.4579654838254712E-2</v>
      </c>
      <c r="Q23" s="331">
        <v>9.3129684529964424E-2</v>
      </c>
      <c r="R23" s="331">
        <v>0.12540817026836451</v>
      </c>
      <c r="S23" s="331">
        <v>0.1122899382003244</v>
      </c>
      <c r="T23" s="331">
        <v>0.16132647023439931</v>
      </c>
      <c r="U23" s="331">
        <v>0.12911236776612819</v>
      </c>
      <c r="V23" s="331">
        <v>2.4613328120130989E-2</v>
      </c>
      <c r="W23" s="331">
        <v>4.0479322654901832E-2</v>
      </c>
      <c r="DA23" s="72" t="s">
        <v>2463</v>
      </c>
    </row>
    <row r="24" spans="1:105" ht="12" customHeight="1" x14ac:dyDescent="0.25">
      <c r="A24" s="57" t="s">
        <v>2415</v>
      </c>
      <c r="B24" s="263">
        <f t="shared" ref="B24:W24" si="1">B25+B26</f>
        <v>2.300281779395167E-2</v>
      </c>
      <c r="C24" s="263">
        <f t="shared" si="1"/>
        <v>2.2016855713623686E-2</v>
      </c>
      <c r="D24" s="263">
        <f t="shared" si="1"/>
        <v>2.4287733865020172E-2</v>
      </c>
      <c r="E24" s="263">
        <f t="shared" si="1"/>
        <v>5.6391561057967374E-2</v>
      </c>
      <c r="F24" s="263">
        <f t="shared" si="1"/>
        <v>7.2423854238852947E-2</v>
      </c>
      <c r="G24" s="263">
        <f t="shared" si="1"/>
        <v>8.2435643979427778E-2</v>
      </c>
      <c r="H24" s="263">
        <f t="shared" si="1"/>
        <v>9.1894574874246321E-2</v>
      </c>
      <c r="I24" s="263">
        <f t="shared" si="1"/>
        <v>0.12060307023059508</v>
      </c>
      <c r="J24" s="263">
        <f t="shared" si="1"/>
        <v>0.13922260355353774</v>
      </c>
      <c r="K24" s="263">
        <f t="shared" si="1"/>
        <v>9.7654654572966071E-2</v>
      </c>
      <c r="L24" s="263">
        <f t="shared" si="1"/>
        <v>8.8124182719435604E-2</v>
      </c>
      <c r="M24" s="263">
        <f t="shared" si="1"/>
        <v>7.9127258546078494E-2</v>
      </c>
      <c r="N24" s="263">
        <f t="shared" si="1"/>
        <v>7.44233484376816E-2</v>
      </c>
      <c r="O24" s="263">
        <f t="shared" si="1"/>
        <v>7.970282649514368E-2</v>
      </c>
      <c r="P24" s="263">
        <f t="shared" si="1"/>
        <v>3.5333277427366659E-2</v>
      </c>
      <c r="Q24" s="263">
        <f t="shared" si="1"/>
        <v>4.5854799177754119E-2</v>
      </c>
      <c r="R24" s="263">
        <f t="shared" si="1"/>
        <v>6.371729682597127E-2</v>
      </c>
      <c r="S24" s="263">
        <f t="shared" si="1"/>
        <v>6.409185166840814E-2</v>
      </c>
      <c r="T24" s="263">
        <f t="shared" si="1"/>
        <v>5.1428787587197683E-2</v>
      </c>
      <c r="U24" s="263">
        <f t="shared" si="1"/>
        <v>5.2250724654617983E-2</v>
      </c>
      <c r="V24" s="263">
        <f t="shared" si="1"/>
        <v>2.6633531157930171E-2</v>
      </c>
      <c r="W24" s="263">
        <f t="shared" si="1"/>
        <v>1.3207538737857336E-2</v>
      </c>
      <c r="DA24" s="70"/>
    </row>
    <row r="25" spans="1:105" ht="12" customHeight="1" x14ac:dyDescent="0.25">
      <c r="A25" s="60" t="s">
        <v>2416</v>
      </c>
      <c r="B25" s="264">
        <v>1.424769552808657E-2</v>
      </c>
      <c r="C25" s="264">
        <v>1.37698122461652E-2</v>
      </c>
      <c r="D25" s="264">
        <v>1.5037708936622469E-2</v>
      </c>
      <c r="E25" s="264">
        <v>3.3009814860836179E-2</v>
      </c>
      <c r="F25" s="264">
        <v>4.3244112662728547E-2</v>
      </c>
      <c r="G25" s="264">
        <v>4.9526407554310918E-2</v>
      </c>
      <c r="H25" s="264">
        <v>5.1356577018966898E-2</v>
      </c>
      <c r="I25" s="264">
        <v>6.4571210719534464E-2</v>
      </c>
      <c r="J25" s="264">
        <v>7.5872505953560737E-2</v>
      </c>
      <c r="K25" s="264">
        <v>5.1218921805022841E-2</v>
      </c>
      <c r="L25" s="264">
        <v>4.7075362913498973E-2</v>
      </c>
      <c r="M25" s="264">
        <v>5.3412630792242372E-2</v>
      </c>
      <c r="N25" s="264">
        <v>4.9733296005664479E-2</v>
      </c>
      <c r="O25" s="264">
        <v>5.5187285065914693E-2</v>
      </c>
      <c r="P25" s="264">
        <v>2.4267426496519969E-2</v>
      </c>
      <c r="Q25" s="264">
        <v>2.9195122515244969E-2</v>
      </c>
      <c r="R25" s="264">
        <v>4.0838087322421557E-2</v>
      </c>
      <c r="S25" s="264">
        <v>4.1292036073971083E-2</v>
      </c>
      <c r="T25" s="264">
        <v>2.6544846045346689E-2</v>
      </c>
      <c r="U25" s="264">
        <v>3.0099514059583499E-2</v>
      </c>
      <c r="V25" s="264">
        <v>1.8229244400035701E-2</v>
      </c>
      <c r="W25" s="264">
        <v>4.1426588186624742E-3</v>
      </c>
      <c r="DA25" s="72" t="s">
        <v>2464</v>
      </c>
    </row>
    <row r="26" spans="1:105" ht="12" customHeight="1" x14ac:dyDescent="0.25">
      <c r="A26" s="60" t="s">
        <v>2418</v>
      </c>
      <c r="B26" s="264">
        <v>8.7551222658650996E-3</v>
      </c>
      <c r="C26" s="264">
        <v>8.2470434674584859E-3</v>
      </c>
      <c r="D26" s="264">
        <v>9.2500249283977033E-3</v>
      </c>
      <c r="E26" s="264">
        <v>2.3381746197131192E-2</v>
      </c>
      <c r="F26" s="264">
        <v>2.91797415761244E-2</v>
      </c>
      <c r="G26" s="264">
        <v>3.290923642511686E-2</v>
      </c>
      <c r="H26" s="264">
        <v>4.0537997855279423E-2</v>
      </c>
      <c r="I26" s="264">
        <v>5.6031859511060607E-2</v>
      </c>
      <c r="J26" s="264">
        <v>6.3350097599977007E-2</v>
      </c>
      <c r="K26" s="264">
        <v>4.6435732767943223E-2</v>
      </c>
      <c r="L26" s="264">
        <v>4.104881980593663E-2</v>
      </c>
      <c r="M26" s="264">
        <v>2.5714627753836129E-2</v>
      </c>
      <c r="N26" s="264">
        <v>2.4690052432017121E-2</v>
      </c>
      <c r="O26" s="264">
        <v>2.4515541429228991E-2</v>
      </c>
      <c r="P26" s="264">
        <v>1.106585093084669E-2</v>
      </c>
      <c r="Q26" s="264">
        <v>1.665967666250915E-2</v>
      </c>
      <c r="R26" s="264">
        <v>2.287920950354972E-2</v>
      </c>
      <c r="S26" s="264">
        <v>2.2799815594437049E-2</v>
      </c>
      <c r="T26" s="264">
        <v>2.4883941541850991E-2</v>
      </c>
      <c r="U26" s="264">
        <v>2.2151210595034481E-2</v>
      </c>
      <c r="V26" s="264">
        <v>8.4042867578944698E-3</v>
      </c>
      <c r="W26" s="264">
        <v>9.0648799191948622E-3</v>
      </c>
      <c r="DA26" s="72" t="s">
        <v>2465</v>
      </c>
    </row>
    <row r="27" spans="1:105" ht="12" customHeight="1" x14ac:dyDescent="0.25">
      <c r="A27" s="57" t="s">
        <v>2420</v>
      </c>
      <c r="B27" s="263">
        <f t="shared" ref="B27:W27" si="2">B28+B34</f>
        <v>7.8760679630694608E-2</v>
      </c>
      <c r="C27" s="263">
        <f t="shared" si="2"/>
        <v>7.4316697387079342E-2</v>
      </c>
      <c r="D27" s="263">
        <f t="shared" si="2"/>
        <v>8.320948707687055E-2</v>
      </c>
      <c r="E27" s="263">
        <f t="shared" si="2"/>
        <v>0.21016788929993974</v>
      </c>
      <c r="F27" s="263">
        <f t="shared" si="2"/>
        <v>0.26196271255520276</v>
      </c>
      <c r="G27" s="263">
        <f t="shared" si="2"/>
        <v>0.29552830627735571</v>
      </c>
      <c r="H27" s="263">
        <f t="shared" si="2"/>
        <v>0.36635066885059975</v>
      </c>
      <c r="I27" s="263">
        <f t="shared" si="2"/>
        <v>0.5086071332915868</v>
      </c>
      <c r="J27" s="263">
        <f t="shared" si="2"/>
        <v>0.57597934707938436</v>
      </c>
      <c r="K27" s="263">
        <f t="shared" si="2"/>
        <v>0.42406446171532153</v>
      </c>
      <c r="L27" s="263">
        <f t="shared" si="2"/>
        <v>0.37188746981561582</v>
      </c>
      <c r="M27" s="263">
        <f t="shared" si="2"/>
        <v>0.2393395103485299</v>
      </c>
      <c r="N27" s="263">
        <f t="shared" si="2"/>
        <v>0.22815941191532635</v>
      </c>
      <c r="O27" s="263">
        <f t="shared" si="2"/>
        <v>0.23496735493686211</v>
      </c>
      <c r="P27" s="263">
        <f t="shared" si="2"/>
        <v>0.10493176830794214</v>
      </c>
      <c r="Q27" s="263">
        <f t="shared" si="2"/>
        <v>0.1510205329696728</v>
      </c>
      <c r="R27" s="263">
        <f t="shared" si="2"/>
        <v>0.2076608312012771</v>
      </c>
      <c r="S27" s="263">
        <f t="shared" si="2"/>
        <v>0.20677260351204305</v>
      </c>
      <c r="T27" s="263">
        <f t="shared" si="2"/>
        <v>0.22477878868709994</v>
      </c>
      <c r="U27" s="263">
        <f t="shared" si="2"/>
        <v>0.1988335919240814</v>
      </c>
      <c r="V27" s="263">
        <f t="shared" si="2"/>
        <v>8.3543726707837704E-2</v>
      </c>
      <c r="W27" s="263">
        <f t="shared" si="2"/>
        <v>8.3677006032552986E-2</v>
      </c>
      <c r="DA27" s="70"/>
    </row>
    <row r="28" spans="1:105" ht="12" customHeight="1" x14ac:dyDescent="0.25">
      <c r="A28" s="60" t="s">
        <v>2421</v>
      </c>
      <c r="B28" s="331">
        <v>1.9912138556106171E-2</v>
      </c>
      <c r="C28" s="331">
        <v>2.1678061964969679E-2</v>
      </c>
      <c r="D28" s="331">
        <v>2.1043082702907421E-2</v>
      </c>
      <c r="E28" s="331">
        <v>3.6727753047870043E-2</v>
      </c>
      <c r="F28" s="331">
        <v>6.0492836333177161E-2</v>
      </c>
      <c r="G28" s="331">
        <v>6.4991405348400394E-2</v>
      </c>
      <c r="H28" s="331">
        <v>4.1830646389933467E-2</v>
      </c>
      <c r="I28" s="331">
        <v>4.4301781785027208E-2</v>
      </c>
      <c r="J28" s="331">
        <v>4.6631197261844198E-2</v>
      </c>
      <c r="K28" s="331">
        <v>2.646390269891773E-2</v>
      </c>
      <c r="L28" s="331">
        <v>3.6216272801260517E-2</v>
      </c>
      <c r="M28" s="331">
        <v>0.10606449866475121</v>
      </c>
      <c r="N28" s="331">
        <v>8.686524022620655E-2</v>
      </c>
      <c r="O28" s="331">
        <v>0.11985006811688451</v>
      </c>
      <c r="P28" s="331">
        <v>5.0344435852936402E-2</v>
      </c>
      <c r="Q28" s="331">
        <v>3.6984184565634702E-2</v>
      </c>
      <c r="R28" s="331">
        <v>5.4099806382871589E-2</v>
      </c>
      <c r="S28" s="331">
        <v>6.9274720001441747E-2</v>
      </c>
      <c r="T28" s="331">
        <v>2.7236172073549749E-2</v>
      </c>
      <c r="U28" s="331">
        <v>4.0736815067597923E-2</v>
      </c>
      <c r="V28" s="331">
        <v>5.3404957581146703E-2</v>
      </c>
      <c r="W28" s="331">
        <v>3.4110488495938507E-2</v>
      </c>
      <c r="DA28" s="72" t="s">
        <v>2466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2467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2468</v>
      </c>
    </row>
    <row r="31" spans="1:105" ht="12" customHeight="1" x14ac:dyDescent="0.25">
      <c r="A31" s="59" t="s">
        <v>160</v>
      </c>
      <c r="B31" s="232">
        <v>1.1235773274847821E-2</v>
      </c>
      <c r="C31" s="232">
        <v>1.3546311584190699E-2</v>
      </c>
      <c r="D31" s="232">
        <v>1.194921427312096E-2</v>
      </c>
      <c r="E31" s="232">
        <v>2.3420133593308232E-2</v>
      </c>
      <c r="F31" s="232">
        <v>4.3249024179237767E-2</v>
      </c>
      <c r="G31" s="232">
        <v>4.2576511076599578E-2</v>
      </c>
      <c r="H31" s="232">
        <v>2.450790085604334E-2</v>
      </c>
      <c r="I31" s="232">
        <v>2.732367633404769E-2</v>
      </c>
      <c r="J31" s="232">
        <v>2.0206557663343332E-2</v>
      </c>
      <c r="K31" s="232">
        <v>1.1913652861880579E-2</v>
      </c>
      <c r="L31" s="232">
        <v>2.5094714861825469E-2</v>
      </c>
      <c r="M31" s="232">
        <v>3.1436070078054892E-2</v>
      </c>
      <c r="N31" s="232">
        <v>1.205729623862036E-3</v>
      </c>
      <c r="O31" s="232">
        <v>2.341356790605906E-3</v>
      </c>
      <c r="P31" s="232">
        <v>1.291023078928537E-3</v>
      </c>
      <c r="Q31" s="232">
        <v>1.1586088516147869E-3</v>
      </c>
      <c r="R31" s="232">
        <v>1.656170490743975E-3</v>
      </c>
      <c r="S31" s="232">
        <v>3.5323769285381883E-2</v>
      </c>
      <c r="T31" s="232">
        <v>2.3048084160628601E-2</v>
      </c>
      <c r="U31" s="232">
        <v>3.1841154660186187E-2</v>
      </c>
      <c r="V31" s="232">
        <v>4.193140747304374E-2</v>
      </c>
      <c r="W31" s="232">
        <v>3.4051701234822637E-2</v>
      </c>
      <c r="DA31" s="71" t="s">
        <v>2469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2470</v>
      </c>
    </row>
    <row r="33" spans="1:105" ht="12" customHeight="1" x14ac:dyDescent="0.25">
      <c r="A33" s="59" t="s">
        <v>162</v>
      </c>
      <c r="B33" s="232">
        <v>8.6763652812583587E-3</v>
      </c>
      <c r="C33" s="232">
        <v>8.1317503807789727E-3</v>
      </c>
      <c r="D33" s="232">
        <v>9.0938684297864562E-3</v>
      </c>
      <c r="E33" s="232">
        <v>1.330761945456181E-2</v>
      </c>
      <c r="F33" s="232">
        <v>1.724381215393939E-2</v>
      </c>
      <c r="G33" s="232">
        <v>2.2414894271800819E-2</v>
      </c>
      <c r="H33" s="232">
        <v>1.7322745533890131E-2</v>
      </c>
      <c r="I33" s="232">
        <v>1.6978105450979521E-2</v>
      </c>
      <c r="J33" s="232">
        <v>2.642463959850087E-2</v>
      </c>
      <c r="K33" s="232">
        <v>1.4550249837037149E-2</v>
      </c>
      <c r="L33" s="232">
        <v>1.1121557939435041E-2</v>
      </c>
      <c r="M33" s="232">
        <v>7.4628428586696327E-2</v>
      </c>
      <c r="N33" s="232">
        <v>8.5659510602344516E-2</v>
      </c>
      <c r="O33" s="232">
        <v>0.1175087113262786</v>
      </c>
      <c r="P33" s="232">
        <v>4.9053412774007862E-2</v>
      </c>
      <c r="Q33" s="232">
        <v>3.5825575714019918E-2</v>
      </c>
      <c r="R33" s="232">
        <v>5.244363589212761E-2</v>
      </c>
      <c r="S33" s="232">
        <v>3.3950950716059858E-2</v>
      </c>
      <c r="T33" s="232">
        <v>4.1880879129211519E-3</v>
      </c>
      <c r="U33" s="232">
        <v>8.8956604074117325E-3</v>
      </c>
      <c r="V33" s="232">
        <v>1.147355010810296E-2</v>
      </c>
      <c r="W33" s="232">
        <v>5.8787261115866062E-5</v>
      </c>
      <c r="DA33" s="71" t="s">
        <v>2471</v>
      </c>
    </row>
    <row r="34" spans="1:105" ht="12" customHeight="1" x14ac:dyDescent="0.25">
      <c r="A34" s="60" t="s">
        <v>2428</v>
      </c>
      <c r="B34" s="331">
        <v>5.8848541074588437E-2</v>
      </c>
      <c r="C34" s="331">
        <v>5.2638635422109663E-2</v>
      </c>
      <c r="D34" s="331">
        <v>6.2166404373963133E-2</v>
      </c>
      <c r="E34" s="331">
        <v>0.17344013625206969</v>
      </c>
      <c r="F34" s="331">
        <v>0.20146987622202561</v>
      </c>
      <c r="G34" s="331">
        <v>0.23053690092895529</v>
      </c>
      <c r="H34" s="331">
        <v>0.3245200224606663</v>
      </c>
      <c r="I34" s="331">
        <v>0.4643053515065596</v>
      </c>
      <c r="J34" s="331">
        <v>0.52934814981754019</v>
      </c>
      <c r="K34" s="331">
        <v>0.39760055901640379</v>
      </c>
      <c r="L34" s="331">
        <v>0.33567119701435533</v>
      </c>
      <c r="M34" s="331">
        <v>0.1332750116837787</v>
      </c>
      <c r="N34" s="331">
        <v>0.14129417168911981</v>
      </c>
      <c r="O34" s="331">
        <v>0.1151172868199776</v>
      </c>
      <c r="P34" s="331">
        <v>5.4587332455005737E-2</v>
      </c>
      <c r="Q34" s="331">
        <v>0.1140363484040381</v>
      </c>
      <c r="R34" s="331">
        <v>0.1535610248184055</v>
      </c>
      <c r="S34" s="331">
        <v>0.1374978835106013</v>
      </c>
      <c r="T34" s="331">
        <v>0.19754261661355019</v>
      </c>
      <c r="U34" s="331">
        <v>0.15809677685648349</v>
      </c>
      <c r="V34" s="331">
        <v>3.0138769126691001E-2</v>
      </c>
      <c r="W34" s="331">
        <v>4.9566517536614479E-2</v>
      </c>
      <c r="DA34" s="72" t="s">
        <v>2472</v>
      </c>
    </row>
    <row r="35" spans="1:105" ht="12" customHeight="1" x14ac:dyDescent="0.25">
      <c r="A35" s="57" t="s">
        <v>2430</v>
      </c>
      <c r="B35" s="263">
        <v>5.4582471488724013E-2</v>
      </c>
      <c r="C35" s="263">
        <v>5.3574434157912958E-2</v>
      </c>
      <c r="D35" s="263">
        <v>5.766902005151163E-2</v>
      </c>
      <c r="E35" s="263">
        <v>0.13117981486673611</v>
      </c>
      <c r="F35" s="263">
        <v>0.17696346920771239</v>
      </c>
      <c r="G35" s="263">
        <v>0.19688963208158691</v>
      </c>
      <c r="H35" s="263">
        <v>0.2021061880780616</v>
      </c>
      <c r="I35" s="263">
        <v>0.25887674924832221</v>
      </c>
      <c r="J35" s="263">
        <v>0.28707972042111518</v>
      </c>
      <c r="K35" s="263">
        <v>0.1952156364572474</v>
      </c>
      <c r="L35" s="263">
        <v>0.19577280580313319</v>
      </c>
      <c r="M35" s="263">
        <v>0.19359322635363499</v>
      </c>
      <c r="N35" s="263">
        <v>0.17788535885880929</v>
      </c>
      <c r="O35" s="263">
        <v>0.1973862704150634</v>
      </c>
      <c r="P35" s="263">
        <v>8.6809708754749013E-2</v>
      </c>
      <c r="Q35" s="263">
        <v>0.10451689714592401</v>
      </c>
      <c r="R35" s="263">
        <v>0.1461854731980872</v>
      </c>
      <c r="S35" s="263">
        <v>0.15493231722315229</v>
      </c>
      <c r="T35" s="263">
        <v>0.1266609139730446</v>
      </c>
      <c r="U35" s="263">
        <v>0.12996562051194949</v>
      </c>
      <c r="V35" s="263">
        <v>7.424957657877479E-2</v>
      </c>
      <c r="W35" s="263">
        <v>6.7528422185375997E-2</v>
      </c>
      <c r="DA35" s="70" t="s">
        <v>2473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2474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2475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2476</v>
      </c>
    </row>
    <row r="39" spans="1:105" ht="12" customHeight="1" x14ac:dyDescent="0.25">
      <c r="A39" s="46" t="s">
        <v>160</v>
      </c>
      <c r="B39" s="231">
        <v>3.108380920243517E-2</v>
      </c>
      <c r="C39" s="231">
        <v>3.3743960821675523E-2</v>
      </c>
      <c r="D39" s="231">
        <v>3.3047268943873831E-2</v>
      </c>
      <c r="E39" s="231">
        <v>8.4291208124951139E-2</v>
      </c>
      <c r="F39" s="231">
        <v>0.12728170585243809</v>
      </c>
      <c r="G39" s="231">
        <v>0.129926230426259</v>
      </c>
      <c r="H39" s="231">
        <v>0.11945051328755819</v>
      </c>
      <c r="I39" s="231">
        <v>0.16096208656045921</v>
      </c>
      <c r="J39" s="231">
        <v>0.12589900477245061</v>
      </c>
      <c r="K39" s="231">
        <v>8.8910683199497562E-2</v>
      </c>
      <c r="L39" s="231">
        <v>0.13653476800280509</v>
      </c>
      <c r="M39" s="231">
        <v>5.8239733045691487E-2</v>
      </c>
      <c r="N39" s="231">
        <v>2.521393650939373E-3</v>
      </c>
      <c r="O39" s="231">
        <v>3.9372236510460288E-3</v>
      </c>
      <c r="P39" s="231">
        <v>2.2726770603164539E-3</v>
      </c>
      <c r="Q39" s="231">
        <v>3.342267774461036E-3</v>
      </c>
      <c r="R39" s="231">
        <v>4.5682949988979571E-3</v>
      </c>
      <c r="S39" s="231">
        <v>7.9823607958067533E-2</v>
      </c>
      <c r="T39" s="231">
        <v>0.1075319098001089</v>
      </c>
      <c r="U39" s="231">
        <v>0.1020535755088551</v>
      </c>
      <c r="V39" s="231">
        <v>5.8562214746966497E-2</v>
      </c>
      <c r="W39" s="231">
        <v>6.7414483378367016E-2</v>
      </c>
      <c r="DA39" s="73" t="s">
        <v>2477</v>
      </c>
    </row>
    <row r="40" spans="1:105" ht="12" customHeight="1" x14ac:dyDescent="0.25">
      <c r="A40" s="46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2478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2479</v>
      </c>
    </row>
    <row r="42" spans="1:105" ht="12" customHeight="1" x14ac:dyDescent="0.25">
      <c r="A42" s="46" t="s">
        <v>162</v>
      </c>
      <c r="B42" s="231">
        <v>2.349866228628884E-2</v>
      </c>
      <c r="C42" s="231">
        <v>1.9830473336237438E-2</v>
      </c>
      <c r="D42" s="231">
        <v>2.4621751107637799E-2</v>
      </c>
      <c r="E42" s="231">
        <v>4.6888606741784973E-2</v>
      </c>
      <c r="F42" s="231">
        <v>4.9681763355274307E-2</v>
      </c>
      <c r="G42" s="231">
        <v>6.6963401655327909E-2</v>
      </c>
      <c r="H42" s="231">
        <v>8.2655674790503314E-2</v>
      </c>
      <c r="I42" s="231">
        <v>9.7914662687862933E-2</v>
      </c>
      <c r="J42" s="231">
        <v>0.16118071564866451</v>
      </c>
      <c r="K42" s="231">
        <v>0.1063049532577499</v>
      </c>
      <c r="L42" s="231">
        <v>5.9238037800328089E-2</v>
      </c>
      <c r="M42" s="231">
        <v>0.1353534933079435</v>
      </c>
      <c r="N42" s="231">
        <v>0.17536396520787001</v>
      </c>
      <c r="O42" s="231">
        <v>0.19344904676401731</v>
      </c>
      <c r="P42" s="231">
        <v>8.4537031694432566E-2</v>
      </c>
      <c r="Q42" s="231">
        <v>0.101174629371463</v>
      </c>
      <c r="R42" s="231">
        <v>0.1416171781991892</v>
      </c>
      <c r="S42" s="231">
        <v>7.5108709265084811E-2</v>
      </c>
      <c r="T42" s="231">
        <v>1.9129004172935719E-2</v>
      </c>
      <c r="U42" s="231">
        <v>2.7912045003094459E-2</v>
      </c>
      <c r="V42" s="231">
        <v>1.5687361831808289E-2</v>
      </c>
      <c r="W42" s="231">
        <v>1.139388070089822E-4</v>
      </c>
      <c r="DA42" s="73" t="s">
        <v>2480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2481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2482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2483</v>
      </c>
    </row>
    <row r="46" spans="1:105" ht="12" customHeight="1" x14ac:dyDescent="0.25">
      <c r="A46" s="57" t="s">
        <v>2442</v>
      </c>
      <c r="B46" s="263">
        <v>4.6792693414970908E-2</v>
      </c>
      <c r="C46" s="263">
        <v>4.4077211583588592E-2</v>
      </c>
      <c r="D46" s="263">
        <v>4.9437753969799457E-2</v>
      </c>
      <c r="E46" s="263">
        <v>0.1249662595318323</v>
      </c>
      <c r="F46" s="263">
        <v>0.155954269973265</v>
      </c>
      <c r="G46" s="263">
        <v>0.17588695666366311</v>
      </c>
      <c r="H46" s="263">
        <v>0.21665969334254709</v>
      </c>
      <c r="I46" s="263">
        <v>0.29946830483385722</v>
      </c>
      <c r="J46" s="263">
        <v>0.3385814160884596</v>
      </c>
      <c r="K46" s="263">
        <v>0.2481807724583712</v>
      </c>
      <c r="L46" s="263">
        <v>0.21938983624642561</v>
      </c>
      <c r="M46" s="263">
        <v>0.13743459613998449</v>
      </c>
      <c r="N46" s="263">
        <v>0.1319586430397813</v>
      </c>
      <c r="O46" s="263">
        <v>0.13102595019974619</v>
      </c>
      <c r="P46" s="263">
        <v>5.9142631508609267E-2</v>
      </c>
      <c r="Q46" s="263">
        <v>8.9039435291576541E-2</v>
      </c>
      <c r="R46" s="263">
        <v>0.12228039807628049</v>
      </c>
      <c r="S46" s="263">
        <v>0.1218560687824899</v>
      </c>
      <c r="T46" s="263">
        <v>0.13299490425892271</v>
      </c>
      <c r="U46" s="263">
        <v>0.118389529542622</v>
      </c>
      <c r="V46" s="263">
        <v>4.4917615276135442E-2</v>
      </c>
      <c r="W46" s="263">
        <v>4.8448226537759147E-2</v>
      </c>
      <c r="DA46" s="70" t="s">
        <v>2484</v>
      </c>
    </row>
    <row r="47" spans="1:105" ht="12" customHeight="1" x14ac:dyDescent="0.25">
      <c r="A47" s="41" t="s">
        <v>2444</v>
      </c>
      <c r="B47" s="352">
        <v>2.9167777937494879E-2</v>
      </c>
      <c r="C47" s="352">
        <v>2.7475108307459851E-2</v>
      </c>
      <c r="D47" s="352">
        <v>3.0816551138265199E-2</v>
      </c>
      <c r="E47" s="352">
        <v>7.7896522762198106E-2</v>
      </c>
      <c r="F47" s="352">
        <v>9.7212602716495011E-2</v>
      </c>
      <c r="G47" s="352">
        <v>0.1096374523383631</v>
      </c>
      <c r="H47" s="352">
        <v>0.1350527478163778</v>
      </c>
      <c r="I47" s="352">
        <v>0.18667070384790771</v>
      </c>
      <c r="J47" s="352">
        <v>0.2110514876895527</v>
      </c>
      <c r="K47" s="352">
        <v>0.1547011110308453</v>
      </c>
      <c r="L47" s="352">
        <v>0.13675455628574201</v>
      </c>
      <c r="M47" s="352">
        <v>8.5668541145738408E-2</v>
      </c>
      <c r="N47" s="352">
        <v>8.225515815009829E-2</v>
      </c>
      <c r="O47" s="352">
        <v>8.1673772988086396E-2</v>
      </c>
      <c r="P47" s="352">
        <v>3.6865993739319237E-2</v>
      </c>
      <c r="Q47" s="352">
        <v>5.5501880458835383E-2</v>
      </c>
      <c r="R47" s="352">
        <v>7.6222316710162011E-2</v>
      </c>
      <c r="S47" s="352">
        <v>7.5957815102958084E-2</v>
      </c>
      <c r="T47" s="352">
        <v>8.2901101670748156E-2</v>
      </c>
      <c r="U47" s="352">
        <v>7.3796981020094049E-2</v>
      </c>
      <c r="V47" s="352">
        <v>2.799896591199378E-2</v>
      </c>
      <c r="W47" s="352">
        <v>3.019973867686547E-2</v>
      </c>
      <c r="DA47" s="97" t="s">
        <v>2485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0.99999999999999989</v>
      </c>
      <c r="C51" s="234">
        <f t="shared" si="3"/>
        <v>0.99999999999999989</v>
      </c>
      <c r="D51" s="234">
        <f t="shared" si="3"/>
        <v>0.99999999999999989</v>
      </c>
      <c r="E51" s="234">
        <f t="shared" si="3"/>
        <v>1</v>
      </c>
      <c r="F51" s="234">
        <f t="shared" si="3"/>
        <v>1.0000000000000002</v>
      </c>
      <c r="G51" s="234">
        <f t="shared" si="3"/>
        <v>1</v>
      </c>
      <c r="H51" s="234">
        <f t="shared" si="3"/>
        <v>1</v>
      </c>
      <c r="I51" s="234">
        <f t="shared" si="3"/>
        <v>1</v>
      </c>
      <c r="J51" s="234">
        <f t="shared" si="3"/>
        <v>1.0000000000000002</v>
      </c>
      <c r="K51" s="234">
        <f t="shared" si="3"/>
        <v>1.0000000000000002</v>
      </c>
      <c r="L51" s="234">
        <f t="shared" si="3"/>
        <v>1</v>
      </c>
      <c r="M51" s="234">
        <f t="shared" si="3"/>
        <v>1.0000000000000002</v>
      </c>
      <c r="N51" s="234">
        <f t="shared" si="3"/>
        <v>0.99999999999999956</v>
      </c>
      <c r="O51" s="234">
        <f t="shared" si="3"/>
        <v>1.0000000000000002</v>
      </c>
      <c r="P51" s="234">
        <f t="shared" si="3"/>
        <v>1.0000000000000002</v>
      </c>
      <c r="Q51" s="234">
        <f t="shared" si="3"/>
        <v>0.99999999999999989</v>
      </c>
      <c r="R51" s="234">
        <f t="shared" si="3"/>
        <v>1</v>
      </c>
      <c r="S51" s="234">
        <f t="shared" si="3"/>
        <v>1</v>
      </c>
      <c r="T51" s="234">
        <f t="shared" si="3"/>
        <v>0.99999999999999989</v>
      </c>
      <c r="U51" s="234">
        <f t="shared" si="3"/>
        <v>1</v>
      </c>
      <c r="V51" s="234">
        <f t="shared" si="3"/>
        <v>1.0000000000000002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2.1819097982644135E-2</v>
      </c>
      <c r="C52" s="301">
        <f t="shared" si="4"/>
        <v>2.1636370304776619E-2</v>
      </c>
      <c r="D52" s="301">
        <f t="shared" si="4"/>
        <v>2.1820359867429973E-2</v>
      </c>
      <c r="E52" s="301">
        <f t="shared" si="4"/>
        <v>2.2301446106651378E-2</v>
      </c>
      <c r="F52" s="301">
        <f t="shared" si="4"/>
        <v>2.2015778514335383E-2</v>
      </c>
      <c r="G52" s="301">
        <f t="shared" si="4"/>
        <v>2.2045681786187765E-2</v>
      </c>
      <c r="H52" s="301">
        <f t="shared" si="4"/>
        <v>2.2696482929765269E-2</v>
      </c>
      <c r="I52" s="301">
        <f t="shared" si="4"/>
        <v>2.293874449854337E-2</v>
      </c>
      <c r="J52" s="301">
        <f t="shared" si="4"/>
        <v>2.294673685144143E-2</v>
      </c>
      <c r="K52" s="301">
        <f t="shared" si="4"/>
        <v>2.3158110321770137E-2</v>
      </c>
      <c r="L52" s="301">
        <f t="shared" si="4"/>
        <v>2.2872647214777993E-2</v>
      </c>
      <c r="M52" s="301">
        <f t="shared" si="4"/>
        <v>2.0586680747897632E-2</v>
      </c>
      <c r="N52" s="301">
        <f t="shared" si="4"/>
        <v>2.0842828098181228E-2</v>
      </c>
      <c r="O52" s="301">
        <f t="shared" si="4"/>
        <v>1.9989030958562234E-2</v>
      </c>
      <c r="P52" s="301">
        <f t="shared" si="4"/>
        <v>2.0208110150651496E-2</v>
      </c>
      <c r="Q52" s="301">
        <f t="shared" si="4"/>
        <v>2.1651055392954116E-2</v>
      </c>
      <c r="R52" s="301">
        <f t="shared" si="4"/>
        <v>2.1558425763823386E-2</v>
      </c>
      <c r="S52" s="301">
        <f t="shared" si="4"/>
        <v>2.1338497346128044E-2</v>
      </c>
      <c r="T52" s="301">
        <f t="shared" si="4"/>
        <v>2.2759618874991228E-2</v>
      </c>
      <c r="U52" s="301">
        <f t="shared" si="4"/>
        <v>2.2199256707089284E-2</v>
      </c>
      <c r="V52" s="301">
        <f t="shared" si="4"/>
        <v>1.9365066990432535E-2</v>
      </c>
      <c r="W52" s="301">
        <f t="shared" si="4"/>
        <v>2.1546102278850402E-2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7.6945151997618649E-3</v>
      </c>
      <c r="C53" s="235">
        <f t="shared" si="5"/>
        <v>7.6300761979347922E-3</v>
      </c>
      <c r="D53" s="235">
        <f t="shared" si="5"/>
        <v>7.6949602040270624E-3</v>
      </c>
      <c r="E53" s="235">
        <f t="shared" si="5"/>
        <v>7.864615493307572E-3</v>
      </c>
      <c r="F53" s="235">
        <f t="shared" si="5"/>
        <v>7.7638746820740704E-3</v>
      </c>
      <c r="G53" s="235">
        <f t="shared" si="5"/>
        <v>7.7744200850038267E-3</v>
      </c>
      <c r="H53" s="235">
        <f t="shared" si="5"/>
        <v>8.0039254153920335E-3</v>
      </c>
      <c r="I53" s="235">
        <f t="shared" si="5"/>
        <v>8.0893590719420989E-3</v>
      </c>
      <c r="J53" s="235">
        <f t="shared" si="5"/>
        <v>8.092177578963097E-3</v>
      </c>
      <c r="K53" s="235">
        <f t="shared" si="5"/>
        <v>8.1667185330192328E-3</v>
      </c>
      <c r="L53" s="235">
        <f t="shared" si="5"/>
        <v>8.0660498336316885E-3</v>
      </c>
      <c r="M53" s="235">
        <f t="shared" si="5"/>
        <v>7.259902680364934E-3</v>
      </c>
      <c r="N53" s="235">
        <f t="shared" si="5"/>
        <v>7.3502331643154496E-3</v>
      </c>
      <c r="O53" s="235">
        <f t="shared" si="5"/>
        <v>7.049141200131716E-3</v>
      </c>
      <c r="P53" s="235">
        <f t="shared" si="5"/>
        <v>7.1263995806029583E-3</v>
      </c>
      <c r="Q53" s="235">
        <f t="shared" si="5"/>
        <v>7.6352549012103079E-3</v>
      </c>
      <c r="R53" s="235">
        <f t="shared" si="5"/>
        <v>7.6025890187864931E-3</v>
      </c>
      <c r="S53" s="235">
        <f t="shared" si="5"/>
        <v>7.5250311585045313E-3</v>
      </c>
      <c r="T53" s="235">
        <f t="shared" si="5"/>
        <v>8.0261903362691036E-3</v>
      </c>
      <c r="U53" s="235">
        <f t="shared" si="5"/>
        <v>7.8285783533299947E-3</v>
      </c>
      <c r="V53" s="235">
        <f t="shared" si="5"/>
        <v>6.8291000123293271E-3</v>
      </c>
      <c r="W53" s="235">
        <f t="shared" si="5"/>
        <v>7.5982431359954616E-3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5.1373259167074622E-2</v>
      </c>
      <c r="C54" s="235">
        <f t="shared" si="6"/>
        <v>5.0943025233501742E-2</v>
      </c>
      <c r="D54" s="235">
        <f t="shared" si="6"/>
        <v>5.1376230285962894E-2</v>
      </c>
      <c r="E54" s="235">
        <f t="shared" si="6"/>
        <v>5.2508952090910728E-2</v>
      </c>
      <c r="F54" s="235">
        <f t="shared" si="6"/>
        <v>5.1836345218373776E-2</v>
      </c>
      <c r="G54" s="235">
        <f t="shared" si="6"/>
        <v>5.190675273641316E-2</v>
      </c>
      <c r="H54" s="235">
        <f t="shared" si="6"/>
        <v>5.3439069784616974E-2</v>
      </c>
      <c r="I54" s="235">
        <f t="shared" si="6"/>
        <v>5.4009476790853446E-2</v>
      </c>
      <c r="J54" s="235">
        <f t="shared" si="6"/>
        <v>5.4028294856435857E-2</v>
      </c>
      <c r="K54" s="235">
        <f t="shared" si="6"/>
        <v>5.4525975561700496E-2</v>
      </c>
      <c r="L54" s="235">
        <f t="shared" si="6"/>
        <v>5.3853850151666986E-2</v>
      </c>
      <c r="M54" s="235">
        <f t="shared" si="6"/>
        <v>4.8471521888431672E-2</v>
      </c>
      <c r="N54" s="235">
        <f t="shared" si="6"/>
        <v>4.907462309002792E-2</v>
      </c>
      <c r="O54" s="235">
        <f t="shared" si="6"/>
        <v>4.7064350173858606E-2</v>
      </c>
      <c r="P54" s="235">
        <f t="shared" si="6"/>
        <v>4.7580174069157447E-2</v>
      </c>
      <c r="Q54" s="235">
        <f t="shared" si="6"/>
        <v>5.0977601403489753E-2</v>
      </c>
      <c r="R54" s="235">
        <f t="shared" si="6"/>
        <v>5.0759504122489932E-2</v>
      </c>
      <c r="S54" s="235">
        <f t="shared" si="6"/>
        <v>5.0241680717991066E-2</v>
      </c>
      <c r="T54" s="235">
        <f t="shared" si="6"/>
        <v>5.3587723926022443E-2</v>
      </c>
      <c r="U54" s="235">
        <f t="shared" si="6"/>
        <v>5.2268346245884195E-2</v>
      </c>
      <c r="V54" s="235">
        <f t="shared" si="6"/>
        <v>4.5595221492593187E-2</v>
      </c>
      <c r="W54" s="235">
        <f t="shared" si="6"/>
        <v>5.0730488368132841E-2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2.248472181345294E-2</v>
      </c>
      <c r="C55" s="235">
        <f t="shared" si="7"/>
        <v>2.2296419757715454E-2</v>
      </c>
      <c r="D55" s="235">
        <f t="shared" si="7"/>
        <v>2.2486022193899117E-2</v>
      </c>
      <c r="E55" s="235">
        <f t="shared" si="7"/>
        <v>2.2981784679854216E-2</v>
      </c>
      <c r="F55" s="235">
        <f t="shared" si="7"/>
        <v>2.2687402375441208E-2</v>
      </c>
      <c r="G55" s="235">
        <f t="shared" si="7"/>
        <v>2.2718217890796047E-2</v>
      </c>
      <c r="H55" s="235">
        <f t="shared" si="7"/>
        <v>2.3388872685089421E-2</v>
      </c>
      <c r="I55" s="235">
        <f t="shared" si="7"/>
        <v>2.3638524801065951E-2</v>
      </c>
      <c r="J55" s="235">
        <f t="shared" si="7"/>
        <v>2.3646760972501214E-2</v>
      </c>
      <c r="K55" s="235">
        <f t="shared" si="7"/>
        <v>2.3864582702935053E-2</v>
      </c>
      <c r="L55" s="235">
        <f t="shared" si="7"/>
        <v>2.3570411121972914E-2</v>
      </c>
      <c r="M55" s="235">
        <f t="shared" si="7"/>
        <v>2.1214707869548276E-2</v>
      </c>
      <c r="N55" s="235">
        <f t="shared" si="7"/>
        <v>2.1478669373317185E-2</v>
      </c>
      <c r="O55" s="235">
        <f t="shared" si="7"/>
        <v>2.0598825890111531E-2</v>
      </c>
      <c r="P55" s="235">
        <f t="shared" si="7"/>
        <v>2.0824588416736664E-2</v>
      </c>
      <c r="Q55" s="235">
        <f t="shared" si="7"/>
        <v>2.2311552836211175E-2</v>
      </c>
      <c r="R55" s="235">
        <f t="shared" si="7"/>
        <v>2.2216097403344768E-2</v>
      </c>
      <c r="S55" s="235">
        <f t="shared" si="7"/>
        <v>2.198945974423135E-2</v>
      </c>
      <c r="T55" s="235">
        <f t="shared" si="7"/>
        <v>2.3453934685634274E-2</v>
      </c>
      <c r="U55" s="235">
        <f t="shared" si="7"/>
        <v>2.2876477841630889E-2</v>
      </c>
      <c r="V55" s="235">
        <f t="shared" si="7"/>
        <v>1.9955826978966147E-2</v>
      </c>
      <c r="W55" s="235">
        <f t="shared" si="7"/>
        <v>2.2203397972249576E-2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3.7274460192815877E-2</v>
      </c>
      <c r="C56" s="302">
        <f t="shared" si="8"/>
        <v>3.6984883258592977E-2</v>
      </c>
      <c r="D56" s="302">
        <f t="shared" si="8"/>
        <v>3.7274275206808774E-2</v>
      </c>
      <c r="E56" s="302">
        <f t="shared" si="8"/>
        <v>3.8106672735805154E-2</v>
      </c>
      <c r="F56" s="302">
        <f t="shared" si="8"/>
        <v>3.7516419842380001E-2</v>
      </c>
      <c r="G56" s="302">
        <f t="shared" si="8"/>
        <v>3.7598525133677251E-2</v>
      </c>
      <c r="H56" s="302">
        <f t="shared" si="8"/>
        <v>3.9042047197150452E-2</v>
      </c>
      <c r="I56" s="302">
        <f t="shared" si="8"/>
        <v>3.9649428323207163E-2</v>
      </c>
      <c r="J56" s="302">
        <f t="shared" si="8"/>
        <v>3.9746945434707075E-2</v>
      </c>
      <c r="K56" s="302">
        <f t="shared" si="8"/>
        <v>4.0300307508464174E-2</v>
      </c>
      <c r="L56" s="302">
        <f t="shared" si="8"/>
        <v>3.944461872984583E-2</v>
      </c>
      <c r="M56" s="302">
        <f t="shared" si="8"/>
        <v>3.6371130628143088E-2</v>
      </c>
      <c r="N56" s="302">
        <f t="shared" si="8"/>
        <v>3.6679269062868315E-2</v>
      </c>
      <c r="O56" s="302">
        <f t="shared" si="8"/>
        <v>3.6462597445958679E-2</v>
      </c>
      <c r="P56" s="302">
        <f t="shared" si="8"/>
        <v>3.6472239251456415E-2</v>
      </c>
      <c r="Q56" s="302">
        <f t="shared" si="8"/>
        <v>3.7393059242816003E-2</v>
      </c>
      <c r="R56" s="302">
        <f t="shared" si="8"/>
        <v>3.7277322169666019E-2</v>
      </c>
      <c r="S56" s="302">
        <f t="shared" si="8"/>
        <v>3.6713525345426837E-2</v>
      </c>
      <c r="T56" s="302">
        <f t="shared" si="8"/>
        <v>3.909840139613615E-2</v>
      </c>
      <c r="U56" s="302">
        <f t="shared" si="8"/>
        <v>3.7831526969758646E-2</v>
      </c>
      <c r="V56" s="302">
        <f t="shared" si="8"/>
        <v>3.6188638078658984E-2</v>
      </c>
      <c r="W56" s="302">
        <f t="shared" si="8"/>
        <v>3.7508399041011338E-2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0.18634369865964623</v>
      </c>
      <c r="C57" s="303">
        <f t="shared" si="9"/>
        <v>0.18509862934820892</v>
      </c>
      <c r="D57" s="303">
        <f t="shared" si="9"/>
        <v>0.18634705334754337</v>
      </c>
      <c r="E57" s="303">
        <f t="shared" si="9"/>
        <v>0.19030628218618745</v>
      </c>
      <c r="F57" s="303">
        <f t="shared" si="9"/>
        <v>0.18763885063714983</v>
      </c>
      <c r="G57" s="303">
        <f t="shared" si="9"/>
        <v>0.18794704098728704</v>
      </c>
      <c r="H57" s="303">
        <f t="shared" si="9"/>
        <v>0.19472599706876886</v>
      </c>
      <c r="I57" s="303">
        <f t="shared" si="9"/>
        <v>0.19767317353037375</v>
      </c>
      <c r="J57" s="303">
        <f t="shared" si="9"/>
        <v>0.19806659577834659</v>
      </c>
      <c r="K57" s="303">
        <f t="shared" si="9"/>
        <v>0.20077672821780632</v>
      </c>
      <c r="L57" s="303">
        <f t="shared" si="9"/>
        <v>0.19672428755195662</v>
      </c>
      <c r="M57" s="303">
        <f t="shared" si="9"/>
        <v>0.18190773452492656</v>
      </c>
      <c r="N57" s="303">
        <f t="shared" si="9"/>
        <v>0.1828536788734629</v>
      </c>
      <c r="O57" s="303">
        <f t="shared" si="9"/>
        <v>0.18188147127361318</v>
      </c>
      <c r="P57" s="303">
        <f t="shared" si="9"/>
        <v>0.18191920766096686</v>
      </c>
      <c r="Q57" s="303">
        <f t="shared" si="9"/>
        <v>0.18632845407050522</v>
      </c>
      <c r="R57" s="303">
        <f t="shared" si="9"/>
        <v>0.18576388995532395</v>
      </c>
      <c r="S57" s="303">
        <f t="shared" si="9"/>
        <v>0.18371988886086726</v>
      </c>
      <c r="T57" s="303">
        <f t="shared" si="9"/>
        <v>0.19517842921648118</v>
      </c>
      <c r="U57" s="303">
        <f t="shared" si="9"/>
        <v>0.1891739815586061</v>
      </c>
      <c r="V57" s="303">
        <f t="shared" si="9"/>
        <v>0.18275222151055795</v>
      </c>
      <c r="W57" s="303">
        <f t="shared" si="9"/>
        <v>0.18881803494045152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4.7111091018596486E-2</v>
      </c>
      <c r="C58" s="304">
        <f t="shared" si="10"/>
        <v>5.3992974630477232E-2</v>
      </c>
      <c r="D58" s="304">
        <f t="shared" si="10"/>
        <v>4.7125833757548197E-2</v>
      </c>
      <c r="E58" s="304">
        <f t="shared" si="10"/>
        <v>3.3256850791404717E-2</v>
      </c>
      <c r="F58" s="304">
        <f t="shared" si="10"/>
        <v>4.3329854736279143E-2</v>
      </c>
      <c r="G58" s="304">
        <f t="shared" si="10"/>
        <v>4.1332562957178721E-2</v>
      </c>
      <c r="H58" s="304">
        <f t="shared" si="10"/>
        <v>2.2234200777814565E-2</v>
      </c>
      <c r="I58" s="304">
        <f t="shared" si="10"/>
        <v>1.7218149776668284E-2</v>
      </c>
      <c r="J58" s="304">
        <f t="shared" si="10"/>
        <v>1.6035440412152619E-2</v>
      </c>
      <c r="K58" s="304">
        <f t="shared" si="10"/>
        <v>1.2529547461418654E-2</v>
      </c>
      <c r="L58" s="304">
        <f t="shared" si="10"/>
        <v>1.9158000854795434E-2</v>
      </c>
      <c r="M58" s="304">
        <f t="shared" si="10"/>
        <v>8.0613320540059721E-2</v>
      </c>
      <c r="N58" s="304">
        <f t="shared" si="10"/>
        <v>6.9616364314103577E-2</v>
      </c>
      <c r="O58" s="304">
        <f t="shared" si="10"/>
        <v>9.2772490575123392E-2</v>
      </c>
      <c r="P58" s="304">
        <f t="shared" si="10"/>
        <v>8.7281669109271626E-2</v>
      </c>
      <c r="Q58" s="304">
        <f t="shared" si="10"/>
        <v>4.5630920509046359E-2</v>
      </c>
      <c r="R58" s="304">
        <f t="shared" si="10"/>
        <v>4.839521454949413E-2</v>
      </c>
      <c r="S58" s="304">
        <f t="shared" si="10"/>
        <v>6.155140305515043E-2</v>
      </c>
      <c r="T58" s="304">
        <f t="shared" si="10"/>
        <v>2.3649532565927157E-2</v>
      </c>
      <c r="U58" s="304">
        <f t="shared" si="10"/>
        <v>3.8757764358532294E-2</v>
      </c>
      <c r="V58" s="304">
        <f t="shared" si="10"/>
        <v>0.11682354884362663</v>
      </c>
      <c r="W58" s="304">
        <f t="shared" si="10"/>
        <v>7.6970672279507255E-2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0.13923260764104972</v>
      </c>
      <c r="C59" s="304">
        <f t="shared" si="11"/>
        <v>0.13110565471773167</v>
      </c>
      <c r="D59" s="304">
        <f t="shared" si="11"/>
        <v>0.13922121958999517</v>
      </c>
      <c r="E59" s="304">
        <f t="shared" si="11"/>
        <v>0.15704943139478275</v>
      </c>
      <c r="F59" s="304">
        <f t="shared" si="11"/>
        <v>0.14430899590087068</v>
      </c>
      <c r="G59" s="304">
        <f t="shared" si="11"/>
        <v>0.14661447803010833</v>
      </c>
      <c r="H59" s="304">
        <f t="shared" si="11"/>
        <v>0.17249179629095429</v>
      </c>
      <c r="I59" s="304">
        <f t="shared" si="11"/>
        <v>0.18045502375370548</v>
      </c>
      <c r="J59" s="304">
        <f t="shared" si="11"/>
        <v>0.18203115536619396</v>
      </c>
      <c r="K59" s="304">
        <f t="shared" si="11"/>
        <v>0.18824718075638769</v>
      </c>
      <c r="L59" s="304">
        <f t="shared" si="11"/>
        <v>0.17756628669716118</v>
      </c>
      <c r="M59" s="304">
        <f t="shared" si="11"/>
        <v>0.10129441398486684</v>
      </c>
      <c r="N59" s="304">
        <f t="shared" si="11"/>
        <v>0.11323731455935933</v>
      </c>
      <c r="O59" s="304">
        <f t="shared" si="11"/>
        <v>8.9108980698489798E-2</v>
      </c>
      <c r="P59" s="304">
        <f t="shared" si="11"/>
        <v>9.4637538551695238E-2</v>
      </c>
      <c r="Q59" s="304">
        <f t="shared" si="11"/>
        <v>0.14069753356145887</v>
      </c>
      <c r="R59" s="304">
        <f t="shared" si="11"/>
        <v>0.13736867540582981</v>
      </c>
      <c r="S59" s="304">
        <f t="shared" si="11"/>
        <v>0.12216848580571682</v>
      </c>
      <c r="T59" s="304">
        <f t="shared" si="11"/>
        <v>0.17152889665055401</v>
      </c>
      <c r="U59" s="304">
        <f t="shared" si="11"/>
        <v>0.15041621720007381</v>
      </c>
      <c r="V59" s="304">
        <f t="shared" si="11"/>
        <v>6.5928672666931309E-2</v>
      </c>
      <c r="W59" s="304">
        <f t="shared" si="11"/>
        <v>0.11184736266094428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6.6640993969576054E-2</v>
      </c>
      <c r="C60" s="303">
        <f t="shared" si="12"/>
        <v>6.7147101116035571E-2</v>
      </c>
      <c r="D60" s="303">
        <f t="shared" si="12"/>
        <v>6.6602702342833192E-2</v>
      </c>
      <c r="E60" s="303">
        <f t="shared" si="12"/>
        <v>6.2525338238001063E-2</v>
      </c>
      <c r="F60" s="303">
        <f t="shared" si="12"/>
        <v>6.3521404040889143E-2</v>
      </c>
      <c r="G60" s="303">
        <f t="shared" si="12"/>
        <v>6.4195799675919138E-2</v>
      </c>
      <c r="H60" s="303">
        <f t="shared" si="12"/>
        <v>5.9809750510151583E-2</v>
      </c>
      <c r="I60" s="303">
        <f t="shared" si="12"/>
        <v>5.7395629307786591E-2</v>
      </c>
      <c r="J60" s="303">
        <f t="shared" si="12"/>
        <v>5.86231630779473E-2</v>
      </c>
      <c r="K60" s="303">
        <f t="shared" si="12"/>
        <v>5.6614752488697136E-2</v>
      </c>
      <c r="L60" s="303">
        <f t="shared" si="12"/>
        <v>5.7081674942597735E-2</v>
      </c>
      <c r="M60" s="303">
        <f t="shared" si="12"/>
        <v>7.3640725202921503E-2</v>
      </c>
      <c r="N60" s="303">
        <f t="shared" si="12"/>
        <v>7.3034774016053072E-2</v>
      </c>
      <c r="O60" s="303">
        <f t="shared" si="12"/>
        <v>7.554571293009002E-2</v>
      </c>
      <c r="P60" s="303">
        <f t="shared" si="12"/>
        <v>7.5008530613851362E-2</v>
      </c>
      <c r="Q60" s="303">
        <f t="shared" si="12"/>
        <v>6.9276054985348945E-2</v>
      </c>
      <c r="R60" s="303">
        <f t="shared" si="12"/>
        <v>6.9794182043270994E-2</v>
      </c>
      <c r="S60" s="303">
        <f t="shared" si="12"/>
        <v>6.9730241162350257E-2</v>
      </c>
      <c r="T60" s="303">
        <f t="shared" si="12"/>
        <v>5.4681188884195465E-2</v>
      </c>
      <c r="U60" s="303">
        <f t="shared" si="12"/>
        <v>6.0872219172268344E-2</v>
      </c>
      <c r="V60" s="303">
        <f t="shared" si="12"/>
        <v>7.1339940259421919E-2</v>
      </c>
      <c r="W60" s="303">
        <f t="shared" si="12"/>
        <v>3.6493406464960083E-2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4.1276707935200357E-2</v>
      </c>
      <c r="C61" s="304">
        <f t="shared" si="13"/>
        <v>4.1995232528591706E-2</v>
      </c>
      <c r="D61" s="304">
        <f t="shared" si="13"/>
        <v>4.1236949391416478E-2</v>
      </c>
      <c r="E61" s="304">
        <f t="shared" si="13"/>
        <v>3.6600331691934385E-2</v>
      </c>
      <c r="F61" s="304">
        <f t="shared" si="13"/>
        <v>3.7928480632632183E-2</v>
      </c>
      <c r="G61" s="304">
        <f t="shared" si="13"/>
        <v>3.8568114283402746E-2</v>
      </c>
      <c r="H61" s="304">
        <f t="shared" si="13"/>
        <v>3.3425521177536069E-2</v>
      </c>
      <c r="I61" s="304">
        <f t="shared" si="13"/>
        <v>3.0729775513403106E-2</v>
      </c>
      <c r="J61" s="304">
        <f t="shared" si="13"/>
        <v>3.1948018325470361E-2</v>
      </c>
      <c r="K61" s="304">
        <f t="shared" si="13"/>
        <v>2.9693890100882539E-2</v>
      </c>
      <c r="L61" s="304">
        <f t="shared" si="13"/>
        <v>3.0492657982296677E-2</v>
      </c>
      <c r="M61" s="304">
        <f t="shared" si="13"/>
        <v>4.9709100742395915E-2</v>
      </c>
      <c r="N61" s="304">
        <f t="shared" si="13"/>
        <v>4.8805383137103184E-2</v>
      </c>
      <c r="O61" s="304">
        <f t="shared" si="13"/>
        <v>5.2308844972200119E-2</v>
      </c>
      <c r="P61" s="304">
        <f t="shared" si="13"/>
        <v>5.1516987265771107E-2</v>
      </c>
      <c r="Q61" s="304">
        <f t="shared" si="13"/>
        <v>4.4107115262458967E-2</v>
      </c>
      <c r="R61" s="304">
        <f t="shared" si="13"/>
        <v>4.4732922500854068E-2</v>
      </c>
      <c r="S61" s="304">
        <f t="shared" si="13"/>
        <v>4.4924644218724039E-2</v>
      </c>
      <c r="T61" s="304">
        <f t="shared" si="13"/>
        <v>2.8223565217174559E-2</v>
      </c>
      <c r="U61" s="304">
        <f t="shared" si="13"/>
        <v>3.5066005857811673E-2</v>
      </c>
      <c r="V61" s="304">
        <f t="shared" si="13"/>
        <v>4.882841853607274E-2</v>
      </c>
      <c r="W61" s="304">
        <f t="shared" si="13"/>
        <v>1.1446472739221886E-2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2.53642860343757E-2</v>
      </c>
      <c r="C62" s="304">
        <f t="shared" si="14"/>
        <v>2.5151868587443862E-2</v>
      </c>
      <c r="D62" s="304">
        <f t="shared" si="14"/>
        <v>2.5365752951416715E-2</v>
      </c>
      <c r="E62" s="304">
        <f t="shared" si="14"/>
        <v>2.5925006546066678E-2</v>
      </c>
      <c r="F62" s="304">
        <f t="shared" si="14"/>
        <v>2.5592923408256956E-2</v>
      </c>
      <c r="G62" s="304">
        <f t="shared" si="14"/>
        <v>2.5627685392516392E-2</v>
      </c>
      <c r="H62" s="304">
        <f t="shared" si="14"/>
        <v>2.638422933261551E-2</v>
      </c>
      <c r="I62" s="304">
        <f t="shared" si="14"/>
        <v>2.6665853794383479E-2</v>
      </c>
      <c r="J62" s="304">
        <f t="shared" si="14"/>
        <v>2.6675144752476943E-2</v>
      </c>
      <c r="K62" s="304">
        <f t="shared" si="14"/>
        <v>2.6920862387814593E-2</v>
      </c>
      <c r="L62" s="304">
        <f t="shared" si="14"/>
        <v>2.6589016960301057E-2</v>
      </c>
      <c r="M62" s="304">
        <f t="shared" si="14"/>
        <v>2.3931624460525595E-2</v>
      </c>
      <c r="N62" s="304">
        <f t="shared" si="14"/>
        <v>2.4229390878949889E-2</v>
      </c>
      <c r="O62" s="304">
        <f t="shared" si="14"/>
        <v>2.3236867957889894E-2</v>
      </c>
      <c r="P62" s="304">
        <f t="shared" si="14"/>
        <v>2.3491543348080256E-2</v>
      </c>
      <c r="Q62" s="304">
        <f t="shared" si="14"/>
        <v>2.5168939722889982E-2</v>
      </c>
      <c r="R62" s="304">
        <f t="shared" si="14"/>
        <v>2.506125954241694E-2</v>
      </c>
      <c r="S62" s="304">
        <f t="shared" si="14"/>
        <v>2.4805596943626218E-2</v>
      </c>
      <c r="T62" s="304">
        <f t="shared" si="14"/>
        <v>2.64576236670209E-2</v>
      </c>
      <c r="U62" s="304">
        <f t="shared" si="14"/>
        <v>2.580621331445666E-2</v>
      </c>
      <c r="V62" s="304">
        <f t="shared" si="14"/>
        <v>2.2511521723349179E-2</v>
      </c>
      <c r="W62" s="304">
        <f t="shared" si="14"/>
        <v>2.5046933725738199E-2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0.22817595754242398</v>
      </c>
      <c r="C63" s="303">
        <f t="shared" si="15"/>
        <v>0.22665138287535788</v>
      </c>
      <c r="D63" s="303">
        <f t="shared" si="15"/>
        <v>0.22818006532352256</v>
      </c>
      <c r="E63" s="303">
        <f t="shared" si="15"/>
        <v>0.23302810063614784</v>
      </c>
      <c r="F63" s="303">
        <f t="shared" si="15"/>
        <v>0.22976185792304066</v>
      </c>
      <c r="G63" s="303">
        <f t="shared" si="15"/>
        <v>0.23013923386198423</v>
      </c>
      <c r="H63" s="303">
        <f t="shared" si="15"/>
        <v>0.23843999641073738</v>
      </c>
      <c r="I63" s="303">
        <f t="shared" si="15"/>
        <v>0.2420487839147433</v>
      </c>
      <c r="J63" s="303">
        <f t="shared" si="15"/>
        <v>0.24253052544287337</v>
      </c>
      <c r="K63" s="303">
        <f t="shared" si="15"/>
        <v>0.24584905496057918</v>
      </c>
      <c r="L63" s="303">
        <f t="shared" si="15"/>
        <v>0.24088688271668166</v>
      </c>
      <c r="M63" s="303">
        <f t="shared" si="15"/>
        <v>0.22274416472439978</v>
      </c>
      <c r="N63" s="303">
        <f t="shared" si="15"/>
        <v>0.22390246392668922</v>
      </c>
      <c r="O63" s="303">
        <f t="shared" si="15"/>
        <v>0.22271200564115895</v>
      </c>
      <c r="P63" s="303">
        <f t="shared" si="15"/>
        <v>0.22275821346240832</v>
      </c>
      <c r="Q63" s="303">
        <f t="shared" si="15"/>
        <v>0.22815729069857787</v>
      </c>
      <c r="R63" s="303">
        <f t="shared" si="15"/>
        <v>0.22746598770039667</v>
      </c>
      <c r="S63" s="303">
        <f t="shared" si="15"/>
        <v>0.22496312921738845</v>
      </c>
      <c r="T63" s="303">
        <f t="shared" si="15"/>
        <v>0.23899399495895657</v>
      </c>
      <c r="U63" s="303">
        <f t="shared" si="15"/>
        <v>0.23164161007176251</v>
      </c>
      <c r="V63" s="303">
        <f t="shared" si="15"/>
        <v>0.22377823042109132</v>
      </c>
      <c r="W63" s="303">
        <f t="shared" si="15"/>
        <v>0.23120575706994059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5.7687050226852839E-2</v>
      </c>
      <c r="C64" s="304">
        <f t="shared" si="16"/>
        <v>6.6113846486298644E-2</v>
      </c>
      <c r="D64" s="304">
        <f t="shared" si="16"/>
        <v>5.7705102560263108E-2</v>
      </c>
      <c r="E64" s="304">
        <f t="shared" si="16"/>
        <v>4.0722674438454759E-2</v>
      </c>
      <c r="F64" s="304">
        <f t="shared" si="16"/>
        <v>5.3056964983198944E-2</v>
      </c>
      <c r="G64" s="304">
        <f t="shared" si="16"/>
        <v>5.0611301580218843E-2</v>
      </c>
      <c r="H64" s="304">
        <f t="shared" si="16"/>
        <v>2.7225551972834161E-2</v>
      </c>
      <c r="I64" s="304">
        <f t="shared" si="16"/>
        <v>2.1083448706124431E-2</v>
      </c>
      <c r="J64" s="304">
        <f t="shared" si="16"/>
        <v>1.9635233157737898E-2</v>
      </c>
      <c r="K64" s="304">
        <f t="shared" si="16"/>
        <v>1.5342303013982031E-2</v>
      </c>
      <c r="L64" s="304">
        <f t="shared" si="16"/>
        <v>2.3458776556892377E-2</v>
      </c>
      <c r="M64" s="304">
        <f t="shared" si="16"/>
        <v>9.8710188416399655E-2</v>
      </c>
      <c r="N64" s="304">
        <f t="shared" si="16"/>
        <v>8.5244527731555386E-2</v>
      </c>
      <c r="O64" s="304">
        <f t="shared" si="16"/>
        <v>0.11359896805117148</v>
      </c>
      <c r="P64" s="304">
        <f t="shared" si="16"/>
        <v>0.10687551319502647</v>
      </c>
      <c r="Q64" s="304">
        <f t="shared" si="16"/>
        <v>5.5874596541689428E-2</v>
      </c>
      <c r="R64" s="304">
        <f t="shared" si="16"/>
        <v>5.9259446387135664E-2</v>
      </c>
      <c r="S64" s="304">
        <f t="shared" si="16"/>
        <v>7.5369064965490326E-2</v>
      </c>
      <c r="T64" s="304">
        <f t="shared" si="16"/>
        <v>2.8958611305216941E-2</v>
      </c>
      <c r="U64" s="304">
        <f t="shared" si="16"/>
        <v>4.7458486969631369E-2</v>
      </c>
      <c r="V64" s="304">
        <f t="shared" si="16"/>
        <v>0.14304924348199177</v>
      </c>
      <c r="W64" s="304">
        <f t="shared" si="16"/>
        <v>9.4249802791233336E-2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0.17048890731557115</v>
      </c>
      <c r="C65" s="304">
        <f t="shared" si="17"/>
        <v>0.16053753638905921</v>
      </c>
      <c r="D65" s="304">
        <f t="shared" si="17"/>
        <v>0.17047496276325946</v>
      </c>
      <c r="E65" s="304">
        <f t="shared" si="17"/>
        <v>0.19230542619769309</v>
      </c>
      <c r="F65" s="304">
        <f t="shared" si="17"/>
        <v>0.17670489293984173</v>
      </c>
      <c r="G65" s="304">
        <f t="shared" si="17"/>
        <v>0.17952793228176536</v>
      </c>
      <c r="H65" s="304">
        <f t="shared" si="17"/>
        <v>0.21121444443790324</v>
      </c>
      <c r="I65" s="304">
        <f t="shared" si="17"/>
        <v>0.22096533520861888</v>
      </c>
      <c r="J65" s="304">
        <f t="shared" si="17"/>
        <v>0.22289529228513549</v>
      </c>
      <c r="K65" s="304">
        <f t="shared" si="17"/>
        <v>0.23050675194659714</v>
      </c>
      <c r="L65" s="304">
        <f t="shared" si="17"/>
        <v>0.2174281061597893</v>
      </c>
      <c r="M65" s="304">
        <f t="shared" si="17"/>
        <v>0.12403397630800012</v>
      </c>
      <c r="N65" s="304">
        <f t="shared" si="17"/>
        <v>0.13865793619513386</v>
      </c>
      <c r="O65" s="304">
        <f t="shared" si="17"/>
        <v>0.10911303758998747</v>
      </c>
      <c r="P65" s="304">
        <f t="shared" si="17"/>
        <v>0.11588270026738186</v>
      </c>
      <c r="Q65" s="304">
        <f t="shared" si="17"/>
        <v>0.17228269415688846</v>
      </c>
      <c r="R65" s="304">
        <f t="shared" si="17"/>
        <v>0.16820654131326099</v>
      </c>
      <c r="S65" s="304">
        <f t="shared" si="17"/>
        <v>0.14959406425189814</v>
      </c>
      <c r="T65" s="304">
        <f t="shared" si="17"/>
        <v>0.21003538365373961</v>
      </c>
      <c r="U65" s="304">
        <f t="shared" si="17"/>
        <v>0.18418312310213117</v>
      </c>
      <c r="V65" s="304">
        <f t="shared" si="17"/>
        <v>8.0728986939099551E-2</v>
      </c>
      <c r="W65" s="304">
        <f t="shared" si="17"/>
        <v>0.13695595427870724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0.15812976418397903</v>
      </c>
      <c r="C66" s="303">
        <f t="shared" si="18"/>
        <v>0.16339153939269249</v>
      </c>
      <c r="D66" s="303">
        <f t="shared" si="18"/>
        <v>0.15814207279442774</v>
      </c>
      <c r="E66" s="303">
        <f t="shared" si="18"/>
        <v>0.1454483993821305</v>
      </c>
      <c r="F66" s="303">
        <f t="shared" si="18"/>
        <v>0.15521085070877302</v>
      </c>
      <c r="G66" s="303">
        <f t="shared" si="18"/>
        <v>0.15332551271788719</v>
      </c>
      <c r="H66" s="303">
        <f t="shared" si="18"/>
        <v>0.13154117859567252</v>
      </c>
      <c r="I66" s="303">
        <f t="shared" si="18"/>
        <v>0.12320079337824506</v>
      </c>
      <c r="J66" s="303">
        <f t="shared" si="18"/>
        <v>0.12088210417747862</v>
      </c>
      <c r="K66" s="303">
        <f t="shared" si="18"/>
        <v>0.11317519874787528</v>
      </c>
      <c r="L66" s="303">
        <f t="shared" si="18"/>
        <v>0.12681013677066566</v>
      </c>
      <c r="M66" s="303">
        <f t="shared" si="18"/>
        <v>0.18016984089942989</v>
      </c>
      <c r="N66" s="303">
        <f t="shared" si="18"/>
        <v>0.17456641306452828</v>
      </c>
      <c r="O66" s="303">
        <f t="shared" si="18"/>
        <v>0.18709106284989871</v>
      </c>
      <c r="P66" s="303">
        <f t="shared" si="18"/>
        <v>0.18428714149417649</v>
      </c>
      <c r="Q66" s="303">
        <f t="shared" si="18"/>
        <v>0.15790099277311279</v>
      </c>
      <c r="R66" s="303">
        <f t="shared" si="18"/>
        <v>0.16012756404804504</v>
      </c>
      <c r="S66" s="303">
        <f t="shared" si="18"/>
        <v>0.16856226747365699</v>
      </c>
      <c r="T66" s="303">
        <f t="shared" si="18"/>
        <v>0.13467106043403959</v>
      </c>
      <c r="U66" s="303">
        <f t="shared" si="18"/>
        <v>0.15141025868937941</v>
      </c>
      <c r="V66" s="303">
        <f t="shared" si="18"/>
        <v>0.1988831419314066</v>
      </c>
      <c r="W66" s="303">
        <f t="shared" si="18"/>
        <v>0.18658602542536593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0.13556215710699679</v>
      </c>
      <c r="C67" s="303">
        <f t="shared" si="19"/>
        <v>0.13442686919571026</v>
      </c>
      <c r="D67" s="303">
        <f t="shared" si="19"/>
        <v>0.13556999720303212</v>
      </c>
      <c r="E67" s="303">
        <f t="shared" si="19"/>
        <v>0.13855898824176438</v>
      </c>
      <c r="F67" s="303">
        <f t="shared" si="19"/>
        <v>0.13678413416389548</v>
      </c>
      <c r="G67" s="303">
        <f t="shared" si="19"/>
        <v>0.13696992333080291</v>
      </c>
      <c r="H67" s="303">
        <f t="shared" si="19"/>
        <v>0.14101335385855626</v>
      </c>
      <c r="I67" s="303">
        <f t="shared" si="19"/>
        <v>0.14251852611058105</v>
      </c>
      <c r="J67" s="303">
        <f t="shared" si="19"/>
        <v>0.1425681826362579</v>
      </c>
      <c r="K67" s="303">
        <f t="shared" si="19"/>
        <v>0.14388144698915384</v>
      </c>
      <c r="L67" s="303">
        <f t="shared" si="19"/>
        <v>0.14210786337955178</v>
      </c>
      <c r="M67" s="303">
        <f t="shared" si="19"/>
        <v>0.12790514310344037</v>
      </c>
      <c r="N67" s="303">
        <f t="shared" si="19"/>
        <v>0.12949658778045256</v>
      </c>
      <c r="O67" s="303">
        <f t="shared" si="19"/>
        <v>0.1241919421864595</v>
      </c>
      <c r="P67" s="303">
        <f t="shared" si="19"/>
        <v>0.12555308222444375</v>
      </c>
      <c r="Q67" s="303">
        <f t="shared" si="19"/>
        <v>0.13451810771676326</v>
      </c>
      <c r="R67" s="303">
        <f t="shared" si="19"/>
        <v>0.13394259940074713</v>
      </c>
      <c r="S67" s="303">
        <f t="shared" si="19"/>
        <v>0.13257618312012806</v>
      </c>
      <c r="T67" s="303">
        <f t="shared" si="19"/>
        <v>0.1414056177794859</v>
      </c>
      <c r="U67" s="303">
        <f t="shared" si="19"/>
        <v>0.13792408502765699</v>
      </c>
      <c r="V67" s="303">
        <f t="shared" si="19"/>
        <v>0.12031525115441102</v>
      </c>
      <c r="W67" s="303">
        <f t="shared" si="19"/>
        <v>0.13386603353137241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8.4501374181628397E-2</v>
      </c>
      <c r="C68" s="237">
        <f t="shared" si="20"/>
        <v>8.3793703319473375E-2</v>
      </c>
      <c r="D68" s="237">
        <f t="shared" si="20"/>
        <v>8.4506261230513094E-2</v>
      </c>
      <c r="E68" s="237">
        <f t="shared" si="20"/>
        <v>8.6369420209239767E-2</v>
      </c>
      <c r="F68" s="237">
        <f t="shared" si="20"/>
        <v>8.5263081893647619E-2</v>
      </c>
      <c r="G68" s="237">
        <f t="shared" si="20"/>
        <v>8.5378891794041456E-2</v>
      </c>
      <c r="H68" s="237">
        <f t="shared" si="20"/>
        <v>8.7899325544099183E-2</v>
      </c>
      <c r="I68" s="237">
        <f t="shared" si="20"/>
        <v>8.8837560272658225E-2</v>
      </c>
      <c r="J68" s="237">
        <f t="shared" si="20"/>
        <v>8.8868513193047824E-2</v>
      </c>
      <c r="K68" s="237">
        <f t="shared" si="20"/>
        <v>8.9687123967999327E-2</v>
      </c>
      <c r="L68" s="237">
        <f t="shared" si="20"/>
        <v>8.8581577586651195E-2</v>
      </c>
      <c r="M68" s="237">
        <f t="shared" si="20"/>
        <v>7.9728447730496435E-2</v>
      </c>
      <c r="N68" s="237">
        <f t="shared" si="20"/>
        <v>8.0720459550103485E-2</v>
      </c>
      <c r="O68" s="237">
        <f t="shared" si="20"/>
        <v>7.7413859450157163E-2</v>
      </c>
      <c r="P68" s="237">
        <f t="shared" si="20"/>
        <v>7.8262313075548484E-2</v>
      </c>
      <c r="Q68" s="237">
        <f t="shared" si="20"/>
        <v>8.3850575979010591E-2</v>
      </c>
      <c r="R68" s="237">
        <f t="shared" si="20"/>
        <v>8.3491838374105593E-2</v>
      </c>
      <c r="S68" s="237">
        <f t="shared" si="20"/>
        <v>8.2640095853327211E-2</v>
      </c>
      <c r="T68" s="237">
        <f t="shared" si="20"/>
        <v>8.8143839507787994E-2</v>
      </c>
      <c r="U68" s="237">
        <f t="shared" si="20"/>
        <v>8.5973659362633681E-2</v>
      </c>
      <c r="V68" s="237">
        <f t="shared" si="20"/>
        <v>7.4997361170131033E-2</v>
      </c>
      <c r="W68" s="237">
        <f t="shared" si="20"/>
        <v>8.3444111771669896E-2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4">
        <f>IF(B$5=0,0,B$5/TRE_fec!B$5)</f>
        <v>0.56596467876164203</v>
      </c>
      <c r="C72" s="324">
        <f>IF(C$5=0,0,C$5/TRE_fec!C$5)</f>
        <v>0.5629405728661544</v>
      </c>
      <c r="D72" s="324">
        <f>IF(D$5=0,0,D$5/TRE_fec!D$5)</f>
        <v>0.56592798571269631</v>
      </c>
      <c r="E72" s="324">
        <f>IF(E$5=0,0,E$5/TRE_fec!E$5)</f>
        <v>0.57046224403201728</v>
      </c>
      <c r="F72" s="324">
        <f>IF(F$5=0,0,F$5/TRE_fec!F$5)</f>
        <v>0.5662039730818561</v>
      </c>
      <c r="G72" s="324">
        <f>IF(G$5=0,0,G$5/TRE_fec!G$5)</f>
        <v>0.56735221241572564</v>
      </c>
      <c r="H72" s="324">
        <f>IF(H$5=0,0,H$5/TRE_fec!H$5)</f>
        <v>0.57474721408958496</v>
      </c>
      <c r="I72" s="324">
        <f>IF(I$5=0,0,I$5/TRE_fec!I$5)</f>
        <v>0.57640020885343612</v>
      </c>
      <c r="J72" s="324">
        <f>IF(J$5=0,0,J$5/TRE_fec!J$5)</f>
        <v>0.5775417729604998</v>
      </c>
      <c r="K72" s="324">
        <f>IF(K$5=0,0,K$5/TRE_fec!K$5)</f>
        <v>0.57856429744095295</v>
      </c>
      <c r="L72" s="324">
        <f>IF(L$5=0,0,L$5/TRE_fec!L$5)</f>
        <v>0.57545265141866053</v>
      </c>
      <c r="M72" s="324">
        <f>IF(M$5=0,0,M$5/TRE_fec!M$5)</f>
        <v>0.55812783700665736</v>
      </c>
      <c r="N72" s="324">
        <f>IF(N$5=0,0,N$5/TRE_fec!N$5)</f>
        <v>0.56546977284616029</v>
      </c>
      <c r="O72" s="324">
        <f>IF(O$5=0,0,O$5/TRE_fec!O$5)</f>
        <v>0.55922579591804789</v>
      </c>
      <c r="P72" s="324">
        <f>IF(P$5=0,0,P$5/TRE_fec!P$5)</f>
        <v>0.56056384248707858</v>
      </c>
      <c r="Q72" s="324">
        <f>IF(Q$5=0,0,Q$5/TRE_fec!Q$5)</f>
        <v>0.57179389809288328</v>
      </c>
      <c r="R72" s="324">
        <f>IF(R$5=0,0,R$5/TRE_fec!R$5)</f>
        <v>0.57104241375843923</v>
      </c>
      <c r="S72" s="324">
        <f>IF(S$5=0,0,S$5/TRE_fec!S$5)</f>
        <v>0.5614579460132727</v>
      </c>
      <c r="T72" s="324">
        <f>IF(T$5=0,0,T$5/TRE_fec!T$5)</f>
        <v>0.5734942178997583</v>
      </c>
      <c r="U72" s="324">
        <f>IF(U$5=0,0,U$5/TRE_fec!U$5)</f>
        <v>0.56762450257115138</v>
      </c>
      <c r="V72" s="324">
        <f>IF(V$5=0,0,V$5/TRE_fec!V$5)</f>
        <v>0.53882589721835739</v>
      </c>
      <c r="W72" s="324">
        <f>IF(W$5=0,0,W$5/TRE_fec!W$5)</f>
        <v>0.55550748656888826</v>
      </c>
      <c r="DA72" s="95"/>
    </row>
    <row r="73" spans="1:105" ht="12" customHeight="1" x14ac:dyDescent="0.25">
      <c r="A73" s="55" t="s">
        <v>92</v>
      </c>
      <c r="B73" s="336">
        <f>IF(B$6=0,0,B$6/TRE_fec!B$6)</f>
        <v>0.48441232740735896</v>
      </c>
      <c r="C73" s="336">
        <f>IF(C$6=0,0,C$6/TRE_fec!C$6)</f>
        <v>0.48441232740735912</v>
      </c>
      <c r="D73" s="336">
        <f>IF(D$6=0,0,D$6/TRE_fec!D$6)</f>
        <v>0.48441232740735901</v>
      </c>
      <c r="E73" s="336">
        <f>IF(E$6=0,0,E$6/TRE_fec!E$6)</f>
        <v>0.48441232740735907</v>
      </c>
      <c r="F73" s="336">
        <f>IF(F$6=0,0,F$6/TRE_fec!F$6)</f>
        <v>0.48441232740735912</v>
      </c>
      <c r="G73" s="336">
        <f>IF(G$6=0,0,G$6/TRE_fec!G$6)</f>
        <v>0.48441232740735918</v>
      </c>
      <c r="H73" s="336">
        <f>IF(H$6=0,0,H$6/TRE_fec!H$6)</f>
        <v>0.48441232740735912</v>
      </c>
      <c r="I73" s="336">
        <f>IF(I$6=0,0,I$6/TRE_fec!I$6)</f>
        <v>0.48441232740735901</v>
      </c>
      <c r="J73" s="336">
        <f>IF(J$6=0,0,J$6/TRE_fec!J$6)</f>
        <v>0.48441232740735907</v>
      </c>
      <c r="K73" s="336">
        <f>IF(K$6=0,0,K$6/TRE_fec!K$6)</f>
        <v>0.48441232740735907</v>
      </c>
      <c r="L73" s="336">
        <f>IF(L$6=0,0,L$6/TRE_fec!L$6)</f>
        <v>0.48441232740735901</v>
      </c>
      <c r="M73" s="336">
        <f>IF(M$6=0,0,M$6/TRE_fec!M$6)</f>
        <v>0.48441232740735912</v>
      </c>
      <c r="N73" s="336">
        <f>IF(N$6=0,0,N$6/TRE_fec!N$6)</f>
        <v>0.48441232740735901</v>
      </c>
      <c r="O73" s="336">
        <f>IF(O$6=0,0,O$6/TRE_fec!O$6)</f>
        <v>0.48441232740735912</v>
      </c>
      <c r="P73" s="336">
        <f>IF(P$6=0,0,P$6/TRE_fec!P$6)</f>
        <v>0.48441232740735896</v>
      </c>
      <c r="Q73" s="336">
        <f>IF(Q$6=0,0,Q$6/TRE_fec!Q$6)</f>
        <v>0.48441232740735907</v>
      </c>
      <c r="R73" s="336">
        <f>IF(R$6=0,0,R$6/TRE_fec!R$6)</f>
        <v>0.48441232740735901</v>
      </c>
      <c r="S73" s="336">
        <f>IF(S$6=0,0,S$6/TRE_fec!S$6)</f>
        <v>0.48441232740735918</v>
      </c>
      <c r="T73" s="336">
        <f>IF(T$6=0,0,T$6/TRE_fec!T$6)</f>
        <v>0.48441232740735907</v>
      </c>
      <c r="U73" s="336">
        <f>IF(U$6=0,0,U$6/TRE_fec!U$6)</f>
        <v>0.4844123274073589</v>
      </c>
      <c r="V73" s="336">
        <f>IF(V$6=0,0,V$6/TRE_fec!V$6)</f>
        <v>0.48441232740735901</v>
      </c>
      <c r="W73" s="336">
        <f>IF(W$6=0,0,W$6/TRE_fec!W$6)</f>
        <v>0.48441232740735912</v>
      </c>
      <c r="DA73" s="67"/>
    </row>
    <row r="74" spans="1:105" ht="12" customHeight="1" x14ac:dyDescent="0.25">
      <c r="A74" s="202" t="s">
        <v>93</v>
      </c>
      <c r="B74" s="337">
        <f>IF(B$7=0,0,B$7/TRE_fec!B$7)</f>
        <v>0.12560899694767186</v>
      </c>
      <c r="C74" s="337">
        <f>IF(C$7=0,0,C$7/TRE_fec!C$7)</f>
        <v>0.12560899694767189</v>
      </c>
      <c r="D74" s="337">
        <f>IF(D$7=0,0,D$7/TRE_fec!D$7)</f>
        <v>0.12560899694767191</v>
      </c>
      <c r="E74" s="337">
        <f>IF(E$7=0,0,E$7/TRE_fec!E$7)</f>
        <v>0.12560899694767189</v>
      </c>
      <c r="F74" s="337">
        <f>IF(F$7=0,0,F$7/TRE_fec!F$7)</f>
        <v>0.12560899694767189</v>
      </c>
      <c r="G74" s="337">
        <f>IF(G$7=0,0,G$7/TRE_fec!G$7)</f>
        <v>0.12560899694767189</v>
      </c>
      <c r="H74" s="337">
        <f>IF(H$7=0,0,H$7/TRE_fec!H$7)</f>
        <v>0.12560899694767183</v>
      </c>
      <c r="I74" s="337">
        <f>IF(I$7=0,0,I$7/TRE_fec!I$7)</f>
        <v>0.12560899694767191</v>
      </c>
      <c r="J74" s="337">
        <f>IF(J$7=0,0,J$7/TRE_fec!J$7)</f>
        <v>0.12560899694767183</v>
      </c>
      <c r="K74" s="337">
        <f>IF(K$7=0,0,K$7/TRE_fec!K$7)</f>
        <v>0.12560899694767186</v>
      </c>
      <c r="L74" s="337">
        <f>IF(L$7=0,0,L$7/TRE_fec!L$7)</f>
        <v>0.12560899694767194</v>
      </c>
      <c r="M74" s="337">
        <f>IF(M$7=0,0,M$7/TRE_fec!M$7)</f>
        <v>0.12560899694767189</v>
      </c>
      <c r="N74" s="337">
        <f>IF(N$7=0,0,N$7/TRE_fec!N$7)</f>
        <v>0.12560899694767191</v>
      </c>
      <c r="O74" s="337">
        <f>IF(O$7=0,0,O$7/TRE_fec!O$7)</f>
        <v>0.12560899694767189</v>
      </c>
      <c r="P74" s="337">
        <f>IF(P$7=0,0,P$7/TRE_fec!P$7)</f>
        <v>0.12560899694767191</v>
      </c>
      <c r="Q74" s="337">
        <f>IF(Q$7=0,0,Q$7/TRE_fec!Q$7)</f>
        <v>0.12560899694767189</v>
      </c>
      <c r="R74" s="337">
        <f>IF(R$7=0,0,R$7/TRE_fec!R$7)</f>
        <v>0.12560899694767189</v>
      </c>
      <c r="S74" s="337">
        <f>IF(S$7=0,0,S$7/TRE_fec!S$7)</f>
        <v>0.12560899694767189</v>
      </c>
      <c r="T74" s="337">
        <f>IF(T$7=0,0,T$7/TRE_fec!T$7)</f>
        <v>0.12560899694767189</v>
      </c>
      <c r="U74" s="337">
        <f>IF(U$7=0,0,U$7/TRE_fec!U$7)</f>
        <v>0.12560899694767189</v>
      </c>
      <c r="V74" s="337">
        <f>IF(V$7=0,0,V$7/TRE_fec!V$7)</f>
        <v>0.12560899694767189</v>
      </c>
      <c r="W74" s="337">
        <f>IF(W$7=0,0,W$7/TRE_fec!W$7)</f>
        <v>0.12560899694767189</v>
      </c>
      <c r="DA74" s="174"/>
    </row>
    <row r="75" spans="1:105" ht="12" customHeight="1" x14ac:dyDescent="0.25">
      <c r="A75" s="202" t="s">
        <v>94</v>
      </c>
      <c r="B75" s="337">
        <f>IF(B$8=0,0,B$8/TRE_fec!B$8)</f>
        <v>0.6789006601175106</v>
      </c>
      <c r="C75" s="337">
        <f>IF(C$8=0,0,C$8/TRE_fec!C$8)</f>
        <v>0.67890066011751082</v>
      </c>
      <c r="D75" s="337">
        <f>IF(D$8=0,0,D$8/TRE_fec!D$8)</f>
        <v>0.67890066011751049</v>
      </c>
      <c r="E75" s="337">
        <f>IF(E$8=0,0,E$8/TRE_fec!E$8)</f>
        <v>0.67890066011751049</v>
      </c>
      <c r="F75" s="337">
        <f>IF(F$8=0,0,F$8/TRE_fec!F$8)</f>
        <v>0.6789006601175106</v>
      </c>
      <c r="G75" s="337">
        <f>IF(G$8=0,0,G$8/TRE_fec!G$8)</f>
        <v>0.6789006601175106</v>
      </c>
      <c r="H75" s="337">
        <f>IF(H$8=0,0,H$8/TRE_fec!H$8)</f>
        <v>0.6789006601175106</v>
      </c>
      <c r="I75" s="337">
        <f>IF(I$8=0,0,I$8/TRE_fec!I$8)</f>
        <v>0.6789006601175106</v>
      </c>
      <c r="J75" s="337">
        <f>IF(J$8=0,0,J$8/TRE_fec!J$8)</f>
        <v>0.67890066011751049</v>
      </c>
      <c r="K75" s="337">
        <f>IF(K$8=0,0,K$8/TRE_fec!K$8)</f>
        <v>0.67890066011751071</v>
      </c>
      <c r="L75" s="337">
        <f>IF(L$8=0,0,L$8/TRE_fec!L$8)</f>
        <v>0.67890066011751049</v>
      </c>
      <c r="M75" s="337">
        <f>IF(M$8=0,0,M$8/TRE_fec!M$8)</f>
        <v>0.67890066011751049</v>
      </c>
      <c r="N75" s="337">
        <f>IF(N$8=0,0,N$8/TRE_fec!N$8)</f>
        <v>0.6789006601175106</v>
      </c>
      <c r="O75" s="337">
        <f>IF(O$8=0,0,O$8/TRE_fec!O$8)</f>
        <v>0.6789006601175106</v>
      </c>
      <c r="P75" s="337">
        <f>IF(P$8=0,0,P$8/TRE_fec!P$8)</f>
        <v>0.67890066011751049</v>
      </c>
      <c r="Q75" s="337">
        <f>IF(Q$8=0,0,Q$8/TRE_fec!Q$8)</f>
        <v>0.6789006601175106</v>
      </c>
      <c r="R75" s="337">
        <f>IF(R$8=0,0,R$8/TRE_fec!R$8)</f>
        <v>0.67890066011751038</v>
      </c>
      <c r="S75" s="337">
        <f>IF(S$8=0,0,S$8/TRE_fec!S$8)</f>
        <v>0.67890066011751049</v>
      </c>
      <c r="T75" s="337">
        <f>IF(T$8=0,0,T$8/TRE_fec!T$8)</f>
        <v>0.6789006601175106</v>
      </c>
      <c r="U75" s="337">
        <f>IF(U$8=0,0,U$8/TRE_fec!U$8)</f>
        <v>0.6789006601175106</v>
      </c>
      <c r="V75" s="337">
        <f>IF(V$8=0,0,V$8/TRE_fec!V$8)</f>
        <v>0.67890066011751082</v>
      </c>
      <c r="W75" s="337">
        <f>IF(W$8=0,0,W$8/TRE_fec!W$8)</f>
        <v>0.67890066011751071</v>
      </c>
      <c r="DA75" s="174"/>
    </row>
    <row r="76" spans="1:105" ht="12" customHeight="1" x14ac:dyDescent="0.25">
      <c r="A76" s="202" t="s">
        <v>95</v>
      </c>
      <c r="B76" s="337">
        <f>IF(B$9=0,0,B$9/TRE_fec!B$9)</f>
        <v>0.47999042440082096</v>
      </c>
      <c r="C76" s="337">
        <f>IF(C$9=0,0,C$9/TRE_fec!C$9)</f>
        <v>0.47999042440082074</v>
      </c>
      <c r="D76" s="337">
        <f>IF(D$9=0,0,D$9/TRE_fec!D$9)</f>
        <v>0.47999042440082079</v>
      </c>
      <c r="E76" s="337">
        <f>IF(E$9=0,0,E$9/TRE_fec!E$9)</f>
        <v>0.47999042440082085</v>
      </c>
      <c r="F76" s="337">
        <f>IF(F$9=0,0,F$9/TRE_fec!F$9)</f>
        <v>0.47999042440082079</v>
      </c>
      <c r="G76" s="337">
        <f>IF(G$9=0,0,G$9/TRE_fec!G$9)</f>
        <v>0.4799904244008209</v>
      </c>
      <c r="H76" s="337">
        <f>IF(H$9=0,0,H$9/TRE_fec!H$9)</f>
        <v>0.4799904244008209</v>
      </c>
      <c r="I76" s="337">
        <f>IF(I$9=0,0,I$9/TRE_fec!I$9)</f>
        <v>0.47999042440082068</v>
      </c>
      <c r="J76" s="337">
        <f>IF(J$9=0,0,J$9/TRE_fec!J$9)</f>
        <v>0.47999042440082079</v>
      </c>
      <c r="K76" s="337">
        <f>IF(K$9=0,0,K$9/TRE_fec!K$9)</f>
        <v>0.47999042440082085</v>
      </c>
      <c r="L76" s="337">
        <f>IF(L$9=0,0,L$9/TRE_fec!L$9)</f>
        <v>0.47999042440082068</v>
      </c>
      <c r="M76" s="337">
        <f>IF(M$9=0,0,M$9/TRE_fec!M$9)</f>
        <v>0.4799904244008209</v>
      </c>
      <c r="N76" s="337">
        <f>IF(N$9=0,0,N$9/TRE_fec!N$9)</f>
        <v>0.47999042440082074</v>
      </c>
      <c r="O76" s="337">
        <f>IF(O$9=0,0,O$9/TRE_fec!O$9)</f>
        <v>0.47999042440082079</v>
      </c>
      <c r="P76" s="337">
        <f>IF(P$9=0,0,P$9/TRE_fec!P$9)</f>
        <v>0.4799904244008209</v>
      </c>
      <c r="Q76" s="337">
        <f>IF(Q$9=0,0,Q$9/TRE_fec!Q$9)</f>
        <v>0.47999042440082085</v>
      </c>
      <c r="R76" s="337">
        <f>IF(R$9=0,0,R$9/TRE_fec!R$9)</f>
        <v>0.4799904244008209</v>
      </c>
      <c r="S76" s="337">
        <f>IF(S$9=0,0,S$9/TRE_fec!S$9)</f>
        <v>0.47999042440082079</v>
      </c>
      <c r="T76" s="337">
        <f>IF(T$9=0,0,T$9/TRE_fec!T$9)</f>
        <v>0.47999042440082074</v>
      </c>
      <c r="U76" s="337">
        <f>IF(U$9=0,0,U$9/TRE_fec!U$9)</f>
        <v>0.4799904244008209</v>
      </c>
      <c r="V76" s="337">
        <f>IF(V$9=0,0,V$9/TRE_fec!V$9)</f>
        <v>0.47999042440082085</v>
      </c>
      <c r="W76" s="337">
        <f>IF(W$9=0,0,W$9/TRE_fec!W$9)</f>
        <v>0.47999042440082079</v>
      </c>
      <c r="DA76" s="174"/>
    </row>
    <row r="77" spans="1:105" ht="12" customHeight="1" x14ac:dyDescent="0.25">
      <c r="A77" s="56" t="s">
        <v>96</v>
      </c>
      <c r="B77" s="338">
        <f>IF(B$10=0,0,B$10/TRE_fec!B$10)</f>
        <v>0.7762978453189141</v>
      </c>
      <c r="C77" s="338">
        <f>IF(C$10=0,0,C$10/TRE_fec!C$10)</f>
        <v>0.76586508768853245</v>
      </c>
      <c r="D77" s="338">
        <f>IF(D$10=0,0,D$10/TRE_fec!D$10)</f>
        <v>0.7761967600388483</v>
      </c>
      <c r="E77" s="338">
        <f>IF(E$10=0,0,E$10/TRE_fec!E$10)</f>
        <v>0.79337076678591956</v>
      </c>
      <c r="F77" s="338">
        <f>IF(F$10=0,0,F$10/TRE_fec!F$10)</f>
        <v>0.77809772523848586</v>
      </c>
      <c r="G77" s="338">
        <f>IF(G$10=0,0,G$10/TRE_fec!G$10)</f>
        <v>0.78203518313943932</v>
      </c>
      <c r="H77" s="338">
        <f>IF(H$10=0,0,H$10/TRE_fec!H$10)</f>
        <v>0.80914168432300937</v>
      </c>
      <c r="I77" s="338">
        <f>IF(I$10=0,0,I$10/TRE_fec!I$10)</f>
        <v>0.81570059123010641</v>
      </c>
      <c r="J77" s="338">
        <f>IF(J$10=0,0,J$10/TRE_fec!J$10)</f>
        <v>0.81879471634060264</v>
      </c>
      <c r="K77" s="338">
        <f>IF(K$10=0,0,K$10/TRE_fec!K$10)</f>
        <v>0.82316946289953397</v>
      </c>
      <c r="L77" s="338">
        <f>IF(L$10=0,0,L$10/TRE_fec!L$10)</f>
        <v>0.81231789704652368</v>
      </c>
      <c r="M77" s="338">
        <f>IF(M$10=0,0,M$10/TRE_fec!M$10)</f>
        <v>0.7449453815413809</v>
      </c>
      <c r="N77" s="338">
        <f>IF(N$10=0,0,N$10/TRE_fec!N$10)</f>
        <v>0.7665501465502278</v>
      </c>
      <c r="O77" s="338">
        <f>IF(O$10=0,0,O$10/TRE_fec!O$10)</f>
        <v>0.74448946609763089</v>
      </c>
      <c r="P77" s="338">
        <f>IF(P$10=0,0,P$10/TRE_fec!P$10)</f>
        <v>0.74924433823469228</v>
      </c>
      <c r="Q77" s="338">
        <f>IF(Q$10=0,0,Q$10/TRE_fec!Q$10)</f>
        <v>0.79043867196324047</v>
      </c>
      <c r="R77" s="338">
        <f>IF(R$10=0,0,R$10/TRE_fec!R$10)</f>
        <v>0.78756132863164552</v>
      </c>
      <c r="S77" s="338">
        <f>IF(S$10=0,0,S$10/TRE_fec!S$10)</f>
        <v>0.7594788947190928</v>
      </c>
      <c r="T77" s="338">
        <f>IF(T$10=0,0,T$10/TRE_fec!T$10)</f>
        <v>0.80427012019104793</v>
      </c>
      <c r="U77" s="338">
        <f>IF(U$10=0,0,U$10/TRE_fec!U$10)</f>
        <v>0.78322779909870677</v>
      </c>
      <c r="V77" s="338">
        <f>IF(V$10=0,0,V$10/TRE_fec!V$10)</f>
        <v>0.68550711773094897</v>
      </c>
      <c r="W77" s="338">
        <f>IF(W$10=0,0,W$10/TRE_fec!W$10)</f>
        <v>0.72728775088028785</v>
      </c>
      <c r="DA77" s="68"/>
    </row>
    <row r="78" spans="1:105" ht="12" customHeight="1" x14ac:dyDescent="0.25">
      <c r="A78" s="203" t="s">
        <v>2405</v>
      </c>
      <c r="B78" s="351">
        <f>IF(B$16=0,0,B$16/TRE_fec!B$16)</f>
        <v>0.59876643183999345</v>
      </c>
      <c r="C78" s="351">
        <f>IF(C$16=0,0,C$16/TRE_fec!C$16)</f>
        <v>0.59136679926411162</v>
      </c>
      <c r="D78" s="351">
        <f>IF(D$16=0,0,D$16/TRE_fec!D$16)</f>
        <v>0.59870221298171644</v>
      </c>
      <c r="E78" s="351">
        <f>IF(E$16=0,0,E$16/TRE_fec!E$16)</f>
        <v>0.61129944891626764</v>
      </c>
      <c r="F78" s="351">
        <f>IF(F$16=0,0,F$16/TRE_fec!F$16)</f>
        <v>0.60042841636266919</v>
      </c>
      <c r="G78" s="351">
        <f>IF(G$16=0,0,G$16/TRE_fec!G$16)</f>
        <v>0.60313799902731224</v>
      </c>
      <c r="H78" s="351">
        <f>IF(H$16=0,0,H$16/TRE_fec!H$16)</f>
        <v>0.62264663417290167</v>
      </c>
      <c r="I78" s="351">
        <f>IF(I$16=0,0,I$16/TRE_fec!I$16)</f>
        <v>0.62743291407830737</v>
      </c>
      <c r="J78" s="351">
        <f>IF(J$16=0,0,J$16/TRE_fec!J$16)</f>
        <v>0.62951810603606939</v>
      </c>
      <c r="K78" s="351">
        <f>IF(K$16=0,0,K$16/TRE_fec!K$16)</f>
        <v>0.63273226252561343</v>
      </c>
      <c r="L78" s="351">
        <f>IF(L$16=0,0,L$16/TRE_fec!L$16)</f>
        <v>0.62506035726116671</v>
      </c>
      <c r="M78" s="351">
        <f>IF(M$16=0,0,M$16/TRE_fec!M$16)</f>
        <v>0.57483673102234667</v>
      </c>
      <c r="N78" s="351">
        <f>IF(N$16=0,0,N$16/TRE_fec!N$16)</f>
        <v>0.58958892409945773</v>
      </c>
      <c r="O78" s="351">
        <f>IF(O$16=0,0,O$16/TRE_fec!O$16)</f>
        <v>0.57296108827139303</v>
      </c>
      <c r="P78" s="351">
        <f>IF(P$16=0,0,P$16/TRE_fec!P$16)</f>
        <v>0.57658761953833926</v>
      </c>
      <c r="Q78" s="351">
        <f>IF(Q$16=0,0,Q$16/TRE_fec!Q$16)</f>
        <v>0.60768998413892872</v>
      </c>
      <c r="R78" s="351">
        <f>IF(R$16=0,0,R$16/TRE_fec!R$16)</f>
        <v>0.60551748457776389</v>
      </c>
      <c r="S78" s="351">
        <f>IF(S$16=0,0,S$16/TRE_fec!S$16)</f>
        <v>0.5863696863078135</v>
      </c>
      <c r="T78" s="351">
        <f>IF(T$16=0,0,T$16/TRE_fec!T$16)</f>
        <v>0.61944174174769107</v>
      </c>
      <c r="U78" s="351">
        <f>IF(U$16=0,0,U$16/TRE_fec!U$16)</f>
        <v>0.60425651656178581</v>
      </c>
      <c r="V78" s="351">
        <f>IF(V$16=0,0,V$16/TRE_fec!V$16)</f>
        <v>0.53410680297214863</v>
      </c>
      <c r="W78" s="351">
        <f>IF(W$16=0,0,W$16/TRE_fec!W$16)</f>
        <v>0.56486795059235639</v>
      </c>
      <c r="DA78" s="175"/>
    </row>
    <row r="79" spans="1:105" ht="12" customHeight="1" x14ac:dyDescent="0.25">
      <c r="A79" s="203" t="s">
        <v>2415</v>
      </c>
      <c r="B79" s="351">
        <f>IF(B$24=0,0,B$24/TRE_fec!B$24)</f>
        <v>0.48027388319243253</v>
      </c>
      <c r="C79" s="351">
        <f>IF(C$24=0,0,C$24/TRE_fec!C$24)</f>
        <v>0.47966629985637016</v>
      </c>
      <c r="D79" s="351">
        <f>IF(D$24=0,0,D$24/TRE_fec!D$24)</f>
        <v>0.48029817400732205</v>
      </c>
      <c r="E79" s="351">
        <f>IF(E$24=0,0,E$24/TRE_fec!E$24)</f>
        <v>0.48372961305859796</v>
      </c>
      <c r="F79" s="351">
        <f>IF(F$24=0,0,F$24/TRE_fec!F$24)</f>
        <v>0.4825325595409552</v>
      </c>
      <c r="G79" s="351">
        <f>IF(G$24=0,0,G$24/TRE_fec!G$24)</f>
        <v>0.48215709314714844</v>
      </c>
      <c r="H79" s="351">
        <f>IF(H$24=0,0,H$24/TRE_fec!H$24)</f>
        <v>0.48645642875214412</v>
      </c>
      <c r="I79" s="351">
        <f>IF(I$24=0,0,I$24/TRE_fec!I$24)</f>
        <v>0.48889599691430397</v>
      </c>
      <c r="J79" s="351">
        <f>IF(J$24=0,0,J$24/TRE_fec!J$24)</f>
        <v>0.4878979473170631</v>
      </c>
      <c r="K79" s="351">
        <f>IF(K$24=0,0,K$24/TRE_fec!K$24)</f>
        <v>0.4900390487789596</v>
      </c>
      <c r="L79" s="351">
        <f>IF(L$24=0,0,L$24/TRE_fec!L$24)</f>
        <v>0.48902239990406193</v>
      </c>
      <c r="M79" s="351">
        <f>IF(M$24=0,0,M$24/TRE_fec!M$24)</f>
        <v>0.47472809181384557</v>
      </c>
      <c r="N79" s="351">
        <f>IF(N$24=0,0,N$24/TRE_fec!N$24)</f>
        <v>0.47539643742426629</v>
      </c>
      <c r="O79" s="351">
        <f>IF(O$24=0,0,O$24/TRE_fec!O$24)</f>
        <v>0.47302061248736699</v>
      </c>
      <c r="P79" s="351">
        <f>IF(P$24=0,0,P$24/TRE_fec!P$24)</f>
        <v>0.47356889378031675</v>
      </c>
      <c r="Q79" s="351">
        <f>IF(Q$24=0,0,Q$24/TRE_fec!Q$24)</f>
        <v>0.47853577257681179</v>
      </c>
      <c r="R79" s="351">
        <f>IF(R$24=0,0,R$24/TRE_fec!R$24)</f>
        <v>0.47811163947914725</v>
      </c>
      <c r="S79" s="351">
        <f>IF(S$24=0,0,S$24/TRE_fec!S$24)</f>
        <v>0.47777833898032529</v>
      </c>
      <c r="T79" s="351">
        <f>IF(T$24=0,0,T$24/TRE_fec!T$24)</f>
        <v>0.49091654417517838</v>
      </c>
      <c r="U79" s="351">
        <f>IF(U$24=0,0,U$24/TRE_fec!U$24)</f>
        <v>0.48468383778504021</v>
      </c>
      <c r="V79" s="351">
        <f>IF(V$24=0,0,V$24/TRE_fec!V$24)</f>
        <v>0.473801189622232</v>
      </c>
      <c r="W79" s="351">
        <f>IF(W$24=0,0,W$24/TRE_fec!W$24)</f>
        <v>0.51322212673730028</v>
      </c>
      <c r="DA79" s="175"/>
    </row>
    <row r="80" spans="1:105" ht="12" customHeight="1" x14ac:dyDescent="0.25">
      <c r="A80" s="203" t="s">
        <v>2420</v>
      </c>
      <c r="B80" s="351">
        <f>IF(B$27=0,0,B$27/TRE_fec!B$27)</f>
        <v>0.51322837014856593</v>
      </c>
      <c r="C80" s="351">
        <f>IF(C$27=0,0,C$27/TRE_fec!C$27)</f>
        <v>0.50688582794066717</v>
      </c>
      <c r="D80" s="351">
        <f>IF(D$27=0,0,D$27/TRE_fec!D$27)</f>
        <v>0.51317332541289984</v>
      </c>
      <c r="E80" s="351">
        <f>IF(E$27=0,0,E$27/TRE_fec!E$27)</f>
        <v>0.52397095621394363</v>
      </c>
      <c r="F80" s="351">
        <f>IF(F$27=0,0,F$27/TRE_fec!F$27)</f>
        <v>0.51465292831085963</v>
      </c>
      <c r="G80" s="351">
        <f>IF(G$27=0,0,G$27/TRE_fec!G$27)</f>
        <v>0.51697542773769645</v>
      </c>
      <c r="H80" s="351">
        <f>IF(H$27=0,0,H$27/TRE_fec!H$27)</f>
        <v>0.53369711500534422</v>
      </c>
      <c r="I80" s="351">
        <f>IF(I$27=0,0,I$27/TRE_fec!I$27)</f>
        <v>0.53779964063854901</v>
      </c>
      <c r="J80" s="351">
        <f>IF(J$27=0,0,J$27/TRE_fec!J$27)</f>
        <v>0.53958694803091656</v>
      </c>
      <c r="K80" s="351">
        <f>IF(K$27=0,0,K$27/TRE_fec!K$27)</f>
        <v>0.54234193930766872</v>
      </c>
      <c r="L80" s="351">
        <f>IF(L$27=0,0,L$27/TRE_fec!L$27)</f>
        <v>0.53576602050957156</v>
      </c>
      <c r="M80" s="351">
        <f>IF(M$27=0,0,M$27/TRE_fec!M$27)</f>
        <v>0.49271719801915403</v>
      </c>
      <c r="N80" s="351">
        <f>IF(N$27=0,0,N$27/TRE_fec!N$27)</f>
        <v>0.50536193494239223</v>
      </c>
      <c r="O80" s="351">
        <f>IF(O$27=0,0,O$27/TRE_fec!O$27)</f>
        <v>0.49110950423262251</v>
      </c>
      <c r="P80" s="351">
        <f>IF(P$27=0,0,P$27/TRE_fec!P$27)</f>
        <v>0.49421795960429082</v>
      </c>
      <c r="Q80" s="351">
        <f>IF(Q$27=0,0,Q$27/TRE_fec!Q$27)</f>
        <v>0.52087712926193908</v>
      </c>
      <c r="R80" s="351">
        <f>IF(R$27=0,0,R$27/TRE_fec!R$27)</f>
        <v>0.51901498678094038</v>
      </c>
      <c r="S80" s="351">
        <f>IF(S$27=0,0,S$27/TRE_fec!S$27)</f>
        <v>0.50260258826384019</v>
      </c>
      <c r="T80" s="351">
        <f>IF(T$27=0,0,T$27/TRE_fec!T$27)</f>
        <v>0.53095006435516368</v>
      </c>
      <c r="U80" s="351">
        <f>IF(U$27=0,0,U$27/TRE_fec!U$27)</f>
        <v>0.51793415705295898</v>
      </c>
      <c r="V80" s="351">
        <f>IF(V$27=0,0,V$27/TRE_fec!V$27)</f>
        <v>0.45780583111898454</v>
      </c>
      <c r="W80" s="351">
        <f>IF(W$27=0,0,W$27/TRE_fec!W$27)</f>
        <v>0.48417252907916264</v>
      </c>
      <c r="DA80" s="175"/>
    </row>
    <row r="81" spans="1:105" ht="12" customHeight="1" x14ac:dyDescent="0.25">
      <c r="A81" s="203" t="s">
        <v>2430</v>
      </c>
      <c r="B81" s="351">
        <f>IF(B$35=0,0,B$35/TRE_fec!B$35)</f>
        <v>0.67896529205837786</v>
      </c>
      <c r="C81" s="351">
        <f>IF(C$35=0,0,C$35/TRE_fec!C$35)</f>
        <v>0.676592066800493</v>
      </c>
      <c r="D81" s="351">
        <f>IF(D$35=0,0,D$35/TRE_fec!D$35)</f>
        <v>0.6788245913605313</v>
      </c>
      <c r="E81" s="351">
        <f>IF(E$35=0,0,E$35/TRE_fec!E$35)</f>
        <v>0.67609450477382071</v>
      </c>
      <c r="F81" s="351">
        <f>IF(F$35=0,0,F$35/TRE_fec!F$35)</f>
        <v>0.67310778486698897</v>
      </c>
      <c r="G81" s="351">
        <f>IF(G$35=0,0,G$35/TRE_fec!G$35)</f>
        <v>0.67541722793021619</v>
      </c>
      <c r="H81" s="351">
        <f>IF(H$35=0,0,H$35/TRE_fec!H$35)</f>
        <v>0.67811639631825738</v>
      </c>
      <c r="I81" s="351">
        <f>IF(I$35=0,0,I$35/TRE_fec!I$35)</f>
        <v>0.67690877954823292</v>
      </c>
      <c r="J81" s="351">
        <f>IF(J$35=0,0,J$35/TRE_fec!J$35)</f>
        <v>0.68417020400344919</v>
      </c>
      <c r="K81" s="351">
        <f>IF(K$35=0,0,K$35/TRE_fec!K$35)</f>
        <v>0.68349398841846343</v>
      </c>
      <c r="L81" s="351">
        <f>IF(L$35=0,0,L$35/TRE_fec!L$35)</f>
        <v>0.67395563157500626</v>
      </c>
      <c r="M81" s="351">
        <f>IF(M$35=0,0,M$35/TRE_fec!M$35)</f>
        <v>0.689731542448215</v>
      </c>
      <c r="N81" s="351">
        <f>IF(N$35=0,0,N$35/TRE_fec!N$35)</f>
        <v>0.70160272681427549</v>
      </c>
      <c r="O81" s="351">
        <f>IF(O$35=0,0,O$35/TRE_fec!O$35)</f>
        <v>0.70135964519031879</v>
      </c>
      <c r="P81" s="351">
        <f>IF(P$35=0,0,P$35/TRE_fec!P$35)</f>
        <v>0.70109735434343223</v>
      </c>
      <c r="Q81" s="351">
        <f>IF(Q$35=0,0,Q$35/TRE_fec!Q$35)</f>
        <v>0.70085354109502285</v>
      </c>
      <c r="R81" s="351">
        <f>IF(R$35=0,0,R$35/TRE_fec!R$35)</f>
        <v>0.70088415463724485</v>
      </c>
      <c r="S81" s="351">
        <f>IF(S$35=0,0,S$35/TRE_fec!S$35)</f>
        <v>0.68111291977627586</v>
      </c>
      <c r="T81" s="351">
        <f>IF(T$35=0,0,T$35/TRE_fec!T$35)</f>
        <v>0.6681155092163128</v>
      </c>
      <c r="U81" s="351">
        <f>IF(U$35=0,0,U$35/TRE_fec!U$35)</f>
        <v>0.67055922715885075</v>
      </c>
      <c r="V81" s="351">
        <f>IF(V$35=0,0,V$35/TRE_fec!V$35)</f>
        <v>0.67042511379858327</v>
      </c>
      <c r="W81" s="351">
        <f>IF(W$35=0,0,W$35/TRE_fec!W$35)</f>
        <v>0.66245917963295387</v>
      </c>
      <c r="DA81" s="175"/>
    </row>
    <row r="82" spans="1:105" ht="12" customHeight="1" x14ac:dyDescent="0.25">
      <c r="A82" s="203" t="s">
        <v>2442</v>
      </c>
      <c r="B82" s="351">
        <f>IF(B$46=0,0,B$46/TRE_fec!B$46)</f>
        <v>0.62701167501666766</v>
      </c>
      <c r="C82" s="351">
        <f>IF(C$46=0,0,C$46/TRE_fec!C$46)</f>
        <v>0.62701167501666766</v>
      </c>
      <c r="D82" s="351">
        <f>IF(D$46=0,0,D$46/TRE_fec!D$46)</f>
        <v>0.62701167501666755</v>
      </c>
      <c r="E82" s="351">
        <f>IF(E$46=0,0,E$46/TRE_fec!E$46)</f>
        <v>0.62701167501666721</v>
      </c>
      <c r="F82" s="351">
        <f>IF(F$46=0,0,F$46/TRE_fec!F$46)</f>
        <v>0.62701167501666777</v>
      </c>
      <c r="G82" s="351">
        <f>IF(G$46=0,0,G$46/TRE_fec!G$46)</f>
        <v>0.62701167501666777</v>
      </c>
      <c r="H82" s="351">
        <f>IF(H$46=0,0,H$46/TRE_fec!H$46)</f>
        <v>0.62701167501666777</v>
      </c>
      <c r="I82" s="351">
        <f>IF(I$46=0,0,I$46/TRE_fec!I$46)</f>
        <v>0.62701167501666755</v>
      </c>
      <c r="J82" s="351">
        <f>IF(J$46=0,0,J$46/TRE_fec!J$46)</f>
        <v>0.62701167501666766</v>
      </c>
      <c r="K82" s="351">
        <f>IF(K$46=0,0,K$46/TRE_fec!K$46)</f>
        <v>0.62701167501666766</v>
      </c>
      <c r="L82" s="351">
        <f>IF(L$46=0,0,L$46/TRE_fec!L$46)</f>
        <v>0.62701167501666788</v>
      </c>
      <c r="M82" s="351">
        <f>IF(M$46=0,0,M$46/TRE_fec!M$46)</f>
        <v>0.62701167501666777</v>
      </c>
      <c r="N82" s="351">
        <f>IF(N$46=0,0,N$46/TRE_fec!N$46)</f>
        <v>0.62701167501666766</v>
      </c>
      <c r="O82" s="351">
        <f>IF(O$46=0,0,O$46/TRE_fec!O$46)</f>
        <v>0.62701167501666777</v>
      </c>
      <c r="P82" s="351">
        <f>IF(P$46=0,0,P$46/TRE_fec!P$46)</f>
        <v>0.62701167501666744</v>
      </c>
      <c r="Q82" s="351">
        <f>IF(Q$46=0,0,Q$46/TRE_fec!Q$46)</f>
        <v>0.62701167501666766</v>
      </c>
      <c r="R82" s="351">
        <f>IF(R$46=0,0,R$46/TRE_fec!R$46)</f>
        <v>0.62701167501666766</v>
      </c>
      <c r="S82" s="351">
        <f>IF(S$46=0,0,S$46/TRE_fec!S$46)</f>
        <v>0.62701167501666788</v>
      </c>
      <c r="T82" s="351">
        <f>IF(T$46=0,0,T$46/TRE_fec!T$46)</f>
        <v>0.62701167501666766</v>
      </c>
      <c r="U82" s="351">
        <f>IF(U$46=0,0,U$46/TRE_fec!U$46)</f>
        <v>0.62701167501666755</v>
      </c>
      <c r="V82" s="351">
        <f>IF(V$46=0,0,V$46/TRE_fec!V$46)</f>
        <v>0.62701167501666755</v>
      </c>
      <c r="W82" s="351">
        <f>IF(W$46=0,0,W$46/TRE_fec!W$46)</f>
        <v>0.62701167501666766</v>
      </c>
      <c r="DA82" s="175"/>
    </row>
    <row r="83" spans="1:105" ht="12" customHeight="1" x14ac:dyDescent="0.25">
      <c r="A83" s="41" t="s">
        <v>2444</v>
      </c>
      <c r="B83" s="339">
        <f>IF(B$47=0,0,B$47/TRE_fec!B$47)</f>
        <v>0.57718149977261091</v>
      </c>
      <c r="C83" s="339">
        <f>IF(C$47=0,0,C$47/TRE_fec!C$47)</f>
        <v>0.57718149977261091</v>
      </c>
      <c r="D83" s="339">
        <f>IF(D$47=0,0,D$47/TRE_fec!D$47)</f>
        <v>0.5771814997726108</v>
      </c>
      <c r="E83" s="339">
        <f>IF(E$47=0,0,E$47/TRE_fec!E$47)</f>
        <v>0.57718149977261091</v>
      </c>
      <c r="F83" s="339">
        <f>IF(F$47=0,0,F$47/TRE_fec!F$47)</f>
        <v>0.57718149977261057</v>
      </c>
      <c r="G83" s="339">
        <f>IF(G$47=0,0,G$47/TRE_fec!G$47)</f>
        <v>0.57718149977261068</v>
      </c>
      <c r="H83" s="339">
        <f>IF(H$47=0,0,H$47/TRE_fec!H$47)</f>
        <v>0.57718149977261068</v>
      </c>
      <c r="I83" s="339">
        <f>IF(I$47=0,0,I$47/TRE_fec!I$47)</f>
        <v>0.57718149977261113</v>
      </c>
      <c r="J83" s="339">
        <f>IF(J$47=0,0,J$47/TRE_fec!J$47)</f>
        <v>0.5771814997726108</v>
      </c>
      <c r="K83" s="339">
        <f>IF(K$47=0,0,K$47/TRE_fec!K$47)</f>
        <v>0.57718149977261091</v>
      </c>
      <c r="L83" s="339">
        <f>IF(L$47=0,0,L$47/TRE_fec!L$47)</f>
        <v>0.57718149977261102</v>
      </c>
      <c r="M83" s="339">
        <f>IF(M$47=0,0,M$47/TRE_fec!M$47)</f>
        <v>0.5771814997726108</v>
      </c>
      <c r="N83" s="339">
        <f>IF(N$47=0,0,N$47/TRE_fec!N$47)</f>
        <v>0.5771814997726108</v>
      </c>
      <c r="O83" s="339">
        <f>IF(O$47=0,0,O$47/TRE_fec!O$47)</f>
        <v>0.57718149977261068</v>
      </c>
      <c r="P83" s="339">
        <f>IF(P$47=0,0,P$47/TRE_fec!P$47)</f>
        <v>0.57718149977261057</v>
      </c>
      <c r="Q83" s="339">
        <f>IF(Q$47=0,0,Q$47/TRE_fec!Q$47)</f>
        <v>0.57718149977261091</v>
      </c>
      <c r="R83" s="339">
        <f>IF(R$47=0,0,R$47/TRE_fec!R$47)</f>
        <v>0.5771814997726108</v>
      </c>
      <c r="S83" s="339">
        <f>IF(S$47=0,0,S$47/TRE_fec!S$47)</f>
        <v>0.57718149977261068</v>
      </c>
      <c r="T83" s="339">
        <f>IF(T$47=0,0,T$47/TRE_fec!T$47)</f>
        <v>0.57718149977261068</v>
      </c>
      <c r="U83" s="339">
        <f>IF(U$47=0,0,U$47/TRE_fec!U$47)</f>
        <v>0.57718149977261113</v>
      </c>
      <c r="V83" s="339">
        <f>IF(V$47=0,0,V$47/TRE_fec!V$47)</f>
        <v>0.5771814997726108</v>
      </c>
      <c r="W83" s="339">
        <f>IF(W$47=0,0,W$47/TRE_fec!W$47)</f>
        <v>0.57718149977261091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CO2 emissions"</f>
        <v>LU: Transport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0.53573508215806631</v>
      </c>
      <c r="C5" s="225">
        <v>0.55975644085162968</v>
      </c>
      <c r="D5" s="225">
        <v>0.56659068229161114</v>
      </c>
      <c r="E5" s="225">
        <v>1.1728972810636511</v>
      </c>
      <c r="F5" s="225">
        <v>1.746042481445276</v>
      </c>
      <c r="G5" s="225">
        <v>1.8896058017316</v>
      </c>
      <c r="H5" s="225">
        <v>1.6073002812078161</v>
      </c>
      <c r="I5" s="225">
        <v>1.9577224818103911</v>
      </c>
      <c r="J5" s="225">
        <v>2.0578060825540918</v>
      </c>
      <c r="K5" s="225">
        <v>1.344160441837237</v>
      </c>
      <c r="L5" s="225">
        <v>1.5351768025781789</v>
      </c>
      <c r="M5" s="225">
        <v>2.1495596384912599</v>
      </c>
      <c r="N5" s="225">
        <v>1.695456359305191</v>
      </c>
      <c r="O5" s="225">
        <v>2.1110155192923159</v>
      </c>
      <c r="P5" s="225">
        <v>0.907610399147597</v>
      </c>
      <c r="Q5" s="225">
        <v>0.86617836093024347</v>
      </c>
      <c r="R5" s="225">
        <v>1.234165680803841</v>
      </c>
      <c r="S5" s="225">
        <v>1.649800437525615</v>
      </c>
      <c r="T5" s="225">
        <v>1.0625893210644211</v>
      </c>
      <c r="U5" s="225">
        <v>1.250125922516129</v>
      </c>
      <c r="V5" s="225">
        <v>1.105269838138407</v>
      </c>
      <c r="W5" s="225">
        <v>0.80362800064014717</v>
      </c>
      <c r="DA5" s="89" t="s">
        <v>2486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2487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2488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2489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2490</v>
      </c>
    </row>
    <row r="10" spans="1:105" ht="12" customHeight="1" x14ac:dyDescent="0.25">
      <c r="A10" s="56" t="s">
        <v>96</v>
      </c>
      <c r="B10" s="262">
        <v>1.411534750132943E-2</v>
      </c>
      <c r="C10" s="262">
        <v>1.5689700003862991E-2</v>
      </c>
      <c r="D10" s="262">
        <v>1.4935530709420259E-2</v>
      </c>
      <c r="E10" s="262">
        <v>2.669728244958542E-2</v>
      </c>
      <c r="F10" s="262">
        <v>4.5119362600707827E-2</v>
      </c>
      <c r="G10" s="262">
        <v>4.7520246726512831E-2</v>
      </c>
      <c r="H10" s="262">
        <v>2.9874901352253101E-2</v>
      </c>
      <c r="I10" s="262">
        <v>3.197550294687139E-2</v>
      </c>
      <c r="J10" s="262">
        <v>3.1557392536728297E-2</v>
      </c>
      <c r="K10" s="262">
        <v>1.8018788267414539E-2</v>
      </c>
      <c r="L10" s="262">
        <v>2.6816539096920399E-2</v>
      </c>
      <c r="M10" s="262">
        <v>6.8213708955001034E-2</v>
      </c>
      <c r="N10" s="262">
        <v>4.984305696508845E-2</v>
      </c>
      <c r="O10" s="262">
        <v>6.8936019785935124E-2</v>
      </c>
      <c r="P10" s="262">
        <v>2.90328620916523E-2</v>
      </c>
      <c r="Q10" s="262">
        <v>2.1379799358669831E-2</v>
      </c>
      <c r="R10" s="262">
        <v>3.1264510511428797E-2</v>
      </c>
      <c r="S10" s="262">
        <v>4.8183335713183971E-2</v>
      </c>
      <c r="T10" s="262">
        <v>2.1192058681699062E-2</v>
      </c>
      <c r="U10" s="262">
        <v>3.1050824577831398E-2</v>
      </c>
      <c r="V10" s="262">
        <v>4.0753113374917903E-2</v>
      </c>
      <c r="W10" s="262">
        <v>2.7813773920336779E-2</v>
      </c>
      <c r="DA10" s="68" t="s">
        <v>2491</v>
      </c>
    </row>
    <row r="11" spans="1:105" ht="12" customHeight="1" x14ac:dyDescent="0.25">
      <c r="A11" s="37" t="s">
        <v>160</v>
      </c>
      <c r="B11" s="228">
        <v>9.1664290381997353E-3</v>
      </c>
      <c r="C11" s="228">
        <v>1.105142483996136E-2</v>
      </c>
      <c r="D11" s="228">
        <v>9.7484723140508853E-3</v>
      </c>
      <c r="E11" s="228">
        <v>1.910673946481227E-2</v>
      </c>
      <c r="F11" s="228">
        <v>3.5283651726742173E-2</v>
      </c>
      <c r="G11" s="228">
        <v>3.4734998467033512E-2</v>
      </c>
      <c r="H11" s="228">
        <v>1.9994167608833189E-2</v>
      </c>
      <c r="I11" s="228">
        <v>2.229134871735635E-2</v>
      </c>
      <c r="J11" s="228">
        <v>1.6485022650106519E-2</v>
      </c>
      <c r="K11" s="228">
        <v>9.719460412096351E-3</v>
      </c>
      <c r="L11" s="228">
        <v>2.047290537000403E-2</v>
      </c>
      <c r="M11" s="228">
        <v>2.5646343919686041E-2</v>
      </c>
      <c r="N11" s="228">
        <v>9.8366483249781589E-4</v>
      </c>
      <c r="O11" s="228">
        <v>1.9101383010495831E-3</v>
      </c>
      <c r="P11" s="228">
        <v>1.0532493981672E-3</v>
      </c>
      <c r="Q11" s="228">
        <v>9.4522251041959332E-4</v>
      </c>
      <c r="R11" s="228">
        <v>1.351145925358725E-3</v>
      </c>
      <c r="S11" s="228">
        <v>2.8818027615511669E-2</v>
      </c>
      <c r="T11" s="228">
        <v>1.8803212093803919E-2</v>
      </c>
      <c r="U11" s="228">
        <v>2.597682220415691E-2</v>
      </c>
      <c r="V11" s="228">
        <v>3.4208706572418757E-2</v>
      </c>
      <c r="W11" s="228">
        <v>2.7780242210628608E-2</v>
      </c>
      <c r="DA11" s="69" t="s">
        <v>2492</v>
      </c>
    </row>
    <row r="12" spans="1:105" ht="12" customHeight="1" x14ac:dyDescent="0.25">
      <c r="A12" s="37" t="s">
        <v>162</v>
      </c>
      <c r="B12" s="228">
        <v>4.9489184631296996E-3</v>
      </c>
      <c r="C12" s="228">
        <v>4.6382751639016326E-3</v>
      </c>
      <c r="D12" s="228">
        <v>5.1870583953693714E-3</v>
      </c>
      <c r="E12" s="228">
        <v>7.5905429847731532E-3</v>
      </c>
      <c r="F12" s="228">
        <v>9.8357108739656595E-3</v>
      </c>
      <c r="G12" s="228">
        <v>1.2785248259479321E-2</v>
      </c>
      <c r="H12" s="228">
        <v>9.8807337434199099E-3</v>
      </c>
      <c r="I12" s="228">
        <v>9.6841542295150376E-3</v>
      </c>
      <c r="J12" s="228">
        <v>1.507236988662178E-2</v>
      </c>
      <c r="K12" s="228">
        <v>8.299327855318183E-3</v>
      </c>
      <c r="L12" s="228">
        <v>6.3436337269163747E-3</v>
      </c>
      <c r="M12" s="228">
        <v>4.2567365035314983E-2</v>
      </c>
      <c r="N12" s="228">
        <v>4.8859392132590627E-2</v>
      </c>
      <c r="O12" s="228">
        <v>6.7025881484885544E-2</v>
      </c>
      <c r="P12" s="228">
        <v>2.79796126934851E-2</v>
      </c>
      <c r="Q12" s="228">
        <v>2.043457684825024E-2</v>
      </c>
      <c r="R12" s="228">
        <v>2.9913364586070079E-2</v>
      </c>
      <c r="S12" s="228">
        <v>1.9365308097672299E-2</v>
      </c>
      <c r="T12" s="228">
        <v>2.3888465878951341E-3</v>
      </c>
      <c r="U12" s="228">
        <v>5.0740023736744848E-3</v>
      </c>
      <c r="V12" s="228">
        <v>6.5444068024991383E-3</v>
      </c>
      <c r="W12" s="228">
        <v>3.3531709708162662E-5</v>
      </c>
      <c r="DA12" s="69" t="s">
        <v>2493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2494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2495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2496</v>
      </c>
    </row>
    <row r="16" spans="1:105" ht="12" customHeight="1" x14ac:dyDescent="0.25">
      <c r="A16" s="57" t="s">
        <v>2405</v>
      </c>
      <c r="B16" s="263">
        <f t="shared" ref="B16:W16" si="0">B17+B23</f>
        <v>9.1488363434542613E-2</v>
      </c>
      <c r="C16" s="263">
        <f t="shared" si="0"/>
        <v>0.10169250002503789</v>
      </c>
      <c r="D16" s="263">
        <f t="shared" si="0"/>
        <v>9.6804365709205337E-2</v>
      </c>
      <c r="E16" s="263">
        <f t="shared" si="0"/>
        <v>0.17303794180286841</v>
      </c>
      <c r="F16" s="263">
        <f t="shared" si="0"/>
        <v>0.29244031315273589</v>
      </c>
      <c r="G16" s="263">
        <f t="shared" si="0"/>
        <v>0.30800159915332392</v>
      </c>
      <c r="H16" s="263">
        <f t="shared" si="0"/>
        <v>0.19363361987571451</v>
      </c>
      <c r="I16" s="263">
        <f t="shared" si="0"/>
        <v>0.20724863021120341</v>
      </c>
      <c r="J16" s="263">
        <f t="shared" si="0"/>
        <v>0.20453865533064641</v>
      </c>
      <c r="K16" s="263">
        <f t="shared" si="0"/>
        <v>0.1167884424739831</v>
      </c>
      <c r="L16" s="263">
        <f t="shared" si="0"/>
        <v>0.17381090155411361</v>
      </c>
      <c r="M16" s="263">
        <f t="shared" si="0"/>
        <v>0.44212589137500657</v>
      </c>
      <c r="N16" s="263">
        <f t="shared" si="0"/>
        <v>0.32305685069964729</v>
      </c>
      <c r="O16" s="263">
        <f t="shared" si="0"/>
        <v>0.44680753564957948</v>
      </c>
      <c r="P16" s="263">
        <f t="shared" si="0"/>
        <v>0.18817595800145009</v>
      </c>
      <c r="Q16" s="263">
        <f t="shared" si="0"/>
        <v>0.13857277362100809</v>
      </c>
      <c r="R16" s="263">
        <f t="shared" si="0"/>
        <v>0.20264034590740901</v>
      </c>
      <c r="S16" s="263">
        <f t="shared" si="0"/>
        <v>0.31229939814100721</v>
      </c>
      <c r="T16" s="263">
        <f t="shared" si="0"/>
        <v>0.13735593589990119</v>
      </c>
      <c r="U16" s="263">
        <f t="shared" si="0"/>
        <v>0.20125534448594429</v>
      </c>
      <c r="V16" s="263">
        <f t="shared" si="0"/>
        <v>0.26414054965224559</v>
      </c>
      <c r="W16" s="263">
        <f t="shared" si="0"/>
        <v>0.18027446059477539</v>
      </c>
      <c r="DA16" s="70"/>
    </row>
    <row r="17" spans="1:105" ht="12" customHeight="1" x14ac:dyDescent="0.25">
      <c r="A17" s="60" t="s">
        <v>2406</v>
      </c>
      <c r="B17" s="331">
        <v>9.1488363434542613E-2</v>
      </c>
      <c r="C17" s="331">
        <v>0.10169250002503789</v>
      </c>
      <c r="D17" s="331">
        <v>9.6804365709205337E-2</v>
      </c>
      <c r="E17" s="331">
        <v>0.17303794180286841</v>
      </c>
      <c r="F17" s="331">
        <v>0.29244031315273589</v>
      </c>
      <c r="G17" s="331">
        <v>0.30800159915332392</v>
      </c>
      <c r="H17" s="331">
        <v>0.19363361987571451</v>
      </c>
      <c r="I17" s="331">
        <v>0.20724863021120341</v>
      </c>
      <c r="J17" s="331">
        <v>0.20453865533064641</v>
      </c>
      <c r="K17" s="331">
        <v>0.1167884424739831</v>
      </c>
      <c r="L17" s="331">
        <v>0.17381090155411361</v>
      </c>
      <c r="M17" s="331">
        <v>0.44212589137500657</v>
      </c>
      <c r="N17" s="331">
        <v>0.32305685069964729</v>
      </c>
      <c r="O17" s="331">
        <v>0.44680753564957948</v>
      </c>
      <c r="P17" s="331">
        <v>0.18817595800145009</v>
      </c>
      <c r="Q17" s="331">
        <v>0.13857277362100809</v>
      </c>
      <c r="R17" s="331">
        <v>0.20264034590740901</v>
      </c>
      <c r="S17" s="331">
        <v>0.31229939814100721</v>
      </c>
      <c r="T17" s="331">
        <v>0.13735593589990119</v>
      </c>
      <c r="U17" s="331">
        <v>0.20125534448594429</v>
      </c>
      <c r="V17" s="331">
        <v>0.26414054965224559</v>
      </c>
      <c r="W17" s="331">
        <v>0.18027446059477539</v>
      </c>
      <c r="DA17" s="72" t="s">
        <v>2497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2498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2499</v>
      </c>
    </row>
    <row r="20" spans="1:105" ht="12" customHeight="1" x14ac:dyDescent="0.25">
      <c r="A20" s="59" t="s">
        <v>160</v>
      </c>
      <c r="B20" s="232">
        <v>5.9412040062405677E-2</v>
      </c>
      <c r="C20" s="232">
        <v>7.1629605444194E-2</v>
      </c>
      <c r="D20" s="232">
        <v>6.3184542776255709E-2</v>
      </c>
      <c r="E20" s="232">
        <v>0.1238399780126721</v>
      </c>
      <c r="F20" s="232">
        <v>0.22869033526592139</v>
      </c>
      <c r="G20" s="232">
        <v>0.2251342493233654</v>
      </c>
      <c r="H20" s="232">
        <v>0.12959182709428921</v>
      </c>
      <c r="I20" s="232">
        <v>0.14448096390879109</v>
      </c>
      <c r="J20" s="232">
        <v>0.1068473690284682</v>
      </c>
      <c r="K20" s="232">
        <v>6.2996502670994853E-2</v>
      </c>
      <c r="L20" s="232">
        <v>0.13269475702780381</v>
      </c>
      <c r="M20" s="232">
        <v>0.16622630318315029</v>
      </c>
      <c r="N20" s="232">
        <v>6.3756053958191772E-3</v>
      </c>
      <c r="O20" s="232">
        <v>1.2380526025321369E-2</v>
      </c>
      <c r="P20" s="232">
        <v>6.8266164696022249E-3</v>
      </c>
      <c r="Q20" s="232">
        <v>6.1264421971640318E-3</v>
      </c>
      <c r="R20" s="232">
        <v>8.7574272939917371E-3</v>
      </c>
      <c r="S20" s="232">
        <v>0.1867835123227608</v>
      </c>
      <c r="T20" s="232">
        <v>0.1218726709783587</v>
      </c>
      <c r="U20" s="232">
        <v>0.16836829206397999</v>
      </c>
      <c r="V20" s="232">
        <v>0.22172309815456609</v>
      </c>
      <c r="W20" s="232">
        <v>0.1800571254392595</v>
      </c>
      <c r="DA20" s="71" t="s">
        <v>2500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2501</v>
      </c>
    </row>
    <row r="22" spans="1:105" ht="12" customHeight="1" x14ac:dyDescent="0.25">
      <c r="A22" s="59" t="s">
        <v>162</v>
      </c>
      <c r="B22" s="232">
        <v>3.2076323372136943E-2</v>
      </c>
      <c r="C22" s="232">
        <v>3.0062894580843911E-2</v>
      </c>
      <c r="D22" s="232">
        <v>3.3619822932949621E-2</v>
      </c>
      <c r="E22" s="232">
        <v>4.9197963790196343E-2</v>
      </c>
      <c r="F22" s="232">
        <v>6.3749977886814455E-2</v>
      </c>
      <c r="G22" s="232">
        <v>8.2867349829958553E-2</v>
      </c>
      <c r="H22" s="232">
        <v>6.4041792781425341E-2</v>
      </c>
      <c r="I22" s="232">
        <v>6.2767666302412276E-2</v>
      </c>
      <c r="J22" s="232">
        <v>9.7691286302178174E-2</v>
      </c>
      <c r="K22" s="232">
        <v>5.3791939802988208E-2</v>
      </c>
      <c r="L22" s="232">
        <v>4.1116144526309822E-2</v>
      </c>
      <c r="M22" s="232">
        <v>0.27589958819185628</v>
      </c>
      <c r="N22" s="232">
        <v>0.31668124530382818</v>
      </c>
      <c r="O22" s="232">
        <v>0.43442700962425818</v>
      </c>
      <c r="P22" s="232">
        <v>0.1813493415318479</v>
      </c>
      <c r="Q22" s="232">
        <v>0.1324463314238441</v>
      </c>
      <c r="R22" s="232">
        <v>0.19388291861341719</v>
      </c>
      <c r="S22" s="232">
        <v>0.12551588581824641</v>
      </c>
      <c r="T22" s="232">
        <v>1.5483264921542519E-2</v>
      </c>
      <c r="U22" s="232">
        <v>3.2887052421964262E-2</v>
      </c>
      <c r="V22" s="232">
        <v>4.2417451497679587E-2</v>
      </c>
      <c r="W22" s="232">
        <v>2.1733515551586899E-4</v>
      </c>
      <c r="DA22" s="71" t="s">
        <v>2502</v>
      </c>
    </row>
    <row r="23" spans="1:105" ht="12" customHeight="1" x14ac:dyDescent="0.25">
      <c r="A23" s="60" t="s">
        <v>2413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2503</v>
      </c>
    </row>
    <row r="24" spans="1:105" ht="12" customHeight="1" x14ac:dyDescent="0.25">
      <c r="A24" s="57" t="s">
        <v>2415</v>
      </c>
      <c r="B24" s="263">
        <f t="shared" ref="B24:W24" si="1">B25+B26</f>
        <v>7.5247719235255695E-2</v>
      </c>
      <c r="C24" s="263">
        <f t="shared" si="1"/>
        <v>7.2723828480125874E-2</v>
      </c>
      <c r="D24" s="263">
        <f t="shared" si="1"/>
        <v>7.9420092728246822E-2</v>
      </c>
      <c r="E24" s="263">
        <f t="shared" si="1"/>
        <v>0.1743378973644838</v>
      </c>
      <c r="F24" s="263">
        <f t="shared" si="1"/>
        <v>0.22838927472924239</v>
      </c>
      <c r="G24" s="263">
        <f t="shared" si="1"/>
        <v>0.26156856054588412</v>
      </c>
      <c r="H24" s="263">
        <f t="shared" si="1"/>
        <v>0.2712344098587004</v>
      </c>
      <c r="I24" s="263">
        <f t="shared" si="1"/>
        <v>0.34102612070322591</v>
      </c>
      <c r="J24" s="263">
        <f t="shared" si="1"/>
        <v>0.40071273381819239</v>
      </c>
      <c r="K24" s="263">
        <f t="shared" si="1"/>
        <v>0.27050739819076353</v>
      </c>
      <c r="L24" s="263">
        <f t="shared" si="1"/>
        <v>0.24862362368916099</v>
      </c>
      <c r="M24" s="263">
        <f t="shared" si="1"/>
        <v>0.28209324360897481</v>
      </c>
      <c r="N24" s="263">
        <f t="shared" si="1"/>
        <v>0.26266122034267592</v>
      </c>
      <c r="O24" s="263">
        <f t="shared" si="1"/>
        <v>0.29146589522563071</v>
      </c>
      <c r="P24" s="263">
        <f t="shared" si="1"/>
        <v>0.12816588422826691</v>
      </c>
      <c r="Q24" s="263">
        <f t="shared" si="1"/>
        <v>0.154190997255335</v>
      </c>
      <c r="R24" s="263">
        <f t="shared" si="1"/>
        <v>0.21568210261685211</v>
      </c>
      <c r="S24" s="263">
        <f t="shared" si="1"/>
        <v>0.21807958564394619</v>
      </c>
      <c r="T24" s="263">
        <f t="shared" si="1"/>
        <v>0.14019383825445811</v>
      </c>
      <c r="U24" s="263">
        <f t="shared" si="1"/>
        <v>0.1589674469536719</v>
      </c>
      <c r="V24" s="263">
        <f t="shared" si="1"/>
        <v>9.6275854700901248E-2</v>
      </c>
      <c r="W24" s="263">
        <f t="shared" si="1"/>
        <v>2.187902086057799E-2</v>
      </c>
      <c r="DA24" s="70"/>
    </row>
    <row r="25" spans="1:105" ht="12" customHeight="1" x14ac:dyDescent="0.25">
      <c r="A25" s="60" t="s">
        <v>2416</v>
      </c>
      <c r="B25" s="264">
        <v>7.5247719235255695E-2</v>
      </c>
      <c r="C25" s="264">
        <v>7.2723828480125874E-2</v>
      </c>
      <c r="D25" s="264">
        <v>7.9420092728246822E-2</v>
      </c>
      <c r="E25" s="264">
        <v>0.1743378973644838</v>
      </c>
      <c r="F25" s="264">
        <v>0.22838927472924239</v>
      </c>
      <c r="G25" s="264">
        <v>0.26156856054588412</v>
      </c>
      <c r="H25" s="264">
        <v>0.2712344098587004</v>
      </c>
      <c r="I25" s="264">
        <v>0.34102612070322591</v>
      </c>
      <c r="J25" s="264">
        <v>0.40071273381819239</v>
      </c>
      <c r="K25" s="264">
        <v>0.27050739819076353</v>
      </c>
      <c r="L25" s="264">
        <v>0.24862362368916099</v>
      </c>
      <c r="M25" s="264">
        <v>0.28209324360897481</v>
      </c>
      <c r="N25" s="264">
        <v>0.26266122034267592</v>
      </c>
      <c r="O25" s="264">
        <v>0.29146589522563071</v>
      </c>
      <c r="P25" s="264">
        <v>0.12816588422826691</v>
      </c>
      <c r="Q25" s="264">
        <v>0.154190997255335</v>
      </c>
      <c r="R25" s="264">
        <v>0.21568210261685211</v>
      </c>
      <c r="S25" s="264">
        <v>0.21807958564394619</v>
      </c>
      <c r="T25" s="264">
        <v>0.14019383825445811</v>
      </c>
      <c r="U25" s="264">
        <v>0.1589674469536719</v>
      </c>
      <c r="V25" s="264">
        <v>9.6275854700901248E-2</v>
      </c>
      <c r="W25" s="264">
        <v>2.187902086057799E-2</v>
      </c>
      <c r="DA25" s="72" t="s">
        <v>2504</v>
      </c>
    </row>
    <row r="26" spans="1:105" ht="12" customHeight="1" x14ac:dyDescent="0.25">
      <c r="A26" s="60" t="s">
        <v>2418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2505</v>
      </c>
    </row>
    <row r="27" spans="1:105" ht="12" customHeight="1" x14ac:dyDescent="0.25">
      <c r="A27" s="57" t="s">
        <v>2420</v>
      </c>
      <c r="B27" s="263">
        <f t="shared" ref="B27:W27" si="2">B28+B34</f>
        <v>0.1306976620493466</v>
      </c>
      <c r="C27" s="263">
        <f t="shared" si="2"/>
        <v>0.1452750000357684</v>
      </c>
      <c r="D27" s="263">
        <f t="shared" si="2"/>
        <v>0.1382919510131505</v>
      </c>
      <c r="E27" s="263">
        <f t="shared" si="2"/>
        <v>0.24719705971838349</v>
      </c>
      <c r="F27" s="263">
        <f t="shared" si="2"/>
        <v>0.41777187593247989</v>
      </c>
      <c r="G27" s="263">
        <f t="shared" si="2"/>
        <v>0.44000228450474849</v>
      </c>
      <c r="H27" s="263">
        <f t="shared" si="2"/>
        <v>0.27661945696530649</v>
      </c>
      <c r="I27" s="263">
        <f t="shared" si="2"/>
        <v>0.29606947173029058</v>
      </c>
      <c r="J27" s="263">
        <f t="shared" si="2"/>
        <v>0.29219807904378048</v>
      </c>
      <c r="K27" s="263">
        <f t="shared" si="2"/>
        <v>0.16684063210569011</v>
      </c>
      <c r="L27" s="263">
        <f t="shared" si="2"/>
        <v>0.24830128793444811</v>
      </c>
      <c r="M27" s="263">
        <f t="shared" si="2"/>
        <v>0.63160841625000941</v>
      </c>
      <c r="N27" s="263">
        <f t="shared" si="2"/>
        <v>0.4615097867137819</v>
      </c>
      <c r="O27" s="263">
        <f t="shared" si="2"/>
        <v>0.63829647949939938</v>
      </c>
      <c r="P27" s="263">
        <f t="shared" si="2"/>
        <v>0.26882279714492868</v>
      </c>
      <c r="Q27" s="263">
        <f t="shared" si="2"/>
        <v>0.1979611051728688</v>
      </c>
      <c r="R27" s="263">
        <f t="shared" si="2"/>
        <v>0.28948620843915562</v>
      </c>
      <c r="S27" s="263">
        <f t="shared" si="2"/>
        <v>0.44614199734429588</v>
      </c>
      <c r="T27" s="263">
        <f t="shared" si="2"/>
        <v>0.19622276557128759</v>
      </c>
      <c r="U27" s="263">
        <f t="shared" si="2"/>
        <v>0.28750763497992038</v>
      </c>
      <c r="V27" s="263">
        <f t="shared" si="2"/>
        <v>0.37734364236035089</v>
      </c>
      <c r="W27" s="263">
        <f t="shared" si="2"/>
        <v>0.25753494370682201</v>
      </c>
      <c r="DA27" s="70"/>
    </row>
    <row r="28" spans="1:105" ht="12" customHeight="1" x14ac:dyDescent="0.25">
      <c r="A28" s="60" t="s">
        <v>2421</v>
      </c>
      <c r="B28" s="331">
        <v>0.1306976620493466</v>
      </c>
      <c r="C28" s="331">
        <v>0.1452750000357684</v>
      </c>
      <c r="D28" s="331">
        <v>0.1382919510131505</v>
      </c>
      <c r="E28" s="331">
        <v>0.24719705971838349</v>
      </c>
      <c r="F28" s="331">
        <v>0.41777187593247989</v>
      </c>
      <c r="G28" s="331">
        <v>0.44000228450474849</v>
      </c>
      <c r="H28" s="331">
        <v>0.27661945696530649</v>
      </c>
      <c r="I28" s="331">
        <v>0.29606947173029058</v>
      </c>
      <c r="J28" s="331">
        <v>0.29219807904378048</v>
      </c>
      <c r="K28" s="331">
        <v>0.16684063210569011</v>
      </c>
      <c r="L28" s="331">
        <v>0.24830128793444811</v>
      </c>
      <c r="M28" s="331">
        <v>0.63160841625000941</v>
      </c>
      <c r="N28" s="331">
        <v>0.4615097867137819</v>
      </c>
      <c r="O28" s="331">
        <v>0.63829647949939938</v>
      </c>
      <c r="P28" s="331">
        <v>0.26882279714492868</v>
      </c>
      <c r="Q28" s="331">
        <v>0.1979611051728688</v>
      </c>
      <c r="R28" s="331">
        <v>0.28948620843915562</v>
      </c>
      <c r="S28" s="331">
        <v>0.44614199734429588</v>
      </c>
      <c r="T28" s="331">
        <v>0.19622276557128759</v>
      </c>
      <c r="U28" s="331">
        <v>0.28750763497992038</v>
      </c>
      <c r="V28" s="331">
        <v>0.37734364236035089</v>
      </c>
      <c r="W28" s="331">
        <v>0.25753494370682201</v>
      </c>
      <c r="DA28" s="72" t="s">
        <v>2506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2507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2508</v>
      </c>
    </row>
    <row r="31" spans="1:105" ht="12" customHeight="1" x14ac:dyDescent="0.25">
      <c r="A31" s="59" t="s">
        <v>160</v>
      </c>
      <c r="B31" s="232">
        <v>8.4874342946293854E-2</v>
      </c>
      <c r="C31" s="232">
        <v>0.10232800777742</v>
      </c>
      <c r="D31" s="232">
        <v>9.0263632537508159E-2</v>
      </c>
      <c r="E31" s="232">
        <v>0.17691425430381719</v>
      </c>
      <c r="F31" s="232">
        <v>0.32670047895131632</v>
      </c>
      <c r="G31" s="232">
        <v>0.32162035617623619</v>
      </c>
      <c r="H31" s="232">
        <v>0.1851311815632703</v>
      </c>
      <c r="I31" s="232">
        <v>0.20640137701255881</v>
      </c>
      <c r="J31" s="232">
        <v>0.1526390986120974</v>
      </c>
      <c r="K31" s="232">
        <v>8.999500381570695E-2</v>
      </c>
      <c r="L31" s="232">
        <v>0.18956393861114831</v>
      </c>
      <c r="M31" s="232">
        <v>0.23746614740450039</v>
      </c>
      <c r="N31" s="232">
        <v>9.1080077083131091E-3</v>
      </c>
      <c r="O31" s="232">
        <v>1.76864657504591E-2</v>
      </c>
      <c r="P31" s="232">
        <v>9.7523092422888927E-3</v>
      </c>
      <c r="Q31" s="232">
        <v>8.7520602816629038E-3</v>
      </c>
      <c r="R31" s="232">
        <v>1.251061041998819E-2</v>
      </c>
      <c r="S31" s="232">
        <v>0.26683358903251547</v>
      </c>
      <c r="T31" s="232">
        <v>0.17410381568336969</v>
      </c>
      <c r="U31" s="232">
        <v>0.24052613151997149</v>
      </c>
      <c r="V31" s="232">
        <v>0.31674728307795152</v>
      </c>
      <c r="W31" s="232">
        <v>0.25722446491322792</v>
      </c>
      <c r="DA31" s="71" t="s">
        <v>2509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2510</v>
      </c>
    </row>
    <row r="33" spans="1:105" ht="12" customHeight="1" x14ac:dyDescent="0.25">
      <c r="A33" s="59" t="s">
        <v>162</v>
      </c>
      <c r="B33" s="232">
        <v>4.582331910305279E-2</v>
      </c>
      <c r="C33" s="232">
        <v>4.2946992258348443E-2</v>
      </c>
      <c r="D33" s="232">
        <v>4.8028318475642318E-2</v>
      </c>
      <c r="E33" s="232">
        <v>7.0282805414566218E-2</v>
      </c>
      <c r="F33" s="232">
        <v>9.1071396981163538E-2</v>
      </c>
      <c r="G33" s="232">
        <v>0.1183819283285122</v>
      </c>
      <c r="H33" s="232">
        <v>9.1488275402036204E-2</v>
      </c>
      <c r="I33" s="232">
        <v>8.9668094717731822E-2</v>
      </c>
      <c r="J33" s="232">
        <v>0.13955898043168311</v>
      </c>
      <c r="K33" s="232">
        <v>7.6845628289983176E-2</v>
      </c>
      <c r="L33" s="232">
        <v>5.8737349323299763E-2</v>
      </c>
      <c r="M33" s="232">
        <v>0.39414226884550901</v>
      </c>
      <c r="N33" s="232">
        <v>0.4524017790054688</v>
      </c>
      <c r="O33" s="232">
        <v>0.62061001374894031</v>
      </c>
      <c r="P33" s="232">
        <v>0.25907048790263981</v>
      </c>
      <c r="Q33" s="232">
        <v>0.18920904489120591</v>
      </c>
      <c r="R33" s="232">
        <v>0.27697559801916738</v>
      </c>
      <c r="S33" s="232">
        <v>0.17930840831178049</v>
      </c>
      <c r="T33" s="232">
        <v>2.2118949887917901E-2</v>
      </c>
      <c r="U33" s="232">
        <v>4.6981503459948927E-2</v>
      </c>
      <c r="V33" s="232">
        <v>6.0596359282399419E-2</v>
      </c>
      <c r="W33" s="232">
        <v>3.1047879359409868E-4</v>
      </c>
      <c r="DA33" s="71" t="s">
        <v>2511</v>
      </c>
    </row>
    <row r="34" spans="1:105" ht="12" customHeight="1" x14ac:dyDescent="0.25">
      <c r="A34" s="60" t="s">
        <v>2428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2512</v>
      </c>
    </row>
    <row r="35" spans="1:105" ht="12" customHeight="1" x14ac:dyDescent="0.25">
      <c r="A35" s="57" t="s">
        <v>2430</v>
      </c>
      <c r="B35" s="263">
        <v>0.2241859899375919</v>
      </c>
      <c r="C35" s="263">
        <v>0.2243754123068345</v>
      </c>
      <c r="D35" s="263">
        <v>0.23713874213158831</v>
      </c>
      <c r="E35" s="263">
        <v>0.55162709972832946</v>
      </c>
      <c r="F35" s="263">
        <v>0.76232165503010973</v>
      </c>
      <c r="G35" s="263">
        <v>0.83251311080113066</v>
      </c>
      <c r="H35" s="263">
        <v>0.83593789315584122</v>
      </c>
      <c r="I35" s="263">
        <v>1.0814027562188</v>
      </c>
      <c r="J35" s="263">
        <v>1.128799221824744</v>
      </c>
      <c r="K35" s="263">
        <v>0.77200518079938618</v>
      </c>
      <c r="L35" s="263">
        <v>0.83762445030353572</v>
      </c>
      <c r="M35" s="263">
        <v>0.72551837830226806</v>
      </c>
      <c r="N35" s="263">
        <v>0.59838544458399712</v>
      </c>
      <c r="O35" s="263">
        <v>0.66550958913177116</v>
      </c>
      <c r="P35" s="263">
        <v>0.29341289768129908</v>
      </c>
      <c r="Q35" s="263">
        <v>0.35407368552236168</v>
      </c>
      <c r="R35" s="263">
        <v>0.49509251332899529</v>
      </c>
      <c r="S35" s="263">
        <v>0.6250961206831821</v>
      </c>
      <c r="T35" s="263">
        <v>0.56762472265707509</v>
      </c>
      <c r="U35" s="263">
        <v>0.57134467151876167</v>
      </c>
      <c r="V35" s="263">
        <v>0.32675667804999109</v>
      </c>
      <c r="W35" s="263">
        <v>0.31612580155763509</v>
      </c>
      <c r="DA35" s="70" t="s">
        <v>2513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2514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2515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2516</v>
      </c>
    </row>
    <row r="39" spans="1:105" ht="12" customHeight="1" x14ac:dyDescent="0.25">
      <c r="A39" s="46" t="s">
        <v>160</v>
      </c>
      <c r="B39" s="231">
        <v>0.14558514892587299</v>
      </c>
      <c r="C39" s="231">
        <v>0.1580443223537607</v>
      </c>
      <c r="D39" s="231">
        <v>0.15478127341002759</v>
      </c>
      <c r="E39" s="231">
        <v>0.39478906874294523</v>
      </c>
      <c r="F39" s="231">
        <v>0.5961407748125882</v>
      </c>
      <c r="G39" s="231">
        <v>0.60852675689768254</v>
      </c>
      <c r="H39" s="231">
        <v>0.55946234430234376</v>
      </c>
      <c r="I39" s="231">
        <v>0.75388731125938968</v>
      </c>
      <c r="J39" s="231">
        <v>0.58966471065523363</v>
      </c>
      <c r="K39" s="231">
        <v>0.41642499380950732</v>
      </c>
      <c r="L39" s="231">
        <v>0.63947872037802467</v>
      </c>
      <c r="M39" s="231">
        <v>0.27277352507349178</v>
      </c>
      <c r="N39" s="231">
        <v>1.180928205362944E-2</v>
      </c>
      <c r="O39" s="231">
        <v>1.8440509908518549E-2</v>
      </c>
      <c r="P39" s="231">
        <v>1.0644384867111631E-2</v>
      </c>
      <c r="Q39" s="231">
        <v>1.5653955038976881E-2</v>
      </c>
      <c r="R39" s="231">
        <v>2.139621638456643E-2</v>
      </c>
      <c r="S39" s="231">
        <v>0.37386446997832368</v>
      </c>
      <c r="T39" s="231">
        <v>0.50363998184964909</v>
      </c>
      <c r="U39" s="231">
        <v>0.47798147556865478</v>
      </c>
      <c r="V39" s="231">
        <v>0.27428391095317067</v>
      </c>
      <c r="W39" s="231">
        <v>0.315744686839458</v>
      </c>
      <c r="DA39" s="73" t="s">
        <v>2517</v>
      </c>
    </row>
    <row r="40" spans="1:105" ht="12" customHeight="1" x14ac:dyDescent="0.25">
      <c r="A40" s="46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2518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2519</v>
      </c>
    </row>
    <row r="42" spans="1:105" ht="12" customHeight="1" x14ac:dyDescent="0.25">
      <c r="A42" s="46" t="s">
        <v>162</v>
      </c>
      <c r="B42" s="231">
        <v>7.8600841011718867E-2</v>
      </c>
      <c r="C42" s="231">
        <v>6.6331089953073852E-2</v>
      </c>
      <c r="D42" s="231">
        <v>8.2357468721560717E-2</v>
      </c>
      <c r="E42" s="231">
        <v>0.15683803098538429</v>
      </c>
      <c r="F42" s="231">
        <v>0.1661808802175215</v>
      </c>
      <c r="G42" s="231">
        <v>0.22398635390344809</v>
      </c>
      <c r="H42" s="231">
        <v>0.27647554885349751</v>
      </c>
      <c r="I42" s="231">
        <v>0.32751544495940998</v>
      </c>
      <c r="J42" s="231">
        <v>0.5391345111695105</v>
      </c>
      <c r="K42" s="231">
        <v>0.35558018698987892</v>
      </c>
      <c r="L42" s="231">
        <v>0.19814572992551099</v>
      </c>
      <c r="M42" s="231">
        <v>0.45274485322877622</v>
      </c>
      <c r="N42" s="231">
        <v>0.58657616253036771</v>
      </c>
      <c r="O42" s="231">
        <v>0.64706907922325263</v>
      </c>
      <c r="P42" s="231">
        <v>0.28276851281418752</v>
      </c>
      <c r="Q42" s="231">
        <v>0.33841973048338481</v>
      </c>
      <c r="R42" s="231">
        <v>0.47369629694442889</v>
      </c>
      <c r="S42" s="231">
        <v>0.25123165070485842</v>
      </c>
      <c r="T42" s="231">
        <v>6.3984740807425972E-2</v>
      </c>
      <c r="U42" s="231">
        <v>9.3363195950106809E-2</v>
      </c>
      <c r="V42" s="231">
        <v>5.2472767096820347E-2</v>
      </c>
      <c r="W42" s="231">
        <v>3.8111471817710448E-4</v>
      </c>
      <c r="DA42" s="73" t="s">
        <v>2520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2521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2522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2523</v>
      </c>
    </row>
    <row r="46" spans="1:105" ht="12" customHeight="1" x14ac:dyDescent="0.25">
      <c r="A46" s="57" t="s">
        <v>2442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2524</v>
      </c>
    </row>
    <row r="47" spans="1:105" ht="12" customHeight="1" x14ac:dyDescent="0.25">
      <c r="A47" s="41" t="s">
        <v>2444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2525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0.99999999999999989</v>
      </c>
      <c r="C51" s="234">
        <f t="shared" si="3"/>
        <v>1</v>
      </c>
      <c r="D51" s="234">
        <f t="shared" si="3"/>
        <v>1.0000000000000002</v>
      </c>
      <c r="E51" s="234">
        <f t="shared" si="3"/>
        <v>0.99999999999999956</v>
      </c>
      <c r="F51" s="234">
        <f t="shared" si="3"/>
        <v>0.99999999999999989</v>
      </c>
      <c r="G51" s="234">
        <f t="shared" si="3"/>
        <v>1</v>
      </c>
      <c r="H51" s="234">
        <f t="shared" si="3"/>
        <v>0.99999999999999978</v>
      </c>
      <c r="I51" s="234">
        <f t="shared" si="3"/>
        <v>1</v>
      </c>
      <c r="J51" s="234">
        <f t="shared" si="3"/>
        <v>0.99999999999999989</v>
      </c>
      <c r="K51" s="234">
        <f t="shared" si="3"/>
        <v>1.0000000000000002</v>
      </c>
      <c r="L51" s="234">
        <f t="shared" si="3"/>
        <v>1</v>
      </c>
      <c r="M51" s="234">
        <f t="shared" si="3"/>
        <v>1</v>
      </c>
      <c r="N51" s="234">
        <f t="shared" si="3"/>
        <v>0.99999999999999978</v>
      </c>
      <c r="O51" s="234">
        <f t="shared" si="3"/>
        <v>1</v>
      </c>
      <c r="P51" s="234">
        <f t="shared" si="3"/>
        <v>1</v>
      </c>
      <c r="Q51" s="234">
        <f t="shared" si="3"/>
        <v>0.99999999999999989</v>
      </c>
      <c r="R51" s="234">
        <f t="shared" si="3"/>
        <v>0.99999999999999978</v>
      </c>
      <c r="S51" s="234">
        <f t="shared" si="3"/>
        <v>1.0000000000000002</v>
      </c>
      <c r="T51" s="234">
        <f t="shared" si="3"/>
        <v>1</v>
      </c>
      <c r="U51" s="234">
        <f t="shared" si="3"/>
        <v>1.0000000000000004</v>
      </c>
      <c r="V51" s="234">
        <f t="shared" si="3"/>
        <v>0.99999999999999978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2.6347625853564611E-2</v>
      </c>
      <c r="C56" s="302">
        <f t="shared" si="8"/>
        <v>2.8029512228554668E-2</v>
      </c>
      <c r="D56" s="302">
        <f t="shared" si="8"/>
        <v>2.6360353560726732E-2</v>
      </c>
      <c r="E56" s="302">
        <f t="shared" si="8"/>
        <v>2.27618248252522E-2</v>
      </c>
      <c r="F56" s="302">
        <f t="shared" si="8"/>
        <v>2.5840930607461825E-2</v>
      </c>
      <c r="G56" s="302">
        <f t="shared" si="8"/>
        <v>2.5148232865799921E-2</v>
      </c>
      <c r="H56" s="302">
        <f t="shared" si="8"/>
        <v>1.8587006859603992E-2</v>
      </c>
      <c r="I56" s="302">
        <f t="shared" si="8"/>
        <v>1.6333011059515571E-2</v>
      </c>
      <c r="J56" s="302">
        <f t="shared" si="8"/>
        <v>1.5335454980072825E-2</v>
      </c>
      <c r="K56" s="302">
        <f t="shared" si="8"/>
        <v>1.3405236240091951E-2</v>
      </c>
      <c r="L56" s="302">
        <f t="shared" si="8"/>
        <v>1.7468046059505752E-2</v>
      </c>
      <c r="M56" s="302">
        <f t="shared" si="8"/>
        <v>3.1733806186870488E-2</v>
      </c>
      <c r="N56" s="302">
        <f t="shared" si="8"/>
        <v>2.9398018233577218E-2</v>
      </c>
      <c r="O56" s="302">
        <f t="shared" si="8"/>
        <v>3.2655382755805047E-2</v>
      </c>
      <c r="P56" s="302">
        <f t="shared" si="8"/>
        <v>3.1988243104000544E-2</v>
      </c>
      <c r="Q56" s="302">
        <f t="shared" si="8"/>
        <v>2.4682906342417418E-2</v>
      </c>
      <c r="R56" s="302">
        <f t="shared" si="8"/>
        <v>2.5332506808215156E-2</v>
      </c>
      <c r="S56" s="302">
        <f t="shared" si="8"/>
        <v>2.9205553967151177E-2</v>
      </c>
      <c r="T56" s="302">
        <f t="shared" si="8"/>
        <v>1.9943790382224498E-2</v>
      </c>
      <c r="U56" s="302">
        <f t="shared" si="8"/>
        <v>2.4838157515632817E-2</v>
      </c>
      <c r="V56" s="302">
        <f t="shared" si="8"/>
        <v>3.6871641628760894E-2</v>
      </c>
      <c r="W56" s="302">
        <f t="shared" si="8"/>
        <v>3.4610259844332351E-2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0.17077164905088177</v>
      </c>
      <c r="C57" s="303">
        <f t="shared" si="9"/>
        <v>0.18167276444433578</v>
      </c>
      <c r="D57" s="303">
        <f t="shared" si="9"/>
        <v>0.17085414344915464</v>
      </c>
      <c r="E57" s="303">
        <f t="shared" si="9"/>
        <v>0.14753034608959756</v>
      </c>
      <c r="F57" s="303">
        <f t="shared" si="9"/>
        <v>0.16748751319651181</v>
      </c>
      <c r="G57" s="303">
        <f t="shared" si="9"/>
        <v>0.16299780561166616</v>
      </c>
      <c r="H57" s="303">
        <f t="shared" si="9"/>
        <v>0.12047134075669251</v>
      </c>
      <c r="I57" s="303">
        <f t="shared" si="9"/>
        <v>0.10586210871908239</v>
      </c>
      <c r="J57" s="303">
        <f t="shared" si="9"/>
        <v>9.9396467463435001E-2</v>
      </c>
      <c r="K57" s="303">
        <f t="shared" si="9"/>
        <v>8.6885790445040398E-2</v>
      </c>
      <c r="L57" s="303">
        <f t="shared" si="9"/>
        <v>0.11321881705235204</v>
      </c>
      <c r="M57" s="303">
        <f t="shared" si="9"/>
        <v>0.20568207713712347</v>
      </c>
      <c r="N57" s="303">
        <f t="shared" si="9"/>
        <v>0.19054271077318563</v>
      </c>
      <c r="O57" s="303">
        <f t="shared" si="9"/>
        <v>0.21165525860244008</v>
      </c>
      <c r="P57" s="303">
        <f t="shared" si="9"/>
        <v>0.20733120530370722</v>
      </c>
      <c r="Q57" s="303">
        <f t="shared" si="9"/>
        <v>0.15998180036752022</v>
      </c>
      <c r="R57" s="303">
        <f t="shared" si="9"/>
        <v>0.16419217375695019</v>
      </c>
      <c r="S57" s="303">
        <f t="shared" si="9"/>
        <v>0.18929525719449836</v>
      </c>
      <c r="T57" s="303">
        <f t="shared" si="9"/>
        <v>0.12926530803293645</v>
      </c>
      <c r="U57" s="303">
        <f t="shared" si="9"/>
        <v>0.16098805797169422</v>
      </c>
      <c r="V57" s="303">
        <f t="shared" si="9"/>
        <v>0.23898286240863537</v>
      </c>
      <c r="W57" s="303">
        <f t="shared" si="9"/>
        <v>0.22432575825030224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0.17077164905088177</v>
      </c>
      <c r="C58" s="304">
        <f t="shared" si="10"/>
        <v>0.18167276444433578</v>
      </c>
      <c r="D58" s="304">
        <f t="shared" si="10"/>
        <v>0.17085414344915464</v>
      </c>
      <c r="E58" s="304">
        <f t="shared" si="10"/>
        <v>0.14753034608959756</v>
      </c>
      <c r="F58" s="304">
        <f t="shared" si="10"/>
        <v>0.16748751319651181</v>
      </c>
      <c r="G58" s="304">
        <f t="shared" si="10"/>
        <v>0.16299780561166616</v>
      </c>
      <c r="H58" s="304">
        <f t="shared" si="10"/>
        <v>0.12047134075669251</v>
      </c>
      <c r="I58" s="304">
        <f t="shared" si="10"/>
        <v>0.10586210871908239</v>
      </c>
      <c r="J58" s="304">
        <f t="shared" si="10"/>
        <v>9.9396467463435001E-2</v>
      </c>
      <c r="K58" s="304">
        <f t="shared" si="10"/>
        <v>8.6885790445040398E-2</v>
      </c>
      <c r="L58" s="304">
        <f t="shared" si="10"/>
        <v>0.11321881705235204</v>
      </c>
      <c r="M58" s="304">
        <f t="shared" si="10"/>
        <v>0.20568207713712347</v>
      </c>
      <c r="N58" s="304">
        <f t="shared" si="10"/>
        <v>0.19054271077318563</v>
      </c>
      <c r="O58" s="304">
        <f t="shared" si="10"/>
        <v>0.21165525860244008</v>
      </c>
      <c r="P58" s="304">
        <f t="shared" si="10"/>
        <v>0.20733120530370722</v>
      </c>
      <c r="Q58" s="304">
        <f t="shared" si="10"/>
        <v>0.15998180036752022</v>
      </c>
      <c r="R58" s="304">
        <f t="shared" si="10"/>
        <v>0.16419217375695019</v>
      </c>
      <c r="S58" s="304">
        <f t="shared" si="10"/>
        <v>0.18929525719449836</v>
      </c>
      <c r="T58" s="304">
        <f t="shared" si="10"/>
        <v>0.12926530803293645</v>
      </c>
      <c r="U58" s="304">
        <f t="shared" si="10"/>
        <v>0.16098805797169422</v>
      </c>
      <c r="V58" s="304">
        <f t="shared" si="10"/>
        <v>0.23898286240863537</v>
      </c>
      <c r="W58" s="304">
        <f t="shared" si="10"/>
        <v>0.22432575825030224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0.1404569566960974</v>
      </c>
      <c r="C60" s="303">
        <f t="shared" si="12"/>
        <v>0.12992048536231532</v>
      </c>
      <c r="D60" s="303">
        <f t="shared" si="12"/>
        <v>0.14017190047500841</v>
      </c>
      <c r="E60" s="303">
        <f t="shared" si="12"/>
        <v>0.14863867465562211</v>
      </c>
      <c r="F60" s="303">
        <f t="shared" si="12"/>
        <v>0.1308039621923715</v>
      </c>
      <c r="G60" s="303">
        <f t="shared" si="12"/>
        <v>0.13842493514053963</v>
      </c>
      <c r="H60" s="303">
        <f t="shared" si="12"/>
        <v>0.16875154756700445</v>
      </c>
      <c r="I60" s="303">
        <f t="shared" si="12"/>
        <v>0.17419533354281361</v>
      </c>
      <c r="J60" s="303">
        <f t="shared" si="12"/>
        <v>0.19472813168130929</v>
      </c>
      <c r="K60" s="303">
        <f t="shared" si="12"/>
        <v>0.20124636149909772</v>
      </c>
      <c r="L60" s="303">
        <f t="shared" si="12"/>
        <v>0.1619511337532081</v>
      </c>
      <c r="M60" s="303">
        <f t="shared" si="12"/>
        <v>0.1312330388781264</v>
      </c>
      <c r="N60" s="303">
        <f t="shared" si="12"/>
        <v>0.15492066127276563</v>
      </c>
      <c r="O60" s="303">
        <f t="shared" si="12"/>
        <v>0.13806904428790745</v>
      </c>
      <c r="P60" s="303">
        <f t="shared" si="12"/>
        <v>0.14121244572410896</v>
      </c>
      <c r="Q60" s="303">
        <f t="shared" si="12"/>
        <v>0.17801298694386636</v>
      </c>
      <c r="R60" s="303">
        <f t="shared" si="12"/>
        <v>0.17475943949144113</v>
      </c>
      <c r="S60" s="303">
        <f t="shared" si="12"/>
        <v>0.13218543327035592</v>
      </c>
      <c r="T60" s="303">
        <f t="shared" si="12"/>
        <v>0.13193605043388032</v>
      </c>
      <c r="U60" s="303">
        <f t="shared" si="12"/>
        <v>0.12716114760160965</v>
      </c>
      <c r="V60" s="303">
        <f t="shared" si="12"/>
        <v>8.7106199209287694E-2</v>
      </c>
      <c r="W60" s="303">
        <f t="shared" si="12"/>
        <v>2.72253092763689E-2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0.1404569566960974</v>
      </c>
      <c r="C61" s="304">
        <f t="shared" si="13"/>
        <v>0.12992048536231532</v>
      </c>
      <c r="D61" s="304">
        <f t="shared" si="13"/>
        <v>0.14017190047500841</v>
      </c>
      <c r="E61" s="304">
        <f t="shared" si="13"/>
        <v>0.14863867465562211</v>
      </c>
      <c r="F61" s="304">
        <f t="shared" si="13"/>
        <v>0.1308039621923715</v>
      </c>
      <c r="G61" s="304">
        <f t="shared" si="13"/>
        <v>0.13842493514053963</v>
      </c>
      <c r="H61" s="304">
        <f t="shared" si="13"/>
        <v>0.16875154756700445</v>
      </c>
      <c r="I61" s="304">
        <f t="shared" si="13"/>
        <v>0.17419533354281361</v>
      </c>
      <c r="J61" s="304">
        <f t="shared" si="13"/>
        <v>0.19472813168130929</v>
      </c>
      <c r="K61" s="304">
        <f t="shared" si="13"/>
        <v>0.20124636149909772</v>
      </c>
      <c r="L61" s="304">
        <f t="shared" si="13"/>
        <v>0.1619511337532081</v>
      </c>
      <c r="M61" s="304">
        <f t="shared" si="13"/>
        <v>0.1312330388781264</v>
      </c>
      <c r="N61" s="304">
        <f t="shared" si="13"/>
        <v>0.15492066127276563</v>
      </c>
      <c r="O61" s="304">
        <f t="shared" si="13"/>
        <v>0.13806904428790745</v>
      </c>
      <c r="P61" s="304">
        <f t="shared" si="13"/>
        <v>0.14121244572410896</v>
      </c>
      <c r="Q61" s="304">
        <f t="shared" si="13"/>
        <v>0.17801298694386636</v>
      </c>
      <c r="R61" s="304">
        <f t="shared" si="13"/>
        <v>0.17475943949144113</v>
      </c>
      <c r="S61" s="304">
        <f t="shared" si="13"/>
        <v>0.13218543327035592</v>
      </c>
      <c r="T61" s="304">
        <f t="shared" si="13"/>
        <v>0.13193605043388032</v>
      </c>
      <c r="U61" s="304">
        <f t="shared" si="13"/>
        <v>0.12716114760160965</v>
      </c>
      <c r="V61" s="304">
        <f t="shared" si="13"/>
        <v>8.7106199209287694E-2</v>
      </c>
      <c r="W61" s="304">
        <f t="shared" si="13"/>
        <v>2.72253092763689E-2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0.24395949864411684</v>
      </c>
      <c r="C63" s="303">
        <f t="shared" si="15"/>
        <v>0.2595325206347654</v>
      </c>
      <c r="D63" s="303">
        <f t="shared" si="15"/>
        <v>0.24407734778450668</v>
      </c>
      <c r="E63" s="303">
        <f t="shared" si="15"/>
        <v>0.21075763727085367</v>
      </c>
      <c r="F63" s="303">
        <f t="shared" si="15"/>
        <v>0.23926787599501689</v>
      </c>
      <c r="G63" s="303">
        <f t="shared" si="15"/>
        <v>0.23285400801666595</v>
      </c>
      <c r="H63" s="303">
        <f t="shared" si="15"/>
        <v>0.17210191536670361</v>
      </c>
      <c r="I63" s="303">
        <f t="shared" si="15"/>
        <v>0.15123158388440341</v>
      </c>
      <c r="J63" s="303">
        <f t="shared" si="15"/>
        <v>0.14199495351919281</v>
      </c>
      <c r="K63" s="303">
        <f t="shared" si="15"/>
        <v>0.12412255777862913</v>
      </c>
      <c r="L63" s="303">
        <f t="shared" si="15"/>
        <v>0.16174116721764584</v>
      </c>
      <c r="M63" s="303">
        <f t="shared" si="15"/>
        <v>0.29383153876731927</v>
      </c>
      <c r="N63" s="303">
        <f t="shared" si="15"/>
        <v>0.27220387253312234</v>
      </c>
      <c r="O63" s="303">
        <f t="shared" si="15"/>
        <v>0.30236465514634303</v>
      </c>
      <c r="P63" s="303">
        <f t="shared" si="15"/>
        <v>0.29618743614815313</v>
      </c>
      <c r="Q63" s="303">
        <f t="shared" si="15"/>
        <v>0.22854542909645759</v>
      </c>
      <c r="R63" s="303">
        <f t="shared" si="15"/>
        <v>0.23456024822421448</v>
      </c>
      <c r="S63" s="303">
        <f t="shared" si="15"/>
        <v>0.27042179599214045</v>
      </c>
      <c r="T63" s="303">
        <f t="shared" si="15"/>
        <v>0.18466472576133794</v>
      </c>
      <c r="U63" s="303">
        <f t="shared" si="15"/>
        <v>0.22998293995956315</v>
      </c>
      <c r="V63" s="303">
        <f t="shared" si="15"/>
        <v>0.34140408915519344</v>
      </c>
      <c r="W63" s="303">
        <f t="shared" si="15"/>
        <v>0.32046536892900324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0.24395949864411684</v>
      </c>
      <c r="C64" s="304">
        <f t="shared" si="16"/>
        <v>0.2595325206347654</v>
      </c>
      <c r="D64" s="304">
        <f t="shared" si="16"/>
        <v>0.24407734778450668</v>
      </c>
      <c r="E64" s="304">
        <f t="shared" si="16"/>
        <v>0.21075763727085367</v>
      </c>
      <c r="F64" s="304">
        <f t="shared" si="16"/>
        <v>0.23926787599501689</v>
      </c>
      <c r="G64" s="304">
        <f t="shared" si="16"/>
        <v>0.23285400801666595</v>
      </c>
      <c r="H64" s="304">
        <f t="shared" si="16"/>
        <v>0.17210191536670361</v>
      </c>
      <c r="I64" s="304">
        <f t="shared" si="16"/>
        <v>0.15123158388440341</v>
      </c>
      <c r="J64" s="304">
        <f t="shared" si="16"/>
        <v>0.14199495351919281</v>
      </c>
      <c r="K64" s="304">
        <f t="shared" si="16"/>
        <v>0.12412255777862913</v>
      </c>
      <c r="L64" s="304">
        <f t="shared" si="16"/>
        <v>0.16174116721764584</v>
      </c>
      <c r="M64" s="304">
        <f t="shared" si="16"/>
        <v>0.29383153876731927</v>
      </c>
      <c r="N64" s="304">
        <f t="shared" si="16"/>
        <v>0.27220387253312234</v>
      </c>
      <c r="O64" s="304">
        <f t="shared" si="16"/>
        <v>0.30236465514634303</v>
      </c>
      <c r="P64" s="304">
        <f t="shared" si="16"/>
        <v>0.29618743614815313</v>
      </c>
      <c r="Q64" s="304">
        <f t="shared" si="16"/>
        <v>0.22854542909645759</v>
      </c>
      <c r="R64" s="304">
        <f t="shared" si="16"/>
        <v>0.23456024822421448</v>
      </c>
      <c r="S64" s="304">
        <f t="shared" si="16"/>
        <v>0.27042179599214045</v>
      </c>
      <c r="T64" s="304">
        <f t="shared" si="16"/>
        <v>0.18466472576133794</v>
      </c>
      <c r="U64" s="304">
        <f t="shared" si="16"/>
        <v>0.22998293995956315</v>
      </c>
      <c r="V64" s="304">
        <f t="shared" si="16"/>
        <v>0.34140408915519344</v>
      </c>
      <c r="W64" s="304">
        <f t="shared" si="16"/>
        <v>0.32046536892900324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0.41846426975533924</v>
      </c>
      <c r="C66" s="303">
        <f t="shared" si="18"/>
        <v>0.40084471733002885</v>
      </c>
      <c r="D66" s="303">
        <f t="shared" si="18"/>
        <v>0.41853625473060369</v>
      </c>
      <c r="E66" s="303">
        <f t="shared" si="18"/>
        <v>0.47031151715867403</v>
      </c>
      <c r="F66" s="303">
        <f t="shared" si="18"/>
        <v>0.43659971800863784</v>
      </c>
      <c r="G66" s="303">
        <f t="shared" si="18"/>
        <v>0.44057501836532836</v>
      </c>
      <c r="H66" s="303">
        <f t="shared" si="18"/>
        <v>0.52008818944999524</v>
      </c>
      <c r="I66" s="303">
        <f t="shared" si="18"/>
        <v>0.55237796279418516</v>
      </c>
      <c r="J66" s="303">
        <f t="shared" si="18"/>
        <v>0.54854499235598997</v>
      </c>
      <c r="K66" s="303">
        <f t="shared" si="18"/>
        <v>0.57434005403714106</v>
      </c>
      <c r="L66" s="303">
        <f t="shared" si="18"/>
        <v>0.54562083591728827</v>
      </c>
      <c r="M66" s="303">
        <f t="shared" si="18"/>
        <v>0.33751953903056037</v>
      </c>
      <c r="N66" s="303">
        <f t="shared" si="18"/>
        <v>0.35293473718734897</v>
      </c>
      <c r="O66" s="303">
        <f t="shared" si="18"/>
        <v>0.31525565920750437</v>
      </c>
      <c r="P66" s="303">
        <f t="shared" si="18"/>
        <v>0.32328066972003017</v>
      </c>
      <c r="Q66" s="303">
        <f t="shared" si="18"/>
        <v>0.40877687724973832</v>
      </c>
      <c r="R66" s="303">
        <f t="shared" si="18"/>
        <v>0.40115563171917884</v>
      </c>
      <c r="S66" s="303">
        <f t="shared" si="18"/>
        <v>0.37889195957585431</v>
      </c>
      <c r="T66" s="303">
        <f t="shared" si="18"/>
        <v>0.53419012538962074</v>
      </c>
      <c r="U66" s="303">
        <f t="shared" si="18"/>
        <v>0.4570296969515007</v>
      </c>
      <c r="V66" s="303">
        <f t="shared" si="18"/>
        <v>0.2956352075981224</v>
      </c>
      <c r="W66" s="303">
        <f t="shared" si="18"/>
        <v>0.3933733036999934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>IF(B$5=0,0,B$5/TRE_fec!B$5)</f>
        <v>0.87841519885779062</v>
      </c>
      <c r="C72" s="322">
        <f>IF(C$5=0,0,C$5/TRE_fec!C$5)</f>
        <v>0.96102264645769897</v>
      </c>
      <c r="D72" s="322">
        <f>IF(D$5=0,0,D$5/TRE_fec!D$5)</f>
        <v>0.87929672205116582</v>
      </c>
      <c r="E72" s="322">
        <f>IF(E$5=0,0,E$5/TRE_fec!E$5)</f>
        <v>0.74187172343341845</v>
      </c>
      <c r="F72" s="322">
        <f>IF(F$5=0,0,F$5/TRE_fec!F$5)</f>
        <v>0.86709398604588406</v>
      </c>
      <c r="G72" s="322">
        <f>IF(G$5=0,0,G$5/TRE_fec!G$5)</f>
        <v>0.83486363538116859</v>
      </c>
      <c r="H72" s="322">
        <f>IF(H$5=0,0,H$5/TRE_fec!H$5)</f>
        <v>0.60125127920382437</v>
      </c>
      <c r="I72" s="322">
        <f>IF(I$5=0,0,I$5/TRE_fec!I$5)</f>
        <v>0.53702649865450036</v>
      </c>
      <c r="J72" s="322">
        <f>IF(J$5=0,0,J$5/TRE_fec!J$5)</f>
        <v>0.50043461807297951</v>
      </c>
      <c r="K72" s="322">
        <f>IF(K$5=0,0,K$5/TRE_fec!K$5)</f>
        <v>0.45085761077977293</v>
      </c>
      <c r="L72" s="322">
        <f>IF(L$5=0,0,L$5/TRE_fec!L$5)</f>
        <v>0.57222865337598849</v>
      </c>
      <c r="M72" s="322">
        <f>IF(M$5=0,0,M$5/TRE_fec!M$5)</f>
        <v>1.1165421436200693</v>
      </c>
      <c r="N72" s="322">
        <f>IF(N$5=0,0,N$5/TRE_fec!N$5)</f>
        <v>0.94084156211085879</v>
      </c>
      <c r="O72" s="322">
        <f>IF(O$5=0,0,O$5/TRE_fec!O$5)</f>
        <v>1.1189604160872171</v>
      </c>
      <c r="P72" s="322">
        <f>IF(P$5=0,0,P$5/TRE_fec!P$5)</f>
        <v>1.08006844797775</v>
      </c>
      <c r="Q72" s="322">
        <f>IF(Q$5=0,0,Q$5/TRE_fec!Q$5)</f>
        <v>0.7482473696515437</v>
      </c>
      <c r="R72" s="322">
        <f>IF(R$5=0,0,R$5/TRE_fec!R$5)</f>
        <v>0.77197584401380503</v>
      </c>
      <c r="S72" s="322">
        <f>IF(S$5=0,0,S$5/TRE_fec!S$5)</f>
        <v>1.0077829239152736</v>
      </c>
      <c r="T72" s="322">
        <f>IF(T$5=0,0,T$5/TRE_fec!T$5)</f>
        <v>0.64792711183239216</v>
      </c>
      <c r="U72" s="322">
        <f>IF(U$5=0,0,U$5/TRE_fec!U$5)</f>
        <v>0.82668814913644084</v>
      </c>
      <c r="V72" s="322">
        <f>IF(V$5=0,0,V$5/TRE_fec!V$5)</f>
        <v>1.5952206772834046</v>
      </c>
      <c r="W72" s="322">
        <f>IF(W$5=0,0,W$5/TRE_fec!W$5)</f>
        <v>1.2334952682387375</v>
      </c>
      <c r="DA72" s="95"/>
    </row>
    <row r="73" spans="1:105" ht="12" customHeight="1" x14ac:dyDescent="0.25">
      <c r="A73" s="55" t="s">
        <v>92</v>
      </c>
      <c r="B73" s="332">
        <f>IF(B$6=0,0,B$6/TRE_fec!B$6)</f>
        <v>0</v>
      </c>
      <c r="C73" s="332">
        <f>IF(C$6=0,0,C$6/TRE_fec!C$6)</f>
        <v>0</v>
      </c>
      <c r="D73" s="332">
        <f>IF(D$6=0,0,D$6/TRE_fec!D$6)</f>
        <v>0</v>
      </c>
      <c r="E73" s="332">
        <f>IF(E$6=0,0,E$6/TRE_fec!E$6)</f>
        <v>0</v>
      </c>
      <c r="F73" s="332">
        <f>IF(F$6=0,0,F$6/TRE_fec!F$6)</f>
        <v>0</v>
      </c>
      <c r="G73" s="332">
        <f>IF(G$6=0,0,G$6/TRE_fec!G$6)</f>
        <v>0</v>
      </c>
      <c r="H73" s="332">
        <f>IF(H$6=0,0,H$6/TRE_fec!H$6)</f>
        <v>0</v>
      </c>
      <c r="I73" s="332">
        <f>IF(I$6=0,0,I$6/TRE_fec!I$6)</f>
        <v>0</v>
      </c>
      <c r="J73" s="332">
        <f>IF(J$6=0,0,J$6/TRE_fec!J$6)</f>
        <v>0</v>
      </c>
      <c r="K73" s="332">
        <f>IF(K$6=0,0,K$6/TRE_fec!K$6)</f>
        <v>0</v>
      </c>
      <c r="L73" s="332">
        <f>IF(L$6=0,0,L$6/TRE_fec!L$6)</f>
        <v>0</v>
      </c>
      <c r="M73" s="332">
        <f>IF(M$6=0,0,M$6/TRE_fec!M$6)</f>
        <v>0</v>
      </c>
      <c r="N73" s="332">
        <f>IF(N$6=0,0,N$6/TRE_fec!N$6)</f>
        <v>0</v>
      </c>
      <c r="O73" s="332">
        <f>IF(O$6=0,0,O$6/TRE_fec!O$6)</f>
        <v>0</v>
      </c>
      <c r="P73" s="332">
        <f>IF(P$6=0,0,P$6/TRE_fec!P$6)</f>
        <v>0</v>
      </c>
      <c r="Q73" s="332">
        <f>IF(Q$6=0,0,Q$6/TRE_fec!Q$6)</f>
        <v>0</v>
      </c>
      <c r="R73" s="332">
        <f>IF(R$6=0,0,R$6/TRE_fec!R$6)</f>
        <v>0</v>
      </c>
      <c r="S73" s="332">
        <f>IF(S$6=0,0,S$6/TRE_fec!S$6)</f>
        <v>0</v>
      </c>
      <c r="T73" s="332">
        <f>IF(T$6=0,0,T$6/TRE_fec!T$6)</f>
        <v>0</v>
      </c>
      <c r="U73" s="332">
        <f>IF(U$6=0,0,U$6/TRE_fec!U$6)</f>
        <v>0</v>
      </c>
      <c r="V73" s="332">
        <f>IF(V$6=0,0,V$6/TRE_fec!V$6)</f>
        <v>0</v>
      </c>
      <c r="W73" s="332">
        <f>IF(W$6=0,0,W$6/TRE_fec!W$6)</f>
        <v>0</v>
      </c>
      <c r="DA73" s="67"/>
    </row>
    <row r="74" spans="1:105" ht="12" customHeight="1" x14ac:dyDescent="0.25">
      <c r="A74" s="202" t="s">
        <v>93</v>
      </c>
      <c r="B74" s="333">
        <f>IF(B$7=0,0,B$7/TRE_fec!B$7)</f>
        <v>0</v>
      </c>
      <c r="C74" s="333">
        <f>IF(C$7=0,0,C$7/TRE_fec!C$7)</f>
        <v>0</v>
      </c>
      <c r="D74" s="333">
        <f>IF(D$7=0,0,D$7/TRE_fec!D$7)</f>
        <v>0</v>
      </c>
      <c r="E74" s="333">
        <f>IF(E$7=0,0,E$7/TRE_fec!E$7)</f>
        <v>0</v>
      </c>
      <c r="F74" s="333">
        <f>IF(F$7=0,0,F$7/TRE_fec!F$7)</f>
        <v>0</v>
      </c>
      <c r="G74" s="333">
        <f>IF(G$7=0,0,G$7/TRE_fec!G$7)</f>
        <v>0</v>
      </c>
      <c r="H74" s="333">
        <f>IF(H$7=0,0,H$7/TRE_fec!H$7)</f>
        <v>0</v>
      </c>
      <c r="I74" s="333">
        <f>IF(I$7=0,0,I$7/TRE_fec!I$7)</f>
        <v>0</v>
      </c>
      <c r="J74" s="333">
        <f>IF(J$7=0,0,J$7/TRE_fec!J$7)</f>
        <v>0</v>
      </c>
      <c r="K74" s="333">
        <f>IF(K$7=0,0,K$7/TRE_fec!K$7)</f>
        <v>0</v>
      </c>
      <c r="L74" s="333">
        <f>IF(L$7=0,0,L$7/TRE_fec!L$7)</f>
        <v>0</v>
      </c>
      <c r="M74" s="333">
        <f>IF(M$7=0,0,M$7/TRE_fec!M$7)</f>
        <v>0</v>
      </c>
      <c r="N74" s="333">
        <f>IF(N$7=0,0,N$7/TRE_fec!N$7)</f>
        <v>0</v>
      </c>
      <c r="O74" s="333">
        <f>IF(O$7=0,0,O$7/TRE_fec!O$7)</f>
        <v>0</v>
      </c>
      <c r="P74" s="333">
        <f>IF(P$7=0,0,P$7/TRE_fec!P$7)</f>
        <v>0</v>
      </c>
      <c r="Q74" s="333">
        <f>IF(Q$7=0,0,Q$7/TRE_fec!Q$7)</f>
        <v>0</v>
      </c>
      <c r="R74" s="333">
        <f>IF(R$7=0,0,R$7/TRE_fec!R$7)</f>
        <v>0</v>
      </c>
      <c r="S74" s="333">
        <f>IF(S$7=0,0,S$7/TRE_fec!S$7)</f>
        <v>0</v>
      </c>
      <c r="T74" s="333">
        <f>IF(T$7=0,0,T$7/TRE_fec!T$7)</f>
        <v>0</v>
      </c>
      <c r="U74" s="333">
        <f>IF(U$7=0,0,U$7/TRE_fec!U$7)</f>
        <v>0</v>
      </c>
      <c r="V74" s="333">
        <f>IF(V$7=0,0,V$7/TRE_fec!V$7)</f>
        <v>0</v>
      </c>
      <c r="W74" s="333">
        <f>IF(W$7=0,0,W$7/TRE_fec!W$7)</f>
        <v>0</v>
      </c>
      <c r="DA74" s="174"/>
    </row>
    <row r="75" spans="1:105" ht="12" customHeight="1" x14ac:dyDescent="0.25">
      <c r="A75" s="202" t="s">
        <v>94</v>
      </c>
      <c r="B75" s="333">
        <f>IF(B$8=0,0,B$8/TRE_fec!B$8)</f>
        <v>0</v>
      </c>
      <c r="C75" s="333">
        <f>IF(C$8=0,0,C$8/TRE_fec!C$8)</f>
        <v>0</v>
      </c>
      <c r="D75" s="333">
        <f>IF(D$8=0,0,D$8/TRE_fec!D$8)</f>
        <v>0</v>
      </c>
      <c r="E75" s="333">
        <f>IF(E$8=0,0,E$8/TRE_fec!E$8)</f>
        <v>0</v>
      </c>
      <c r="F75" s="333">
        <f>IF(F$8=0,0,F$8/TRE_fec!F$8)</f>
        <v>0</v>
      </c>
      <c r="G75" s="333">
        <f>IF(G$8=0,0,G$8/TRE_fec!G$8)</f>
        <v>0</v>
      </c>
      <c r="H75" s="333">
        <f>IF(H$8=0,0,H$8/TRE_fec!H$8)</f>
        <v>0</v>
      </c>
      <c r="I75" s="333">
        <f>IF(I$8=0,0,I$8/TRE_fec!I$8)</f>
        <v>0</v>
      </c>
      <c r="J75" s="333">
        <f>IF(J$8=0,0,J$8/TRE_fec!J$8)</f>
        <v>0</v>
      </c>
      <c r="K75" s="333">
        <f>IF(K$8=0,0,K$8/TRE_fec!K$8)</f>
        <v>0</v>
      </c>
      <c r="L75" s="333">
        <f>IF(L$8=0,0,L$8/TRE_fec!L$8)</f>
        <v>0</v>
      </c>
      <c r="M75" s="333">
        <f>IF(M$8=0,0,M$8/TRE_fec!M$8)</f>
        <v>0</v>
      </c>
      <c r="N75" s="333">
        <f>IF(N$8=0,0,N$8/TRE_fec!N$8)</f>
        <v>0</v>
      </c>
      <c r="O75" s="333">
        <f>IF(O$8=0,0,O$8/TRE_fec!O$8)</f>
        <v>0</v>
      </c>
      <c r="P75" s="333">
        <f>IF(P$8=0,0,P$8/TRE_fec!P$8)</f>
        <v>0</v>
      </c>
      <c r="Q75" s="333">
        <f>IF(Q$8=0,0,Q$8/TRE_fec!Q$8)</f>
        <v>0</v>
      </c>
      <c r="R75" s="333">
        <f>IF(R$8=0,0,R$8/TRE_fec!R$8)</f>
        <v>0</v>
      </c>
      <c r="S75" s="333">
        <f>IF(S$8=0,0,S$8/TRE_fec!S$8)</f>
        <v>0</v>
      </c>
      <c r="T75" s="333">
        <f>IF(T$8=0,0,T$8/TRE_fec!T$8)</f>
        <v>0</v>
      </c>
      <c r="U75" s="333">
        <f>IF(U$8=0,0,U$8/TRE_fec!U$8)</f>
        <v>0</v>
      </c>
      <c r="V75" s="333">
        <f>IF(V$8=0,0,V$8/TRE_fec!V$8)</f>
        <v>0</v>
      </c>
      <c r="W75" s="333">
        <f>IF(W$8=0,0,W$8/TRE_fec!W$8)</f>
        <v>0</v>
      </c>
      <c r="DA75" s="174"/>
    </row>
    <row r="76" spans="1:105" ht="12" customHeight="1" x14ac:dyDescent="0.25">
      <c r="A76" s="202" t="s">
        <v>95</v>
      </c>
      <c r="B76" s="333">
        <f>IF(B$9=0,0,B$9/TRE_fec!B$9)</f>
        <v>0</v>
      </c>
      <c r="C76" s="333">
        <f>IF(C$9=0,0,C$9/TRE_fec!C$9)</f>
        <v>0</v>
      </c>
      <c r="D76" s="333">
        <f>IF(D$9=0,0,D$9/TRE_fec!D$9)</f>
        <v>0</v>
      </c>
      <c r="E76" s="333">
        <f>IF(E$9=0,0,E$9/TRE_fec!E$9)</f>
        <v>0</v>
      </c>
      <c r="F76" s="333">
        <f>IF(F$9=0,0,F$9/TRE_fec!F$9)</f>
        <v>0</v>
      </c>
      <c r="G76" s="333">
        <f>IF(G$9=0,0,G$9/TRE_fec!G$9)</f>
        <v>0</v>
      </c>
      <c r="H76" s="333">
        <f>IF(H$9=0,0,H$9/TRE_fec!H$9)</f>
        <v>0</v>
      </c>
      <c r="I76" s="333">
        <f>IF(I$9=0,0,I$9/TRE_fec!I$9)</f>
        <v>0</v>
      </c>
      <c r="J76" s="333">
        <f>IF(J$9=0,0,J$9/TRE_fec!J$9)</f>
        <v>0</v>
      </c>
      <c r="K76" s="333">
        <f>IF(K$9=0,0,K$9/TRE_fec!K$9)</f>
        <v>0</v>
      </c>
      <c r="L76" s="333">
        <f>IF(L$9=0,0,L$9/TRE_fec!L$9)</f>
        <v>0</v>
      </c>
      <c r="M76" s="333">
        <f>IF(M$9=0,0,M$9/TRE_fec!M$9)</f>
        <v>0</v>
      </c>
      <c r="N76" s="333">
        <f>IF(N$9=0,0,N$9/TRE_fec!N$9)</f>
        <v>0</v>
      </c>
      <c r="O76" s="333">
        <f>IF(O$9=0,0,O$9/TRE_fec!O$9)</f>
        <v>0</v>
      </c>
      <c r="P76" s="333">
        <f>IF(P$9=0,0,P$9/TRE_fec!P$9)</f>
        <v>0</v>
      </c>
      <c r="Q76" s="333">
        <f>IF(Q$9=0,0,Q$9/TRE_fec!Q$9)</f>
        <v>0</v>
      </c>
      <c r="R76" s="333">
        <f>IF(R$9=0,0,R$9/TRE_fec!R$9)</f>
        <v>0</v>
      </c>
      <c r="S76" s="333">
        <f>IF(S$9=0,0,S$9/TRE_fec!S$9)</f>
        <v>0</v>
      </c>
      <c r="T76" s="333">
        <f>IF(T$9=0,0,T$9/TRE_fec!T$9)</f>
        <v>0</v>
      </c>
      <c r="U76" s="333">
        <f>IF(U$9=0,0,U$9/TRE_fec!U$9)</f>
        <v>0</v>
      </c>
      <c r="V76" s="333">
        <f>IF(V$9=0,0,V$9/TRE_fec!V$9)</f>
        <v>0</v>
      </c>
      <c r="W76" s="333">
        <f>IF(W$9=0,0,W$9/TRE_fec!W$9)</f>
        <v>0</v>
      </c>
      <c r="DA76" s="174"/>
    </row>
    <row r="77" spans="1:105" ht="12" customHeight="1" x14ac:dyDescent="0.25">
      <c r="A77" s="56" t="s">
        <v>96</v>
      </c>
      <c r="B77" s="334">
        <f>IF(B$10=0,0,B$10/TRE_fec!B$10)</f>
        <v>0.85166542988631933</v>
      </c>
      <c r="C77" s="334">
        <f>IF(C$10=0,0,C$10/TRE_fec!C$10)</f>
        <v>0.99086532719110776</v>
      </c>
      <c r="D77" s="334">
        <f>IF(D$10=0,0,D$10/TRE_fec!D$10)</f>
        <v>0.85288039708374752</v>
      </c>
      <c r="E77" s="334">
        <f>IF(E$10=0,0,E$10/TRE_fec!E$10)</f>
        <v>0.61628862613292601</v>
      </c>
      <c r="F77" s="334">
        <f>IF(F$10=0,0,F$10/TRE_fec!F$10)</f>
        <v>0.82075619548054524</v>
      </c>
      <c r="G77" s="334">
        <f>IF(G$10=0,0,G$10/TRE_fec!G$10)</f>
        <v>0.76970755222318088</v>
      </c>
      <c r="H77" s="334">
        <f>IF(H$10=0,0,H$10/TRE_fec!H$10)</f>
        <v>0.4029773075067975</v>
      </c>
      <c r="I77" s="334">
        <f>IF(I$10=0,0,I$10/TRE_fec!I$10)</f>
        <v>0.31306296172081072</v>
      </c>
      <c r="J77" s="334">
        <f>IF(J$10=0,0,J$10/TRE_fec!J$10)</f>
        <v>0.27373597767212943</v>
      </c>
      <c r="K77" s="334">
        <f>IF(K$10=0,0,K$10/TRE_fec!K$10)</f>
        <v>0.21337480534329831</v>
      </c>
      <c r="L77" s="334">
        <f>IF(L$10=0,0,L$10/TRE_fec!L$10)</f>
        <v>0.35771948162168071</v>
      </c>
      <c r="M77" s="334">
        <f>IF(M$10=0,0,M$10/TRE_fec!M$10)</f>
        <v>1.3002630808713513</v>
      </c>
      <c r="N77" s="334">
        <f>IF(N$10=0,0,N$10/TRE_fec!N$10)</f>
        <v>1.0222215987087258</v>
      </c>
      <c r="O77" s="334">
        <f>IF(O$10=0,0,O$10/TRE_fec!O$10)</f>
        <v>1.3341149781620152</v>
      </c>
      <c r="P77" s="334">
        <f>IF(P$10=0,0,P$10/TRE_fec!P$10)</f>
        <v>1.2661280415116105</v>
      </c>
      <c r="Q77" s="334">
        <f>IF(Q$10=0,0,Q$10/TRE_fec!Q$10)</f>
        <v>0.68277743522909817</v>
      </c>
      <c r="R77" s="334">
        <f>IF(R$10=0,0,R$10/TRE_fec!R$10)</f>
        <v>0.72352441130645373</v>
      </c>
      <c r="S77" s="334">
        <f>IF(S$10=0,0,S$10/TRE_fec!S$10)</f>
        <v>1.0844382611131682</v>
      </c>
      <c r="T77" s="334">
        <f>IF(T$10=0,0,T$10/TRE_fec!T$10)</f>
        <v>0.46349787102488488</v>
      </c>
      <c r="U77" s="334">
        <f>IF(U$10=0,0,U$10/TRE_fec!U$10)</f>
        <v>0.74891784194328559</v>
      </c>
      <c r="V77" s="334">
        <f>IF(V$10=0,0,V$10/TRE_fec!V$10)</f>
        <v>2.0677808689618655</v>
      </c>
      <c r="W77" s="334">
        <f>IF(W$10=0,0,W$10/TRE_fec!W$10)</f>
        <v>1.4901506510914475</v>
      </c>
      <c r="DA77" s="68"/>
    </row>
    <row r="78" spans="1:105" ht="12" customHeight="1" x14ac:dyDescent="0.25">
      <c r="A78" s="203" t="s">
        <v>2405</v>
      </c>
      <c r="B78" s="350">
        <f>IF(B$16=0,0,B$16/TRE_fec!B$16)</f>
        <v>0.85166542988631977</v>
      </c>
      <c r="C78" s="350">
        <f>IF(C$16=0,0,C$16/TRE_fec!C$16)</f>
        <v>0.99086532719110787</v>
      </c>
      <c r="D78" s="350">
        <f>IF(D$16=0,0,D$16/TRE_fec!D$16)</f>
        <v>0.8528803970837473</v>
      </c>
      <c r="E78" s="350">
        <f>IF(E$16=0,0,E$16/TRE_fec!E$16)</f>
        <v>0.61628862613292579</v>
      </c>
      <c r="F78" s="350">
        <f>IF(F$16=0,0,F$16/TRE_fec!F$16)</f>
        <v>0.82075619548054501</v>
      </c>
      <c r="G78" s="350">
        <f>IF(G$16=0,0,G$16/TRE_fec!G$16)</f>
        <v>0.76970755222318088</v>
      </c>
      <c r="H78" s="350">
        <f>IF(H$16=0,0,H$16/TRE_fec!H$16)</f>
        <v>0.40297730750679744</v>
      </c>
      <c r="I78" s="350">
        <f>IF(I$16=0,0,I$16/TRE_fec!I$16)</f>
        <v>0.31306296172081077</v>
      </c>
      <c r="J78" s="350">
        <f>IF(J$16=0,0,J$16/TRE_fec!J$16)</f>
        <v>0.27373597767212954</v>
      </c>
      <c r="K78" s="350">
        <f>IF(K$16=0,0,K$16/TRE_fec!K$16)</f>
        <v>0.21337480534329822</v>
      </c>
      <c r="L78" s="350">
        <f>IF(L$16=0,0,L$16/TRE_fec!L$16)</f>
        <v>0.35771948162168071</v>
      </c>
      <c r="M78" s="350">
        <f>IF(M$16=0,0,M$16/TRE_fec!M$16)</f>
        <v>1.3002630808713513</v>
      </c>
      <c r="N78" s="350">
        <f>IF(N$16=0,0,N$16/TRE_fec!N$16)</f>
        <v>1.0222215987087255</v>
      </c>
      <c r="O78" s="350">
        <f>IF(O$16=0,0,O$16/TRE_fec!O$16)</f>
        <v>1.3341149781620152</v>
      </c>
      <c r="P78" s="350">
        <f>IF(P$16=0,0,P$16/TRE_fec!P$16)</f>
        <v>1.2661280415116096</v>
      </c>
      <c r="Q78" s="350">
        <f>IF(Q$16=0,0,Q$16/TRE_fec!Q$16)</f>
        <v>0.68277743522909806</v>
      </c>
      <c r="R78" s="350">
        <f>IF(R$16=0,0,R$16/TRE_fec!R$16)</f>
        <v>0.72352441130645428</v>
      </c>
      <c r="S78" s="350">
        <f>IF(S$16=0,0,S$16/TRE_fec!S$16)</f>
        <v>1.0844382611131678</v>
      </c>
      <c r="T78" s="350">
        <f>IF(T$16=0,0,T$16/TRE_fec!T$16)</f>
        <v>0.46349787102488477</v>
      </c>
      <c r="U78" s="350">
        <f>IF(U$16=0,0,U$16/TRE_fec!U$16)</f>
        <v>0.7489178419432857</v>
      </c>
      <c r="V78" s="350">
        <f>IF(V$16=0,0,V$16/TRE_fec!V$16)</f>
        <v>2.0677808689618655</v>
      </c>
      <c r="W78" s="350">
        <f>IF(W$16=0,0,W$16/TRE_fec!W$16)</f>
        <v>1.4901506510914468</v>
      </c>
      <c r="DA78" s="175"/>
    </row>
    <row r="79" spans="1:105" ht="12" customHeight="1" x14ac:dyDescent="0.25">
      <c r="A79" s="203" t="s">
        <v>2415</v>
      </c>
      <c r="B79" s="350">
        <f>IF(B$24=0,0,B$24/TRE_fec!B$24)</f>
        <v>1.5710907525421789</v>
      </c>
      <c r="C79" s="350">
        <f>IF(C$24=0,0,C$24/TRE_fec!C$24)</f>
        <v>1.5843847174265728</v>
      </c>
      <c r="D79" s="350">
        <f>IF(D$24=0,0,D$24/TRE_fec!D$24)</f>
        <v>1.5705592678535989</v>
      </c>
      <c r="E79" s="350">
        <f>IF(E$24=0,0,E$24/TRE_fec!E$24)</f>
        <v>1.4954791470816406</v>
      </c>
      <c r="F79" s="350">
        <f>IF(F$24=0,0,F$24/TRE_fec!F$24)</f>
        <v>1.5216707597934265</v>
      </c>
      <c r="G79" s="350">
        <f>IF(G$24=0,0,G$24/TRE_fec!G$24)</f>
        <v>1.5298859901301982</v>
      </c>
      <c r="H79" s="350">
        <f>IF(H$24=0,0,H$24/TRE_fec!H$24)</f>
        <v>1.435816233494936</v>
      </c>
      <c r="I79" s="350">
        <f>IF(I$24=0,0,I$24/TRE_fec!I$24)</f>
        <v>1.3824383155108566</v>
      </c>
      <c r="J79" s="350">
        <f>IF(J$24=0,0,J$24/TRE_fec!J$24)</f>
        <v>1.4042757088544391</v>
      </c>
      <c r="K79" s="350">
        <f>IF(K$24=0,0,K$24/TRE_fec!K$24)</f>
        <v>1.3574282626541554</v>
      </c>
      <c r="L79" s="350">
        <f>IF(L$24=0,0,L$24/TRE_fec!L$24)</f>
        <v>1.3796726094629996</v>
      </c>
      <c r="M79" s="350">
        <f>IF(M$24=0,0,M$24/TRE_fec!M$24)</f>
        <v>1.6924330466230184</v>
      </c>
      <c r="N79" s="350">
        <f>IF(N$24=0,0,N$24/TRE_fec!N$24)</f>
        <v>1.677809599026262</v>
      </c>
      <c r="O79" s="350">
        <f>IF(O$24=0,0,O$24/TRE_fec!O$24)</f>
        <v>1.7297928108886702</v>
      </c>
      <c r="P79" s="350">
        <f>IF(P$24=0,0,P$24/TRE_fec!P$24)</f>
        <v>1.7177963787572719</v>
      </c>
      <c r="Q79" s="350">
        <f>IF(Q$24=0,0,Q$24/TRE_fec!Q$24)</f>
        <v>1.6091207315060516</v>
      </c>
      <c r="R79" s="350">
        <f>IF(R$24=0,0,R$24/TRE_fec!R$24)</f>
        <v>1.6184007926466353</v>
      </c>
      <c r="S79" s="350">
        <f>IF(S$24=0,0,S$24/TRE_fec!S$24)</f>
        <v>1.6256934303216719</v>
      </c>
      <c r="T79" s="350">
        <f>IF(T$24=0,0,T$24/TRE_fec!T$24)</f>
        <v>1.338228603461477</v>
      </c>
      <c r="U79" s="350">
        <f>IF(U$24=0,0,U$24/TRE_fec!U$24)</f>
        <v>1.4746006449038944</v>
      </c>
      <c r="V79" s="350">
        <f>IF(V$24=0,0,V$24/TRE_fec!V$24)</f>
        <v>1.712713729872881</v>
      </c>
      <c r="W79" s="350">
        <f>IF(W$24=0,0,W$24/TRE_fec!W$24)</f>
        <v>0.8501809337730738</v>
      </c>
      <c r="DA79" s="175"/>
    </row>
    <row r="80" spans="1:105" ht="12" customHeight="1" x14ac:dyDescent="0.25">
      <c r="A80" s="203" t="s">
        <v>2420</v>
      </c>
      <c r="B80" s="350">
        <f>IF(B$27=0,0,B$27/TRE_fec!B$27)</f>
        <v>0.85166542988631977</v>
      </c>
      <c r="C80" s="350">
        <f>IF(C$27=0,0,C$27/TRE_fec!C$27)</f>
        <v>0.99086532719110776</v>
      </c>
      <c r="D80" s="350">
        <f>IF(D$27=0,0,D$27/TRE_fec!D$27)</f>
        <v>0.8528803970837473</v>
      </c>
      <c r="E80" s="350">
        <f>IF(E$27=0,0,E$27/TRE_fec!E$27)</f>
        <v>0.6162886261329259</v>
      </c>
      <c r="F80" s="350">
        <f>IF(F$27=0,0,F$27/TRE_fec!F$27)</f>
        <v>0.82075619548054535</v>
      </c>
      <c r="G80" s="350">
        <f>IF(G$27=0,0,G$27/TRE_fec!G$27)</f>
        <v>0.76970755222318077</v>
      </c>
      <c r="H80" s="350">
        <f>IF(H$27=0,0,H$27/TRE_fec!H$27)</f>
        <v>0.40297730750679744</v>
      </c>
      <c r="I80" s="350">
        <f>IF(I$27=0,0,I$27/TRE_fec!I$27)</f>
        <v>0.31306296172081077</v>
      </c>
      <c r="J80" s="350">
        <f>IF(J$27=0,0,J$27/TRE_fec!J$27)</f>
        <v>0.27373597767212943</v>
      </c>
      <c r="K80" s="350">
        <f>IF(K$27=0,0,K$27/TRE_fec!K$27)</f>
        <v>0.2133748053432982</v>
      </c>
      <c r="L80" s="350">
        <f>IF(L$27=0,0,L$27/TRE_fec!L$27)</f>
        <v>0.35771948162168082</v>
      </c>
      <c r="M80" s="350">
        <f>IF(M$27=0,0,M$27/TRE_fec!M$27)</f>
        <v>1.3002630808713513</v>
      </c>
      <c r="N80" s="350">
        <f>IF(N$27=0,0,N$27/TRE_fec!N$27)</f>
        <v>1.0222215987087255</v>
      </c>
      <c r="O80" s="350">
        <f>IF(O$27=0,0,O$27/TRE_fec!O$27)</f>
        <v>1.3341149781620156</v>
      </c>
      <c r="P80" s="350">
        <f>IF(P$27=0,0,P$27/TRE_fec!P$27)</f>
        <v>1.2661280415116103</v>
      </c>
      <c r="Q80" s="350">
        <f>IF(Q$27=0,0,Q$27/TRE_fec!Q$27)</f>
        <v>0.68277743522909851</v>
      </c>
      <c r="R80" s="350">
        <f>IF(R$27=0,0,R$27/TRE_fec!R$27)</f>
        <v>0.72352441130645395</v>
      </c>
      <c r="S80" s="350">
        <f>IF(S$27=0,0,S$27/TRE_fec!S$27)</f>
        <v>1.0844382611131675</v>
      </c>
      <c r="T80" s="350">
        <f>IF(T$27=0,0,T$27/TRE_fec!T$27)</f>
        <v>0.46349787102488504</v>
      </c>
      <c r="U80" s="350">
        <f>IF(U$27=0,0,U$27/TRE_fec!U$27)</f>
        <v>0.74891784194328537</v>
      </c>
      <c r="V80" s="350">
        <f>IF(V$27=0,0,V$27/TRE_fec!V$27)</f>
        <v>2.067780868961866</v>
      </c>
      <c r="W80" s="350">
        <f>IF(W$27=0,0,W$27/TRE_fec!W$27)</f>
        <v>1.4901506510914473</v>
      </c>
      <c r="DA80" s="175"/>
    </row>
    <row r="81" spans="1:105" ht="12" customHeight="1" x14ac:dyDescent="0.25">
      <c r="A81" s="203" t="s">
        <v>2430</v>
      </c>
      <c r="B81" s="350">
        <f>IF(B$35=0,0,B$35/TRE_fec!B$35)</f>
        <v>2.7887067401266186</v>
      </c>
      <c r="C81" s="350">
        <f>IF(C$35=0,0,C$35/TRE_fec!C$35)</f>
        <v>2.8336393344710942</v>
      </c>
      <c r="D81" s="350">
        <f>IF(D$35=0,0,D$35/TRE_fec!D$35)</f>
        <v>2.7913706454425231</v>
      </c>
      <c r="E81" s="350">
        <f>IF(E$35=0,0,E$35/TRE_fec!E$35)</f>
        <v>2.8430597435247269</v>
      </c>
      <c r="F81" s="350">
        <f>IF(F$35=0,0,F$35/TRE_fec!F$35)</f>
        <v>2.899607714918663</v>
      </c>
      <c r="G81" s="350">
        <f>IF(G$35=0,0,G$35/TRE_fec!G$35)</f>
        <v>2.8558827174803088</v>
      </c>
      <c r="H81" s="350">
        <f>IF(H$35=0,0,H$35/TRE_fec!H$35)</f>
        <v>2.8047789978294482</v>
      </c>
      <c r="I81" s="350">
        <f>IF(I$35=0,0,I$35/TRE_fec!I$35)</f>
        <v>2.8276429692416936</v>
      </c>
      <c r="J81" s="350">
        <f>IF(J$35=0,0,J$35/TRE_fec!J$35)</f>
        <v>2.6901614392751321</v>
      </c>
      <c r="K81" s="350">
        <f>IF(K$35=0,0,K$35/TRE_fec!K$35)</f>
        <v>2.7029643202779412</v>
      </c>
      <c r="L81" s="350">
        <f>IF(L$35=0,0,L$35/TRE_fec!L$35)</f>
        <v>2.8835553186823262</v>
      </c>
      <c r="M81" s="350">
        <f>IF(M$35=0,0,M$35/TRE_fec!M$35)</f>
        <v>2.5848678673645904</v>
      </c>
      <c r="N81" s="350">
        <f>IF(N$35=0,0,N$35/TRE_fec!N$35)</f>
        <v>2.3601091303940893</v>
      </c>
      <c r="O81" s="350">
        <f>IF(O$35=0,0,O$35/TRE_fec!O$35)</f>
        <v>2.3647114276120051</v>
      </c>
      <c r="P81" s="350">
        <f>IF(P$35=0,0,P$35/TRE_fec!P$35)</f>
        <v>2.3696774156421223</v>
      </c>
      <c r="Q81" s="350">
        <f>IF(Q$35=0,0,Q$35/TRE_fec!Q$35)</f>
        <v>2.37429356480461</v>
      </c>
      <c r="R81" s="350">
        <f>IF(R$35=0,0,R$35/TRE_fec!R$35)</f>
        <v>2.373713954474939</v>
      </c>
      <c r="S81" s="350">
        <f>IF(S$35=0,0,S$35/TRE_fec!S$35)</f>
        <v>2.7480454144767799</v>
      </c>
      <c r="T81" s="350">
        <f>IF(T$35=0,0,T$35/TRE_fec!T$35)</f>
        <v>2.9941271440888855</v>
      </c>
      <c r="U81" s="350">
        <f>IF(U$35=0,0,U$35/TRE_fec!U$35)</f>
        <v>2.9478599022248568</v>
      </c>
      <c r="V81" s="350">
        <f>IF(V$35=0,0,V$35/TRE_fec!V$35)</f>
        <v>2.9503990885886768</v>
      </c>
      <c r="W81" s="350">
        <f>IF(W$35=0,0,W$35/TRE_fec!W$35)</f>
        <v>3.1012191960562814</v>
      </c>
      <c r="DA81" s="175"/>
    </row>
    <row r="82" spans="1:105" ht="12" customHeight="1" x14ac:dyDescent="0.25">
      <c r="A82" s="203" t="s">
        <v>2442</v>
      </c>
      <c r="B82" s="350">
        <f>IF(B$46=0,0,B$46/TRE_fec!B$46)</f>
        <v>0</v>
      </c>
      <c r="C82" s="350">
        <f>IF(C$46=0,0,C$46/TRE_fec!C$46)</f>
        <v>0</v>
      </c>
      <c r="D82" s="350">
        <f>IF(D$46=0,0,D$46/TRE_fec!D$46)</f>
        <v>0</v>
      </c>
      <c r="E82" s="350">
        <f>IF(E$46=0,0,E$46/TRE_fec!E$46)</f>
        <v>0</v>
      </c>
      <c r="F82" s="350">
        <f>IF(F$46=0,0,F$46/TRE_fec!F$46)</f>
        <v>0</v>
      </c>
      <c r="G82" s="350">
        <f>IF(G$46=0,0,G$46/TRE_fec!G$46)</f>
        <v>0</v>
      </c>
      <c r="H82" s="350">
        <f>IF(H$46=0,0,H$46/TRE_fec!H$46)</f>
        <v>0</v>
      </c>
      <c r="I82" s="350">
        <f>IF(I$46=0,0,I$46/TRE_fec!I$46)</f>
        <v>0</v>
      </c>
      <c r="J82" s="350">
        <f>IF(J$46=0,0,J$46/TRE_fec!J$46)</f>
        <v>0</v>
      </c>
      <c r="K82" s="350">
        <f>IF(K$46=0,0,K$46/TRE_fec!K$46)</f>
        <v>0</v>
      </c>
      <c r="L82" s="350">
        <f>IF(L$46=0,0,L$46/TRE_fec!L$46)</f>
        <v>0</v>
      </c>
      <c r="M82" s="350">
        <f>IF(M$46=0,0,M$46/TRE_fec!M$46)</f>
        <v>0</v>
      </c>
      <c r="N82" s="350">
        <f>IF(N$46=0,0,N$46/TRE_fec!N$46)</f>
        <v>0</v>
      </c>
      <c r="O82" s="350">
        <f>IF(O$46=0,0,O$46/TRE_fec!O$46)</f>
        <v>0</v>
      </c>
      <c r="P82" s="350">
        <f>IF(P$46=0,0,P$46/TRE_fec!P$46)</f>
        <v>0</v>
      </c>
      <c r="Q82" s="350">
        <f>IF(Q$46=0,0,Q$46/TRE_fec!Q$46)</f>
        <v>0</v>
      </c>
      <c r="R82" s="350">
        <f>IF(R$46=0,0,R$46/TRE_fec!R$46)</f>
        <v>0</v>
      </c>
      <c r="S82" s="350">
        <f>IF(S$46=0,0,S$46/TRE_fec!S$46)</f>
        <v>0</v>
      </c>
      <c r="T82" s="350">
        <f>IF(T$46=0,0,T$46/TRE_fec!T$46)</f>
        <v>0</v>
      </c>
      <c r="U82" s="350">
        <f>IF(U$46=0,0,U$46/TRE_fec!U$46)</f>
        <v>0</v>
      </c>
      <c r="V82" s="350">
        <f>IF(V$46=0,0,V$46/TRE_fec!V$46)</f>
        <v>0</v>
      </c>
      <c r="W82" s="350">
        <f>IF(W$46=0,0,W$46/TRE_fec!W$46)</f>
        <v>0</v>
      </c>
      <c r="DA82" s="175"/>
    </row>
    <row r="83" spans="1:105" ht="12" customHeight="1" x14ac:dyDescent="0.25">
      <c r="A83" s="41" t="s">
        <v>2444</v>
      </c>
      <c r="B83" s="335">
        <f>IF(B$47=0,0,B$47/TRE_fec!B$47)</f>
        <v>0</v>
      </c>
      <c r="C83" s="335">
        <f>IF(C$47=0,0,C$47/TRE_fec!C$47)</f>
        <v>0</v>
      </c>
      <c r="D83" s="335">
        <f>IF(D$47=0,0,D$47/TRE_fec!D$47)</f>
        <v>0</v>
      </c>
      <c r="E83" s="335">
        <f>IF(E$47=0,0,E$47/TRE_fec!E$47)</f>
        <v>0</v>
      </c>
      <c r="F83" s="335">
        <f>IF(F$47=0,0,F$47/TRE_fec!F$47)</f>
        <v>0</v>
      </c>
      <c r="G83" s="335">
        <f>IF(G$47=0,0,G$47/TRE_fec!G$47)</f>
        <v>0</v>
      </c>
      <c r="H83" s="335">
        <f>IF(H$47=0,0,H$47/TRE_fec!H$47)</f>
        <v>0</v>
      </c>
      <c r="I83" s="335">
        <f>IF(I$47=0,0,I$47/TRE_fec!I$47)</f>
        <v>0</v>
      </c>
      <c r="J83" s="335">
        <f>IF(J$47=0,0,J$47/TRE_fec!J$47)</f>
        <v>0</v>
      </c>
      <c r="K83" s="335">
        <f>IF(K$47=0,0,K$47/TRE_fec!K$47)</f>
        <v>0</v>
      </c>
      <c r="L83" s="335">
        <f>IF(L$47=0,0,L$47/TRE_fec!L$47)</f>
        <v>0</v>
      </c>
      <c r="M83" s="335">
        <f>IF(M$47=0,0,M$47/TRE_fec!M$47)</f>
        <v>0</v>
      </c>
      <c r="N83" s="335">
        <f>IF(N$47=0,0,N$47/TRE_fec!N$47)</f>
        <v>0</v>
      </c>
      <c r="O83" s="335">
        <f>IF(O$47=0,0,O$47/TRE_fec!O$47)</f>
        <v>0</v>
      </c>
      <c r="P83" s="335">
        <f>IF(P$47=0,0,P$47/TRE_fec!P$47)</f>
        <v>0</v>
      </c>
      <c r="Q83" s="335">
        <f>IF(Q$47=0,0,Q$47/TRE_fec!Q$47)</f>
        <v>0</v>
      </c>
      <c r="R83" s="335">
        <f>IF(R$47=0,0,R$47/TRE_fec!R$47)</f>
        <v>0</v>
      </c>
      <c r="S83" s="335">
        <f>IF(S$47=0,0,S$47/TRE_fec!S$47)</f>
        <v>0</v>
      </c>
      <c r="T83" s="335">
        <f>IF(T$47=0,0,T$47/TRE_fec!T$47)</f>
        <v>0</v>
      </c>
      <c r="U83" s="335">
        <f>IF(U$47=0,0,U$47/TRE_fec!U$47)</f>
        <v>0</v>
      </c>
      <c r="V83" s="335">
        <f>IF(V$47=0,0,V$47/TRE_fec!V$47)</f>
        <v>0</v>
      </c>
      <c r="W83" s="335">
        <f>IF(W$47=0,0,W$47/TRE_fec!W$47)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equipment"</f>
        <v>LU: Machinery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441.63328995754131</v>
      </c>
      <c r="C3" s="205">
        <v>474.12665312388032</v>
      </c>
      <c r="D3" s="205">
        <v>464.65414417401018</v>
      </c>
      <c r="E3" s="205">
        <v>422.53475516753377</v>
      </c>
      <c r="F3" s="205">
        <v>383.53175761425518</v>
      </c>
      <c r="G3" s="205">
        <v>399.54473989231849</v>
      </c>
      <c r="H3" s="205">
        <v>487.26582063965782</v>
      </c>
      <c r="I3" s="205">
        <v>466.30233380684609</v>
      </c>
      <c r="J3" s="205">
        <v>374.53130623498731</v>
      </c>
      <c r="K3" s="205">
        <v>391.02360100273938</v>
      </c>
      <c r="L3" s="205">
        <v>386.92854345470829</v>
      </c>
      <c r="M3" s="205">
        <v>415.56995885893781</v>
      </c>
      <c r="N3" s="205">
        <v>430.03835130696672</v>
      </c>
      <c r="O3" s="205">
        <v>378.34653239653062</v>
      </c>
      <c r="P3" s="205">
        <v>834.12993299733148</v>
      </c>
      <c r="Q3" s="205">
        <v>923.69522585992536</v>
      </c>
      <c r="R3" s="205">
        <v>713.48683095629485</v>
      </c>
      <c r="S3" s="205">
        <v>341.22128976716277</v>
      </c>
      <c r="T3" s="205">
        <v>309.77448478346668</v>
      </c>
      <c r="U3" s="205">
        <v>318.01336483920699</v>
      </c>
      <c r="V3" s="205">
        <v>249.46721979478741</v>
      </c>
      <c r="W3" s="205">
        <v>251.48281027202501</v>
      </c>
      <c r="DA3" s="112" t="s">
        <v>2526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419.12962712002411</v>
      </c>
      <c r="C5" s="205">
        <v>416.85732599934749</v>
      </c>
      <c r="D5" s="205">
        <v>445.95191153956318</v>
      </c>
      <c r="E5" s="205">
        <v>450.42816600623252</v>
      </c>
      <c r="F5" s="205">
        <v>444.36428587544577</v>
      </c>
      <c r="G5" s="205">
        <v>415.14381985833978</v>
      </c>
      <c r="H5" s="205">
        <v>400.76720958003051</v>
      </c>
      <c r="I5" s="205">
        <v>435.32508200228909</v>
      </c>
      <c r="J5" s="205">
        <v>416.94154916779621</v>
      </c>
      <c r="K5" s="205">
        <v>360.62672076812589</v>
      </c>
      <c r="L5" s="205">
        <v>435.09044939679438</v>
      </c>
      <c r="M5" s="205">
        <v>332.35651595461849</v>
      </c>
      <c r="N5" s="205">
        <v>289.83219393264602</v>
      </c>
      <c r="O5" s="205">
        <v>278.78163855717332</v>
      </c>
      <c r="P5" s="205">
        <v>269.46928350537638</v>
      </c>
      <c r="Q5" s="205">
        <v>340.42652719025563</v>
      </c>
      <c r="R5" s="205">
        <v>386.14780783890137</v>
      </c>
      <c r="S5" s="205">
        <v>365.16786016807362</v>
      </c>
      <c r="T5" s="205">
        <v>222.84224558546231</v>
      </c>
      <c r="U5" s="205">
        <v>304.96527651608102</v>
      </c>
      <c r="V5" s="205">
        <v>293.13418500832262</v>
      </c>
      <c r="W5" s="205">
        <v>1221.057588431134</v>
      </c>
      <c r="DA5" s="112" t="s">
        <v>2527</v>
      </c>
    </row>
    <row r="6" spans="1:105" ht="12" customHeight="1" x14ac:dyDescent="0.25">
      <c r="A6" s="154" t="s">
        <v>2114</v>
      </c>
      <c r="B6" s="340">
        <v>523.91203390003011</v>
      </c>
      <c r="C6" s="340">
        <v>497.71643220502858</v>
      </c>
      <c r="D6" s="340">
        <v>471.52083051002711</v>
      </c>
      <c r="E6" s="340">
        <v>497.71643220502858</v>
      </c>
      <c r="F6" s="340">
        <v>471.52083051002711</v>
      </c>
      <c r="G6" s="340">
        <v>445.32522881502553</v>
      </c>
      <c r="H6" s="340">
        <v>445.32522881502553</v>
      </c>
      <c r="I6" s="340">
        <v>471.52083051002711</v>
      </c>
      <c r="J6" s="340">
        <v>471.52083051002711</v>
      </c>
      <c r="K6" s="340">
        <v>445.32522881502553</v>
      </c>
      <c r="L6" s="340">
        <v>471.52083051002711</v>
      </c>
      <c r="M6" s="340">
        <v>445.32522881502553</v>
      </c>
      <c r="N6" s="340">
        <v>445.32522881502553</v>
      </c>
      <c r="O6" s="340">
        <v>419.129627120024</v>
      </c>
      <c r="P6" s="340">
        <v>419.129627120024</v>
      </c>
      <c r="Q6" s="340">
        <v>392.93402542502253</v>
      </c>
      <c r="R6" s="340">
        <v>419.129627120024</v>
      </c>
      <c r="S6" s="340">
        <v>392.93402542502253</v>
      </c>
      <c r="T6" s="340">
        <v>392.93402542502253</v>
      </c>
      <c r="U6" s="340">
        <v>366.73842373002088</v>
      </c>
      <c r="V6" s="340">
        <v>340.54282203501941</v>
      </c>
      <c r="W6" s="340">
        <v>1309.780084750075</v>
      </c>
      <c r="DA6" s="160" t="s">
        <v>2528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26.19560169500151</v>
      </c>
      <c r="F7" s="342">
        <v>0</v>
      </c>
      <c r="G7" s="342">
        <v>0</v>
      </c>
      <c r="H7" s="342">
        <v>0</v>
      </c>
      <c r="I7" s="342">
        <v>52.391203390003007</v>
      </c>
      <c r="J7" s="342">
        <v>0</v>
      </c>
      <c r="K7" s="342">
        <v>0</v>
      </c>
      <c r="L7" s="342">
        <v>52.391203390003007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52.391203390003007</v>
      </c>
      <c r="S7" s="342">
        <v>0</v>
      </c>
      <c r="T7" s="342">
        <v>0</v>
      </c>
      <c r="U7" s="342">
        <v>0</v>
      </c>
      <c r="V7" s="342">
        <v>0</v>
      </c>
      <c r="W7" s="342">
        <v>969.23726271505575</v>
      </c>
      <c r="DA7" s="161" t="s">
        <v>2529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26.195601695001528</v>
      </c>
      <c r="D8" s="344">
        <f t="shared" si="0"/>
        <v>26.195601695001471</v>
      </c>
      <c r="E8" s="344">
        <f t="shared" si="0"/>
        <v>0</v>
      </c>
      <c r="F8" s="344">
        <f t="shared" si="0"/>
        <v>26.195601695001471</v>
      </c>
      <c r="G8" s="344">
        <f t="shared" si="0"/>
        <v>26.195601695001585</v>
      </c>
      <c r="H8" s="344">
        <f t="shared" si="0"/>
        <v>0</v>
      </c>
      <c r="I8" s="344">
        <f t="shared" si="0"/>
        <v>26.195601695001415</v>
      </c>
      <c r="J8" s="344">
        <f t="shared" si="0"/>
        <v>0</v>
      </c>
      <c r="K8" s="344">
        <f t="shared" si="0"/>
        <v>26.195601695001585</v>
      </c>
      <c r="L8" s="344">
        <f t="shared" si="0"/>
        <v>26.195601695001415</v>
      </c>
      <c r="M8" s="344">
        <f t="shared" si="0"/>
        <v>26.195601695001585</v>
      </c>
      <c r="N8" s="344">
        <f t="shared" si="0"/>
        <v>0</v>
      </c>
      <c r="O8" s="344">
        <f t="shared" si="0"/>
        <v>26.195601695001528</v>
      </c>
      <c r="P8" s="344">
        <f t="shared" si="0"/>
        <v>0</v>
      </c>
      <c r="Q8" s="344">
        <f t="shared" si="0"/>
        <v>26.195601695001471</v>
      </c>
      <c r="R8" s="344">
        <f t="shared" si="0"/>
        <v>26.195601695001528</v>
      </c>
      <c r="S8" s="344">
        <f t="shared" si="0"/>
        <v>26.195601695001471</v>
      </c>
      <c r="T8" s="344">
        <f t="shared" si="0"/>
        <v>0</v>
      </c>
      <c r="U8" s="344">
        <f t="shared" si="0"/>
        <v>26.195601695001642</v>
      </c>
      <c r="V8" s="344">
        <f t="shared" si="0"/>
        <v>26.195601695001471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104.782406780006</v>
      </c>
      <c r="C9" s="345">
        <f t="shared" si="1"/>
        <v>80.859106205681087</v>
      </c>
      <c r="D9" s="345">
        <f t="shared" si="1"/>
        <v>25.568918970463926</v>
      </c>
      <c r="E9" s="345">
        <f t="shared" si="1"/>
        <v>47.288266198796066</v>
      </c>
      <c r="F9" s="345">
        <f t="shared" si="1"/>
        <v>27.156544634581337</v>
      </c>
      <c r="G9" s="345">
        <f t="shared" si="1"/>
        <v>30.181408956685743</v>
      </c>
      <c r="H9" s="345">
        <f t="shared" si="1"/>
        <v>44.558019234995015</v>
      </c>
      <c r="I9" s="345">
        <f t="shared" si="1"/>
        <v>36.195748507738017</v>
      </c>
      <c r="J9" s="345">
        <f t="shared" si="1"/>
        <v>54.5792813422309</v>
      </c>
      <c r="K9" s="345">
        <f t="shared" si="1"/>
        <v>84.698508046899633</v>
      </c>
      <c r="L9" s="345">
        <f t="shared" si="1"/>
        <v>36.430381113232727</v>
      </c>
      <c r="M9" s="345">
        <f t="shared" si="1"/>
        <v>112.96871286040704</v>
      </c>
      <c r="N9" s="345">
        <f t="shared" si="1"/>
        <v>155.4930348823795</v>
      </c>
      <c r="O9" s="345">
        <f t="shared" si="1"/>
        <v>140.34798856285067</v>
      </c>
      <c r="P9" s="345">
        <f t="shared" si="1"/>
        <v>149.66034361464762</v>
      </c>
      <c r="Q9" s="345">
        <f t="shared" si="1"/>
        <v>52.507498234766899</v>
      </c>
      <c r="R9" s="345">
        <f t="shared" si="1"/>
        <v>32.981819281122625</v>
      </c>
      <c r="S9" s="345">
        <f t="shared" si="1"/>
        <v>27.766165256948909</v>
      </c>
      <c r="T9" s="345">
        <f t="shared" si="1"/>
        <v>170.09177983956022</v>
      </c>
      <c r="U9" s="345">
        <f t="shared" si="1"/>
        <v>61.773147213939865</v>
      </c>
      <c r="V9" s="345">
        <f t="shared" si="1"/>
        <v>47.408637026696795</v>
      </c>
      <c r="W9" s="345">
        <f t="shared" si="1"/>
        <v>88.722496318941012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13.41788478073947</v>
      </c>
      <c r="C12" s="212">
        <v>13.956921754084259</v>
      </c>
      <c r="D12" s="212">
        <v>15.11702493551161</v>
      </c>
      <c r="E12" s="212">
        <v>16.961134995700771</v>
      </c>
      <c r="F12" s="212">
        <v>16.39578675838349</v>
      </c>
      <c r="G12" s="212">
        <v>14.988822012037829</v>
      </c>
      <c r="H12" s="212">
        <v>13.6055030094583</v>
      </c>
      <c r="I12" s="212">
        <v>14.039896818572659</v>
      </c>
      <c r="J12" s="212">
        <v>14.215907136715391</v>
      </c>
      <c r="K12" s="212">
        <v>12.9609630266552</v>
      </c>
      <c r="L12" s="212">
        <v>15.44858125537403</v>
      </c>
      <c r="M12" s="212">
        <v>10.926741186586421</v>
      </c>
      <c r="N12" s="212">
        <v>9.4805674978503873</v>
      </c>
      <c r="O12" s="212">
        <v>9.365778159931212</v>
      </c>
      <c r="P12" s="212">
        <v>8.5030954428202907</v>
      </c>
      <c r="Q12" s="212">
        <v>10.39372312983663</v>
      </c>
      <c r="R12" s="212">
        <v>11.711435941530519</v>
      </c>
      <c r="S12" s="212">
        <v>11.00094582975064</v>
      </c>
      <c r="T12" s="212">
        <v>6.5472914875322443</v>
      </c>
      <c r="U12" s="212">
        <v>8.8680997420464323</v>
      </c>
      <c r="V12" s="212">
        <v>8.5649183147033519</v>
      </c>
      <c r="W12" s="212">
        <v>36.044711951848669</v>
      </c>
      <c r="DA12" s="109" t="s">
        <v>2530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2531</v>
      </c>
    </row>
    <row r="14" spans="1:105" ht="12" customHeight="1" x14ac:dyDescent="0.25">
      <c r="A14" s="14" t="s">
        <v>31</v>
      </c>
      <c r="B14" s="206">
        <f t="shared" ref="B14:W14" si="2">B15+B16+B17+B18+B19</f>
        <v>1.8934651762682719</v>
      </c>
      <c r="C14" s="206">
        <f t="shared" si="2"/>
        <v>2.393723129836629</v>
      </c>
      <c r="D14" s="206">
        <f t="shared" si="2"/>
        <v>2.1583834909716249</v>
      </c>
      <c r="E14" s="206">
        <f t="shared" si="2"/>
        <v>1.5505588993981081</v>
      </c>
      <c r="F14" s="206">
        <f t="shared" si="2"/>
        <v>2.007136715391229</v>
      </c>
      <c r="G14" s="206">
        <f t="shared" si="2"/>
        <v>1.719948409286328</v>
      </c>
      <c r="H14" s="206">
        <f t="shared" si="2"/>
        <v>1.0522785898538261</v>
      </c>
      <c r="I14" s="206">
        <f t="shared" si="2"/>
        <v>1.020808254514187</v>
      </c>
      <c r="J14" s="206">
        <f t="shared" si="2"/>
        <v>0.73465176268271715</v>
      </c>
      <c r="K14" s="206">
        <f t="shared" si="2"/>
        <v>0.65554600171969035</v>
      </c>
      <c r="L14" s="206">
        <f t="shared" si="2"/>
        <v>1.458211521926053</v>
      </c>
      <c r="M14" s="206">
        <f t="shared" si="2"/>
        <v>1.0400687876182291</v>
      </c>
      <c r="N14" s="206">
        <f t="shared" si="2"/>
        <v>0.16233877901977639</v>
      </c>
      <c r="O14" s="206">
        <f t="shared" si="2"/>
        <v>0.20799656061908861</v>
      </c>
      <c r="P14" s="206">
        <f t="shared" si="2"/>
        <v>0.13800515907136721</v>
      </c>
      <c r="Q14" s="206">
        <f t="shared" si="2"/>
        <v>0.40180567497850378</v>
      </c>
      <c r="R14" s="206">
        <f t="shared" si="2"/>
        <v>1.0188306104901119</v>
      </c>
      <c r="S14" s="206">
        <f t="shared" si="2"/>
        <v>2.0508168529664661</v>
      </c>
      <c r="T14" s="206">
        <f t="shared" si="2"/>
        <v>2.099484092863285</v>
      </c>
      <c r="U14" s="206">
        <f t="shared" si="2"/>
        <v>4.0275150472914873</v>
      </c>
      <c r="V14" s="206">
        <f t="shared" si="2"/>
        <v>3.634823731728289</v>
      </c>
      <c r="W14" s="206">
        <f t="shared" si="2"/>
        <v>3.3527085124677551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2532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DA16" s="71" t="s">
        <v>2533</v>
      </c>
    </row>
    <row r="17" spans="1:105" ht="12" customHeight="1" x14ac:dyDescent="0.25">
      <c r="A17" s="18" t="s">
        <v>69</v>
      </c>
      <c r="B17" s="206">
        <v>1.8934651762682719</v>
      </c>
      <c r="C17" s="206">
        <v>2.393723129836629</v>
      </c>
      <c r="D17" s="206">
        <v>2.1583834909716249</v>
      </c>
      <c r="E17" s="206">
        <v>1.5505588993981081</v>
      </c>
      <c r="F17" s="206">
        <v>2.007136715391229</v>
      </c>
      <c r="G17" s="206">
        <v>1.719948409286328</v>
      </c>
      <c r="H17" s="206">
        <v>1.0522785898538261</v>
      </c>
      <c r="I17" s="206">
        <v>1.020808254514187</v>
      </c>
      <c r="J17" s="206">
        <v>0.73465176268271715</v>
      </c>
      <c r="K17" s="206">
        <v>0.65554600171969035</v>
      </c>
      <c r="L17" s="206">
        <v>1.458211521926053</v>
      </c>
      <c r="M17" s="206">
        <v>1.0400687876182291</v>
      </c>
      <c r="N17" s="206">
        <v>0.16233877901977639</v>
      </c>
      <c r="O17" s="206">
        <v>0.20799656061908861</v>
      </c>
      <c r="P17" s="206">
        <v>0.13800515907136721</v>
      </c>
      <c r="Q17" s="206">
        <v>0.40180567497850378</v>
      </c>
      <c r="R17" s="206">
        <v>1.0188306104901119</v>
      </c>
      <c r="S17" s="206">
        <v>2.0508168529664661</v>
      </c>
      <c r="T17" s="206">
        <v>2.099484092863285</v>
      </c>
      <c r="U17" s="206">
        <v>4.0275150472914873</v>
      </c>
      <c r="V17" s="206">
        <v>3.634823731728289</v>
      </c>
      <c r="W17" s="206">
        <v>3.3527085124677551</v>
      </c>
      <c r="DA17" s="71" t="s">
        <v>2534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2535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2536</v>
      </c>
    </row>
    <row r="20" spans="1:105" ht="12" customHeight="1" x14ac:dyDescent="0.25">
      <c r="A20" s="14" t="s">
        <v>35</v>
      </c>
      <c r="B20" s="206">
        <f t="shared" ref="B20:W20" si="3">B21+B22</f>
        <v>2.95030094582975</v>
      </c>
      <c r="C20" s="206">
        <f t="shared" si="3"/>
        <v>2.9420464316423041</v>
      </c>
      <c r="D20" s="206">
        <f t="shared" si="3"/>
        <v>3.3079965606190891</v>
      </c>
      <c r="E20" s="206">
        <f t="shared" si="3"/>
        <v>1.6521926053310401</v>
      </c>
      <c r="F20" s="206">
        <f t="shared" si="3"/>
        <v>1.552450558899398</v>
      </c>
      <c r="G20" s="206">
        <f t="shared" si="3"/>
        <v>1.3999140154772141</v>
      </c>
      <c r="H20" s="206">
        <f t="shared" si="3"/>
        <v>1.065864144453998</v>
      </c>
      <c r="I20" s="206">
        <f t="shared" si="3"/>
        <v>0.89140154772141011</v>
      </c>
      <c r="J20" s="206">
        <f t="shared" si="3"/>
        <v>1.0872742906276871</v>
      </c>
      <c r="K20" s="206">
        <f t="shared" si="3"/>
        <v>0.84703353396388648</v>
      </c>
      <c r="L20" s="206">
        <f t="shared" si="3"/>
        <v>0.85528804815133264</v>
      </c>
      <c r="M20" s="206">
        <f t="shared" si="3"/>
        <v>1.214101461736887</v>
      </c>
      <c r="N20" s="206">
        <f t="shared" si="3"/>
        <v>1.169561478933792</v>
      </c>
      <c r="O20" s="206">
        <f t="shared" si="3"/>
        <v>1.3246775580395529</v>
      </c>
      <c r="P20" s="206">
        <f t="shared" si="3"/>
        <v>1.259759243336199</v>
      </c>
      <c r="Q20" s="206">
        <f t="shared" si="3"/>
        <v>2.8279449699054169</v>
      </c>
      <c r="R20" s="206">
        <f t="shared" si="3"/>
        <v>2.9442820292347371</v>
      </c>
      <c r="S20" s="206">
        <f t="shared" si="3"/>
        <v>2.490111779879622</v>
      </c>
      <c r="T20" s="206">
        <f t="shared" si="3"/>
        <v>0.72261392949269121</v>
      </c>
      <c r="U20" s="206">
        <f t="shared" si="3"/>
        <v>0.82691315563198631</v>
      </c>
      <c r="V20" s="206">
        <f t="shared" si="3"/>
        <v>0.26766981943250212</v>
      </c>
      <c r="W20" s="206">
        <f t="shared" si="3"/>
        <v>13.149097162510749</v>
      </c>
      <c r="DA20" s="71"/>
    </row>
    <row r="21" spans="1:105" ht="12" customHeight="1" x14ac:dyDescent="0.25">
      <c r="A21" s="18" t="s">
        <v>72</v>
      </c>
      <c r="B21" s="206">
        <v>2.95030094582975</v>
      </c>
      <c r="C21" s="206">
        <v>2.9420464316423041</v>
      </c>
      <c r="D21" s="206">
        <v>3.3079965606190891</v>
      </c>
      <c r="E21" s="206">
        <v>1.6521926053310401</v>
      </c>
      <c r="F21" s="206">
        <v>1.552450558899398</v>
      </c>
      <c r="G21" s="206">
        <v>1.3999140154772141</v>
      </c>
      <c r="H21" s="206">
        <v>1.065864144453998</v>
      </c>
      <c r="I21" s="206">
        <v>0.89140154772141011</v>
      </c>
      <c r="J21" s="206">
        <v>1.0872742906276871</v>
      </c>
      <c r="K21" s="206">
        <v>0.84703353396388648</v>
      </c>
      <c r="L21" s="206">
        <v>0.85528804815133264</v>
      </c>
      <c r="M21" s="206">
        <v>1.214101461736887</v>
      </c>
      <c r="N21" s="206">
        <v>1.169561478933792</v>
      </c>
      <c r="O21" s="206">
        <v>1.3246775580395529</v>
      </c>
      <c r="P21" s="206">
        <v>1.259759243336199</v>
      </c>
      <c r="Q21" s="206">
        <v>2.8279449699054169</v>
      </c>
      <c r="R21" s="206">
        <v>2.9442820292347371</v>
      </c>
      <c r="S21" s="206">
        <v>2.490111779879622</v>
      </c>
      <c r="T21" s="206">
        <v>0.72261392949269121</v>
      </c>
      <c r="U21" s="206">
        <v>0.82691315563198631</v>
      </c>
      <c r="V21" s="206">
        <v>0.26766981943250212</v>
      </c>
      <c r="W21" s="206">
        <v>13.149097162510749</v>
      </c>
      <c r="DA21" s="71" t="s">
        <v>2537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2538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0</v>
      </c>
      <c r="U23" s="206">
        <f t="shared" si="4"/>
        <v>0</v>
      </c>
      <c r="V23" s="206">
        <f t="shared" si="4"/>
        <v>0</v>
      </c>
      <c r="W23" s="206">
        <f t="shared" si="4"/>
        <v>0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2539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2540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2541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2542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2543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2544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4.4368013757523653E-2</v>
      </c>
      <c r="F30" s="206">
        <v>5.9243336199484083E-2</v>
      </c>
      <c r="G30" s="206">
        <v>5.5631986242476353E-2</v>
      </c>
      <c r="H30" s="206">
        <v>5.8211521926053313E-2</v>
      </c>
      <c r="I30" s="206">
        <v>4.9699054170249349E-2</v>
      </c>
      <c r="J30" s="206">
        <v>4.6517626827171109E-2</v>
      </c>
      <c r="K30" s="206">
        <v>0.13594153052450561</v>
      </c>
      <c r="L30" s="206">
        <v>0.16130696474634559</v>
      </c>
      <c r="M30" s="206">
        <v>0.13602751504729149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2545</v>
      </c>
    </row>
    <row r="31" spans="1:105" ht="12" customHeight="1" x14ac:dyDescent="0.25">
      <c r="A31" s="21" t="s">
        <v>38</v>
      </c>
      <c r="B31" s="209">
        <v>8.574118658641444</v>
      </c>
      <c r="C31" s="209">
        <v>8.6211521926053294</v>
      </c>
      <c r="D31" s="209">
        <v>9.6506448839208936</v>
      </c>
      <c r="E31" s="209">
        <v>13.714015477214099</v>
      </c>
      <c r="F31" s="209">
        <v>12.77695614789338</v>
      </c>
      <c r="G31" s="209">
        <v>11.81332760103181</v>
      </c>
      <c r="H31" s="209">
        <v>11.429148753224419</v>
      </c>
      <c r="I31" s="209">
        <v>12.07798796216681</v>
      </c>
      <c r="J31" s="209">
        <v>12.34746345657781</v>
      </c>
      <c r="K31" s="209">
        <v>11.32244196044712</v>
      </c>
      <c r="L31" s="209">
        <v>12.973774720550299</v>
      </c>
      <c r="M31" s="209">
        <v>8.5365434221840069</v>
      </c>
      <c r="N31" s="209">
        <v>8.1486672398968185</v>
      </c>
      <c r="O31" s="209">
        <v>7.8331040412725708</v>
      </c>
      <c r="P31" s="209">
        <v>7.1053310404127252</v>
      </c>
      <c r="Q31" s="209">
        <v>7.1639724849527084</v>
      </c>
      <c r="R31" s="209">
        <v>7.7483233018056747</v>
      </c>
      <c r="S31" s="209">
        <v>6.4600171969045563</v>
      </c>
      <c r="T31" s="209">
        <v>3.7251934651762681</v>
      </c>
      <c r="U31" s="209">
        <v>4.0136715391229574</v>
      </c>
      <c r="V31" s="209">
        <v>4.6624247635425613</v>
      </c>
      <c r="W31" s="209">
        <v>19.542906276870159</v>
      </c>
      <c r="DA31" s="86" t="s">
        <v>2546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MAE_emi!B5</f>
        <v>12.80397348134057</v>
      </c>
      <c r="C33" s="205">
        <f>MAE_emi!C5</f>
        <v>14.336594999266961</v>
      </c>
      <c r="D33" s="205">
        <f>MAE_emi!D5</f>
        <v>14.46601464118055</v>
      </c>
      <c r="E33" s="205">
        <f>MAE_emi!E5</f>
        <v>8.6911444815244057</v>
      </c>
      <c r="F33" s="205">
        <f>MAE_emi!F5</f>
        <v>9.873366481042801</v>
      </c>
      <c r="G33" s="205">
        <f>MAE_emi!G5</f>
        <v>8.6241110414401678</v>
      </c>
      <c r="H33" s="205">
        <f>MAE_emi!H5</f>
        <v>5.7681050410348433</v>
      </c>
      <c r="I33" s="205">
        <f>MAE_emi!I5</f>
        <v>5.260694041321063</v>
      </c>
      <c r="J33" s="205">
        <f>MAE_emi!J5</f>
        <v>4.8329816422230296</v>
      </c>
      <c r="K33" s="205">
        <f>MAE_emi!K5</f>
        <v>4.0232862013568553</v>
      </c>
      <c r="L33" s="205">
        <f>MAE_emi!L5</f>
        <v>6.5328789613652614</v>
      </c>
      <c r="M33" s="205">
        <f>MAE_emi!M5</f>
        <v>6.07840416090235</v>
      </c>
      <c r="N33" s="205">
        <f>MAE_emi!N5</f>
        <v>3.250702802012853</v>
      </c>
      <c r="O33" s="205">
        <f>MAE_emi!O5</f>
        <v>3.7566882013272052</v>
      </c>
      <c r="P33" s="205">
        <f>MAE_emi!P5</f>
        <v>3.3870657611525972</v>
      </c>
      <c r="Q33" s="205">
        <f>MAE_emi!Q5</f>
        <v>7.8888319209110058</v>
      </c>
      <c r="R33" s="205">
        <f>MAE_emi!R5</f>
        <v>10.07635356105531</v>
      </c>
      <c r="S33" s="205">
        <f>MAE_emi!S5</f>
        <v>12.211254358513029</v>
      </c>
      <c r="T33" s="205">
        <f>MAE_emi!T5</f>
        <v>8.2107507574885972</v>
      </c>
      <c r="U33" s="205">
        <f>MAE_emi!U5</f>
        <v>14.43728771807003</v>
      </c>
      <c r="V33" s="205">
        <f>MAE_emi!V5</f>
        <v>11.905446960843619</v>
      </c>
      <c r="W33" s="205">
        <f>MAE_emi!W5</f>
        <v>41.28603695921467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30.382412480792532</v>
      </c>
      <c r="C35" s="286">
        <f t="shared" si="5"/>
        <v>29.437116985780548</v>
      </c>
      <c r="D35" s="286">
        <f t="shared" si="5"/>
        <v>32.533928998705704</v>
      </c>
      <c r="E35" s="286">
        <f t="shared" si="5"/>
        <v>40.141396153260175</v>
      </c>
      <c r="F35" s="286">
        <f t="shared" si="5"/>
        <v>42.749489274037863</v>
      </c>
      <c r="G35" s="286">
        <f t="shared" si="5"/>
        <v>37.514752455701142</v>
      </c>
      <c r="H35" s="286">
        <f t="shared" si="5"/>
        <v>27.922137020810705</v>
      </c>
      <c r="I35" s="286">
        <f t="shared" si="5"/>
        <v>30.108999678282398</v>
      </c>
      <c r="J35" s="286">
        <f t="shared" si="5"/>
        <v>37.956525663027186</v>
      </c>
      <c r="K35" s="286">
        <f t="shared" si="5"/>
        <v>33.146242307160378</v>
      </c>
      <c r="L35" s="286">
        <f t="shared" si="5"/>
        <v>39.926186673747821</v>
      </c>
      <c r="M35" s="286">
        <f t="shared" si="5"/>
        <v>26.293385634969404</v>
      </c>
      <c r="N35" s="286">
        <f t="shared" si="5"/>
        <v>22.045865139788521</v>
      </c>
      <c r="O35" s="286">
        <f t="shared" si="5"/>
        <v>24.754497155309714</v>
      </c>
      <c r="P35" s="286">
        <f t="shared" si="5"/>
        <v>10.193969915772694</v>
      </c>
      <c r="Q35" s="286">
        <f t="shared" si="5"/>
        <v>11.252329598391576</v>
      </c>
      <c r="R35" s="286">
        <f t="shared" si="5"/>
        <v>16.414368749922886</v>
      </c>
      <c r="S35" s="286">
        <f t="shared" si="5"/>
        <v>32.239916323091364</v>
      </c>
      <c r="T35" s="286">
        <f t="shared" si="5"/>
        <v>21.135670654440183</v>
      </c>
      <c r="U35" s="286">
        <f t="shared" si="5"/>
        <v>27.88593412270675</v>
      </c>
      <c r="V35" s="286">
        <f t="shared" si="5"/>
        <v>34.33284069044776</v>
      </c>
      <c r="W35" s="286">
        <f t="shared" si="5"/>
        <v>143.32873055164154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32.013687204452992</v>
      </c>
      <c r="C36" s="346">
        <f t="shared" si="6"/>
        <v>33.481291760016006</v>
      </c>
      <c r="D36" s="346">
        <f t="shared" si="6"/>
        <v>33.898329717486774</v>
      </c>
      <c r="E36" s="346">
        <f t="shared" si="6"/>
        <v>37.655582567334569</v>
      </c>
      <c r="F36" s="346">
        <f t="shared" si="6"/>
        <v>36.897174862021181</v>
      </c>
      <c r="G36" s="346">
        <f t="shared" si="6"/>
        <v>36.105131029416484</v>
      </c>
      <c r="H36" s="346">
        <f t="shared" si="6"/>
        <v>33.948643212890829</v>
      </c>
      <c r="I36" s="346">
        <f t="shared" si="6"/>
        <v>32.251522825185688</v>
      </c>
      <c r="J36" s="346">
        <f t="shared" si="6"/>
        <v>34.095683591836668</v>
      </c>
      <c r="K36" s="346">
        <f t="shared" si="6"/>
        <v>35.940107263956129</v>
      </c>
      <c r="L36" s="346">
        <f t="shared" si="6"/>
        <v>35.506597023197841</v>
      </c>
      <c r="M36" s="346">
        <f t="shared" si="6"/>
        <v>32.87656676506505</v>
      </c>
      <c r="N36" s="346">
        <f t="shared" si="6"/>
        <v>32.710539740983961</v>
      </c>
      <c r="O36" s="346">
        <f t="shared" si="6"/>
        <v>33.59539103221983</v>
      </c>
      <c r="P36" s="346">
        <f t="shared" si="6"/>
        <v>31.554971060924792</v>
      </c>
      <c r="Q36" s="346">
        <f t="shared" si="6"/>
        <v>30.531472431429663</v>
      </c>
      <c r="R36" s="346">
        <f t="shared" si="6"/>
        <v>30.328894023960025</v>
      </c>
      <c r="S36" s="346">
        <f t="shared" si="6"/>
        <v>30.125723070719587</v>
      </c>
      <c r="T36" s="346">
        <f t="shared" si="6"/>
        <v>29.380836072311482</v>
      </c>
      <c r="U36" s="346">
        <f t="shared" si="6"/>
        <v>29.079047435680145</v>
      </c>
      <c r="V36" s="346">
        <f t="shared" si="6"/>
        <v>29.218421981251275</v>
      </c>
      <c r="W36" s="346">
        <f t="shared" si="6"/>
        <v>29.519256334306416</v>
      </c>
      <c r="DA36" s="119"/>
    </row>
    <row r="37" spans="1:105" ht="12" customHeight="1" x14ac:dyDescent="0.25">
      <c r="A37" s="158" t="s">
        <v>2138</v>
      </c>
      <c r="B37" s="346">
        <f>IF(MAE_ued!B$5=0,"",MAE_ued!B$5/B$5*1000)</f>
        <v>18.813048489598156</v>
      </c>
      <c r="C37" s="346">
        <f>IF(MAE_ued!C$5=0,"",MAE_ued!C$5/C$5*1000)</f>
        <v>19.576685749668762</v>
      </c>
      <c r="D37" s="346">
        <f>IF(MAE_ued!D$5=0,"",MAE_ued!D$5/D$5*1000)</f>
        <v>19.916747966208273</v>
      </c>
      <c r="E37" s="346">
        <f>IF(MAE_ued!E$5=0,"",MAE_ued!E$5/E$5*1000)</f>
        <v>22.684051796403491</v>
      </c>
      <c r="F37" s="346">
        <f>IF(MAE_ued!F$5=0,"",MAE_ued!F$5/F$5*1000)</f>
        <v>22.133810157509721</v>
      </c>
      <c r="G37" s="346">
        <f>IF(MAE_ued!G$5=0,"",MAE_ued!G$5/G$5*1000)</f>
        <v>21.687916468575313</v>
      </c>
      <c r="H37" s="346">
        <f>IF(MAE_ued!H$5=0,"",MAE_ued!H$5/H$5*1000)</f>
        <v>20.525906526709381</v>
      </c>
      <c r="I37" s="346">
        <f>IF(MAE_ued!I$5=0,"",MAE_ued!I$5/I$5*1000)</f>
        <v>19.528162806701935</v>
      </c>
      <c r="J37" s="346">
        <f>IF(MAE_ued!J$5=0,"",MAE_ued!J$5/J$5*1000)</f>
        <v>20.666906133146004</v>
      </c>
      <c r="K37" s="346">
        <f>IF(MAE_ued!K$5=0,"",MAE_ued!K$5/K$5*1000)</f>
        <v>21.821639510876928</v>
      </c>
      <c r="L37" s="346">
        <f>IF(MAE_ued!L$5=0,"",MAE_ued!L$5/L$5*1000)</f>
        <v>21.488523002731995</v>
      </c>
      <c r="M37" s="346">
        <f>IF(MAE_ued!M$5=0,"",MAE_ued!M$5/M$5*1000)</f>
        <v>19.788297202408678</v>
      </c>
      <c r="N37" s="346">
        <f>IF(MAE_ued!N$5=0,"",MAE_ued!N$5/N$5*1000)</f>
        <v>19.839261483603764</v>
      </c>
      <c r="O37" s="346">
        <f>IF(MAE_ued!O$5=0,"",MAE_ued!O$5/O$5*1000)</f>
        <v>20.343317844082968</v>
      </c>
      <c r="P37" s="346">
        <f>IF(MAE_ued!P$5=0,"",MAE_ued!P$5/P$5*1000)</f>
        <v>19.113217148076558</v>
      </c>
      <c r="Q37" s="346">
        <f>IF(MAE_ued!Q$5=0,"",MAE_ued!Q$5/Q$5*1000)</f>
        <v>18.184779042212757</v>
      </c>
      <c r="R37" s="346">
        <f>IF(MAE_ued!R$5=0,"",MAE_ued!R$5/R$5*1000)</f>
        <v>17.941174355234018</v>
      </c>
      <c r="S37" s="346">
        <f>IF(MAE_ued!S$5=0,"",MAE_ued!S$5/S$5*1000)</f>
        <v>17.516905322230219</v>
      </c>
      <c r="T37" s="346">
        <f>IF(MAE_ued!T$5=0,"",MAE_ued!T$5/T$5*1000)</f>
        <v>16.905334134209223</v>
      </c>
      <c r="U37" s="346">
        <f>IF(MAE_ued!U$5=0,"",MAE_ued!U$5/U$5*1000)</f>
        <v>16.293564860829409</v>
      </c>
      <c r="V37" s="346">
        <f>IF(MAE_ued!V$5=0,"",MAE_ued!V$5/V$5*1000)</f>
        <v>16.703864362794732</v>
      </c>
      <c r="W37" s="346">
        <f>IF(MAE_ued!W$5=0,"",MAE_ued!W$5/W$5*1000)</f>
        <v>17.149720140438397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0.95424679005441071</v>
      </c>
      <c r="C38" s="347">
        <f t="shared" si="7"/>
        <v>1.0272032223059211</v>
      </c>
      <c r="D38" s="347">
        <f t="shared" si="7"/>
        <v>0.95693529003833533</v>
      </c>
      <c r="E38" s="347">
        <f t="shared" si="7"/>
        <v>0.51241526488217892</v>
      </c>
      <c r="F38" s="347">
        <f t="shared" si="7"/>
        <v>0.60218924694140419</v>
      </c>
      <c r="G38" s="347">
        <f t="shared" si="7"/>
        <v>0.57536950098639961</v>
      </c>
      <c r="H38" s="347">
        <f t="shared" si="7"/>
        <v>0.42395382493576028</v>
      </c>
      <c r="I38" s="347">
        <f t="shared" si="7"/>
        <v>0.37469606146691625</v>
      </c>
      <c r="J38" s="347">
        <f t="shared" si="7"/>
        <v>0.3399699784012305</v>
      </c>
      <c r="K38" s="347">
        <f t="shared" si="7"/>
        <v>0.31041568385641277</v>
      </c>
      <c r="L38" s="347">
        <f t="shared" si="7"/>
        <v>0.42287889440285642</v>
      </c>
      <c r="M38" s="347">
        <f t="shared" si="7"/>
        <v>0.5562870079108444</v>
      </c>
      <c r="N38" s="347">
        <f t="shared" si="7"/>
        <v>0.34288061371325224</v>
      </c>
      <c r="O38" s="347">
        <f t="shared" si="7"/>
        <v>0.40110796318015679</v>
      </c>
      <c r="P38" s="347">
        <f t="shared" si="7"/>
        <v>0.39833326391890783</v>
      </c>
      <c r="Q38" s="347">
        <f t="shared" si="7"/>
        <v>0.75899962144123456</v>
      </c>
      <c r="R38" s="347">
        <f t="shared" si="7"/>
        <v>0.86038583239165745</v>
      </c>
      <c r="S38" s="347">
        <f t="shared" si="7"/>
        <v>1.1100185881735065</v>
      </c>
      <c r="T38" s="347">
        <f t="shared" si="7"/>
        <v>1.2540683079597135</v>
      </c>
      <c r="U38" s="347">
        <f t="shared" si="7"/>
        <v>1.628002406154538</v>
      </c>
      <c r="V38" s="347">
        <f t="shared" si="7"/>
        <v>1.3900245773979651</v>
      </c>
      <c r="W38" s="347">
        <f t="shared" si="7"/>
        <v>1.1454117601041665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final energy consumption"</f>
        <v>LU: Machinery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13.41788478073947</v>
      </c>
      <c r="C5" s="225">
        <v>13.956921754084259</v>
      </c>
      <c r="D5" s="225">
        <v>15.11702493551161</v>
      </c>
      <c r="E5" s="225">
        <v>16.961134995700771</v>
      </c>
      <c r="F5" s="225">
        <v>16.395786758383501</v>
      </c>
      <c r="G5" s="225">
        <v>14.988822012037829</v>
      </c>
      <c r="H5" s="225">
        <v>13.6055030094583</v>
      </c>
      <c r="I5" s="225">
        <v>14.03989681857267</v>
      </c>
      <c r="J5" s="225">
        <v>14.215907136715391</v>
      </c>
      <c r="K5" s="225">
        <v>12.9609630266552</v>
      </c>
      <c r="L5" s="225">
        <v>15.44858125537403</v>
      </c>
      <c r="M5" s="225">
        <v>10.926741186586421</v>
      </c>
      <c r="N5" s="225">
        <v>9.4805674978503873</v>
      </c>
      <c r="O5" s="225">
        <v>9.3657781599312138</v>
      </c>
      <c r="P5" s="225">
        <v>8.5030954428202907</v>
      </c>
      <c r="Q5" s="225">
        <v>10.39372312983663</v>
      </c>
      <c r="R5" s="225">
        <v>11.71143594153053</v>
      </c>
      <c r="S5" s="225">
        <v>11.00094582975065</v>
      </c>
      <c r="T5" s="225">
        <v>6.5472914875322461</v>
      </c>
      <c r="U5" s="225">
        <v>8.8680997420464287</v>
      </c>
      <c r="V5" s="225">
        <v>8.5649183147033519</v>
      </c>
      <c r="W5" s="225">
        <v>36.044711951848647</v>
      </c>
      <c r="DA5" s="89" t="s">
        <v>2530</v>
      </c>
    </row>
    <row r="6" spans="1:105" ht="12" customHeight="1" x14ac:dyDescent="0.25">
      <c r="A6" s="55" t="s">
        <v>92</v>
      </c>
      <c r="B6" s="261">
        <v>0.33454858972000839</v>
      </c>
      <c r="C6" s="261">
        <v>0.34363665706413388</v>
      </c>
      <c r="D6" s="261">
        <v>0.37678401824534757</v>
      </c>
      <c r="E6" s="261">
        <v>0.46376266452073511</v>
      </c>
      <c r="F6" s="261">
        <v>0.4412763172646495</v>
      </c>
      <c r="G6" s="261">
        <v>0.40528323680748379</v>
      </c>
      <c r="H6" s="261">
        <v>0.37847578992174891</v>
      </c>
      <c r="I6" s="261">
        <v>0.39541619596846589</v>
      </c>
      <c r="J6" s="261">
        <v>0.40228813278492997</v>
      </c>
      <c r="K6" s="261">
        <v>0.36701976284166438</v>
      </c>
      <c r="L6" s="261">
        <v>0.42902514184601892</v>
      </c>
      <c r="M6" s="261">
        <v>0.293175028455329</v>
      </c>
      <c r="N6" s="261">
        <v>0.26698632662550942</v>
      </c>
      <c r="O6" s="261">
        <v>0.2601505399717749</v>
      </c>
      <c r="P6" s="261">
        <v>0.23607376788873599</v>
      </c>
      <c r="Q6" s="261">
        <v>0.26642029262783951</v>
      </c>
      <c r="R6" s="261">
        <v>0.29570006999290671</v>
      </c>
      <c r="S6" s="261">
        <v>0.26562987703425373</v>
      </c>
      <c r="T6" s="261">
        <v>0.15662981160976339</v>
      </c>
      <c r="U6" s="261">
        <v>0.1926012606365482</v>
      </c>
      <c r="V6" s="261">
        <v>0.20305903707908951</v>
      </c>
      <c r="W6" s="261">
        <v>0.84230835559650807</v>
      </c>
      <c r="DA6" s="67" t="s">
        <v>2547</v>
      </c>
    </row>
    <row r="7" spans="1:105" ht="12" customHeight="1" x14ac:dyDescent="0.25">
      <c r="A7" s="202" t="s">
        <v>93</v>
      </c>
      <c r="B7" s="226">
        <v>0.45498608201921148</v>
      </c>
      <c r="C7" s="226">
        <v>0.46734585360722208</v>
      </c>
      <c r="D7" s="226">
        <v>0.51242626481367282</v>
      </c>
      <c r="E7" s="226">
        <v>0.63071722374819983</v>
      </c>
      <c r="F7" s="226">
        <v>0.60013579147992335</v>
      </c>
      <c r="G7" s="226">
        <v>0.551185202058178</v>
      </c>
      <c r="H7" s="226">
        <v>0.51472707429357833</v>
      </c>
      <c r="I7" s="226">
        <v>0.53776602651711358</v>
      </c>
      <c r="J7" s="226">
        <v>0.54711186058750483</v>
      </c>
      <c r="K7" s="226">
        <v>0.49914687746466357</v>
      </c>
      <c r="L7" s="226">
        <v>0.58347419291058578</v>
      </c>
      <c r="M7" s="226">
        <v>0.39871803869924749</v>
      </c>
      <c r="N7" s="226">
        <v>0.36310140421069281</v>
      </c>
      <c r="O7" s="226">
        <v>0.35380473436161392</v>
      </c>
      <c r="P7" s="226">
        <v>0.32106032432868098</v>
      </c>
      <c r="Q7" s="226">
        <v>0.36233159797386161</v>
      </c>
      <c r="R7" s="226">
        <v>0.40215209519035322</v>
      </c>
      <c r="S7" s="226">
        <v>0.36125663276658487</v>
      </c>
      <c r="T7" s="226">
        <v>0.21301654378927831</v>
      </c>
      <c r="U7" s="226">
        <v>0.26193771446570557</v>
      </c>
      <c r="V7" s="226">
        <v>0.27616029042756163</v>
      </c>
      <c r="W7" s="226">
        <v>1.145539363611251</v>
      </c>
      <c r="DA7" s="174" t="s">
        <v>2548</v>
      </c>
    </row>
    <row r="8" spans="1:105" ht="12" customHeight="1" x14ac:dyDescent="0.25">
      <c r="A8" s="202" t="s">
        <v>94</v>
      </c>
      <c r="B8" s="226">
        <v>0.56204163072961422</v>
      </c>
      <c r="C8" s="226">
        <v>0.577309583867745</v>
      </c>
      <c r="D8" s="226">
        <v>0.63299715065218387</v>
      </c>
      <c r="E8" s="226">
        <v>0.77912127639483497</v>
      </c>
      <c r="F8" s="226">
        <v>0.74134421300461117</v>
      </c>
      <c r="G8" s="226">
        <v>0.68087583783657313</v>
      </c>
      <c r="H8" s="226">
        <v>0.63583932706853785</v>
      </c>
      <c r="I8" s="226">
        <v>0.66429920922702268</v>
      </c>
      <c r="J8" s="226">
        <v>0.67584406307868239</v>
      </c>
      <c r="K8" s="226">
        <v>0.616593201573996</v>
      </c>
      <c r="L8" s="226">
        <v>0.7207622383013117</v>
      </c>
      <c r="M8" s="226">
        <v>0.49253404780495291</v>
      </c>
      <c r="N8" s="226">
        <v>0.44853702873085571</v>
      </c>
      <c r="O8" s="226">
        <v>0.43705290715258172</v>
      </c>
      <c r="P8" s="226">
        <v>0.39660393005307659</v>
      </c>
      <c r="Q8" s="226">
        <v>0.44758609161477031</v>
      </c>
      <c r="R8" s="226">
        <v>0.49677611758808332</v>
      </c>
      <c r="S8" s="226">
        <v>0.44625819341754608</v>
      </c>
      <c r="T8" s="226">
        <v>0.26313808350440271</v>
      </c>
      <c r="U8" s="226">
        <v>0.3235701178694011</v>
      </c>
      <c r="V8" s="226">
        <v>0.34113918229287021</v>
      </c>
      <c r="W8" s="226">
        <v>1.415078037402133</v>
      </c>
      <c r="DA8" s="174" t="s">
        <v>2549</v>
      </c>
    </row>
    <row r="9" spans="1:105" ht="12" customHeight="1" x14ac:dyDescent="0.25">
      <c r="A9" s="202" t="s">
        <v>95</v>
      </c>
      <c r="B9" s="226">
        <v>0.34793053330880869</v>
      </c>
      <c r="C9" s="226">
        <v>0.35738212334669928</v>
      </c>
      <c r="D9" s="226">
        <v>0.39185537897516148</v>
      </c>
      <c r="E9" s="226">
        <v>0.48231317110156452</v>
      </c>
      <c r="F9" s="226">
        <v>0.45892736995523548</v>
      </c>
      <c r="G9" s="226">
        <v>0.4214945662797831</v>
      </c>
      <c r="H9" s="226">
        <v>0.3936148215186186</v>
      </c>
      <c r="I9" s="226">
        <v>0.41123284380720437</v>
      </c>
      <c r="J9" s="226">
        <v>0.41837965809632721</v>
      </c>
      <c r="K9" s="226">
        <v>0.38170055335533087</v>
      </c>
      <c r="L9" s="226">
        <v>0.44618614751985958</v>
      </c>
      <c r="M9" s="226">
        <v>0.30490202959354218</v>
      </c>
      <c r="N9" s="226">
        <v>0.27766577969052958</v>
      </c>
      <c r="O9" s="226">
        <v>0.27055656157064578</v>
      </c>
      <c r="P9" s="226">
        <v>0.24551671860428551</v>
      </c>
      <c r="Q9" s="226">
        <v>0.27707710433295302</v>
      </c>
      <c r="R9" s="226">
        <v>0.30752807279262301</v>
      </c>
      <c r="S9" s="226">
        <v>0.27625507211562378</v>
      </c>
      <c r="T9" s="226">
        <v>0.162895004074154</v>
      </c>
      <c r="U9" s="226">
        <v>0.20030531106201019</v>
      </c>
      <c r="V9" s="226">
        <v>0.21118139856225299</v>
      </c>
      <c r="W9" s="226">
        <v>0.87600068982036838</v>
      </c>
      <c r="DA9" s="174" t="s">
        <v>2550</v>
      </c>
    </row>
    <row r="10" spans="1:105" ht="12" customHeight="1" x14ac:dyDescent="0.25">
      <c r="A10" s="56" t="s">
        <v>96</v>
      </c>
      <c r="B10" s="262">
        <v>0.36366287621049992</v>
      </c>
      <c r="C10" s="262">
        <v>0.37894283240383048</v>
      </c>
      <c r="D10" s="262">
        <v>0.40974333762600668</v>
      </c>
      <c r="E10" s="262">
        <v>0.47605488544728519</v>
      </c>
      <c r="F10" s="262">
        <v>0.4552134443044204</v>
      </c>
      <c r="G10" s="262">
        <v>0.4174147268165162</v>
      </c>
      <c r="H10" s="262">
        <v>0.38852117494386978</v>
      </c>
      <c r="I10" s="262">
        <v>0.40657917934234672</v>
      </c>
      <c r="J10" s="262">
        <v>0.41378872707746989</v>
      </c>
      <c r="K10" s="262">
        <v>0.37887376598631572</v>
      </c>
      <c r="L10" s="262">
        <v>0.44186654844666667</v>
      </c>
      <c r="M10" s="262">
        <v>0.30257979133081547</v>
      </c>
      <c r="N10" s="262">
        <v>0.27371568420831532</v>
      </c>
      <c r="O10" s="262">
        <v>0.26620518374601182</v>
      </c>
      <c r="P10" s="262">
        <v>0.24153629105482941</v>
      </c>
      <c r="Q10" s="262">
        <v>0.2814644247396979</v>
      </c>
      <c r="R10" s="262">
        <v>0.31693999911095638</v>
      </c>
      <c r="S10" s="262">
        <v>0.29951110663927288</v>
      </c>
      <c r="T10" s="262">
        <v>0.18064197502854029</v>
      </c>
      <c r="U10" s="262">
        <v>0.2544695126686935</v>
      </c>
      <c r="V10" s="262">
        <v>0.24497872955407349</v>
      </c>
      <c r="W10" s="262">
        <v>0.98521705020945938</v>
      </c>
      <c r="DA10" s="68" t="s">
        <v>2551</v>
      </c>
    </row>
    <row r="11" spans="1:105" ht="12" customHeight="1" x14ac:dyDescent="0.25">
      <c r="A11" s="37" t="s">
        <v>160</v>
      </c>
      <c r="B11" s="228">
        <v>6.2264812295490357E-2</v>
      </c>
      <c r="C11" s="228">
        <v>8.1463440986085961E-2</v>
      </c>
      <c r="D11" s="228">
        <v>7.1051863443945762E-2</v>
      </c>
      <c r="E11" s="228">
        <v>2.9907265536183909E-2</v>
      </c>
      <c r="F11" s="228">
        <v>4.5254723413989922E-2</v>
      </c>
      <c r="G11" s="228">
        <v>3.7202839191101483E-2</v>
      </c>
      <c r="H11" s="228">
        <v>1.6437927502980291E-2</v>
      </c>
      <c r="I11" s="228">
        <v>1.333085697595476E-2</v>
      </c>
      <c r="J11" s="228">
        <v>8.6782314178699624E-3</v>
      </c>
      <c r="K11" s="228">
        <v>7.4770945511326327E-3</v>
      </c>
      <c r="L11" s="228">
        <v>2.3493061672324109E-2</v>
      </c>
      <c r="M11" s="228">
        <v>2.358211839993116E-2</v>
      </c>
      <c r="N11" s="228">
        <v>2.062346166263284E-3</v>
      </c>
      <c r="O11" s="228">
        <v>3.253616513349687E-3</v>
      </c>
      <c r="P11" s="228">
        <v>2.1690456260050339E-3</v>
      </c>
      <c r="Q11" s="228">
        <v>1.193419817884298E-2</v>
      </c>
      <c r="R11" s="228">
        <v>3.2125892093254893E-2</v>
      </c>
      <c r="S11" s="228">
        <v>7.2781815748168804E-2</v>
      </c>
      <c r="T11" s="228">
        <v>7.6403083120434867E-2</v>
      </c>
      <c r="U11" s="228">
        <v>0.16229160343528851</v>
      </c>
      <c r="V11" s="228">
        <v>0.13671332398848149</v>
      </c>
      <c r="W11" s="228">
        <v>0.12510815816587889</v>
      </c>
      <c r="DA11" s="69" t="s">
        <v>2552</v>
      </c>
    </row>
    <row r="12" spans="1:105" ht="12" customHeight="1" x14ac:dyDescent="0.25">
      <c r="A12" s="37" t="s">
        <v>162</v>
      </c>
      <c r="B12" s="228">
        <v>7.2009173915767166E-2</v>
      </c>
      <c r="C12" s="228">
        <v>7.2962793236158008E-2</v>
      </c>
      <c r="D12" s="228">
        <v>8.0696905843826688E-2</v>
      </c>
      <c r="E12" s="228">
        <v>1.8949514673114839E-2</v>
      </c>
      <c r="F12" s="228">
        <v>1.9728496363545751E-2</v>
      </c>
      <c r="G12" s="228">
        <v>1.711988633566694E-2</v>
      </c>
      <c r="H12" s="228">
        <v>9.2806099845123436E-3</v>
      </c>
      <c r="I12" s="228">
        <v>6.0067077590164157E-3</v>
      </c>
      <c r="J12" s="228">
        <v>7.5804951099489887E-3</v>
      </c>
      <c r="K12" s="228">
        <v>5.2847438234492894E-3</v>
      </c>
      <c r="L12" s="228">
        <v>6.0309217700444629E-3</v>
      </c>
      <c r="M12" s="228">
        <v>1.6881735085062102E-2</v>
      </c>
      <c r="N12" s="228">
        <v>1.057062552816127E-2</v>
      </c>
      <c r="O12" s="228">
        <v>1.4940823680252921E-2</v>
      </c>
      <c r="P12" s="228">
        <v>1.44784366086965E-2</v>
      </c>
      <c r="Q12" s="228">
        <v>6.6789327709022336E-2</v>
      </c>
      <c r="R12" s="228">
        <v>7.1916441398007749E-2</v>
      </c>
      <c r="S12" s="228">
        <v>6.5370708550906029E-2</v>
      </c>
      <c r="T12" s="228">
        <v>1.410983113342598E-2</v>
      </c>
      <c r="U12" s="228">
        <v>1.522212585919327E-2</v>
      </c>
      <c r="V12" s="228">
        <v>1.396247223885395E-3</v>
      </c>
      <c r="W12" s="228">
        <v>0.40469591727519583</v>
      </c>
      <c r="DA12" s="69" t="s">
        <v>2553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2554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2555</v>
      </c>
    </row>
    <row r="15" spans="1:105" ht="12" customHeight="1" x14ac:dyDescent="0.25">
      <c r="A15" s="37" t="s">
        <v>38</v>
      </c>
      <c r="B15" s="228">
        <v>0.22938888999924231</v>
      </c>
      <c r="C15" s="228">
        <v>0.22451659818158651</v>
      </c>
      <c r="D15" s="228">
        <v>0.25799456833823431</v>
      </c>
      <c r="E15" s="228">
        <v>0.42719810523798651</v>
      </c>
      <c r="F15" s="228">
        <v>0.39023022452688472</v>
      </c>
      <c r="G15" s="228">
        <v>0.36309200128974778</v>
      </c>
      <c r="H15" s="228">
        <v>0.3628026374563772</v>
      </c>
      <c r="I15" s="228">
        <v>0.3872416146073755</v>
      </c>
      <c r="J15" s="228">
        <v>0.39753000054965099</v>
      </c>
      <c r="K15" s="228">
        <v>0.36611192761173378</v>
      </c>
      <c r="L15" s="228">
        <v>0.41234256500429811</v>
      </c>
      <c r="M15" s="228">
        <v>0.26211593784582232</v>
      </c>
      <c r="N15" s="228">
        <v>0.2610827125138907</v>
      </c>
      <c r="O15" s="228">
        <v>0.24801074355240921</v>
      </c>
      <c r="P15" s="228">
        <v>0.22488880882012791</v>
      </c>
      <c r="Q15" s="228">
        <v>0.20274089885183261</v>
      </c>
      <c r="R15" s="228">
        <v>0.21289766561969381</v>
      </c>
      <c r="S15" s="228">
        <v>0.16135858234019809</v>
      </c>
      <c r="T15" s="228">
        <v>9.0129060774679498E-2</v>
      </c>
      <c r="U15" s="228">
        <v>7.6955783374211731E-2</v>
      </c>
      <c r="V15" s="228">
        <v>0.1068691583417066</v>
      </c>
      <c r="W15" s="228">
        <v>0.45541297476838472</v>
      </c>
      <c r="DA15" s="69" t="s">
        <v>2556</v>
      </c>
    </row>
    <row r="16" spans="1:105" ht="12" customHeight="1" x14ac:dyDescent="0.25">
      <c r="A16" s="57" t="s">
        <v>2557</v>
      </c>
      <c r="B16" s="263">
        <f t="shared" ref="B16:W16" si="0">B17+B23</f>
        <v>2.3570741976606473</v>
      </c>
      <c r="C16" s="263">
        <f t="shared" si="0"/>
        <v>2.4561109507655674</v>
      </c>
      <c r="D16" s="263">
        <f t="shared" si="0"/>
        <v>2.6557438549833754</v>
      </c>
      <c r="E16" s="263">
        <f t="shared" si="0"/>
        <v>3.0855409241953655</v>
      </c>
      <c r="F16" s="263">
        <f t="shared" si="0"/>
        <v>2.9504575093805028</v>
      </c>
      <c r="G16" s="263">
        <f t="shared" si="0"/>
        <v>2.7054658219589007</v>
      </c>
      <c r="H16" s="263">
        <f t="shared" si="0"/>
        <v>2.5181928005621188</v>
      </c>
      <c r="I16" s="263">
        <f t="shared" si="0"/>
        <v>2.6352354216633591</v>
      </c>
      <c r="J16" s="263">
        <f t="shared" si="0"/>
        <v>2.6819639717984165</v>
      </c>
      <c r="K16" s="263">
        <f t="shared" si="0"/>
        <v>2.4556632980594535</v>
      </c>
      <c r="L16" s="263">
        <f t="shared" si="0"/>
        <v>2.8639498510432086</v>
      </c>
      <c r="M16" s="263">
        <f t="shared" si="0"/>
        <v>1.9611653141812107</v>
      </c>
      <c r="N16" s="263">
        <f t="shared" si="0"/>
        <v>1.7740831383872293</v>
      </c>
      <c r="O16" s="263">
        <f t="shared" si="0"/>
        <v>1.7254039687241507</v>
      </c>
      <c r="P16" s="263">
        <f t="shared" si="0"/>
        <v>1.5655129975775979</v>
      </c>
      <c r="Q16" s="263">
        <f t="shared" si="0"/>
        <v>1.8243064566461897</v>
      </c>
      <c r="R16" s="263">
        <f t="shared" si="0"/>
        <v>2.0542407349784213</v>
      </c>
      <c r="S16" s="263">
        <f t="shared" si="0"/>
        <v>1.9412756911804729</v>
      </c>
      <c r="T16" s="263">
        <f t="shared" si="0"/>
        <v>1.170827615925724</v>
      </c>
      <c r="U16" s="263">
        <f t="shared" si="0"/>
        <v>1.6493394339637537</v>
      </c>
      <c r="V16" s="263">
        <f t="shared" si="0"/>
        <v>1.5878250989615879</v>
      </c>
      <c r="W16" s="263">
        <f t="shared" si="0"/>
        <v>6.3856660661724218</v>
      </c>
      <c r="DA16" s="70"/>
    </row>
    <row r="17" spans="1:105" ht="12" customHeight="1" x14ac:dyDescent="0.25">
      <c r="A17" s="60" t="s">
        <v>2558</v>
      </c>
      <c r="B17" s="331">
        <v>0.87029435507296538</v>
      </c>
      <c r="C17" s="331">
        <v>1.0009107773663961</v>
      </c>
      <c r="D17" s="331">
        <v>0.98355683797630244</v>
      </c>
      <c r="E17" s="331">
        <v>0.31666431617138069</v>
      </c>
      <c r="F17" s="331">
        <v>0.42118753559513861</v>
      </c>
      <c r="G17" s="331">
        <v>0.35209173952535078</v>
      </c>
      <c r="H17" s="331">
        <v>0.16669422445597079</v>
      </c>
      <c r="I17" s="331">
        <v>0.125336067726665</v>
      </c>
      <c r="J17" s="331">
        <v>0.1053806349025302</v>
      </c>
      <c r="K17" s="331">
        <v>8.2715619094512471E-2</v>
      </c>
      <c r="L17" s="331">
        <v>0.19135915194127781</v>
      </c>
      <c r="M17" s="331">
        <v>0.26226571703236362</v>
      </c>
      <c r="N17" s="331">
        <v>8.1880372093492498E-2</v>
      </c>
      <c r="O17" s="331">
        <v>0.1179269271807576</v>
      </c>
      <c r="P17" s="331">
        <v>0.1079003478175099</v>
      </c>
      <c r="Q17" s="331">
        <v>0.51024507519912687</v>
      </c>
      <c r="R17" s="331">
        <v>0.67434845781373909</v>
      </c>
      <c r="S17" s="331">
        <v>0.89543302786437373</v>
      </c>
      <c r="T17" s="331">
        <v>0.58665777757132009</v>
      </c>
      <c r="U17" s="331">
        <v>1.1505519491309</v>
      </c>
      <c r="V17" s="331">
        <v>0.89515462822830394</v>
      </c>
      <c r="W17" s="331">
        <v>3.433915303784743</v>
      </c>
      <c r="DA17" s="72" t="s">
        <v>2559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2560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2561</v>
      </c>
    </row>
    <row r="20" spans="1:105" ht="12" customHeight="1" x14ac:dyDescent="0.25">
      <c r="A20" s="59" t="s">
        <v>160</v>
      </c>
      <c r="B20" s="232">
        <v>0.40356822784114132</v>
      </c>
      <c r="C20" s="232">
        <v>0.52800378416907556</v>
      </c>
      <c r="D20" s="232">
        <v>0.46052133713668519</v>
      </c>
      <c r="E20" s="232">
        <v>0.19384338773452531</v>
      </c>
      <c r="F20" s="232">
        <v>0.29331765175734198</v>
      </c>
      <c r="G20" s="232">
        <v>0.24112951327565771</v>
      </c>
      <c r="H20" s="232">
        <v>0.1065421227045019</v>
      </c>
      <c r="I20" s="232">
        <v>8.6403702621928993E-2</v>
      </c>
      <c r="J20" s="232">
        <v>5.6247796226934932E-2</v>
      </c>
      <c r="K20" s="232">
        <v>4.8462649868452251E-2</v>
      </c>
      <c r="L20" s="232">
        <v>0.15226984417247111</v>
      </c>
      <c r="M20" s="232">
        <v>0.1528470637032574</v>
      </c>
      <c r="N20" s="232">
        <v>1.3367058485039799E-2</v>
      </c>
      <c r="O20" s="232">
        <v>2.1088255179118349E-2</v>
      </c>
      <c r="P20" s="232">
        <v>1.405862905744004E-2</v>
      </c>
      <c r="Q20" s="232">
        <v>7.7351284492500755E-2</v>
      </c>
      <c r="R20" s="232">
        <v>0.2082233746785038</v>
      </c>
      <c r="S20" s="232">
        <v>0.47173399096035318</v>
      </c>
      <c r="T20" s="232">
        <v>0.49520516837318879</v>
      </c>
      <c r="U20" s="232">
        <v>1.051890022265759</v>
      </c>
      <c r="V20" s="232">
        <v>0.88610487770312085</v>
      </c>
      <c r="W20" s="232">
        <v>0.81088621033439989</v>
      </c>
      <c r="DA20" s="71" t="s">
        <v>2562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2563</v>
      </c>
    </row>
    <row r="22" spans="1:105" ht="12" customHeight="1" x14ac:dyDescent="0.25">
      <c r="A22" s="59" t="s">
        <v>162</v>
      </c>
      <c r="B22" s="232">
        <v>0.46672612723182422</v>
      </c>
      <c r="C22" s="232">
        <v>0.47290699319732038</v>
      </c>
      <c r="D22" s="232">
        <v>0.52303550083961725</v>
      </c>
      <c r="E22" s="232">
        <v>0.12282092843685539</v>
      </c>
      <c r="F22" s="232">
        <v>0.12786988383779649</v>
      </c>
      <c r="G22" s="232">
        <v>0.1109622262496931</v>
      </c>
      <c r="H22" s="232">
        <v>6.015210175146888E-2</v>
      </c>
      <c r="I22" s="232">
        <v>3.8932365104736043E-2</v>
      </c>
      <c r="J22" s="232">
        <v>4.9132838675595293E-2</v>
      </c>
      <c r="K22" s="232">
        <v>3.4252969226060213E-2</v>
      </c>
      <c r="L22" s="232">
        <v>3.9089307768806703E-2</v>
      </c>
      <c r="M22" s="232">
        <v>0.10941865332910621</v>
      </c>
      <c r="N22" s="232">
        <v>6.8513313608452697E-2</v>
      </c>
      <c r="O22" s="232">
        <v>9.6838672001639273E-2</v>
      </c>
      <c r="P22" s="232">
        <v>9.38417187600699E-2</v>
      </c>
      <c r="Q22" s="232">
        <v>0.43289379070662609</v>
      </c>
      <c r="R22" s="232">
        <v>0.46612508313523532</v>
      </c>
      <c r="S22" s="232">
        <v>0.4236990369040205</v>
      </c>
      <c r="T22" s="232">
        <v>9.1452609198131307E-2</v>
      </c>
      <c r="U22" s="232">
        <v>9.866192686514158E-2</v>
      </c>
      <c r="V22" s="232">
        <v>9.0497505251831162E-3</v>
      </c>
      <c r="W22" s="232">
        <v>2.6230290934503429</v>
      </c>
      <c r="DA22" s="71" t="s">
        <v>2564</v>
      </c>
    </row>
    <row r="23" spans="1:105" ht="12" customHeight="1" x14ac:dyDescent="0.25">
      <c r="A23" s="60" t="s">
        <v>2565</v>
      </c>
      <c r="B23" s="331">
        <v>1.4867798425876819</v>
      </c>
      <c r="C23" s="331">
        <v>1.4552001733991711</v>
      </c>
      <c r="D23" s="331">
        <v>1.672187017007073</v>
      </c>
      <c r="E23" s="331">
        <v>2.7688766080239851</v>
      </c>
      <c r="F23" s="331">
        <v>2.5292699737853641</v>
      </c>
      <c r="G23" s="331">
        <v>2.3533740824335498</v>
      </c>
      <c r="H23" s="331">
        <v>2.351498576106148</v>
      </c>
      <c r="I23" s="331">
        <v>2.5098993539366941</v>
      </c>
      <c r="J23" s="331">
        <v>2.5765833368958861</v>
      </c>
      <c r="K23" s="331">
        <v>2.3729476789649411</v>
      </c>
      <c r="L23" s="331">
        <v>2.672590699101931</v>
      </c>
      <c r="M23" s="331">
        <v>1.698899597148847</v>
      </c>
      <c r="N23" s="331">
        <v>1.6922027662937369</v>
      </c>
      <c r="O23" s="331">
        <v>1.607477041543393</v>
      </c>
      <c r="P23" s="331">
        <v>1.4576126497600881</v>
      </c>
      <c r="Q23" s="331">
        <v>1.314061381447063</v>
      </c>
      <c r="R23" s="331">
        <v>1.379892277164682</v>
      </c>
      <c r="S23" s="331">
        <v>1.0458426633160991</v>
      </c>
      <c r="T23" s="331">
        <v>0.58416983835440395</v>
      </c>
      <c r="U23" s="331">
        <v>0.49878748483285379</v>
      </c>
      <c r="V23" s="331">
        <v>0.69267047073328381</v>
      </c>
      <c r="W23" s="331">
        <v>2.9517507623876789</v>
      </c>
      <c r="DA23" s="72" t="s">
        <v>2566</v>
      </c>
    </row>
    <row r="24" spans="1:105" ht="12" customHeight="1" x14ac:dyDescent="0.25">
      <c r="A24" s="57" t="s">
        <v>2567</v>
      </c>
      <c r="B24" s="263">
        <f t="shared" ref="B24:W24" si="1">B25+B26</f>
        <v>1.1017505096823643</v>
      </c>
      <c r="C24" s="263">
        <f t="shared" si="1"/>
        <v>1.1486158693970463</v>
      </c>
      <c r="D24" s="263">
        <f t="shared" si="1"/>
        <v>1.2409397450472324</v>
      </c>
      <c r="E24" s="263">
        <f t="shared" si="1"/>
        <v>1.1427823426313988</v>
      </c>
      <c r="F24" s="263">
        <f t="shared" si="1"/>
        <v>1.1275544708588521</v>
      </c>
      <c r="G24" s="263">
        <f t="shared" si="1"/>
        <v>1.0218224304875938</v>
      </c>
      <c r="H24" s="263">
        <f t="shared" si="1"/>
        <v>0.85780857074731642</v>
      </c>
      <c r="I24" s="263">
        <f t="shared" si="1"/>
        <v>0.8347633756440539</v>
      </c>
      <c r="J24" s="263">
        <f t="shared" si="1"/>
        <v>0.85588479519243155</v>
      </c>
      <c r="K24" s="263">
        <f t="shared" si="1"/>
        <v>0.75805961775364206</v>
      </c>
      <c r="L24" s="263">
        <f t="shared" si="1"/>
        <v>0.9185551016492407</v>
      </c>
      <c r="M24" s="263">
        <f t="shared" si="1"/>
        <v>0.76858577208149281</v>
      </c>
      <c r="N24" s="263">
        <f t="shared" si="1"/>
        <v>0.6098145904787724</v>
      </c>
      <c r="O24" s="263">
        <f t="shared" si="1"/>
        <v>0.63489705259893636</v>
      </c>
      <c r="P24" s="263">
        <f t="shared" si="1"/>
        <v>0.57936641980946413</v>
      </c>
      <c r="Q24" s="263">
        <f t="shared" si="1"/>
        <v>0.85100209330968091</v>
      </c>
      <c r="R24" s="263">
        <f t="shared" si="1"/>
        <v>0.96516031041810391</v>
      </c>
      <c r="S24" s="263">
        <f t="shared" si="1"/>
        <v>0.91906461156028196</v>
      </c>
      <c r="T24" s="263">
        <f t="shared" si="1"/>
        <v>0.494651590678163</v>
      </c>
      <c r="U24" s="263">
        <f t="shared" si="1"/>
        <v>0.64560604172202374</v>
      </c>
      <c r="V24" s="263">
        <f t="shared" si="1"/>
        <v>0.43766774141001608</v>
      </c>
      <c r="W24" s="263">
        <f t="shared" si="1"/>
        <v>3.1630161169593864</v>
      </c>
      <c r="DA24" s="70"/>
    </row>
    <row r="25" spans="1:105" ht="12" customHeight="1" x14ac:dyDescent="0.25">
      <c r="A25" s="60" t="s">
        <v>2568</v>
      </c>
      <c r="B25" s="264">
        <v>0.76051094816795572</v>
      </c>
      <c r="C25" s="264">
        <v>0.79810647919162958</v>
      </c>
      <c r="D25" s="264">
        <v>0.85662004643697764</v>
      </c>
      <c r="E25" s="264">
        <v>0.66974442482024876</v>
      </c>
      <c r="F25" s="264">
        <v>0.67745262724890942</v>
      </c>
      <c r="G25" s="264">
        <v>0.60843352894396019</v>
      </c>
      <c r="H25" s="264">
        <v>0.47176326502713251</v>
      </c>
      <c r="I25" s="264">
        <v>0.43143885575621871</v>
      </c>
      <c r="J25" s="264">
        <v>0.44555089975180268</v>
      </c>
      <c r="K25" s="264">
        <v>0.38369945965514429</v>
      </c>
      <c r="L25" s="264">
        <v>0.48094945696630131</v>
      </c>
      <c r="M25" s="264">
        <v>0.46954724305705697</v>
      </c>
      <c r="N25" s="264">
        <v>0.33748853732075262</v>
      </c>
      <c r="O25" s="264">
        <v>0.36954350182772588</v>
      </c>
      <c r="P25" s="264">
        <v>0.33857117656295338</v>
      </c>
      <c r="Q25" s="264">
        <v>0.57925339482928462</v>
      </c>
      <c r="R25" s="264">
        <v>0.66354623902533894</v>
      </c>
      <c r="S25" s="264">
        <v>0.64812213698534316</v>
      </c>
      <c r="T25" s="264">
        <v>0.33488918283620422</v>
      </c>
      <c r="U25" s="264">
        <v>0.4491527558727445</v>
      </c>
      <c r="V25" s="264">
        <v>0.23054752358934491</v>
      </c>
      <c r="W25" s="264">
        <v>2.3038615942509479</v>
      </c>
      <c r="DA25" s="72" t="s">
        <v>2569</v>
      </c>
    </row>
    <row r="26" spans="1:105" ht="12" customHeight="1" x14ac:dyDescent="0.25">
      <c r="A26" s="60" t="s">
        <v>2570</v>
      </c>
      <c r="B26" s="264">
        <v>0.34123956151440871</v>
      </c>
      <c r="C26" s="264">
        <v>0.35050939020541672</v>
      </c>
      <c r="D26" s="264">
        <v>0.38431969861025472</v>
      </c>
      <c r="E26" s="264">
        <v>0.47303791781115001</v>
      </c>
      <c r="F26" s="264">
        <v>0.45010184360994271</v>
      </c>
      <c r="G26" s="264">
        <v>0.41338890154363372</v>
      </c>
      <c r="H26" s="264">
        <v>0.38604530572018397</v>
      </c>
      <c r="I26" s="264">
        <v>0.40332451988783519</v>
      </c>
      <c r="J26" s="264">
        <v>0.41033389544062893</v>
      </c>
      <c r="K26" s="264">
        <v>0.37436015809849782</v>
      </c>
      <c r="L26" s="264">
        <v>0.43760564468293939</v>
      </c>
      <c r="M26" s="264">
        <v>0.29903852902443578</v>
      </c>
      <c r="N26" s="264">
        <v>0.27232605315801972</v>
      </c>
      <c r="O26" s="264">
        <v>0.26535355077121042</v>
      </c>
      <c r="P26" s="264">
        <v>0.2407952432465108</v>
      </c>
      <c r="Q26" s="264">
        <v>0.27174869848039629</v>
      </c>
      <c r="R26" s="264">
        <v>0.30161407139276503</v>
      </c>
      <c r="S26" s="264">
        <v>0.27094247457493881</v>
      </c>
      <c r="T26" s="264">
        <v>0.1597624078419588</v>
      </c>
      <c r="U26" s="264">
        <v>0.19645328584927921</v>
      </c>
      <c r="V26" s="264">
        <v>0.20712021782067119</v>
      </c>
      <c r="W26" s="264">
        <v>0.8591545227084384</v>
      </c>
      <c r="DA26" s="72" t="s">
        <v>2571</v>
      </c>
    </row>
    <row r="27" spans="1:105" ht="12" customHeight="1" x14ac:dyDescent="0.25">
      <c r="A27" s="57" t="s">
        <v>2572</v>
      </c>
      <c r="B27" s="263">
        <f t="shared" ref="B27:W27" si="2">B28+B34</f>
        <v>3.3672488538009242</v>
      </c>
      <c r="C27" s="263">
        <f t="shared" si="2"/>
        <v>3.5087299296650962</v>
      </c>
      <c r="D27" s="263">
        <f t="shared" si="2"/>
        <v>3.7939197928333952</v>
      </c>
      <c r="E27" s="263">
        <f t="shared" si="2"/>
        <v>4.4079156059933817</v>
      </c>
      <c r="F27" s="263">
        <f t="shared" si="2"/>
        <v>4.2149392991150032</v>
      </c>
      <c r="G27" s="263">
        <f t="shared" si="2"/>
        <v>3.8649511742270017</v>
      </c>
      <c r="H27" s="263">
        <f t="shared" si="2"/>
        <v>3.5974182865173132</v>
      </c>
      <c r="I27" s="263">
        <f t="shared" si="2"/>
        <v>3.7646220309476544</v>
      </c>
      <c r="J27" s="263">
        <f t="shared" si="2"/>
        <v>3.8313771025691659</v>
      </c>
      <c r="K27" s="263">
        <f t="shared" si="2"/>
        <v>3.50809042579922</v>
      </c>
      <c r="L27" s="263">
        <f t="shared" si="2"/>
        <v>4.0913569300617274</v>
      </c>
      <c r="M27" s="263">
        <f t="shared" si="2"/>
        <v>2.801664734544588</v>
      </c>
      <c r="N27" s="263">
        <f t="shared" si="2"/>
        <v>2.5344044834103268</v>
      </c>
      <c r="O27" s="263">
        <f t="shared" si="2"/>
        <v>2.4648628124630729</v>
      </c>
      <c r="P27" s="263">
        <f t="shared" si="2"/>
        <v>2.2364471393965681</v>
      </c>
      <c r="Q27" s="263">
        <f t="shared" si="2"/>
        <v>2.6061520809231289</v>
      </c>
      <c r="R27" s="263">
        <f t="shared" si="2"/>
        <v>2.9346296213977432</v>
      </c>
      <c r="S27" s="263">
        <f t="shared" si="2"/>
        <v>2.7732509874006759</v>
      </c>
      <c r="T27" s="263">
        <f t="shared" si="2"/>
        <v>1.6726108798938917</v>
      </c>
      <c r="U27" s="263">
        <f t="shared" si="2"/>
        <v>2.3561991913767919</v>
      </c>
      <c r="V27" s="263">
        <f t="shared" si="2"/>
        <v>2.2683215699451247</v>
      </c>
      <c r="W27" s="263">
        <f t="shared" si="2"/>
        <v>9.1223800945320299</v>
      </c>
      <c r="DA27" s="70"/>
    </row>
    <row r="28" spans="1:105" ht="12" customHeight="1" x14ac:dyDescent="0.25">
      <c r="A28" s="60" t="s">
        <v>2573</v>
      </c>
      <c r="B28" s="331">
        <v>1.243277650104236</v>
      </c>
      <c r="C28" s="331">
        <v>1.429872539094851</v>
      </c>
      <c r="D28" s="331">
        <v>1.405081197109004</v>
      </c>
      <c r="E28" s="331">
        <v>0.45237759453054388</v>
      </c>
      <c r="F28" s="331">
        <v>0.60169647942162652</v>
      </c>
      <c r="G28" s="331">
        <v>0.50298819932192984</v>
      </c>
      <c r="H28" s="331">
        <v>0.23813460636567249</v>
      </c>
      <c r="I28" s="331">
        <v>0.17905152532380719</v>
      </c>
      <c r="J28" s="331">
        <v>0.15054376414647169</v>
      </c>
      <c r="K28" s="331">
        <v>0.1181651701350178</v>
      </c>
      <c r="L28" s="331">
        <v>0.27337021705896819</v>
      </c>
      <c r="M28" s="331">
        <v>0.37466531004623382</v>
      </c>
      <c r="N28" s="331">
        <v>0.1169719601335607</v>
      </c>
      <c r="O28" s="331">
        <v>0.1684670388296538</v>
      </c>
      <c r="P28" s="331">
        <v>0.1541433540250142</v>
      </c>
      <c r="Q28" s="331">
        <v>0.72892153599875287</v>
      </c>
      <c r="R28" s="331">
        <v>0.96335493973391295</v>
      </c>
      <c r="S28" s="331">
        <v>1.2791900398062479</v>
      </c>
      <c r="T28" s="331">
        <v>0.83808253938760024</v>
      </c>
      <c r="U28" s="331">
        <v>1.643645641615572</v>
      </c>
      <c r="V28" s="331">
        <v>1.2787923260404339</v>
      </c>
      <c r="W28" s="331">
        <v>4.9055932911210611</v>
      </c>
      <c r="DA28" s="72" t="s">
        <v>2574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2575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2576</v>
      </c>
    </row>
    <row r="31" spans="1:105" ht="12" customHeight="1" x14ac:dyDescent="0.25">
      <c r="A31" s="59" t="s">
        <v>160</v>
      </c>
      <c r="B31" s="232">
        <v>0.57652603977305894</v>
      </c>
      <c r="C31" s="232">
        <v>0.75429112024153655</v>
      </c>
      <c r="D31" s="232">
        <v>0.65788762448097893</v>
      </c>
      <c r="E31" s="232">
        <v>0.27691912533503621</v>
      </c>
      <c r="F31" s="232">
        <v>0.41902521679620292</v>
      </c>
      <c r="G31" s="232">
        <v>0.34447073325093969</v>
      </c>
      <c r="H31" s="232">
        <v>0.15220303243500269</v>
      </c>
      <c r="I31" s="232">
        <v>0.12343386088847</v>
      </c>
      <c r="J31" s="232">
        <v>8.0353994609907026E-2</v>
      </c>
      <c r="K31" s="232">
        <v>6.9232356954931781E-2</v>
      </c>
      <c r="L31" s="232">
        <v>0.2175283488178158</v>
      </c>
      <c r="M31" s="232">
        <v>0.21835294814751069</v>
      </c>
      <c r="N31" s="232">
        <v>1.9095797835771151E-2</v>
      </c>
      <c r="O31" s="232">
        <v>3.0126078827311921E-2</v>
      </c>
      <c r="P31" s="232">
        <v>2.008375579634291E-2</v>
      </c>
      <c r="Q31" s="232">
        <v>0.1105018349892868</v>
      </c>
      <c r="R31" s="232">
        <v>0.29746196382643397</v>
      </c>
      <c r="S31" s="232">
        <v>0.6739057013719334</v>
      </c>
      <c r="T31" s="232">
        <v>0.70743595481884125</v>
      </c>
      <c r="U31" s="232">
        <v>1.5027000318082271</v>
      </c>
      <c r="V31" s="232">
        <v>1.2658641110044579</v>
      </c>
      <c r="W31" s="232">
        <v>1.1584088719062859</v>
      </c>
      <c r="DA31" s="71" t="s">
        <v>2577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2578</v>
      </c>
    </row>
    <row r="33" spans="1:105" ht="12" customHeight="1" x14ac:dyDescent="0.25">
      <c r="A33" s="59" t="s">
        <v>162</v>
      </c>
      <c r="B33" s="232">
        <v>0.66675161033117747</v>
      </c>
      <c r="C33" s="232">
        <v>0.6755814188533148</v>
      </c>
      <c r="D33" s="232">
        <v>0.74719357262802477</v>
      </c>
      <c r="E33" s="232">
        <v>0.17545846919550781</v>
      </c>
      <c r="F33" s="232">
        <v>0.18267126262542371</v>
      </c>
      <c r="G33" s="232">
        <v>0.15851746607099021</v>
      </c>
      <c r="H33" s="232">
        <v>8.5931573930669844E-2</v>
      </c>
      <c r="I33" s="232">
        <v>5.5617664435337187E-2</v>
      </c>
      <c r="J33" s="232">
        <v>7.0189769536564708E-2</v>
      </c>
      <c r="K33" s="232">
        <v>4.8932813180086007E-2</v>
      </c>
      <c r="L33" s="232">
        <v>5.5841868241152413E-2</v>
      </c>
      <c r="M33" s="232">
        <v>0.15631236189872311</v>
      </c>
      <c r="N33" s="232">
        <v>9.787616229778956E-2</v>
      </c>
      <c r="O33" s="232">
        <v>0.13834096000234189</v>
      </c>
      <c r="P33" s="232">
        <v>0.13405959822867131</v>
      </c>
      <c r="Q33" s="232">
        <v>0.61841970100946608</v>
      </c>
      <c r="R33" s="232">
        <v>0.66589297590747898</v>
      </c>
      <c r="S33" s="232">
        <v>0.60528433843431506</v>
      </c>
      <c r="T33" s="232">
        <v>0.13064658456875899</v>
      </c>
      <c r="U33" s="232">
        <v>0.14094560980734511</v>
      </c>
      <c r="V33" s="232">
        <v>1.292821503597588E-2</v>
      </c>
      <c r="W33" s="232">
        <v>3.7471844192147752</v>
      </c>
      <c r="DA33" s="71" t="s">
        <v>2579</v>
      </c>
    </row>
    <row r="34" spans="1:105" ht="12" customHeight="1" x14ac:dyDescent="0.25">
      <c r="A34" s="60" t="s">
        <v>2580</v>
      </c>
      <c r="B34" s="331">
        <v>2.123971203696688</v>
      </c>
      <c r="C34" s="331">
        <v>2.0788573905702452</v>
      </c>
      <c r="D34" s="331">
        <v>2.3888385957243909</v>
      </c>
      <c r="E34" s="331">
        <v>3.955538011462838</v>
      </c>
      <c r="F34" s="331">
        <v>3.6132428196933768</v>
      </c>
      <c r="G34" s="331">
        <v>3.3619629749050719</v>
      </c>
      <c r="H34" s="331">
        <v>3.3592836801516408</v>
      </c>
      <c r="I34" s="331">
        <v>3.5855705056238469</v>
      </c>
      <c r="J34" s="331">
        <v>3.6808333384226941</v>
      </c>
      <c r="K34" s="331">
        <v>3.3899252556642021</v>
      </c>
      <c r="L34" s="331">
        <v>3.8179867130027589</v>
      </c>
      <c r="M34" s="331">
        <v>2.4269994244983542</v>
      </c>
      <c r="N34" s="331">
        <v>2.4174325232767662</v>
      </c>
      <c r="O34" s="331">
        <v>2.2963957736334191</v>
      </c>
      <c r="P34" s="331">
        <v>2.082303785371554</v>
      </c>
      <c r="Q34" s="331">
        <v>1.877230544924376</v>
      </c>
      <c r="R34" s="331">
        <v>1.97127468166383</v>
      </c>
      <c r="S34" s="331">
        <v>1.494060947594428</v>
      </c>
      <c r="T34" s="331">
        <v>0.83452834050629143</v>
      </c>
      <c r="U34" s="331">
        <v>0.71255354976121976</v>
      </c>
      <c r="V34" s="331">
        <v>0.98952924390469088</v>
      </c>
      <c r="W34" s="331">
        <v>4.2167868034109688</v>
      </c>
      <c r="DA34" s="72" t="s">
        <v>2581</v>
      </c>
    </row>
    <row r="35" spans="1:105" ht="12" customHeight="1" x14ac:dyDescent="0.25">
      <c r="A35" s="57" t="s">
        <v>2582</v>
      </c>
      <c r="B35" s="263">
        <v>1.835409183060061</v>
      </c>
      <c r="C35" s="263">
        <v>1.952453531323928</v>
      </c>
      <c r="D35" s="263">
        <v>2.0693732012368291</v>
      </c>
      <c r="E35" s="263">
        <v>1.7594764033389709</v>
      </c>
      <c r="F35" s="263">
        <v>1.8535107488433049</v>
      </c>
      <c r="G35" s="263">
        <v>1.6576582182367601</v>
      </c>
      <c r="H35" s="263">
        <v>1.2740436232972241</v>
      </c>
      <c r="I35" s="263">
        <v>1.2067448433668539</v>
      </c>
      <c r="J35" s="263">
        <v>1.150709655680332</v>
      </c>
      <c r="K35" s="263">
        <v>1.04117897951464</v>
      </c>
      <c r="L35" s="263">
        <v>1.499603725953272</v>
      </c>
      <c r="M35" s="263">
        <v>1.2432556411536091</v>
      </c>
      <c r="N35" s="263">
        <v>0.78292641753844538</v>
      </c>
      <c r="O35" s="263">
        <v>0.85854221117055951</v>
      </c>
      <c r="P35" s="263">
        <v>0.78050204224443309</v>
      </c>
      <c r="Q35" s="263">
        <v>1.3326071133443229</v>
      </c>
      <c r="R35" s="263">
        <v>1.557820670081508</v>
      </c>
      <c r="S35" s="263">
        <v>1.5800309033244579</v>
      </c>
      <c r="T35" s="263">
        <v>0.97195560738465547</v>
      </c>
      <c r="U35" s="263">
        <v>1.433564126316293</v>
      </c>
      <c r="V35" s="263">
        <v>1.3598895025144579</v>
      </c>
      <c r="W35" s="263">
        <v>5.3286314100639194</v>
      </c>
      <c r="DA35" s="70" t="s">
        <v>2583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2584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2585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2586</v>
      </c>
    </row>
    <row r="39" spans="1:105" ht="12" customHeight="1" x14ac:dyDescent="0.25">
      <c r="A39" s="46" t="s">
        <v>160</v>
      </c>
      <c r="B39" s="231">
        <v>0.85110609652156632</v>
      </c>
      <c r="C39" s="231">
        <v>1.0299647843395481</v>
      </c>
      <c r="D39" s="231">
        <v>0.96892266605477895</v>
      </c>
      <c r="E39" s="231">
        <v>1.0498891210286909</v>
      </c>
      <c r="F39" s="231">
        <v>1.24953912359995</v>
      </c>
      <c r="G39" s="231">
        <v>1.0971453238102451</v>
      </c>
      <c r="H39" s="231">
        <v>0.77709550738015365</v>
      </c>
      <c r="I39" s="231">
        <v>0.79763983426084684</v>
      </c>
      <c r="J39" s="231">
        <v>0.58937174074113363</v>
      </c>
      <c r="K39" s="231">
        <v>0.53037390055046141</v>
      </c>
      <c r="L39" s="231">
        <v>1.064920267527405</v>
      </c>
      <c r="M39" s="231">
        <v>0.64528665749917558</v>
      </c>
      <c r="N39" s="231">
        <v>0.1278135766257813</v>
      </c>
      <c r="O39" s="231">
        <v>0.153528610166004</v>
      </c>
      <c r="P39" s="231">
        <v>0.1016937286341929</v>
      </c>
      <c r="Q39" s="231">
        <v>0.20201835735660881</v>
      </c>
      <c r="R39" s="231">
        <v>0.48101937998039401</v>
      </c>
      <c r="S39" s="231">
        <v>0.83239534467879084</v>
      </c>
      <c r="T39" s="231">
        <v>0.82043988609299479</v>
      </c>
      <c r="U39" s="231">
        <v>1.3106333893826441</v>
      </c>
      <c r="V39" s="231">
        <v>1.3461414188298231</v>
      </c>
      <c r="W39" s="231">
        <v>1.258305272006337</v>
      </c>
      <c r="DA39" s="73" t="s">
        <v>2587</v>
      </c>
    </row>
    <row r="40" spans="1:105" ht="12" customHeight="1" x14ac:dyDescent="0.25">
      <c r="A40" s="46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2588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2589</v>
      </c>
    </row>
    <row r="42" spans="1:105" ht="12" customHeight="1" x14ac:dyDescent="0.25">
      <c r="A42" s="46" t="s">
        <v>162</v>
      </c>
      <c r="B42" s="231">
        <v>0.9843030865384943</v>
      </c>
      <c r="C42" s="231">
        <v>0.92248874698438044</v>
      </c>
      <c r="D42" s="231">
        <v>1.1004505351820499</v>
      </c>
      <c r="E42" s="231">
        <v>0.66521926854217406</v>
      </c>
      <c r="F42" s="231">
        <v>0.54472828903488724</v>
      </c>
      <c r="G42" s="231">
        <v>0.50488090817091658</v>
      </c>
      <c r="H42" s="231">
        <v>0.43873659397782222</v>
      </c>
      <c r="I42" s="231">
        <v>0.3594059549207676</v>
      </c>
      <c r="J42" s="231">
        <v>0.51482028808663327</v>
      </c>
      <c r="K42" s="231">
        <v>0.37486354838567282</v>
      </c>
      <c r="L42" s="231">
        <v>0.27337649363763161</v>
      </c>
      <c r="M42" s="231">
        <v>0.46194146857722862</v>
      </c>
      <c r="N42" s="231">
        <v>0.65511284091266409</v>
      </c>
      <c r="O42" s="231">
        <v>0.70501360100455557</v>
      </c>
      <c r="P42" s="231">
        <v>0.67880831361024019</v>
      </c>
      <c r="Q42" s="231">
        <v>1.1305887559877139</v>
      </c>
      <c r="R42" s="231">
        <v>1.0768012901011139</v>
      </c>
      <c r="S42" s="231">
        <v>0.747635558645667</v>
      </c>
      <c r="T42" s="231">
        <v>0.15151572129166069</v>
      </c>
      <c r="U42" s="231">
        <v>0.1229307369336498</v>
      </c>
      <c r="V42" s="231">
        <v>1.374808368463519E-2</v>
      </c>
      <c r="W42" s="231">
        <v>4.0703261380575828</v>
      </c>
      <c r="DA42" s="73" t="s">
        <v>2590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2591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2592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4.4368013768105417E-2</v>
      </c>
      <c r="F45" s="231">
        <v>5.9243336208467577E-2</v>
      </c>
      <c r="G45" s="231">
        <v>5.5631986255598523E-2</v>
      </c>
      <c r="H45" s="231">
        <v>5.8211521939248202E-2</v>
      </c>
      <c r="I45" s="231">
        <v>4.9699054185239532E-2</v>
      </c>
      <c r="J45" s="231">
        <v>4.6517626852564851E-2</v>
      </c>
      <c r="K45" s="231">
        <v>0.1359415305785058</v>
      </c>
      <c r="L45" s="231">
        <v>0.16130696478823539</v>
      </c>
      <c r="M45" s="231">
        <v>0.13602751507720459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2593</v>
      </c>
    </row>
    <row r="46" spans="1:105" ht="12" customHeight="1" x14ac:dyDescent="0.25">
      <c r="A46" s="57" t="s">
        <v>2594</v>
      </c>
      <c r="B46" s="263">
        <v>1.6058332306560399</v>
      </c>
      <c r="C46" s="263">
        <v>1.6494559539078431</v>
      </c>
      <c r="D46" s="263">
        <v>1.808563287577668</v>
      </c>
      <c r="E46" s="263">
        <v>2.2260607896995279</v>
      </c>
      <c r="F46" s="263">
        <v>2.1181263228703169</v>
      </c>
      <c r="G46" s="263">
        <v>1.945359536675922</v>
      </c>
      <c r="H46" s="263">
        <v>1.8166837916243941</v>
      </c>
      <c r="I46" s="263">
        <v>1.8979977406486359</v>
      </c>
      <c r="J46" s="263">
        <v>1.930983037367664</v>
      </c>
      <c r="K46" s="263">
        <v>1.7616948616399879</v>
      </c>
      <c r="L46" s="263">
        <v>2.0593206808608899</v>
      </c>
      <c r="M46" s="263">
        <v>1.4072401365855789</v>
      </c>
      <c r="N46" s="263">
        <v>1.2815343678024449</v>
      </c>
      <c r="O46" s="263">
        <v>1.2487225918645191</v>
      </c>
      <c r="P46" s="263">
        <v>1.133154085865933</v>
      </c>
      <c r="Q46" s="263">
        <v>1.2788174046136289</v>
      </c>
      <c r="R46" s="263">
        <v>1.4193603359659519</v>
      </c>
      <c r="S46" s="263">
        <v>1.275023409764418</v>
      </c>
      <c r="T46" s="263">
        <v>0.75182309572686445</v>
      </c>
      <c r="U46" s="263">
        <v>0.92448605105543125</v>
      </c>
      <c r="V46" s="263">
        <v>0.97468337797962901</v>
      </c>
      <c r="W46" s="263">
        <v>4.043080106863238</v>
      </c>
      <c r="DA46" s="70" t="s">
        <v>2595</v>
      </c>
    </row>
    <row r="47" spans="1:105" ht="12" customHeight="1" x14ac:dyDescent="0.25">
      <c r="A47" s="41" t="s">
        <v>2596</v>
      </c>
      <c r="B47" s="352">
        <v>1.0873990938912881</v>
      </c>
      <c r="C47" s="352">
        <v>1.11693846873515</v>
      </c>
      <c r="D47" s="352">
        <v>1.2246789035207379</v>
      </c>
      <c r="E47" s="352">
        <v>1.5073897086295089</v>
      </c>
      <c r="F47" s="352">
        <v>1.4343012713066781</v>
      </c>
      <c r="G47" s="352">
        <v>1.317311260653115</v>
      </c>
      <c r="H47" s="352">
        <v>1.2301777489635759</v>
      </c>
      <c r="I47" s="352">
        <v>1.285239951439956</v>
      </c>
      <c r="J47" s="352">
        <v>1.3075761324824631</v>
      </c>
      <c r="K47" s="352">
        <v>1.19294168266629</v>
      </c>
      <c r="L47" s="352">
        <v>1.39448069678125</v>
      </c>
      <c r="M47" s="352">
        <v>0.95292065215604993</v>
      </c>
      <c r="N47" s="352">
        <v>0.86779827676726573</v>
      </c>
      <c r="O47" s="352">
        <v>0.84557959630734747</v>
      </c>
      <c r="P47" s="352">
        <v>0.76732172599668502</v>
      </c>
      <c r="Q47" s="352">
        <v>0.86595846971055923</v>
      </c>
      <c r="R47" s="352">
        <v>0.96112791401387976</v>
      </c>
      <c r="S47" s="352">
        <v>0.86338934454706073</v>
      </c>
      <c r="T47" s="352">
        <v>0.50910127991680942</v>
      </c>
      <c r="U47" s="352">
        <v>0.62602098090977709</v>
      </c>
      <c r="V47" s="352">
        <v>0.66001238597668888</v>
      </c>
      <c r="W47" s="352">
        <v>2.7377946606179462</v>
      </c>
      <c r="DA47" s="97" t="s">
        <v>2597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0.99999999999999978</v>
      </c>
      <c r="C51" s="234">
        <f t="shared" si="3"/>
        <v>1.0000000000000002</v>
      </c>
      <c r="D51" s="234">
        <f t="shared" si="3"/>
        <v>1</v>
      </c>
      <c r="E51" s="234">
        <f t="shared" si="3"/>
        <v>1</v>
      </c>
      <c r="F51" s="234">
        <f t="shared" si="3"/>
        <v>0.99999999999999989</v>
      </c>
      <c r="G51" s="234">
        <f t="shared" si="3"/>
        <v>0.99999999999999989</v>
      </c>
      <c r="H51" s="234">
        <f t="shared" si="3"/>
        <v>0.99999999999999978</v>
      </c>
      <c r="I51" s="234">
        <f t="shared" si="3"/>
        <v>0.99999999999999978</v>
      </c>
      <c r="J51" s="234">
        <f t="shared" si="3"/>
        <v>0.99999999999999978</v>
      </c>
      <c r="K51" s="234">
        <f t="shared" si="3"/>
        <v>1.0000000000000002</v>
      </c>
      <c r="L51" s="234">
        <f t="shared" si="3"/>
        <v>1</v>
      </c>
      <c r="M51" s="234">
        <f t="shared" si="3"/>
        <v>0.99999999999999967</v>
      </c>
      <c r="N51" s="234">
        <f t="shared" si="3"/>
        <v>0.99999999999999989</v>
      </c>
      <c r="O51" s="234">
        <f t="shared" si="3"/>
        <v>1</v>
      </c>
      <c r="P51" s="234">
        <f t="shared" si="3"/>
        <v>0.99999999999999989</v>
      </c>
      <c r="Q51" s="234">
        <f t="shared" si="3"/>
        <v>1.0000000000000004</v>
      </c>
      <c r="R51" s="234">
        <f t="shared" si="3"/>
        <v>1.0000000000000002</v>
      </c>
      <c r="S51" s="234">
        <f t="shared" si="3"/>
        <v>0.99999999999999989</v>
      </c>
      <c r="T51" s="234">
        <f t="shared" si="3"/>
        <v>1.0000000000000002</v>
      </c>
      <c r="U51" s="234">
        <f t="shared" si="3"/>
        <v>1</v>
      </c>
      <c r="V51" s="234">
        <f t="shared" si="3"/>
        <v>1</v>
      </c>
      <c r="W51" s="234">
        <f t="shared" si="3"/>
        <v>1.0000000000000004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2.4933034914730513E-2</v>
      </c>
      <c r="C52" s="301">
        <f t="shared" si="4"/>
        <v>2.4621235478630835E-2</v>
      </c>
      <c r="D52" s="301">
        <f t="shared" si="4"/>
        <v>2.4924482155231423E-2</v>
      </c>
      <c r="E52" s="301">
        <f t="shared" si="4"/>
        <v>2.7342666905150362E-2</v>
      </c>
      <c r="F52" s="301">
        <f t="shared" si="4"/>
        <v>2.6914006858439768E-2</v>
      </c>
      <c r="G52" s="301">
        <f t="shared" si="4"/>
        <v>2.7039031918718665E-2</v>
      </c>
      <c r="H52" s="301">
        <f t="shared" si="4"/>
        <v>2.7817846180228645E-2</v>
      </c>
      <c r="I52" s="301">
        <f t="shared" si="4"/>
        <v>2.8163753699770058E-2</v>
      </c>
      <c r="J52" s="301">
        <f t="shared" si="4"/>
        <v>2.8298449681479793E-2</v>
      </c>
      <c r="K52" s="301">
        <f t="shared" si="4"/>
        <v>2.8317321952609577E-2</v>
      </c>
      <c r="L52" s="301">
        <f t="shared" si="4"/>
        <v>2.7771167769647186E-2</v>
      </c>
      <c r="M52" s="301">
        <f t="shared" si="4"/>
        <v>2.6830966657765108E-2</v>
      </c>
      <c r="N52" s="301">
        <f t="shared" si="4"/>
        <v>2.8161428805400686E-2</v>
      </c>
      <c r="O52" s="301">
        <f t="shared" si="4"/>
        <v>2.7776713854354793E-2</v>
      </c>
      <c r="P52" s="301">
        <f t="shared" si="4"/>
        <v>2.7763273913156913E-2</v>
      </c>
      <c r="Q52" s="301">
        <f t="shared" si="4"/>
        <v>2.5632806387062876E-2</v>
      </c>
      <c r="R52" s="301">
        <f t="shared" si="4"/>
        <v>2.5248831267932686E-2</v>
      </c>
      <c r="S52" s="301">
        <f t="shared" si="4"/>
        <v>2.4146094449069254E-2</v>
      </c>
      <c r="T52" s="301">
        <f t="shared" si="4"/>
        <v>2.3922840751481354E-2</v>
      </c>
      <c r="U52" s="301">
        <f t="shared" si="4"/>
        <v>2.1718436445111854E-2</v>
      </c>
      <c r="V52" s="301">
        <f t="shared" si="4"/>
        <v>2.3708228101895507E-2</v>
      </c>
      <c r="W52" s="301">
        <f t="shared" si="4"/>
        <v>2.336843076237451E-2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3.3908927484033506E-2</v>
      </c>
      <c r="C53" s="235">
        <f t="shared" si="5"/>
        <v>3.3484880250937939E-2</v>
      </c>
      <c r="D53" s="235">
        <f t="shared" si="5"/>
        <v>3.3897295731114739E-2</v>
      </c>
      <c r="E53" s="235">
        <f t="shared" si="5"/>
        <v>3.7186026991004498E-2</v>
      </c>
      <c r="F53" s="235">
        <f t="shared" si="5"/>
        <v>3.6603049327478085E-2</v>
      </c>
      <c r="G53" s="235">
        <f t="shared" si="5"/>
        <v>3.677308340945739E-2</v>
      </c>
      <c r="H53" s="235">
        <f t="shared" si="5"/>
        <v>3.7832270805110944E-2</v>
      </c>
      <c r="I53" s="235">
        <f t="shared" si="5"/>
        <v>3.8302705031687277E-2</v>
      </c>
      <c r="J53" s="235">
        <f t="shared" si="5"/>
        <v>3.8485891566812522E-2</v>
      </c>
      <c r="K53" s="235">
        <f t="shared" si="5"/>
        <v>3.8511557855549029E-2</v>
      </c>
      <c r="L53" s="235">
        <f t="shared" si="5"/>
        <v>3.7768788166720177E-2</v>
      </c>
      <c r="M53" s="235">
        <f t="shared" si="5"/>
        <v>3.6490114654560549E-2</v>
      </c>
      <c r="N53" s="235">
        <f t="shared" si="5"/>
        <v>3.8299543175344938E-2</v>
      </c>
      <c r="O53" s="235">
        <f t="shared" si="5"/>
        <v>3.7776330841922529E-2</v>
      </c>
      <c r="P53" s="235">
        <f t="shared" si="5"/>
        <v>3.7758052521893404E-2</v>
      </c>
      <c r="Q53" s="235">
        <f t="shared" si="5"/>
        <v>3.4860616686405499E-2</v>
      </c>
      <c r="R53" s="235">
        <f t="shared" si="5"/>
        <v>3.4338410524388463E-2</v>
      </c>
      <c r="S53" s="235">
        <f t="shared" si="5"/>
        <v>3.283868845073417E-2</v>
      </c>
      <c r="T53" s="235">
        <f t="shared" si="5"/>
        <v>3.2535063422014655E-2</v>
      </c>
      <c r="U53" s="235">
        <f t="shared" si="5"/>
        <v>2.9537073565352127E-2</v>
      </c>
      <c r="V53" s="235">
        <f t="shared" si="5"/>
        <v>3.2243190218577876E-2</v>
      </c>
      <c r="W53" s="235">
        <f t="shared" si="5"/>
        <v>3.1781065836829332E-2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4.188749865674727E-2</v>
      </c>
      <c r="C54" s="235">
        <f t="shared" si="6"/>
        <v>4.1363675604099807E-2</v>
      </c>
      <c r="D54" s="235">
        <f t="shared" si="6"/>
        <v>4.1873130020788789E-2</v>
      </c>
      <c r="E54" s="235">
        <f t="shared" si="6"/>
        <v>4.5935680400652608E-2</v>
      </c>
      <c r="F54" s="235">
        <f t="shared" si="6"/>
        <v>4.521553152217881E-2</v>
      </c>
      <c r="G54" s="235">
        <f t="shared" si="6"/>
        <v>4.5425573623447381E-2</v>
      </c>
      <c r="H54" s="235">
        <f t="shared" si="6"/>
        <v>4.67339815827841E-2</v>
      </c>
      <c r="I54" s="235">
        <f t="shared" si="6"/>
        <v>4.7315106215613696E-2</v>
      </c>
      <c r="J54" s="235">
        <f t="shared" si="6"/>
        <v>4.7541395464886053E-2</v>
      </c>
      <c r="K54" s="235">
        <f t="shared" si="6"/>
        <v>4.7573100880384078E-2</v>
      </c>
      <c r="L54" s="235">
        <f t="shared" si="6"/>
        <v>4.6655561853007267E-2</v>
      </c>
      <c r="M54" s="235">
        <f t="shared" si="6"/>
        <v>4.5076023985045399E-2</v>
      </c>
      <c r="N54" s="235">
        <f t="shared" si="6"/>
        <v>4.7311200393073141E-2</v>
      </c>
      <c r="O54" s="235">
        <f t="shared" si="6"/>
        <v>4.666487927531604E-2</v>
      </c>
      <c r="P54" s="235">
        <f t="shared" si="6"/>
        <v>4.6642300174103625E-2</v>
      </c>
      <c r="Q54" s="235">
        <f t="shared" si="6"/>
        <v>4.3063114730265625E-2</v>
      </c>
      <c r="R54" s="235">
        <f t="shared" si="6"/>
        <v>4.2418036530126914E-2</v>
      </c>
      <c r="S54" s="235">
        <f t="shared" si="6"/>
        <v>4.0565438674436329E-2</v>
      </c>
      <c r="T54" s="235">
        <f t="shared" si="6"/>
        <v>4.0190372462488709E-2</v>
      </c>
      <c r="U54" s="235">
        <f t="shared" si="6"/>
        <v>3.6486973227787933E-2</v>
      </c>
      <c r="V54" s="235">
        <f t="shared" si="6"/>
        <v>3.9829823211184431E-2</v>
      </c>
      <c r="W54" s="235">
        <f t="shared" si="6"/>
        <v>3.9258963680789162E-2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2.5930356311319732E-2</v>
      </c>
      <c r="C55" s="235">
        <f t="shared" si="7"/>
        <v>2.5606084897776073E-2</v>
      </c>
      <c r="D55" s="235">
        <f t="shared" si="7"/>
        <v>2.5921461441440679E-2</v>
      </c>
      <c r="E55" s="235">
        <f t="shared" si="7"/>
        <v>2.8436373581356377E-2</v>
      </c>
      <c r="F55" s="235">
        <f t="shared" si="7"/>
        <v>2.7990567132777359E-2</v>
      </c>
      <c r="G55" s="235">
        <f t="shared" si="7"/>
        <v>2.8120593195467409E-2</v>
      </c>
      <c r="H55" s="235">
        <f t="shared" si="7"/>
        <v>2.8930560027437772E-2</v>
      </c>
      <c r="I55" s="235">
        <f t="shared" si="7"/>
        <v>2.9290303847760848E-2</v>
      </c>
      <c r="J55" s="235">
        <f t="shared" si="7"/>
        <v>2.9430387668738987E-2</v>
      </c>
      <c r="K55" s="235">
        <f t="shared" si="7"/>
        <v>2.9450014830713956E-2</v>
      </c>
      <c r="L55" s="235">
        <f t="shared" si="7"/>
        <v>2.8882014480433066E-2</v>
      </c>
      <c r="M55" s="235">
        <f t="shared" si="7"/>
        <v>2.7904205324075712E-2</v>
      </c>
      <c r="N55" s="235">
        <f t="shared" si="7"/>
        <v>2.9287885957616694E-2</v>
      </c>
      <c r="O55" s="235">
        <f t="shared" si="7"/>
        <v>2.8887782408528975E-2</v>
      </c>
      <c r="P55" s="235">
        <f t="shared" si="7"/>
        <v>2.8873804869683196E-2</v>
      </c>
      <c r="Q55" s="235">
        <f t="shared" si="7"/>
        <v>2.6658118642545383E-2</v>
      </c>
      <c r="R55" s="235">
        <f t="shared" si="7"/>
        <v>2.6258784518649995E-2</v>
      </c>
      <c r="S55" s="235">
        <f t="shared" si="7"/>
        <v>2.5111938227032015E-2</v>
      </c>
      <c r="T55" s="235">
        <f t="shared" si="7"/>
        <v>2.4879754381540619E-2</v>
      </c>
      <c r="U55" s="235">
        <f t="shared" si="7"/>
        <v>2.2587173902916338E-2</v>
      </c>
      <c r="V55" s="235">
        <f t="shared" si="7"/>
        <v>2.4656557225971314E-2</v>
      </c>
      <c r="W55" s="235">
        <f t="shared" si="7"/>
        <v>2.4303167992869489E-2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2.7102846846062883E-2</v>
      </c>
      <c r="C56" s="302">
        <f t="shared" si="8"/>
        <v>2.7150888933868186E-2</v>
      </c>
      <c r="D56" s="302">
        <f t="shared" si="8"/>
        <v>2.7104760319834692E-2</v>
      </c>
      <c r="E56" s="302">
        <f t="shared" si="8"/>
        <v>2.8067395582191484E-2</v>
      </c>
      <c r="F56" s="302">
        <f t="shared" si="8"/>
        <v>2.7764050058266369E-2</v>
      </c>
      <c r="G56" s="302">
        <f t="shared" si="8"/>
        <v>2.7848401060555788E-2</v>
      </c>
      <c r="H56" s="302">
        <f t="shared" si="8"/>
        <v>2.8556178678125821E-2</v>
      </c>
      <c r="I56" s="302">
        <f t="shared" si="8"/>
        <v>2.8958843828859458E-2</v>
      </c>
      <c r="J56" s="302">
        <f t="shared" si="8"/>
        <v>2.9107444435169296E-2</v>
      </c>
      <c r="K56" s="302">
        <f t="shared" si="8"/>
        <v>2.9231914727874248E-2</v>
      </c>
      <c r="L56" s="302">
        <f t="shared" si="8"/>
        <v>2.8602403103712613E-2</v>
      </c>
      <c r="M56" s="302">
        <f t="shared" si="8"/>
        <v>2.7691677341297329E-2</v>
      </c>
      <c r="N56" s="302">
        <f t="shared" si="8"/>
        <v>2.887123416086403E-2</v>
      </c>
      <c r="O56" s="302">
        <f t="shared" si="8"/>
        <v>2.842317842684915E-2</v>
      </c>
      <c r="P56" s="302">
        <f t="shared" si="8"/>
        <v>2.8405689748992997E-2</v>
      </c>
      <c r="Q56" s="302">
        <f t="shared" si="8"/>
        <v>2.7080231137936998E-2</v>
      </c>
      <c r="R56" s="302">
        <f t="shared" si="8"/>
        <v>2.7062437150600725E-2</v>
      </c>
      <c r="S56" s="302">
        <f t="shared" si="8"/>
        <v>2.7225941412172345E-2</v>
      </c>
      <c r="T56" s="302">
        <f t="shared" si="8"/>
        <v>2.7590336457836009E-2</v>
      </c>
      <c r="U56" s="302">
        <f t="shared" si="8"/>
        <v>2.8694931278476055E-2</v>
      </c>
      <c r="V56" s="302">
        <f t="shared" si="8"/>
        <v>2.8602576294688035E-2</v>
      </c>
      <c r="W56" s="302">
        <f t="shared" si="8"/>
        <v>2.7333192495076382E-2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0.17566659992818534</v>
      </c>
      <c r="C57" s="303">
        <f t="shared" si="9"/>
        <v>0.1759779838306271</v>
      </c>
      <c r="D57" s="303">
        <f t="shared" si="9"/>
        <v>0.17567900207300255</v>
      </c>
      <c r="E57" s="303">
        <f t="shared" si="9"/>
        <v>0.18191830469938916</v>
      </c>
      <c r="F57" s="303">
        <f t="shared" si="9"/>
        <v>0.17995217630357832</v>
      </c>
      <c r="G57" s="303">
        <f t="shared" si="9"/>
        <v>0.18049889576286154</v>
      </c>
      <c r="H57" s="303">
        <f t="shared" si="9"/>
        <v>0.18508634328414883</v>
      </c>
      <c r="I57" s="303">
        <f t="shared" si="9"/>
        <v>0.18769621000186693</v>
      </c>
      <c r="J57" s="303">
        <f t="shared" si="9"/>
        <v>0.18865936207980102</v>
      </c>
      <c r="K57" s="303">
        <f t="shared" si="9"/>
        <v>0.1894661139769627</v>
      </c>
      <c r="L57" s="303">
        <f t="shared" si="9"/>
        <v>0.18538594604258168</v>
      </c>
      <c r="M57" s="303">
        <f t="shared" si="9"/>
        <v>0.17948309387877892</v>
      </c>
      <c r="N57" s="303">
        <f t="shared" si="9"/>
        <v>0.18712836956115578</v>
      </c>
      <c r="O57" s="303">
        <f t="shared" si="9"/>
        <v>0.18422430461846673</v>
      </c>
      <c r="P57" s="303">
        <f t="shared" si="9"/>
        <v>0.18411095207680644</v>
      </c>
      <c r="Q57" s="303">
        <f t="shared" si="9"/>
        <v>0.17552001663477682</v>
      </c>
      <c r="R57" s="303">
        <f t="shared" si="9"/>
        <v>0.17540468523537509</v>
      </c>
      <c r="S57" s="303">
        <f t="shared" si="9"/>
        <v>0.17646443507889487</v>
      </c>
      <c r="T57" s="303">
        <f t="shared" si="9"/>
        <v>0.17882625481930747</v>
      </c>
      <c r="U57" s="303">
        <f t="shared" si="9"/>
        <v>0.18598566569382624</v>
      </c>
      <c r="V57" s="303">
        <f t="shared" si="9"/>
        <v>0.18538706857668175</v>
      </c>
      <c r="W57" s="303">
        <f t="shared" si="9"/>
        <v>0.17715958098660617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6.4860771223957614E-2</v>
      </c>
      <c r="C58" s="304">
        <f t="shared" si="10"/>
        <v>7.1714293094284662E-2</v>
      </c>
      <c r="D58" s="304">
        <f t="shared" si="10"/>
        <v>6.5062857418844072E-2</v>
      </c>
      <c r="E58" s="304">
        <f t="shared" si="10"/>
        <v>1.8669995625389884E-2</v>
      </c>
      <c r="F58" s="304">
        <f t="shared" si="10"/>
        <v>2.5688766376506866E-2</v>
      </c>
      <c r="G58" s="304">
        <f t="shared" si="10"/>
        <v>2.3490287578475395E-2</v>
      </c>
      <c r="H58" s="304">
        <f t="shared" si="10"/>
        <v>1.2251970716561379E-2</v>
      </c>
      <c r="I58" s="304">
        <f t="shared" si="10"/>
        <v>8.927135957357198E-3</v>
      </c>
      <c r="J58" s="304">
        <f t="shared" si="10"/>
        <v>7.4128674230266936E-3</v>
      </c>
      <c r="K58" s="304">
        <f t="shared" si="10"/>
        <v>6.3819037925192399E-3</v>
      </c>
      <c r="L58" s="304">
        <f t="shared" si="10"/>
        <v>1.2386843087918546E-2</v>
      </c>
      <c r="M58" s="304">
        <f t="shared" si="10"/>
        <v>2.4002189907666057E-2</v>
      </c>
      <c r="N58" s="304">
        <f t="shared" si="10"/>
        <v>8.6366530391833573E-3</v>
      </c>
      <c r="O58" s="304">
        <f t="shared" si="10"/>
        <v>1.2591257786274932E-2</v>
      </c>
      <c r="P58" s="304">
        <f t="shared" si="10"/>
        <v>1.268953742117726E-2</v>
      </c>
      <c r="Q58" s="304">
        <f t="shared" si="10"/>
        <v>4.9091655494882036E-2</v>
      </c>
      <c r="R58" s="304">
        <f t="shared" si="10"/>
        <v>5.7580339522875848E-2</v>
      </c>
      <c r="S58" s="304">
        <f t="shared" si="10"/>
        <v>8.1396003736586869E-2</v>
      </c>
      <c r="T58" s="304">
        <f t="shared" si="10"/>
        <v>8.9603125000386766E-2</v>
      </c>
      <c r="U58" s="304">
        <f t="shared" si="10"/>
        <v>0.12974052870377337</v>
      </c>
      <c r="V58" s="304">
        <f t="shared" si="10"/>
        <v>0.10451408820695891</v>
      </c>
      <c r="W58" s="304">
        <f t="shared" si="10"/>
        <v>9.52682132228449E-2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0.11080582870422773</v>
      </c>
      <c r="C59" s="304">
        <f t="shared" si="11"/>
        <v>0.10426369073634242</v>
      </c>
      <c r="D59" s="304">
        <f t="shared" si="11"/>
        <v>0.11061614465415848</v>
      </c>
      <c r="E59" s="304">
        <f t="shared" si="11"/>
        <v>0.16324830907399929</v>
      </c>
      <c r="F59" s="304">
        <f t="shared" si="11"/>
        <v>0.15426340992707147</v>
      </c>
      <c r="G59" s="304">
        <f t="shared" si="11"/>
        <v>0.15700860818438614</v>
      </c>
      <c r="H59" s="304">
        <f t="shared" si="11"/>
        <v>0.17283437256758744</v>
      </c>
      <c r="I59" s="304">
        <f t="shared" si="11"/>
        <v>0.17876907404450973</v>
      </c>
      <c r="J59" s="304">
        <f t="shared" si="11"/>
        <v>0.18124649465677434</v>
      </c>
      <c r="K59" s="304">
        <f t="shared" si="11"/>
        <v>0.18308421018444346</v>
      </c>
      <c r="L59" s="304">
        <f t="shared" si="11"/>
        <v>0.17299910295466314</v>
      </c>
      <c r="M59" s="304">
        <f t="shared" si="11"/>
        <v>0.15548090397111286</v>
      </c>
      <c r="N59" s="304">
        <f t="shared" si="11"/>
        <v>0.17849171652197243</v>
      </c>
      <c r="O59" s="304">
        <f t="shared" si="11"/>
        <v>0.17163304683219177</v>
      </c>
      <c r="P59" s="304">
        <f t="shared" si="11"/>
        <v>0.17142141465562921</v>
      </c>
      <c r="Q59" s="304">
        <f t="shared" si="11"/>
        <v>0.12642836113989478</v>
      </c>
      <c r="R59" s="304">
        <f t="shared" si="11"/>
        <v>0.11782434571249922</v>
      </c>
      <c r="S59" s="304">
        <f t="shared" si="11"/>
        <v>9.5068431342307996E-2</v>
      </c>
      <c r="T59" s="304">
        <f t="shared" si="11"/>
        <v>8.9223129818920693E-2</v>
      </c>
      <c r="U59" s="304">
        <f t="shared" si="11"/>
        <v>5.624513699005286E-2</v>
      </c>
      <c r="V59" s="304">
        <f t="shared" si="11"/>
        <v>8.0872980369722847E-2</v>
      </c>
      <c r="W59" s="304">
        <f t="shared" si="11"/>
        <v>8.1891367763761269E-2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8.2110595498916333E-2</v>
      </c>
      <c r="C60" s="303">
        <f t="shared" si="12"/>
        <v>8.2297220664787576E-2</v>
      </c>
      <c r="D60" s="303">
        <f t="shared" si="12"/>
        <v>8.208888655942638E-2</v>
      </c>
      <c r="E60" s="303">
        <f t="shared" si="12"/>
        <v>6.7376525387072617E-2</v>
      </c>
      <c r="F60" s="303">
        <f t="shared" si="12"/>
        <v>6.8770989003154148E-2</v>
      </c>
      <c r="G60" s="303">
        <f t="shared" si="12"/>
        <v>6.817229730708306E-2</v>
      </c>
      <c r="H60" s="303">
        <f t="shared" si="12"/>
        <v>6.3048648047116185E-2</v>
      </c>
      <c r="I60" s="303">
        <f t="shared" si="12"/>
        <v>5.9456517838492061E-2</v>
      </c>
      <c r="J60" s="303">
        <f t="shared" si="12"/>
        <v>6.0206132958053715E-2</v>
      </c>
      <c r="K60" s="303">
        <f t="shared" si="12"/>
        <v>5.8487908359481866E-2</v>
      </c>
      <c r="L60" s="303">
        <f t="shared" si="12"/>
        <v>5.9458864633909793E-2</v>
      </c>
      <c r="M60" s="303">
        <f t="shared" si="12"/>
        <v>7.0339889904686537E-2</v>
      </c>
      <c r="N60" s="303">
        <f t="shared" si="12"/>
        <v>6.4322583075015399E-2</v>
      </c>
      <c r="O60" s="303">
        <f t="shared" si="12"/>
        <v>6.7789033837589774E-2</v>
      </c>
      <c r="P60" s="303">
        <f t="shared" si="12"/>
        <v>6.8135942223094811E-2</v>
      </c>
      <c r="Q60" s="303">
        <f t="shared" si="12"/>
        <v>8.1876540550398239E-2</v>
      </c>
      <c r="R60" s="303">
        <f t="shared" si="12"/>
        <v>8.2411782401122902E-2</v>
      </c>
      <c r="S60" s="303">
        <f t="shared" si="12"/>
        <v>8.3544144820238031E-2</v>
      </c>
      <c r="T60" s="303">
        <f t="shared" si="12"/>
        <v>7.5550567989848758E-2</v>
      </c>
      <c r="U60" s="303">
        <f t="shared" si="12"/>
        <v>7.2800945016552307E-2</v>
      </c>
      <c r="V60" s="303">
        <f t="shared" si="12"/>
        <v>5.1100048515194132E-2</v>
      </c>
      <c r="W60" s="303">
        <f t="shared" si="12"/>
        <v>8.7752570229574625E-2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5.6678899885891205E-2</v>
      </c>
      <c r="C61" s="304">
        <f t="shared" si="13"/>
        <v>5.7183560476584107E-2</v>
      </c>
      <c r="D61" s="304">
        <f t="shared" si="13"/>
        <v>5.6665914761090307E-2</v>
      </c>
      <c r="E61" s="304">
        <f t="shared" si="13"/>
        <v>3.9487005143819233E-2</v>
      </c>
      <c r="F61" s="304">
        <f t="shared" si="13"/>
        <v>4.1318702007545567E-2</v>
      </c>
      <c r="G61" s="304">
        <f t="shared" si="13"/>
        <v>4.0592484749990013E-2</v>
      </c>
      <c r="H61" s="304">
        <f t="shared" si="13"/>
        <v>3.4674444943282964E-2</v>
      </c>
      <c r="I61" s="304">
        <f t="shared" si="13"/>
        <v>3.0729489064726605E-2</v>
      </c>
      <c r="J61" s="304">
        <f t="shared" si="13"/>
        <v>3.1341714282944307E-2</v>
      </c>
      <c r="K61" s="304">
        <f t="shared" si="13"/>
        <v>2.9604239967820089E-2</v>
      </c>
      <c r="L61" s="304">
        <f t="shared" si="13"/>
        <v>3.113227350886966E-2</v>
      </c>
      <c r="M61" s="304">
        <f t="shared" si="13"/>
        <v>4.2972303913766108E-2</v>
      </c>
      <c r="N61" s="304">
        <f t="shared" si="13"/>
        <v>3.5597925693506678E-2</v>
      </c>
      <c r="O61" s="304">
        <f t="shared" si="13"/>
        <v>3.9456785706147877E-2</v>
      </c>
      <c r="P61" s="304">
        <f t="shared" si="13"/>
        <v>3.9817402831674759E-2</v>
      </c>
      <c r="Q61" s="304">
        <f t="shared" si="13"/>
        <v>5.5731078035594107E-2</v>
      </c>
      <c r="R61" s="304">
        <f t="shared" si="13"/>
        <v>5.6657974507831547E-2</v>
      </c>
      <c r="S61" s="304">
        <f t="shared" si="13"/>
        <v>5.8915128482187391E-2</v>
      </c>
      <c r="T61" s="304">
        <f t="shared" si="13"/>
        <v>5.1149270423337764E-2</v>
      </c>
      <c r="U61" s="304">
        <f t="shared" si="13"/>
        <v>5.0648139842538208E-2</v>
      </c>
      <c r="V61" s="304">
        <f t="shared" si="13"/>
        <v>2.6917655851260734E-2</v>
      </c>
      <c r="W61" s="304">
        <f t="shared" si="13"/>
        <v>6.3916770851952617E-2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2.5431695613025135E-2</v>
      </c>
      <c r="C62" s="304">
        <f t="shared" si="14"/>
        <v>2.5113660188203463E-2</v>
      </c>
      <c r="D62" s="304">
        <f t="shared" si="14"/>
        <v>2.5422971798336063E-2</v>
      </c>
      <c r="E62" s="304">
        <f t="shared" si="14"/>
        <v>2.788952024325338E-2</v>
      </c>
      <c r="F62" s="304">
        <f t="shared" si="14"/>
        <v>2.7452286995608578E-2</v>
      </c>
      <c r="G62" s="304">
        <f t="shared" si="14"/>
        <v>2.7579812557093054E-2</v>
      </c>
      <c r="H62" s="304">
        <f t="shared" si="14"/>
        <v>2.8374203103833224E-2</v>
      </c>
      <c r="I62" s="304">
        <f t="shared" si="14"/>
        <v>2.8727028773765456E-2</v>
      </c>
      <c r="J62" s="304">
        <f t="shared" si="14"/>
        <v>2.8864418675109416E-2</v>
      </c>
      <c r="K62" s="304">
        <f t="shared" si="14"/>
        <v>2.8883668391661781E-2</v>
      </c>
      <c r="L62" s="304">
        <f t="shared" si="14"/>
        <v>2.8326591125040136E-2</v>
      </c>
      <c r="M62" s="304">
        <f t="shared" si="14"/>
        <v>2.7367585990920429E-2</v>
      </c>
      <c r="N62" s="304">
        <f t="shared" si="14"/>
        <v>2.8724657381508714E-2</v>
      </c>
      <c r="O62" s="304">
        <f t="shared" si="14"/>
        <v>2.8332248131441893E-2</v>
      </c>
      <c r="P62" s="304">
        <f t="shared" si="14"/>
        <v>2.831853939142006E-2</v>
      </c>
      <c r="Q62" s="304">
        <f t="shared" si="14"/>
        <v>2.6145462514804131E-2</v>
      </c>
      <c r="R62" s="304">
        <f t="shared" si="14"/>
        <v>2.5753807893291354E-2</v>
      </c>
      <c r="S62" s="304">
        <f t="shared" si="14"/>
        <v>2.462901633805064E-2</v>
      </c>
      <c r="T62" s="304">
        <f t="shared" si="14"/>
        <v>2.4401297566511004E-2</v>
      </c>
      <c r="U62" s="304">
        <f t="shared" si="14"/>
        <v>2.2152805174014096E-2</v>
      </c>
      <c r="V62" s="304">
        <f t="shared" si="14"/>
        <v>2.4182392663933405E-2</v>
      </c>
      <c r="W62" s="304">
        <f t="shared" si="14"/>
        <v>2.3835799377622004E-2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0.2509522856116933</v>
      </c>
      <c r="C63" s="303">
        <f t="shared" si="15"/>
        <v>0.25139711975803869</v>
      </c>
      <c r="D63" s="303">
        <f t="shared" si="15"/>
        <v>0.25097000296143235</v>
      </c>
      <c r="E63" s="303">
        <f t="shared" si="15"/>
        <v>0.25988329242769892</v>
      </c>
      <c r="F63" s="303">
        <f t="shared" si="15"/>
        <v>0.25707453757654042</v>
      </c>
      <c r="G63" s="303">
        <f t="shared" si="15"/>
        <v>0.25785556537551652</v>
      </c>
      <c r="H63" s="303">
        <f t="shared" si="15"/>
        <v>0.26440906183449836</v>
      </c>
      <c r="I63" s="303">
        <f t="shared" si="15"/>
        <v>0.26813744285980978</v>
      </c>
      <c r="J63" s="303">
        <f t="shared" si="15"/>
        <v>0.26951337439971573</v>
      </c>
      <c r="K63" s="303">
        <f t="shared" si="15"/>
        <v>0.27066587710994677</v>
      </c>
      <c r="L63" s="303">
        <f t="shared" si="15"/>
        <v>0.26483706577511673</v>
      </c>
      <c r="M63" s="303">
        <f t="shared" si="15"/>
        <v>0.25640441982682716</v>
      </c>
      <c r="N63" s="303">
        <f t="shared" si="15"/>
        <v>0.26732624223022244</v>
      </c>
      <c r="O63" s="303">
        <f t="shared" si="15"/>
        <v>0.26317757802638109</v>
      </c>
      <c r="P63" s="303">
        <f t="shared" si="15"/>
        <v>0.26301564582400916</v>
      </c>
      <c r="Q63" s="303">
        <f t="shared" si="15"/>
        <v>0.25074288090682406</v>
      </c>
      <c r="R63" s="303">
        <f t="shared" si="15"/>
        <v>0.25057812176482142</v>
      </c>
      <c r="S63" s="303">
        <f t="shared" si="15"/>
        <v>0.25209205011270697</v>
      </c>
      <c r="T63" s="303">
        <f t="shared" si="15"/>
        <v>0.25546607831329643</v>
      </c>
      <c r="U63" s="303">
        <f t="shared" si="15"/>
        <v>0.26569380813403759</v>
      </c>
      <c r="V63" s="303">
        <f t="shared" si="15"/>
        <v>0.26483866939525957</v>
      </c>
      <c r="W63" s="303">
        <f t="shared" si="15"/>
        <v>0.25308511569515163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9.2658244605653708E-2</v>
      </c>
      <c r="C64" s="304">
        <f t="shared" si="16"/>
        <v>0.10244899013469233</v>
      </c>
      <c r="D64" s="304">
        <f t="shared" si="16"/>
        <v>9.2946939169777282E-2</v>
      </c>
      <c r="E64" s="304">
        <f t="shared" si="16"/>
        <v>2.6671422321985553E-2</v>
      </c>
      <c r="F64" s="304">
        <f t="shared" si="16"/>
        <v>3.669823768072409E-2</v>
      </c>
      <c r="G64" s="304">
        <f t="shared" si="16"/>
        <v>3.3557553683536287E-2</v>
      </c>
      <c r="H64" s="304">
        <f t="shared" si="16"/>
        <v>1.7502815309373393E-2</v>
      </c>
      <c r="I64" s="304">
        <f t="shared" si="16"/>
        <v>1.2753051367653142E-2</v>
      </c>
      <c r="J64" s="304">
        <f t="shared" si="16"/>
        <v>1.0589810604323846E-2</v>
      </c>
      <c r="K64" s="304">
        <f t="shared" si="16"/>
        <v>9.1170054178846271E-3</v>
      </c>
      <c r="L64" s="304">
        <f t="shared" si="16"/>
        <v>1.7695490125597915E-2</v>
      </c>
      <c r="M64" s="304">
        <f t="shared" si="16"/>
        <v>3.4288842725237231E-2</v>
      </c>
      <c r="N64" s="304">
        <f t="shared" si="16"/>
        <v>1.2338075770261938E-2</v>
      </c>
      <c r="O64" s="304">
        <f t="shared" si="16"/>
        <v>1.7987511123249911E-2</v>
      </c>
      <c r="P64" s="304">
        <f t="shared" si="16"/>
        <v>1.8127910601681806E-2</v>
      </c>
      <c r="Q64" s="304">
        <f t="shared" si="16"/>
        <v>7.0130936421260059E-2</v>
      </c>
      <c r="R64" s="304">
        <f t="shared" si="16"/>
        <v>8.2257627889822632E-2</v>
      </c>
      <c r="S64" s="304">
        <f t="shared" si="16"/>
        <v>0.11628000533798123</v>
      </c>
      <c r="T64" s="304">
        <f t="shared" si="16"/>
        <v>0.12800446428626683</v>
      </c>
      <c r="U64" s="304">
        <f t="shared" si="16"/>
        <v>0.18534361243396205</v>
      </c>
      <c r="V64" s="304">
        <f t="shared" si="16"/>
        <v>0.14930584029565555</v>
      </c>
      <c r="W64" s="304">
        <f t="shared" si="16"/>
        <v>0.136097447461207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0.15829404100603958</v>
      </c>
      <c r="C65" s="304">
        <f t="shared" si="17"/>
        <v>0.14894812962334639</v>
      </c>
      <c r="D65" s="304">
        <f t="shared" si="17"/>
        <v>0.15802306379165504</v>
      </c>
      <c r="E65" s="304">
        <f t="shared" si="17"/>
        <v>0.2332118701057134</v>
      </c>
      <c r="F65" s="304">
        <f t="shared" si="17"/>
        <v>0.22037629989581634</v>
      </c>
      <c r="G65" s="304">
        <f t="shared" si="17"/>
        <v>0.22429801169198024</v>
      </c>
      <c r="H65" s="304">
        <f t="shared" si="17"/>
        <v>0.24690624652512499</v>
      </c>
      <c r="I65" s="304">
        <f t="shared" si="17"/>
        <v>0.25538439149215664</v>
      </c>
      <c r="J65" s="304">
        <f t="shared" si="17"/>
        <v>0.25892356379539189</v>
      </c>
      <c r="K65" s="304">
        <f t="shared" si="17"/>
        <v>0.26154887169206215</v>
      </c>
      <c r="L65" s="304">
        <f t="shared" si="17"/>
        <v>0.2471415756495188</v>
      </c>
      <c r="M65" s="304">
        <f t="shared" si="17"/>
        <v>0.22211557710158991</v>
      </c>
      <c r="N65" s="304">
        <f t="shared" si="17"/>
        <v>0.25498816645996053</v>
      </c>
      <c r="O65" s="304">
        <f t="shared" si="17"/>
        <v>0.24519006690313117</v>
      </c>
      <c r="P65" s="304">
        <f t="shared" si="17"/>
        <v>0.2448877352223274</v>
      </c>
      <c r="Q65" s="304">
        <f t="shared" si="17"/>
        <v>0.180611944485564</v>
      </c>
      <c r="R65" s="304">
        <f t="shared" si="17"/>
        <v>0.16832049387499878</v>
      </c>
      <c r="S65" s="304">
        <f t="shared" si="17"/>
        <v>0.13581204477472578</v>
      </c>
      <c r="T65" s="304">
        <f t="shared" si="17"/>
        <v>0.12746161402702957</v>
      </c>
      <c r="U65" s="304">
        <f t="shared" si="17"/>
        <v>8.0350195700075511E-2</v>
      </c>
      <c r="V65" s="304">
        <f t="shared" si="17"/>
        <v>0.11553282909960402</v>
      </c>
      <c r="W65" s="304">
        <f t="shared" si="17"/>
        <v>0.11698766823394464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0.13678826529310159</v>
      </c>
      <c r="C66" s="303">
        <f t="shared" si="18"/>
        <v>0.13989141486392406</v>
      </c>
      <c r="D66" s="303">
        <f t="shared" si="18"/>
        <v>0.13689024196656818</v>
      </c>
      <c r="E66" s="303">
        <f t="shared" si="18"/>
        <v>0.1037357702644873</v>
      </c>
      <c r="F66" s="303">
        <f t="shared" si="18"/>
        <v>0.11304799069160661</v>
      </c>
      <c r="G66" s="303">
        <f t="shared" si="18"/>
        <v>0.11059296166873293</v>
      </c>
      <c r="H66" s="303">
        <f t="shared" si="18"/>
        <v>9.3641787621636038E-2</v>
      </c>
      <c r="I66" s="303">
        <f t="shared" si="18"/>
        <v>8.5951119083048547E-2</v>
      </c>
      <c r="J66" s="303">
        <f t="shared" si="18"/>
        <v>8.0945214724173098E-2</v>
      </c>
      <c r="K66" s="303">
        <f t="shared" si="18"/>
        <v>8.0331914949018576E-2</v>
      </c>
      <c r="L66" s="303">
        <f t="shared" si="18"/>
        <v>9.7070643650957356E-2</v>
      </c>
      <c r="M66" s="303">
        <f t="shared" si="18"/>
        <v>0.11378100935344014</v>
      </c>
      <c r="N66" s="303">
        <f t="shared" si="18"/>
        <v>8.2582231255245553E-2</v>
      </c>
      <c r="O66" s="303">
        <f t="shared" si="18"/>
        <v>9.1668006278814634E-2</v>
      </c>
      <c r="P66" s="303">
        <f t="shared" si="18"/>
        <v>9.1790342410358466E-2</v>
      </c>
      <c r="Q66" s="303">
        <f t="shared" si="18"/>
        <v>0.12821268150956308</v>
      </c>
      <c r="R66" s="303">
        <f t="shared" si="18"/>
        <v>0.13301705084320528</v>
      </c>
      <c r="S66" s="303">
        <f t="shared" si="18"/>
        <v>0.14362682334563148</v>
      </c>
      <c r="T66" s="303">
        <f t="shared" si="18"/>
        <v>0.14845155576706992</v>
      </c>
      <c r="U66" s="303">
        <f t="shared" si="18"/>
        <v>0.16165403728143901</v>
      </c>
      <c r="V66" s="303">
        <f t="shared" si="18"/>
        <v>0.15877436918224222</v>
      </c>
      <c r="W66" s="303">
        <f t="shared" si="18"/>
        <v>0.14783392962558067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0.11967856759070643</v>
      </c>
      <c r="C67" s="303">
        <f t="shared" si="19"/>
        <v>0.11818193029742805</v>
      </c>
      <c r="D67" s="303">
        <f t="shared" si="19"/>
        <v>0.1196375143451108</v>
      </c>
      <c r="E67" s="303">
        <f t="shared" si="19"/>
        <v>0.1312448011447217</v>
      </c>
      <c r="F67" s="303">
        <f t="shared" si="19"/>
        <v>0.12918723292051085</v>
      </c>
      <c r="G67" s="303">
        <f t="shared" si="19"/>
        <v>0.12978735320984958</v>
      </c>
      <c r="H67" s="303">
        <f t="shared" si="19"/>
        <v>0.13352566166509744</v>
      </c>
      <c r="I67" s="303">
        <f t="shared" si="19"/>
        <v>0.13518601775889624</v>
      </c>
      <c r="J67" s="303">
        <f t="shared" si="19"/>
        <v>0.13583255847110301</v>
      </c>
      <c r="K67" s="303">
        <f t="shared" si="19"/>
        <v>0.13592314537252589</v>
      </c>
      <c r="L67" s="303">
        <f t="shared" si="19"/>
        <v>0.13330160529430643</v>
      </c>
      <c r="M67" s="303">
        <f t="shared" si="19"/>
        <v>0.12878863995727249</v>
      </c>
      <c r="N67" s="303">
        <f t="shared" si="19"/>
        <v>0.13517485826592326</v>
      </c>
      <c r="O67" s="303">
        <f t="shared" si="19"/>
        <v>0.13332822650090295</v>
      </c>
      <c r="P67" s="303">
        <f t="shared" si="19"/>
        <v>0.13326371478315321</v>
      </c>
      <c r="Q67" s="303">
        <f t="shared" si="19"/>
        <v>0.12303747065790173</v>
      </c>
      <c r="R67" s="303">
        <f t="shared" si="19"/>
        <v>0.12119439008607687</v>
      </c>
      <c r="S67" s="303">
        <f t="shared" si="19"/>
        <v>0.11590125335553242</v>
      </c>
      <c r="T67" s="303">
        <f t="shared" si="19"/>
        <v>0.11482963560711053</v>
      </c>
      <c r="U67" s="303">
        <f t="shared" si="19"/>
        <v>0.10424849493653689</v>
      </c>
      <c r="V67" s="303">
        <f t="shared" si="19"/>
        <v>0.11379949488909835</v>
      </c>
      <c r="W67" s="303">
        <f t="shared" si="19"/>
        <v>0.11216846765939763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8.1041021864502891E-2</v>
      </c>
      <c r="C68" s="237">
        <f t="shared" si="20"/>
        <v>8.0027565419881833E-2</v>
      </c>
      <c r="D68" s="237">
        <f t="shared" si="20"/>
        <v>8.1013222426049455E-2</v>
      </c>
      <c r="E68" s="237">
        <f t="shared" si="20"/>
        <v>8.8873162616275092E-2</v>
      </c>
      <c r="F68" s="237">
        <f t="shared" si="20"/>
        <v>8.7479868605469052E-2</v>
      </c>
      <c r="G68" s="237">
        <f t="shared" si="20"/>
        <v>8.7886243468309616E-2</v>
      </c>
      <c r="H68" s="237">
        <f t="shared" si="20"/>
        <v>9.0417660273815578E-2</v>
      </c>
      <c r="I68" s="237">
        <f t="shared" si="20"/>
        <v>9.1541979834194862E-2</v>
      </c>
      <c r="J68" s="237">
        <f t="shared" si="20"/>
        <v>9.1979788550066513E-2</v>
      </c>
      <c r="K68" s="237">
        <f t="shared" si="20"/>
        <v>9.204112998493362E-2</v>
      </c>
      <c r="L68" s="237">
        <f t="shared" si="20"/>
        <v>9.0265939229607767E-2</v>
      </c>
      <c r="M68" s="237">
        <f t="shared" si="20"/>
        <v>8.7209959116250291E-2</v>
      </c>
      <c r="N68" s="237">
        <f t="shared" si="20"/>
        <v>9.1534423120138042E-2</v>
      </c>
      <c r="O68" s="237">
        <f t="shared" si="20"/>
        <v>9.0283965930873358E-2</v>
      </c>
      <c r="P68" s="237">
        <f t="shared" si="20"/>
        <v>9.0240281454747634E-2</v>
      </c>
      <c r="Q68" s="237">
        <f t="shared" si="20"/>
        <v>8.3315522156319988E-2</v>
      </c>
      <c r="R68" s="237">
        <f t="shared" si="20"/>
        <v>8.2067469677699748E-2</v>
      </c>
      <c r="S68" s="237">
        <f t="shared" si="20"/>
        <v>7.8483192073551963E-2</v>
      </c>
      <c r="T68" s="237">
        <f t="shared" si="20"/>
        <v>7.7757540028005667E-2</v>
      </c>
      <c r="U68" s="237">
        <f t="shared" si="20"/>
        <v>7.0592460517963751E-2</v>
      </c>
      <c r="V68" s="237">
        <f t="shared" si="20"/>
        <v>7.7059974389206837E-2</v>
      </c>
      <c r="W68" s="237">
        <f t="shared" si="20"/>
        <v>7.5955515035750792E-2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 t="shared" ref="B72:W72" si="21">SUM(B$73:B$83)</f>
        <v>32.013687204452985</v>
      </c>
      <c r="C72" s="324">
        <f t="shared" si="21"/>
        <v>33.481291760016013</v>
      </c>
      <c r="D72" s="324">
        <f t="shared" si="21"/>
        <v>33.898329717486781</v>
      </c>
      <c r="E72" s="324">
        <f t="shared" si="21"/>
        <v>37.655582567334569</v>
      </c>
      <c r="F72" s="324">
        <f t="shared" si="21"/>
        <v>36.897174862021195</v>
      </c>
      <c r="G72" s="324">
        <f t="shared" si="21"/>
        <v>36.105131029416476</v>
      </c>
      <c r="H72" s="324">
        <f t="shared" si="21"/>
        <v>33.948643212890822</v>
      </c>
      <c r="I72" s="324">
        <f t="shared" si="21"/>
        <v>32.251522825185702</v>
      </c>
      <c r="J72" s="324">
        <f t="shared" si="21"/>
        <v>34.095683591836661</v>
      </c>
      <c r="K72" s="324">
        <f t="shared" si="21"/>
        <v>35.940107263956136</v>
      </c>
      <c r="L72" s="324">
        <f t="shared" si="21"/>
        <v>35.506597023197841</v>
      </c>
      <c r="M72" s="324">
        <f t="shared" si="21"/>
        <v>32.876566765065029</v>
      </c>
      <c r="N72" s="324">
        <f t="shared" si="21"/>
        <v>32.710539740983961</v>
      </c>
      <c r="O72" s="324">
        <f t="shared" si="21"/>
        <v>33.595391032219837</v>
      </c>
      <c r="P72" s="324">
        <f t="shared" si="21"/>
        <v>31.554971060924789</v>
      </c>
      <c r="Q72" s="324">
        <f t="shared" si="21"/>
        <v>30.53147243142967</v>
      </c>
      <c r="R72" s="324">
        <f t="shared" si="21"/>
        <v>30.328894023960054</v>
      </c>
      <c r="S72" s="324">
        <f t="shared" si="21"/>
        <v>30.125723070719609</v>
      </c>
      <c r="T72" s="324">
        <f t="shared" si="21"/>
        <v>29.380836072311489</v>
      </c>
      <c r="U72" s="324">
        <f t="shared" si="21"/>
        <v>29.079047435680138</v>
      </c>
      <c r="V72" s="324">
        <f t="shared" si="21"/>
        <v>29.218421981251275</v>
      </c>
      <c r="W72" s="324">
        <f t="shared" si="21"/>
        <v>29.519256334306405</v>
      </c>
      <c r="DA72" s="95"/>
    </row>
    <row r="73" spans="1:105" ht="12" customHeight="1" x14ac:dyDescent="0.25">
      <c r="A73" s="55" t="s">
        <v>92</v>
      </c>
      <c r="B73" s="336">
        <f>IF(B$6=0,0,B$6/MAE!B$5*1000)</f>
        <v>0.79819838081788796</v>
      </c>
      <c r="C73" s="336">
        <f>IF(C$6=0,0,C$6/MAE!C$5*1000)</f>
        <v>0.82435076855209632</v>
      </c>
      <c r="D73" s="336">
        <f>IF(D$6=0,0,D$6/MAE!D$5*1000)</f>
        <v>0.84489831413565031</v>
      </c>
      <c r="E73" s="336">
        <f>IF(E$6=0,0,E$6/MAE!E$5*1000)</f>
        <v>1.0296040512580158</v>
      </c>
      <c r="F73" s="336">
        <f>IF(F$6=0,0,F$6/MAE!F$5*1000)</f>
        <v>0.9930508172934901</v>
      </c>
      <c r="G73" s="336">
        <f>IF(G$6=0,0,G$6/MAE!G$5*1000)</f>
        <v>0.97624779033391185</v>
      </c>
      <c r="H73" s="336">
        <f>IF(H$6=0,0,H$6/MAE!H$5*1000)</f>
        <v>0.9443781349236603</v>
      </c>
      <c r="I73" s="336">
        <f>IF(I$6=0,0,I$6/MAE!I$5*1000)</f>
        <v>0.90832394529104266</v>
      </c>
      <c r="J73" s="336">
        <f>IF(J$6=0,0,J$6/MAE!J$5*1000)</f>
        <v>0.96485498647924617</v>
      </c>
      <c r="K73" s="336">
        <f>IF(K$6=0,0,K$6/MAE!K$5*1000)</f>
        <v>1.0177275884047678</v>
      </c>
      <c r="L73" s="336">
        <f>IF(L$6=0,0,L$6/MAE!L$5*1000)</f>
        <v>0.98605966286048252</v>
      </c>
      <c r="M73" s="336">
        <f>IF(M$6=0,0,M$6/MAE!M$5*1000)</f>
        <v>0.88211006669524872</v>
      </c>
      <c r="N73" s="336">
        <f>IF(N$6=0,0,N$6/MAE!N$5*1000)</f>
        <v>0.92117553610194958</v>
      </c>
      <c r="O73" s="336">
        <f>IF(O$6=0,0,O$6/MAE!O$5*1000)</f>
        <v>0.93316956352712765</v>
      </c>
      <c r="P73" s="336">
        <f>IF(P$6=0,0,P$6/MAE!P$5*1000)</f>
        <v>0.87606930488619461</v>
      </c>
      <c r="Q73" s="336">
        <f>IF(Q$6=0,0,Q$6/MAE!Q$5*1000)</f>
        <v>0.78260732154678436</v>
      </c>
      <c r="R73" s="336">
        <f>IF(R$6=0,0,R$6/MAE!R$5*1000)</f>
        <v>0.76576912775397932</v>
      </c>
      <c r="S73" s="336">
        <f>IF(S$6=0,0,S$6/MAE!S$5*1000)</f>
        <v>0.72741855461210048</v>
      </c>
      <c r="T73" s="336">
        <f>IF(T$6=0,0,T$6/MAE!T$5*1000)</f>
        <v>0.70287306250328652</v>
      </c>
      <c r="U73" s="336">
        <f>IF(U$6=0,0,U$6/MAE!U$5*1000)</f>
        <v>0.63155144361621185</v>
      </c>
      <c r="V73" s="336">
        <f>IF(V$6=0,0,V$6/MAE!V$5*1000)</f>
        <v>0.69271701310894285</v>
      </c>
      <c r="W73" s="336">
        <f>IF(W$6=0,0,W$6/MAE!W$5*1000)</f>
        <v>0.68981869780502414</v>
      </c>
      <c r="DA73" s="67"/>
    </row>
    <row r="74" spans="1:105" ht="12" customHeight="1" x14ac:dyDescent="0.25">
      <c r="A74" s="202" t="s">
        <v>93</v>
      </c>
      <c r="B74" s="337">
        <f>IF(B$7=0,0,B$7/MAE!B$5*1000)</f>
        <v>1.0855497979123279</v>
      </c>
      <c r="C74" s="337">
        <f>IF(C$7=0,0,C$7/MAE!C$5*1000)</f>
        <v>1.121117045230851</v>
      </c>
      <c r="D74" s="337">
        <f>IF(D$7=0,0,D$7/MAE!D$5*1000)</f>
        <v>1.1490617072244846</v>
      </c>
      <c r="E74" s="337">
        <f>IF(E$7=0,0,E$7/MAE!E$5*1000)</f>
        <v>1.4002615097109019</v>
      </c>
      <c r="F74" s="337">
        <f>IF(F$7=0,0,F$7/MAE!F$5*1000)</f>
        <v>1.3505491115191466</v>
      </c>
      <c r="G74" s="337">
        <f>IF(G$7=0,0,G$7/MAE!G$5*1000)</f>
        <v>1.3276969948541202</v>
      </c>
      <c r="H74" s="337">
        <f>IF(H$7=0,0,H$7/MAE!H$5*1000)</f>
        <v>1.2843542634961775</v>
      </c>
      <c r="I74" s="337">
        <f>IF(I$7=0,0,I$7/MAE!I$5*1000)</f>
        <v>1.2353205655958179</v>
      </c>
      <c r="J74" s="337">
        <f>IF(J$7=0,0,J$7/MAE!J$5*1000)</f>
        <v>1.3122027816117749</v>
      </c>
      <c r="K74" s="337">
        <f>IF(K$7=0,0,K$7/MAE!K$5*1000)</f>
        <v>1.3841095202304843</v>
      </c>
      <c r="L74" s="337">
        <f>IF(L$7=0,0,L$7/MAE!L$5*1000)</f>
        <v>1.3410411414902563</v>
      </c>
      <c r="M74" s="337">
        <f>IF(M$7=0,0,M$7/MAE!M$5*1000)</f>
        <v>1.1996696907055384</v>
      </c>
      <c r="N74" s="337">
        <f>IF(N$7=0,0,N$7/MAE!N$5*1000)</f>
        <v>1.2527987290986515</v>
      </c>
      <c r="O74" s="337">
        <f>IF(O$7=0,0,O$7/MAE!O$5*1000)</f>
        <v>1.2691106063968938</v>
      </c>
      <c r="P74" s="337">
        <f>IF(P$7=0,0,P$7/MAE!P$5*1000)</f>
        <v>1.1914542546452249</v>
      </c>
      <c r="Q74" s="337">
        <f>IF(Q$7=0,0,Q$7/MAE!Q$5*1000)</f>
        <v>1.0643459573036262</v>
      </c>
      <c r="R74" s="337">
        <f>IF(R$7=0,0,R$7/MAE!R$5*1000)</f>
        <v>1.041446013745412</v>
      </c>
      <c r="S74" s="337">
        <f>IF(S$7=0,0,S$7/MAE!S$5*1000)</f>
        <v>0.98928923427245596</v>
      </c>
      <c r="T74" s="337">
        <f>IF(T$7=0,0,T$7/MAE!T$5*1000)</f>
        <v>0.95590736500447016</v>
      </c>
      <c r="U74" s="337">
        <f>IF(U$7=0,0,U$7/MAE!U$5*1000)</f>
        <v>0.85890996331804825</v>
      </c>
      <c r="V74" s="337">
        <f>IF(V$7=0,0,V$7/MAE!V$5*1000)</f>
        <v>0.94209513782816201</v>
      </c>
      <c r="W74" s="337">
        <f>IF(W$7=0,0,W$7/MAE!W$5*1000)</f>
        <v>0.9381534290148329</v>
      </c>
      <c r="DA74" s="174"/>
    </row>
    <row r="75" spans="1:105" ht="12" customHeight="1" x14ac:dyDescent="0.25">
      <c r="A75" s="202" t="s">
        <v>94</v>
      </c>
      <c r="B75" s="337">
        <f>IF(B$8=0,0,B$8/MAE!B$5*1000)</f>
        <v>1.3409732797740521</v>
      </c>
      <c r="C75" s="337">
        <f>IF(C$8=0,0,C$8/MAE!C$5*1000)</f>
        <v>1.384909291167522</v>
      </c>
      <c r="D75" s="337">
        <f>IF(D$8=0,0,D$8/MAE!D$5*1000)</f>
        <v>1.4194291677478923</v>
      </c>
      <c r="E75" s="337">
        <f>IF(E$8=0,0,E$8/MAE!E$5*1000)</f>
        <v>1.7297348061134667</v>
      </c>
      <c r="F75" s="337">
        <f>IF(F$8=0,0,F$8/MAE!F$5*1000)</f>
        <v>1.6683253730530634</v>
      </c>
      <c r="G75" s="337">
        <f>IF(G$8=0,0,G$8/MAE!G$5*1000)</f>
        <v>1.6400962877609728</v>
      </c>
      <c r="H75" s="337">
        <f>IF(H$8=0,0,H$8/MAE!H$5*1000)</f>
        <v>1.5865552666717486</v>
      </c>
      <c r="I75" s="337">
        <f>IF(I$8=0,0,I$8/MAE!I$5*1000)</f>
        <v>1.5259842280889515</v>
      </c>
      <c r="J75" s="337">
        <f>IF(J$8=0,0,J$8/MAE!J$5*1000)</f>
        <v>1.6209563772851336</v>
      </c>
      <c r="K75" s="337">
        <f>IF(K$8=0,0,K$8/MAE!K$5*1000)</f>
        <v>1.7097823485200094</v>
      </c>
      <c r="L75" s="337">
        <f>IF(L$8=0,0,L$8/MAE!L$5*1000)</f>
        <v>1.6565802336056106</v>
      </c>
      <c r="M75" s="337">
        <f>IF(M$8=0,0,M$8/MAE!M$5*1000)</f>
        <v>1.4819449120480184</v>
      </c>
      <c r="N75" s="337">
        <f>IF(N$8=0,0,N$8/MAE!N$5*1000)</f>
        <v>1.5475749006512749</v>
      </c>
      <c r="O75" s="337">
        <f>IF(O$8=0,0,O$8/MAE!O$5*1000)</f>
        <v>1.5677248667255741</v>
      </c>
      <c r="P75" s="337">
        <f>IF(P$8=0,0,P$8/MAE!P$5*1000)</f>
        <v>1.4717964322088075</v>
      </c>
      <c r="Q75" s="337">
        <f>IF(Q$8=0,0,Q$8/MAE!Q$5*1000)</f>
        <v>1.3147803001985976</v>
      </c>
      <c r="R75" s="337">
        <f>IF(R$8=0,0,R$8/MAE!R$5*1000)</f>
        <v>1.2864921346266853</v>
      </c>
      <c r="S75" s="337">
        <f>IF(S$8=0,0,S$8/MAE!S$5*1000)</f>
        <v>1.2220631717483283</v>
      </c>
      <c r="T75" s="337">
        <f>IF(T$8=0,0,T$8/MAE!T$5*1000)</f>
        <v>1.1808267450055223</v>
      </c>
      <c r="U75" s="337">
        <f>IF(U$8=0,0,U$8/MAE!U$5*1000)</f>
        <v>1.0610064252752363</v>
      </c>
      <c r="V75" s="337">
        <f>IF(V$8=0,0,V$8/MAE!V$5*1000)</f>
        <v>1.1637645820230236</v>
      </c>
      <c r="W75" s="337">
        <f>IF(W$8=0,0,W$8/MAE!W$5*1000)</f>
        <v>1.1588954123124402</v>
      </c>
      <c r="DA75" s="174"/>
    </row>
    <row r="76" spans="1:105" ht="12" customHeight="1" x14ac:dyDescent="0.25">
      <c r="A76" s="202" t="s">
        <v>95</v>
      </c>
      <c r="B76" s="337">
        <f>IF(B$9=0,0,B$9/MAE!B$5*1000)</f>
        <v>0.83012631605060339</v>
      </c>
      <c r="C76" s="337">
        <f>IF(C$9=0,0,C$9/MAE!C$5*1000)</f>
        <v>0.85732479929418037</v>
      </c>
      <c r="D76" s="337">
        <f>IF(D$9=0,0,D$9/MAE!D$5*1000)</f>
        <v>0.87869424670107632</v>
      </c>
      <c r="E76" s="337">
        <f>IF(E$9=0,0,E$9/MAE!E$5*1000)</f>
        <v>1.0707882133083366</v>
      </c>
      <c r="F76" s="337">
        <f>IF(F$9=0,0,F$9/MAE!F$5*1000)</f>
        <v>1.0327728499852298</v>
      </c>
      <c r="G76" s="337">
        <f>IF(G$9=0,0,G$9/MAE!G$5*1000)</f>
        <v>1.0152977019472682</v>
      </c>
      <c r="H76" s="337">
        <f>IF(H$9=0,0,H$9/MAE!H$5*1000)</f>
        <v>0.98215326032060613</v>
      </c>
      <c r="I76" s="337">
        <f>IF(I$9=0,0,I$9/MAE!I$5*1000)</f>
        <v>0.94465690310268402</v>
      </c>
      <c r="J76" s="337">
        <f>IF(J$9=0,0,J$9/MAE!J$5*1000)</f>
        <v>1.0034491859384163</v>
      </c>
      <c r="K76" s="337">
        <f>IF(K$9=0,0,K$9/MAE!K$5*1000)</f>
        <v>1.0584366919409585</v>
      </c>
      <c r="L76" s="337">
        <f>IF(L$9=0,0,L$9/MAE!L$5*1000)</f>
        <v>1.0255020493749016</v>
      </c>
      <c r="M76" s="337">
        <f>IF(M$9=0,0,M$9/MAE!M$5*1000)</f>
        <v>0.91739446936305868</v>
      </c>
      <c r="N76" s="337">
        <f>IF(N$9=0,0,N$9/MAE!N$5*1000)</f>
        <v>0.95802255754602683</v>
      </c>
      <c r="O76" s="337">
        <f>IF(O$9=0,0,O$9/MAE!O$5*1000)</f>
        <v>0.97049634606821233</v>
      </c>
      <c r="P76" s="337">
        <f>IF(P$9=0,0,P$9/MAE!P$5*1000)</f>
        <v>0.91111207708164266</v>
      </c>
      <c r="Q76" s="337">
        <f>IF(Q$9=0,0,Q$9/MAE!Q$5*1000)</f>
        <v>0.81391161440865556</v>
      </c>
      <c r="R76" s="337">
        <f>IF(R$9=0,0,R$9/MAE!R$5*1000)</f>
        <v>0.79639989286413859</v>
      </c>
      <c r="S76" s="337">
        <f>IF(S$9=0,0,S$9/MAE!S$5*1000)</f>
        <v>0.75651529679658425</v>
      </c>
      <c r="T76" s="337">
        <f>IF(T$9=0,0,T$9/MAE!T$5*1000)</f>
        <v>0.73098798500341833</v>
      </c>
      <c r="U76" s="337">
        <f>IF(U$9=0,0,U$9/MAE!U$5*1000)</f>
        <v>0.65681350136086047</v>
      </c>
      <c r="V76" s="337">
        <f>IF(V$9=0,0,V$9/MAE!V$5*1000)</f>
        <v>0.72042569363330022</v>
      </c>
      <c r="W76" s="337">
        <f>IF(W$9=0,0,W$9/MAE!W$5*1000)</f>
        <v>0.71741144571722526</v>
      </c>
      <c r="DA76" s="174"/>
    </row>
    <row r="77" spans="1:105" ht="12" customHeight="1" x14ac:dyDescent="0.25">
      <c r="A77" s="56" t="s">
        <v>96</v>
      </c>
      <c r="B77" s="338">
        <f>IF(B$10=0,0,B$10/MAE!B$5*1000)</f>
        <v>0.86766206128005252</v>
      </c>
      <c r="C77" s="338">
        <f>IF(C$10=0,0,C$10/MAE!C$5*1000)</f>
        <v>0.90904683393863062</v>
      </c>
      <c r="D77" s="338">
        <f>IF(D$10=0,0,D$10/MAE!D$5*1000)</f>
        <v>0.91880610223520875</v>
      </c>
      <c r="E77" s="338">
        <f>IF(E$10=0,0,E$10/MAE!E$5*1000)</f>
        <v>1.0568941317952529</v>
      </c>
      <c r="F77" s="338">
        <f>IF(F$10=0,0,F$10/MAE!F$5*1000)</f>
        <v>1.024415009877764</v>
      </c>
      <c r="G77" s="338">
        <f>IF(G$10=0,0,G$10/MAE!G$5*1000)</f>
        <v>1.0054701692511077</v>
      </c>
      <c r="H77" s="338">
        <f>IF(H$10=0,0,H$10/MAE!H$5*1000)</f>
        <v>0.96944352146725399</v>
      </c>
      <c r="I77" s="338">
        <f>IF(I$10=0,0,I$10/MAE!I$5*1000)</f>
        <v>0.9339668127374493</v>
      </c>
      <c r="J77" s="338">
        <f>IF(J$10=0,0,J$10/MAE!J$5*1000)</f>
        <v>0.99243821562849921</v>
      </c>
      <c r="K77" s="338">
        <f>IF(K$10=0,0,K$10/MAE!K$5*1000)</f>
        <v>1.0505981508506193</v>
      </c>
      <c r="L77" s="338">
        <f>IF(L$10=0,0,L$10/MAE!L$5*1000)</f>
        <v>1.015574000898587</v>
      </c>
      <c r="M77" s="338">
        <f>IF(M$10=0,0,M$10/MAE!M$5*1000)</f>
        <v>0.91040727894780049</v>
      </c>
      <c r="N77" s="338">
        <f>IF(N$10=0,0,N$10/MAE!N$5*1000)</f>
        <v>0.94439365239019657</v>
      </c>
      <c r="O77" s="338">
        <f>IF(O$10=0,0,O$10/MAE!O$5*1000)</f>
        <v>0.95488779362855247</v>
      </c>
      <c r="P77" s="338">
        <f>IF(P$10=0,0,P$10/MAE!P$5*1000)</f>
        <v>0.89634071799508219</v>
      </c>
      <c r="Q77" s="338">
        <f>IF(Q$10=0,0,Q$10/MAE!Q$5*1000)</f>
        <v>0.82679933042466658</v>
      </c>
      <c r="R77" s="338">
        <f>IF(R$10=0,0,R$10/MAE!R$5*1000)</f>
        <v>0.82077378837064874</v>
      </c>
      <c r="S77" s="338">
        <f>IF(S$10=0,0,S$10/MAE!S$5*1000)</f>
        <v>0.82020117132274106</v>
      </c>
      <c r="T77" s="338">
        <f>IF(T$10=0,0,T$10/MAE!T$5*1000)</f>
        <v>0.81062715264759899</v>
      </c>
      <c r="U77" s="338">
        <f>IF(U$10=0,0,U$10/MAE!U$5*1000)</f>
        <v>0.83442126781038672</v>
      </c>
      <c r="V77" s="338">
        <f>IF(V$10=0,0,V$10/MAE!V$5*1000)</f>
        <v>0.83572214392912958</v>
      </c>
      <c r="W77" s="338">
        <f>IF(W$10=0,0,W$10/MAE!W$5*1000)</f>
        <v>0.80685551569709957</v>
      </c>
      <c r="DA77" s="68"/>
    </row>
    <row r="78" spans="1:105" ht="12" customHeight="1" x14ac:dyDescent="0.25">
      <c r="A78" s="203" t="s">
        <v>2557</v>
      </c>
      <c r="B78" s="351">
        <f>IF(B$16=0,0,B$16/MAE!B$5*1000)</f>
        <v>5.6237355823707098</v>
      </c>
      <c r="C78" s="351">
        <f>IF(C$16=0,0,C$16/MAE!C$5*1000)</f>
        <v>5.8919702199726052</v>
      </c>
      <c r="D78" s="351">
        <f>IF(D$16=0,0,D$16/MAE!D$5*1000)</f>
        <v>5.9552247367096838</v>
      </c>
      <c r="E78" s="351">
        <f>IF(E$16=0,0,E$16/MAE!E$5*1000)</f>
        <v>6.8502397431173767</v>
      </c>
      <c r="F78" s="351">
        <f>IF(F$16=0,0,F$16/MAE!F$5*1000)</f>
        <v>6.6397269158743972</v>
      </c>
      <c r="G78" s="351">
        <f>IF(G$16=0,0,G$16/MAE!G$5*1000)</f>
        <v>6.5169362821831029</v>
      </c>
      <c r="H78" s="351">
        <f>IF(H$16=0,0,H$16/MAE!H$5*1000)</f>
        <v>6.2834302317322015</v>
      </c>
      <c r="I78" s="351">
        <f>IF(I$16=0,0,I$16/MAE!I$5*1000)</f>
        <v>6.0534886010760625</v>
      </c>
      <c r="J78" s="351">
        <f>IF(J$16=0,0,J$16/MAE!J$5*1000)</f>
        <v>6.4324699161106453</v>
      </c>
      <c r="K78" s="351">
        <f>IF(K$16=0,0,K$16/MAE!K$5*1000)</f>
        <v>6.8094324592169766</v>
      </c>
      <c r="L78" s="351">
        <f>IF(L$16=0,0,L$16/MAE!L$5*1000)</f>
        <v>6.5824240798982459</v>
      </c>
      <c r="M78" s="351">
        <f>IF(M$16=0,0,M$16/MAE!M$5*1000)</f>
        <v>5.9007879191061123</v>
      </c>
      <c r="N78" s="351">
        <f>IF(N$16=0,0,N$16/MAE!N$5*1000)</f>
        <v>6.1210699691957196</v>
      </c>
      <c r="O78" s="351">
        <f>IF(O$16=0,0,O$16/MAE!O$5*1000)</f>
        <v>6.1890875512961729</v>
      </c>
      <c r="P78" s="351">
        <f>IF(P$16=0,0,P$16/MAE!P$5*1000)</f>
        <v>5.8096157647829392</v>
      </c>
      <c r="Q78" s="351">
        <f>IF(Q$16=0,0,Q$16/MAE!Q$5*1000)</f>
        <v>5.3588845490487635</v>
      </c>
      <c r="R78" s="351">
        <f>IF(R$16=0,0,R$16/MAE!R$5*1000)</f>
        <v>5.3198301098097609</v>
      </c>
      <c r="S78" s="351">
        <f>IF(S$16=0,0,S$16/MAE!S$5*1000)</f>
        <v>5.316118703017767</v>
      </c>
      <c r="T78" s="351">
        <f>IF(T$16=0,0,T$16/MAE!T$5*1000)</f>
        <v>5.2540648782714747</v>
      </c>
      <c r="U78" s="351">
        <f>IF(U$16=0,0,U$16/MAE!U$5*1000)</f>
        <v>5.4082859950673194</v>
      </c>
      <c r="V78" s="351">
        <f>IF(V$16=0,0,V$16/MAE!V$5*1000)</f>
        <v>5.4167175995406565</v>
      </c>
      <c r="W78" s="351">
        <f>IF(W$16=0,0,W$16/MAE!W$5*1000)</f>
        <v>5.2296190832219409</v>
      </c>
      <c r="DA78" s="175"/>
    </row>
    <row r="79" spans="1:105" ht="12" customHeight="1" x14ac:dyDescent="0.25">
      <c r="A79" s="203" t="s">
        <v>2567</v>
      </c>
      <c r="B79" s="351">
        <f>IF(B$24=0,0,B$24/MAE!B$5*1000)</f>
        <v>2.6286629204736736</v>
      </c>
      <c r="C79" s="351">
        <f>IF(C$24=0,0,C$24/MAE!C$5*1000)</f>
        <v>2.7554172561161714</v>
      </c>
      <c r="D79" s="351">
        <f>IF(D$24=0,0,D$24/MAE!D$5*1000)</f>
        <v>2.7826761427328042</v>
      </c>
      <c r="E79" s="351">
        <f>IF(E$24=0,0,E$24/MAE!E$5*1000)</f>
        <v>2.5371023148130267</v>
      </c>
      <c r="F79" s="351">
        <f>IF(F$24=0,0,F$24/MAE!F$5*1000)</f>
        <v>2.5374552066835157</v>
      </c>
      <c r="G79" s="351">
        <f>IF(G$24=0,0,G$24/MAE!G$5*1000)</f>
        <v>2.4613697268485701</v>
      </c>
      <c r="H79" s="351">
        <f>IF(H$24=0,0,H$24/MAE!H$5*1000)</f>
        <v>2.1404160576066737</v>
      </c>
      <c r="I79" s="351">
        <f>IF(I$24=0,0,I$24/MAE!I$5*1000)</f>
        <v>1.9175632421741884</v>
      </c>
      <c r="J79" s="351">
        <f>IF(J$24=0,0,J$24/MAE!J$5*1000)</f>
        <v>2.0527692596258489</v>
      </c>
      <c r="K79" s="351">
        <f>IF(K$24=0,0,K$24/MAE!K$5*1000)</f>
        <v>2.1020617000842146</v>
      </c>
      <c r="L79" s="351">
        <f>IF(L$24=0,0,L$24/MAE!L$5*1000)</f>
        <v>2.1111819460131049</v>
      </c>
      <c r="M79" s="351">
        <f>IF(M$24=0,0,M$24/MAE!M$5*1000)</f>
        <v>2.3125340866987516</v>
      </c>
      <c r="N79" s="351">
        <f>IF(N$24=0,0,N$24/MAE!N$5*1000)</f>
        <v>2.1040264099180335</v>
      </c>
      <c r="O79" s="351">
        <f>IF(O$24=0,0,O$24/MAE!O$5*1000)</f>
        <v>2.2773990994702111</v>
      </c>
      <c r="P79" s="351">
        <f>IF(P$24=0,0,P$24/MAE!P$5*1000)</f>
        <v>2.1500276850586006</v>
      </c>
      <c r="Q79" s="351">
        <f>IF(Q$24=0,0,Q$24/MAE!Q$5*1000)</f>
        <v>2.4998113405953166</v>
      </c>
      <c r="R79" s="351">
        <f>IF(R$24=0,0,R$24/MAE!R$5*1000)</f>
        <v>2.4994582147693127</v>
      </c>
      <c r="S79" s="351">
        <f>IF(S$24=0,0,S$24/MAE!S$5*1000)</f>
        <v>2.5168277710345857</v>
      </c>
      <c r="T79" s="351">
        <f>IF(T$24=0,0,T$24/MAE!T$5*1000)</f>
        <v>2.2197388532797699</v>
      </c>
      <c r="U79" s="351">
        <f>IF(U$24=0,0,U$24/MAE!U$5*1000)</f>
        <v>2.1169821334986656</v>
      </c>
      <c r="V79" s="351">
        <f>IF(V$24=0,0,V$24/MAE!V$5*1000)</f>
        <v>1.4930627807793548</v>
      </c>
      <c r="W79" s="351">
        <f>IF(W$24=0,0,W$24/MAE!W$5*1000)</f>
        <v>2.5903906146010378</v>
      </c>
      <c r="DA79" s="175"/>
    </row>
    <row r="80" spans="1:105" ht="12" customHeight="1" x14ac:dyDescent="0.25">
      <c r="A80" s="203" t="s">
        <v>2572</v>
      </c>
      <c r="B80" s="351">
        <f>IF(B$27=0,0,B$27/MAE!B$5*1000)</f>
        <v>8.0339079748152997</v>
      </c>
      <c r="C80" s="351">
        <f>IF(C$27=0,0,C$27/MAE!C$5*1000)</f>
        <v>8.4171003142465786</v>
      </c>
      <c r="D80" s="351">
        <f>IF(D$27=0,0,D$27/MAE!D$5*1000)</f>
        <v>8.5074639095852671</v>
      </c>
      <c r="E80" s="351">
        <f>IF(E$27=0,0,E$27/MAE!E$5*1000)</f>
        <v>9.7860567758819723</v>
      </c>
      <c r="F80" s="351">
        <f>IF(F$27=0,0,F$27/MAE!F$5*1000)</f>
        <v>9.4853241655348537</v>
      </c>
      <c r="G80" s="351">
        <f>IF(G$27=0,0,G$27/MAE!G$5*1000)</f>
        <v>9.3099089745472927</v>
      </c>
      <c r="H80" s="351">
        <f>IF(H$27=0,0,H$27/MAE!H$5*1000)</f>
        <v>8.9763289024745738</v>
      </c>
      <c r="I80" s="351">
        <f>IF(I$27=0,0,I$27/MAE!I$5*1000)</f>
        <v>8.6478408586800857</v>
      </c>
      <c r="J80" s="351">
        <f>IF(J$27=0,0,J$27/MAE!J$5*1000)</f>
        <v>9.1892427373009209</v>
      </c>
      <c r="K80" s="351">
        <f>IF(K$27=0,0,K$27/MAE!K$5*1000)</f>
        <v>9.7277606560242535</v>
      </c>
      <c r="L80" s="351">
        <f>IF(L$27=0,0,L$27/MAE!L$5*1000)</f>
        <v>9.4034629712832096</v>
      </c>
      <c r="M80" s="351">
        <f>IF(M$27=0,0,M$27/MAE!M$5*1000)</f>
        <v>8.4296970272944503</v>
      </c>
      <c r="N80" s="351">
        <f>IF(N$27=0,0,N$27/MAE!N$5*1000)</f>
        <v>8.7443856702795966</v>
      </c>
      <c r="O80" s="351">
        <f>IF(O$27=0,0,O$27/MAE!O$5*1000)</f>
        <v>8.8415536447088208</v>
      </c>
      <c r="P80" s="351">
        <f>IF(P$27=0,0,P$27/MAE!P$5*1000)</f>
        <v>8.2994510925470539</v>
      </c>
      <c r="Q80" s="351">
        <f>IF(Q$27=0,0,Q$27/MAE!Q$5*1000)</f>
        <v>7.6555493557839505</v>
      </c>
      <c r="R80" s="351">
        <f>IF(R$27=0,0,R$27/MAE!R$5*1000)</f>
        <v>7.5997572997282266</v>
      </c>
      <c r="S80" s="351">
        <f>IF(S$27=0,0,S$27/MAE!S$5*1000)</f>
        <v>7.5944552900253832</v>
      </c>
      <c r="T80" s="351">
        <f>IF(T$27=0,0,T$27/MAE!T$5*1000)</f>
        <v>7.5058069689592504</v>
      </c>
      <c r="U80" s="351">
        <f>IF(U$27=0,0,U$27/MAE!U$5*1000)</f>
        <v>7.7261228500961749</v>
      </c>
      <c r="V80" s="351">
        <f>IF(V$27=0,0,V$27/MAE!V$5*1000)</f>
        <v>7.7381679993437915</v>
      </c>
      <c r="W80" s="351">
        <f>IF(W$27=0,0,W$27/MAE!W$5*1000)</f>
        <v>7.4708844046027716</v>
      </c>
      <c r="DA80" s="175"/>
    </row>
    <row r="81" spans="1:105" ht="12" customHeight="1" x14ac:dyDescent="0.25">
      <c r="A81" s="203" t="s">
        <v>2582</v>
      </c>
      <c r="B81" s="351">
        <f>IF(B$35=0,0,B$35/MAE!B$5*1000)</f>
        <v>4.3790967383330877</v>
      </c>
      <c r="C81" s="351">
        <f>IF(C$35=0,0,C$35/MAE!C$5*1000)</f>
        <v>4.6837452757804812</v>
      </c>
      <c r="D81" s="351">
        <f>IF(D$35=0,0,D$35/MAE!D$5*1000)</f>
        <v>4.640350557289274</v>
      </c>
      <c r="E81" s="351">
        <f>IF(E$35=0,0,E$35/MAE!E$5*1000)</f>
        <v>3.9062308623804518</v>
      </c>
      <c r="F81" s="351">
        <f>IF(F$35=0,0,F$35/MAE!F$5*1000)</f>
        <v>4.1711514803483549</v>
      </c>
      <c r="G81" s="351">
        <f>IF(G$35=0,0,G$35/MAE!G$5*1000)</f>
        <v>3.9929733719808369</v>
      </c>
      <c r="H81" s="351">
        <f>IF(H$35=0,0,H$35/MAE!H$5*1000)</f>
        <v>3.1790116377842188</v>
      </c>
      <c r="I81" s="351">
        <f>IF(I$35=0,0,I$35/MAE!I$5*1000)</f>
        <v>2.7720544789571955</v>
      </c>
      <c r="J81" s="351">
        <f>IF(J$35=0,0,J$35/MAE!J$5*1000)</f>
        <v>2.7598824295086843</v>
      </c>
      <c r="K81" s="351">
        <f>IF(K$35=0,0,K$35/MAE!K$5*1000)</f>
        <v>2.8871376399867286</v>
      </c>
      <c r="L81" s="351">
        <f>IF(L$35=0,0,L$35/MAE!L$5*1000)</f>
        <v>3.4466482268969809</v>
      </c>
      <c r="M81" s="351">
        <f>IF(M$35=0,0,M$35/MAE!M$5*1000)</f>
        <v>3.7407289506048649</v>
      </c>
      <c r="N81" s="351">
        <f>IF(N$35=0,0,N$35/MAE!N$5*1000)</f>
        <v>2.7013093573738374</v>
      </c>
      <c r="O81" s="351">
        <f>IF(O$35=0,0,O$35/MAE!O$5*1000)</f>
        <v>3.0796225160807613</v>
      </c>
      <c r="P81" s="351">
        <f>IF(P$35=0,0,P$35/MAE!P$5*1000)</f>
        <v>2.8964415984312391</v>
      </c>
      <c r="Q81" s="351">
        <f>IF(Q$35=0,0,Q$35/MAE!Q$5*1000)</f>
        <v>3.9145219508688966</v>
      </c>
      <c r="R81" s="351">
        <f>IF(R$35=0,0,R$35/MAE!R$5*1000)</f>
        <v>4.0342600384032785</v>
      </c>
      <c r="S81" s="351">
        <f>IF(S$35=0,0,S$35/MAE!S$5*1000)</f>
        <v>4.3268619056376609</v>
      </c>
      <c r="T81" s="351">
        <f>IF(T$35=0,0,T$35/MAE!T$5*1000)</f>
        <v>4.361630824671888</v>
      </c>
      <c r="U81" s="351">
        <f>IF(U$35=0,0,U$35/MAE!U$5*1000)</f>
        <v>4.7007454182761697</v>
      </c>
      <c r="V81" s="351">
        <f>IF(V$35=0,0,V$35/MAE!V$5*1000)</f>
        <v>4.6391365185737321</v>
      </c>
      <c r="W81" s="351">
        <f>IF(W$35=0,0,W$35/MAE!W$5*1000)</f>
        <v>4.3639476635253285</v>
      </c>
      <c r="DA81" s="175"/>
    </row>
    <row r="82" spans="1:105" ht="12" customHeight="1" x14ac:dyDescent="0.25">
      <c r="A82" s="203" t="s">
        <v>2594</v>
      </c>
      <c r="B82" s="351">
        <f>IF(B$46=0,0,B$46/MAE!B$5*1000)</f>
        <v>3.8313522279258616</v>
      </c>
      <c r="C82" s="351">
        <f>IF(C$46=0,0,C$46/MAE!C$5*1000)</f>
        <v>3.9568836890500632</v>
      </c>
      <c r="D82" s="351">
        <f>IF(D$46=0,0,D$46/MAE!D$5*1000)</f>
        <v>4.0555119078511206</v>
      </c>
      <c r="E82" s="351">
        <f>IF(E$46=0,0,E$46/MAE!E$5*1000)</f>
        <v>4.9420994460384744</v>
      </c>
      <c r="F82" s="351">
        <f>IF(F$46=0,0,F$46/MAE!F$5*1000)</f>
        <v>4.7666439230087514</v>
      </c>
      <c r="G82" s="351">
        <f>IF(G$46=0,0,G$46/MAE!G$5*1000)</f>
        <v>4.6859893936027772</v>
      </c>
      <c r="H82" s="351">
        <f>IF(H$46=0,0,H$46/MAE!H$5*1000)</f>
        <v>4.533015047633568</v>
      </c>
      <c r="I82" s="351">
        <f>IF(I$46=0,0,I$46/MAE!I$5*1000)</f>
        <v>4.3599549373970037</v>
      </c>
      <c r="J82" s="351">
        <f>IF(J$46=0,0,J$46/MAE!J$5*1000)</f>
        <v>4.631303935100382</v>
      </c>
      <c r="K82" s="351">
        <f>IF(K$46=0,0,K$46/MAE!K$5*1000)</f>
        <v>4.8850924243428828</v>
      </c>
      <c r="L82" s="351">
        <f>IF(L$46=0,0,L$46/MAE!L$5*1000)</f>
        <v>4.7330863817303142</v>
      </c>
      <c r="M82" s="351">
        <f>IF(M$46=0,0,M$46/MAE!M$5*1000)</f>
        <v>4.2341283201371933</v>
      </c>
      <c r="N82" s="351">
        <f>IF(N$46=0,0,N$46/MAE!N$5*1000)</f>
        <v>4.4216425732893567</v>
      </c>
      <c r="O82" s="351">
        <f>IF(O$46=0,0,O$46/MAE!O$5*1000)</f>
        <v>4.4792139049302113</v>
      </c>
      <c r="P82" s="351">
        <f>IF(P$46=0,0,P$46/MAE!P$5*1000)</f>
        <v>4.2051326634537354</v>
      </c>
      <c r="Q82" s="351">
        <f>IF(Q$46=0,0,Q$46/MAE!Q$5*1000)</f>
        <v>3.7565151434245627</v>
      </c>
      <c r="R82" s="351">
        <f>IF(R$46=0,0,R$46/MAE!R$5*1000)</f>
        <v>3.6756918132190997</v>
      </c>
      <c r="S82" s="351">
        <f>IF(S$46=0,0,S$46/MAE!S$5*1000)</f>
        <v>3.4916090621380826</v>
      </c>
      <c r="T82" s="351">
        <f>IF(T$46=0,0,T$46/MAE!T$5*1000)</f>
        <v>3.3737907000157765</v>
      </c>
      <c r="U82" s="351">
        <f>IF(U$46=0,0,U$46/MAE!U$5*1000)</f>
        <v>3.0314469293578163</v>
      </c>
      <c r="V82" s="351">
        <f>IF(V$46=0,0,V$46/MAE!V$5*1000)</f>
        <v>3.3250416629229234</v>
      </c>
      <c r="W82" s="351">
        <f>IF(W$46=0,0,W$46/MAE!W$5*1000)</f>
        <v>3.3111297494641159</v>
      </c>
      <c r="DA82" s="175"/>
    </row>
    <row r="83" spans="1:105" ht="12" customHeight="1" x14ac:dyDescent="0.25">
      <c r="A83" s="41" t="s">
        <v>2596</v>
      </c>
      <c r="B83" s="339">
        <f>IF(B$47=0,0,B$47/MAE!B$5*1000)</f>
        <v>2.5944219246994318</v>
      </c>
      <c r="C83" s="339">
        <f>IF(C$47=0,0,C$47/MAE!C$5*1000)</f>
        <v>2.6794262666668316</v>
      </c>
      <c r="D83" s="339">
        <f>IF(D$47=0,0,D$47/MAE!D$5*1000)</f>
        <v>2.7462129252743184</v>
      </c>
      <c r="E83" s="339">
        <f>IF(E$47=0,0,E$47/MAE!E$5*1000)</f>
        <v>3.3465707129172988</v>
      </c>
      <c r="F83" s="339">
        <f>IF(F$47=0,0,F$47/MAE!F$5*1000)</f>
        <v>3.2277600088426306</v>
      </c>
      <c r="G83" s="339">
        <f>IF(G$47=0,0,G$47/MAE!G$5*1000)</f>
        <v>3.173144336106517</v>
      </c>
      <c r="H83" s="339">
        <f>IF(H$47=0,0,H$47/MAE!H$5*1000)</f>
        <v>3.0695568887801379</v>
      </c>
      <c r="I83" s="339">
        <f>IF(I$47=0,0,I$47/MAE!I$5*1000)</f>
        <v>2.9523682520852259</v>
      </c>
      <c r="J83" s="339">
        <f>IF(J$47=0,0,J$47/MAE!J$5*1000)</f>
        <v>3.1361137672471089</v>
      </c>
      <c r="K83" s="339">
        <f>IF(K$47=0,0,K$47/MAE!K$5*1000)</f>
        <v>3.3079680843542434</v>
      </c>
      <c r="L83" s="339">
        <f>IF(L$47=0,0,L$47/MAE!L$5*1000)</f>
        <v>3.2050363291461483</v>
      </c>
      <c r="M83" s="339">
        <f>IF(M$47=0,0,M$47/MAE!M$5*1000)</f>
        <v>2.8671640434639958</v>
      </c>
      <c r="N83" s="339">
        <f>IF(N$47=0,0,N$47/MAE!N$5*1000)</f>
        <v>2.9941403851393158</v>
      </c>
      <c r="O83" s="339">
        <f>IF(O$47=0,0,O$47/MAE!O$5*1000)</f>
        <v>3.0331251393873044</v>
      </c>
      <c r="P83" s="339">
        <f>IF(P$47=0,0,P$47/MAE!P$5*1000)</f>
        <v>2.8475294698342699</v>
      </c>
      <c r="Q83" s="339">
        <f>IF(Q$47=0,0,Q$47/MAE!Q$5*1000)</f>
        <v>2.5437455678258507</v>
      </c>
      <c r="R83" s="339">
        <f>IF(R$47=0,0,R$47/MAE!R$5*1000)</f>
        <v>2.4890155906695104</v>
      </c>
      <c r="S83" s="339">
        <f>IF(S$47=0,0,S$47/MAE!S$5*1000)</f>
        <v>2.3643629101139232</v>
      </c>
      <c r="T83" s="339">
        <f>IF(T$47=0,0,T$47/MAE!T$5*1000)</f>
        <v>2.2845815369490334</v>
      </c>
      <c r="U83" s="339">
        <f>IF(U$47=0,0,U$47/MAE!U$5*1000)</f>
        <v>2.0527615080032451</v>
      </c>
      <c r="V83" s="339">
        <f>IF(V$47=0,0,V$47/MAE!V$5*1000)</f>
        <v>2.2515708495682611</v>
      </c>
      <c r="W83" s="339">
        <f>IF(W$47=0,0,W$47/MAE!W$5*1000)</f>
        <v>2.2421503183445912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useful energy demand"</f>
        <v>LU: Machinery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7.8851059984362086</v>
      </c>
      <c r="C5" s="225">
        <v>8.1606848735364519</v>
      </c>
      <c r="D5" s="225">
        <v>8.8819118271822859</v>
      </c>
      <c r="E5" s="225">
        <v>10.21753584824441</v>
      </c>
      <c r="F5" s="225">
        <v>9.835474744344495</v>
      </c>
      <c r="G5" s="225">
        <v>9.0036044875329502</v>
      </c>
      <c r="H5" s="225">
        <v>8.226110282809854</v>
      </c>
      <c r="I5" s="225">
        <v>8.5010990751815729</v>
      </c>
      <c r="J5" s="225">
        <v>8.616891859659324</v>
      </c>
      <c r="K5" s="225">
        <v>7.8694662985917176</v>
      </c>
      <c r="L5" s="225">
        <v>9.3494511301320173</v>
      </c>
      <c r="M5" s="225">
        <v>6.5767695148670731</v>
      </c>
      <c r="N5" s="225">
        <v>5.7500566817963206</v>
      </c>
      <c r="O5" s="225">
        <v>5.6713434822628317</v>
      </c>
      <c r="P5" s="225">
        <v>5.1504249303748626</v>
      </c>
      <c r="Q5" s="225">
        <v>6.1905811770626311</v>
      </c>
      <c r="R5" s="225">
        <v>6.9279451473291314</v>
      </c>
      <c r="S5" s="225">
        <v>6.3966108332855489</v>
      </c>
      <c r="T5" s="225">
        <v>3.767222620839751</v>
      </c>
      <c r="U5" s="225">
        <v>4.9689715132155428</v>
      </c>
      <c r="V5" s="225">
        <v>4.896473666477398</v>
      </c>
      <c r="W5" s="225">
        <v>20.94079591695256</v>
      </c>
      <c r="DA5" s="89" t="s">
        <v>2598</v>
      </c>
    </row>
    <row r="6" spans="1:105" ht="12" customHeight="1" x14ac:dyDescent="0.25">
      <c r="A6" s="55" t="s">
        <v>92</v>
      </c>
      <c r="B6" s="261">
        <v>0.16979874713246909</v>
      </c>
      <c r="C6" s="261">
        <v>0.17441135796481341</v>
      </c>
      <c r="D6" s="261">
        <v>0.19123516345156799</v>
      </c>
      <c r="E6" s="261">
        <v>0.2353808140944221</v>
      </c>
      <c r="F6" s="261">
        <v>0.2239679619438138</v>
      </c>
      <c r="G6" s="261">
        <v>0.20569982345851981</v>
      </c>
      <c r="H6" s="261">
        <v>0.19209381513898829</v>
      </c>
      <c r="I6" s="261">
        <v>0.20069184786438471</v>
      </c>
      <c r="J6" s="261">
        <v>0.20417967085232691</v>
      </c>
      <c r="K6" s="261">
        <v>0.18627935617820771</v>
      </c>
      <c r="L6" s="261">
        <v>0.21774992874652971</v>
      </c>
      <c r="M6" s="261">
        <v>0.14879976796166891</v>
      </c>
      <c r="N6" s="261">
        <v>0.13550780112524971</v>
      </c>
      <c r="O6" s="261">
        <v>0.13203832600224771</v>
      </c>
      <c r="P6" s="261">
        <v>0.11981826033670261</v>
      </c>
      <c r="Q6" s="261">
        <v>0.1352205129208093</v>
      </c>
      <c r="R6" s="261">
        <v>0.15008134230606221</v>
      </c>
      <c r="S6" s="261">
        <v>0.13481934076935251</v>
      </c>
      <c r="T6" s="261">
        <v>7.9496810305465418E-2</v>
      </c>
      <c r="U6" s="261">
        <v>9.7753969848117725E-2</v>
      </c>
      <c r="V6" s="261">
        <v>0.1030617708441437</v>
      </c>
      <c r="W6" s="261">
        <v>0.42751010727379402</v>
      </c>
      <c r="DA6" s="67" t="s">
        <v>2599</v>
      </c>
    </row>
    <row r="7" spans="1:105" ht="12" customHeight="1" x14ac:dyDescent="0.25">
      <c r="A7" s="202" t="s">
        <v>93</v>
      </c>
      <c r="B7" s="226">
        <v>5.9962230537444643E-2</v>
      </c>
      <c r="C7" s="226">
        <v>6.1591114370684957E-2</v>
      </c>
      <c r="D7" s="226">
        <v>6.7532223596460939E-2</v>
      </c>
      <c r="E7" s="226">
        <v>8.3121688923947612E-2</v>
      </c>
      <c r="F7" s="226">
        <v>7.9091387856940004E-2</v>
      </c>
      <c r="G7" s="226">
        <v>7.264023112083888E-2</v>
      </c>
      <c r="H7" s="226">
        <v>6.7835445329847949E-2</v>
      </c>
      <c r="I7" s="226">
        <v>7.0871729337565054E-2</v>
      </c>
      <c r="J7" s="226">
        <v>7.2103408897094615E-2</v>
      </c>
      <c r="K7" s="226">
        <v>6.5782144380667054E-2</v>
      </c>
      <c r="L7" s="226">
        <v>7.6895569887952583E-2</v>
      </c>
      <c r="M7" s="226">
        <v>5.2546712747385878E-2</v>
      </c>
      <c r="N7" s="226">
        <v>4.7852826642798531E-2</v>
      </c>
      <c r="O7" s="226">
        <v>4.6627626394371027E-2</v>
      </c>
      <c r="P7" s="226">
        <v>4.2312268319034507E-2</v>
      </c>
      <c r="Q7" s="226">
        <v>4.7751374530599432E-2</v>
      </c>
      <c r="R7" s="226">
        <v>5.2999284144920611E-2</v>
      </c>
      <c r="S7" s="226">
        <v>4.7609705776046771E-2</v>
      </c>
      <c r="T7" s="226">
        <v>2.8073269956514948E-2</v>
      </c>
      <c r="U7" s="226">
        <v>3.4520549621077853E-2</v>
      </c>
      <c r="V7" s="226">
        <v>3.6394930865612539E-2</v>
      </c>
      <c r="W7" s="226">
        <v>0.15096966286470959</v>
      </c>
      <c r="DA7" s="174" t="s">
        <v>2600</v>
      </c>
    </row>
    <row r="8" spans="1:105" ht="12" customHeight="1" x14ac:dyDescent="0.25">
      <c r="A8" s="202" t="s">
        <v>94</v>
      </c>
      <c r="B8" s="226">
        <v>0.39691335466886452</v>
      </c>
      <c r="C8" s="226">
        <v>0.40769557108780768</v>
      </c>
      <c r="D8" s="226">
        <v>0.44702208666471421</v>
      </c>
      <c r="E8" s="226">
        <v>0.55021482858185611</v>
      </c>
      <c r="F8" s="226">
        <v>0.52353669632270772</v>
      </c>
      <c r="G8" s="226">
        <v>0.48083397765013369</v>
      </c>
      <c r="H8" s="226">
        <v>0.44902922939987311</v>
      </c>
      <c r="I8" s="226">
        <v>0.46912757564931501</v>
      </c>
      <c r="J8" s="226">
        <v>0.47728054229962441</v>
      </c>
      <c r="K8" s="226">
        <v>0.4354376308122383</v>
      </c>
      <c r="L8" s="226">
        <v>0.50900172208140215</v>
      </c>
      <c r="M8" s="226">
        <v>0.34782715463464708</v>
      </c>
      <c r="N8" s="226">
        <v>0.31675649459570948</v>
      </c>
      <c r="O8" s="226">
        <v>0.30864641702878509</v>
      </c>
      <c r="P8" s="226">
        <v>0.28008138142342048</v>
      </c>
      <c r="Q8" s="226">
        <v>0.31608494355715983</v>
      </c>
      <c r="R8" s="226">
        <v>0.35082290095716762</v>
      </c>
      <c r="S8" s="226">
        <v>0.31514718290153942</v>
      </c>
      <c r="T8" s="226">
        <v>0.18582790625186529</v>
      </c>
      <c r="U8" s="226">
        <v>0.2285049610781027</v>
      </c>
      <c r="V8" s="226">
        <v>0.2409122204650275</v>
      </c>
      <c r="W8" s="226">
        <v>0.99932698973631262</v>
      </c>
      <c r="DA8" s="174" t="s">
        <v>2601</v>
      </c>
    </row>
    <row r="9" spans="1:105" ht="12" customHeight="1" x14ac:dyDescent="0.25">
      <c r="A9" s="202" t="s">
        <v>95</v>
      </c>
      <c r="B9" s="226">
        <v>0.1740739217322749</v>
      </c>
      <c r="C9" s="226">
        <v>0.1788026683842425</v>
      </c>
      <c r="D9" s="226">
        <v>0.19605006183677251</v>
      </c>
      <c r="E9" s="226">
        <v>0.24130720692530111</v>
      </c>
      <c r="F9" s="226">
        <v>0.22960700321026961</v>
      </c>
      <c r="G9" s="226">
        <v>0.21087891149824689</v>
      </c>
      <c r="H9" s="226">
        <v>0.1969303325640627</v>
      </c>
      <c r="I9" s="226">
        <v>0.20574484563302281</v>
      </c>
      <c r="J9" s="226">
        <v>0.20932048465317071</v>
      </c>
      <c r="K9" s="226">
        <v>0.19096947778069501</v>
      </c>
      <c r="L9" s="226">
        <v>0.22323241304166089</v>
      </c>
      <c r="M9" s="226">
        <v>0.1525462325215661</v>
      </c>
      <c r="N9" s="226">
        <v>0.1389196019731927</v>
      </c>
      <c r="O9" s="226">
        <v>0.1353627727785558</v>
      </c>
      <c r="P9" s="226">
        <v>0.122835031613494</v>
      </c>
      <c r="Q9" s="226">
        <v>0.13862508045722791</v>
      </c>
      <c r="R9" s="226">
        <v>0.15386007420701731</v>
      </c>
      <c r="S9" s="226">
        <v>0.13821380763647281</v>
      </c>
      <c r="T9" s="226">
        <v>8.1498372448432041E-2</v>
      </c>
      <c r="U9" s="226">
        <v>0.1002152087911756</v>
      </c>
      <c r="V9" s="226">
        <v>0.10565664903002429</v>
      </c>
      <c r="W9" s="226">
        <v>0.43827391079203398</v>
      </c>
      <c r="DA9" s="174" t="s">
        <v>2602</v>
      </c>
    </row>
    <row r="10" spans="1:105" ht="12" customHeight="1" x14ac:dyDescent="0.25">
      <c r="A10" s="56" t="s">
        <v>96</v>
      </c>
      <c r="B10" s="262">
        <v>0.29710440036320518</v>
      </c>
      <c r="C10" s="262">
        <v>0.30585187618238302</v>
      </c>
      <c r="D10" s="262">
        <v>0.33460624509843939</v>
      </c>
      <c r="E10" s="262">
        <v>0.41498801925922402</v>
      </c>
      <c r="F10" s="262">
        <v>0.39241589475121907</v>
      </c>
      <c r="G10" s="262">
        <v>0.36106511129903518</v>
      </c>
      <c r="H10" s="262">
        <v>0.34174633621031197</v>
      </c>
      <c r="I10" s="262">
        <v>0.35924206393128377</v>
      </c>
      <c r="J10" s="262">
        <v>0.3665624658362851</v>
      </c>
      <c r="K10" s="262">
        <v>0.33604079369125289</v>
      </c>
      <c r="L10" s="262">
        <v>0.3882812958916923</v>
      </c>
      <c r="M10" s="262">
        <v>0.26178045992600901</v>
      </c>
      <c r="N10" s="262">
        <v>0.24240490940048889</v>
      </c>
      <c r="O10" s="262">
        <v>0.2346220308833917</v>
      </c>
      <c r="P10" s="262">
        <v>0.2129107783645949</v>
      </c>
      <c r="Q10" s="262">
        <v>0.23696624161163979</v>
      </c>
      <c r="R10" s="262">
        <v>0.26279193075047791</v>
      </c>
      <c r="S10" s="262">
        <v>0.2383047608441374</v>
      </c>
      <c r="T10" s="262">
        <v>0.1401564774762207</v>
      </c>
      <c r="U10" s="262">
        <v>0.18473844853267471</v>
      </c>
      <c r="V10" s="262">
        <v>0.18501904979695799</v>
      </c>
      <c r="W10" s="262">
        <v>0.77866814553245733</v>
      </c>
      <c r="DA10" s="68" t="s">
        <v>2603</v>
      </c>
    </row>
    <row r="11" spans="1:105" ht="12" customHeight="1" x14ac:dyDescent="0.25">
      <c r="A11" s="37" t="s">
        <v>160</v>
      </c>
      <c r="B11" s="228">
        <v>4.0281363050702623E-2</v>
      </c>
      <c r="C11" s="228">
        <v>5.2701651554768802E-2</v>
      </c>
      <c r="D11" s="228">
        <v>4.5966024810803377E-2</v>
      </c>
      <c r="E11" s="228">
        <v>1.9348093674475649E-2</v>
      </c>
      <c r="F11" s="228">
        <v>2.9276920244246659E-2</v>
      </c>
      <c r="G11" s="228">
        <v>2.4067864604840439E-2</v>
      </c>
      <c r="H11" s="228">
        <v>1.063429088015793E-2</v>
      </c>
      <c r="I11" s="228">
        <v>8.6242143809420503E-3</v>
      </c>
      <c r="J11" s="228">
        <v>5.6142623336319286E-3</v>
      </c>
      <c r="K11" s="228">
        <v>4.8372033749858106E-3</v>
      </c>
      <c r="L11" s="228">
        <v>1.5198512795709079E-2</v>
      </c>
      <c r="M11" s="228">
        <v>1.5256126819498681E-2</v>
      </c>
      <c r="N11" s="228">
        <v>1.334206457818116E-3</v>
      </c>
      <c r="O11" s="228">
        <v>2.104882407418616E-3</v>
      </c>
      <c r="P11" s="228">
        <v>1.4032342042565741E-3</v>
      </c>
      <c r="Q11" s="228">
        <v>7.7206652013921736E-3</v>
      </c>
      <c r="R11" s="228">
        <v>2.078340357945354E-2</v>
      </c>
      <c r="S11" s="228">
        <v>4.7085193635983548E-2</v>
      </c>
      <c r="T11" s="228">
        <v>4.9427922704749702E-2</v>
      </c>
      <c r="U11" s="228">
        <v>0.10499231840663539</v>
      </c>
      <c r="V11" s="228">
        <v>8.8444802681067566E-2</v>
      </c>
      <c r="W11" s="228">
        <v>8.0937000432417416E-2</v>
      </c>
      <c r="DA11" s="69" t="s">
        <v>2604</v>
      </c>
    </row>
    <row r="12" spans="1:105" ht="12" customHeight="1" x14ac:dyDescent="0.25">
      <c r="A12" s="37" t="s">
        <v>162</v>
      </c>
      <c r="B12" s="228">
        <v>5.1682612267776748E-2</v>
      </c>
      <c r="C12" s="228">
        <v>5.2367046415632307E-2</v>
      </c>
      <c r="D12" s="228">
        <v>5.7917993904698581E-2</v>
      </c>
      <c r="E12" s="228">
        <v>1.360049513494974E-2</v>
      </c>
      <c r="F12" s="228">
        <v>1.4159587907175289E-2</v>
      </c>
      <c r="G12" s="228">
        <v>1.228732950873288E-2</v>
      </c>
      <c r="H12" s="228">
        <v>6.6609036231838441E-3</v>
      </c>
      <c r="I12" s="228">
        <v>4.3111499720609476E-3</v>
      </c>
      <c r="J12" s="228">
        <v>5.4406927376164094E-3</v>
      </c>
      <c r="K12" s="228">
        <v>3.7929801316892082E-3</v>
      </c>
      <c r="L12" s="228">
        <v>4.328528915261632E-3</v>
      </c>
      <c r="M12" s="228">
        <v>1.211640297150453E-2</v>
      </c>
      <c r="N12" s="228">
        <v>7.5867769464884804E-3</v>
      </c>
      <c r="O12" s="228">
        <v>1.0723366971699859E-2</v>
      </c>
      <c r="P12" s="228">
        <v>1.0391501315737231E-2</v>
      </c>
      <c r="Q12" s="228">
        <v>4.7936210622950379E-2</v>
      </c>
      <c r="R12" s="228">
        <v>5.161605604307154E-2</v>
      </c>
      <c r="S12" s="228">
        <v>4.6918035577777267E-2</v>
      </c>
      <c r="T12" s="228">
        <v>1.0126944831858241E-2</v>
      </c>
      <c r="U12" s="228">
        <v>1.092526390584969E-2</v>
      </c>
      <c r="V12" s="228">
        <v>1.002118202139631E-3</v>
      </c>
      <c r="W12" s="228">
        <v>0.29045941012116622</v>
      </c>
      <c r="DA12" s="69" t="s">
        <v>2605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2607</v>
      </c>
    </row>
    <row r="15" spans="1:105" ht="12" customHeight="1" x14ac:dyDescent="0.25">
      <c r="A15" s="37" t="s">
        <v>38</v>
      </c>
      <c r="B15" s="228">
        <v>0.20514042504472579</v>
      </c>
      <c r="C15" s="228">
        <v>0.2007831782119818</v>
      </c>
      <c r="D15" s="228">
        <v>0.23072222638293749</v>
      </c>
      <c r="E15" s="228">
        <v>0.38203943044979871</v>
      </c>
      <c r="F15" s="228">
        <v>0.3489793865997971</v>
      </c>
      <c r="G15" s="228">
        <v>0.32470991718546183</v>
      </c>
      <c r="H15" s="228">
        <v>0.3244511417069702</v>
      </c>
      <c r="I15" s="228">
        <v>0.34630669957828081</v>
      </c>
      <c r="J15" s="228">
        <v>0.35550751076503678</v>
      </c>
      <c r="K15" s="228">
        <v>0.3274106101845779</v>
      </c>
      <c r="L15" s="228">
        <v>0.36875425418072161</v>
      </c>
      <c r="M15" s="228">
        <v>0.23440793013500569</v>
      </c>
      <c r="N15" s="228">
        <v>0.23348392599618231</v>
      </c>
      <c r="O15" s="228">
        <v>0.2217937815042732</v>
      </c>
      <c r="P15" s="228">
        <v>0.20111604284460111</v>
      </c>
      <c r="Q15" s="228">
        <v>0.1813093657872972</v>
      </c>
      <c r="R15" s="228">
        <v>0.19039247112795279</v>
      </c>
      <c r="S15" s="228">
        <v>0.14430153163037659</v>
      </c>
      <c r="T15" s="228">
        <v>8.0601609939612781E-2</v>
      </c>
      <c r="U15" s="228">
        <v>6.8820866220189569E-2</v>
      </c>
      <c r="V15" s="228">
        <v>9.5572128913750859E-2</v>
      </c>
      <c r="W15" s="228">
        <v>0.4072717349788737</v>
      </c>
      <c r="DA15" s="69" t="s">
        <v>2608</v>
      </c>
    </row>
    <row r="16" spans="1:105" ht="12" customHeight="1" x14ac:dyDescent="0.25">
      <c r="A16" s="57" t="s">
        <v>2557</v>
      </c>
      <c r="B16" s="263">
        <f t="shared" ref="B16:W16" si="0">B17+B23</f>
        <v>1.4466040266411322</v>
      </c>
      <c r="C16" s="263">
        <f t="shared" si="0"/>
        <v>1.4907245550809234</v>
      </c>
      <c r="D16" s="263">
        <f t="shared" si="0"/>
        <v>1.6292781276807207</v>
      </c>
      <c r="E16" s="263">
        <f t="shared" si="0"/>
        <v>2.0144465796232547</v>
      </c>
      <c r="F16" s="263">
        <f t="shared" si="0"/>
        <v>1.906409176908169</v>
      </c>
      <c r="G16" s="263">
        <f t="shared" si="0"/>
        <v>1.7536949650844651</v>
      </c>
      <c r="H16" s="263">
        <f t="shared" si="0"/>
        <v>1.6581042754216055</v>
      </c>
      <c r="I16" s="263">
        <f t="shared" si="0"/>
        <v>1.7425912547592053</v>
      </c>
      <c r="J16" s="263">
        <f t="shared" si="0"/>
        <v>1.7776816263268789</v>
      </c>
      <c r="K16" s="263">
        <f t="shared" si="0"/>
        <v>1.629599536791571</v>
      </c>
      <c r="L16" s="263">
        <f t="shared" si="0"/>
        <v>1.8842549475802597</v>
      </c>
      <c r="M16" s="263">
        <f t="shared" si="0"/>
        <v>1.2712254586247127</v>
      </c>
      <c r="N16" s="263">
        <f t="shared" si="0"/>
        <v>1.1753122837864327</v>
      </c>
      <c r="O16" s="263">
        <f t="shared" si="0"/>
        <v>1.1377495710682795</v>
      </c>
      <c r="P16" s="263">
        <f t="shared" si="0"/>
        <v>1.0324077548636228</v>
      </c>
      <c r="Q16" s="263">
        <f t="shared" si="0"/>
        <v>1.1505575340401384</v>
      </c>
      <c r="R16" s="263">
        <f t="shared" si="0"/>
        <v>1.2776025308430268</v>
      </c>
      <c r="S16" s="263">
        <f t="shared" si="0"/>
        <v>1.162437802157082</v>
      </c>
      <c r="T16" s="263">
        <f t="shared" si="0"/>
        <v>0.6863472487031913</v>
      </c>
      <c r="U16" s="263">
        <f t="shared" si="0"/>
        <v>0.91009785110769914</v>
      </c>
      <c r="V16" s="263">
        <f t="shared" si="0"/>
        <v>0.90900405965332975</v>
      </c>
      <c r="W16" s="263">
        <f t="shared" si="0"/>
        <v>3.790760284710275</v>
      </c>
      <c r="DA16" s="70"/>
    </row>
    <row r="17" spans="1:105" ht="12" customHeight="1" x14ac:dyDescent="0.25">
      <c r="A17" s="169" t="s">
        <v>2558</v>
      </c>
      <c r="B17" s="353">
        <v>0.45224178849197189</v>
      </c>
      <c r="C17" s="353">
        <v>0.51748288208527238</v>
      </c>
      <c r="D17" s="353">
        <v>0.51091508750043868</v>
      </c>
      <c r="E17" s="353">
        <v>0.1626146793994574</v>
      </c>
      <c r="F17" s="353">
        <v>0.21482681886421989</v>
      </c>
      <c r="G17" s="353">
        <v>0.17975223813843111</v>
      </c>
      <c r="H17" s="353">
        <v>8.5415892001060575E-2</v>
      </c>
      <c r="I17" s="353">
        <v>6.3964017813438231E-2</v>
      </c>
      <c r="J17" s="353">
        <v>5.4455967580748853E-2</v>
      </c>
      <c r="K17" s="353">
        <v>4.2565937412327143E-2</v>
      </c>
      <c r="L17" s="353">
        <v>9.6819314480532742E-2</v>
      </c>
      <c r="M17" s="353">
        <v>0.1349969751449818</v>
      </c>
      <c r="N17" s="353">
        <v>4.3562658256513558E-2</v>
      </c>
      <c r="O17" s="353">
        <v>6.2664731324621428E-2</v>
      </c>
      <c r="P17" s="353">
        <v>5.7552611382961603E-2</v>
      </c>
      <c r="Q17" s="353">
        <v>0.27170985337283721</v>
      </c>
      <c r="R17" s="353">
        <v>0.35472697534847142</v>
      </c>
      <c r="S17" s="353">
        <v>0.46297550003379723</v>
      </c>
      <c r="T17" s="353">
        <v>0.29565293654845709</v>
      </c>
      <c r="U17" s="353">
        <v>0.5765074797747376</v>
      </c>
      <c r="V17" s="353">
        <v>0.44574424145495312</v>
      </c>
      <c r="W17" s="353">
        <v>1.8166216728779681</v>
      </c>
      <c r="DA17" s="170" t="s">
        <v>2609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2610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2611</v>
      </c>
    </row>
    <row r="20" spans="1:105" ht="12" customHeight="1" x14ac:dyDescent="0.25">
      <c r="A20" s="59" t="s">
        <v>160</v>
      </c>
      <c r="B20" s="232">
        <v>0.20078951350150889</v>
      </c>
      <c r="C20" s="232">
        <v>0.26270061822606278</v>
      </c>
      <c r="D20" s="232">
        <v>0.22912570629107601</v>
      </c>
      <c r="E20" s="232">
        <v>9.6443963705737115E-2</v>
      </c>
      <c r="F20" s="232">
        <v>0.1459359397859856</v>
      </c>
      <c r="G20" s="232">
        <v>0.1199704890557769</v>
      </c>
      <c r="H20" s="232">
        <v>5.3008486569155432E-2</v>
      </c>
      <c r="I20" s="232">
        <v>4.2988907989593601E-2</v>
      </c>
      <c r="J20" s="232">
        <v>2.7985274510717861E-2</v>
      </c>
      <c r="K20" s="232">
        <v>2.411188795048275E-2</v>
      </c>
      <c r="L20" s="232">
        <v>7.5759650594635283E-2</v>
      </c>
      <c r="M20" s="232">
        <v>7.6046837793167149E-2</v>
      </c>
      <c r="N20" s="232">
        <v>6.650585910875674E-3</v>
      </c>
      <c r="O20" s="232">
        <v>1.049215524389006E-2</v>
      </c>
      <c r="P20" s="232">
        <v>6.994666810224529E-3</v>
      </c>
      <c r="Q20" s="232">
        <v>3.8485008755643951E-2</v>
      </c>
      <c r="R20" s="232">
        <v>0.1035985174675265</v>
      </c>
      <c r="S20" s="232">
        <v>0.23470439943636831</v>
      </c>
      <c r="T20" s="232">
        <v>0.24638214304676459</v>
      </c>
      <c r="U20" s="232">
        <v>0.52335261117476317</v>
      </c>
      <c r="V20" s="232">
        <v>0.4408686190612594</v>
      </c>
      <c r="W20" s="232">
        <v>0.4034446629981413</v>
      </c>
      <c r="DA20" s="71" t="s">
        <v>2612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2613</v>
      </c>
    </row>
    <row r="22" spans="1:105" ht="12" customHeight="1" x14ac:dyDescent="0.25">
      <c r="A22" s="59" t="s">
        <v>162</v>
      </c>
      <c r="B22" s="232">
        <v>0.25145227499046308</v>
      </c>
      <c r="C22" s="232">
        <v>0.25478226385920971</v>
      </c>
      <c r="D22" s="232">
        <v>0.2817893812093627</v>
      </c>
      <c r="E22" s="232">
        <v>6.6170715693720294E-2</v>
      </c>
      <c r="F22" s="232">
        <v>6.8890879078234296E-2</v>
      </c>
      <c r="G22" s="232">
        <v>5.9781749082654122E-2</v>
      </c>
      <c r="H22" s="232">
        <v>3.2407405431905137E-2</v>
      </c>
      <c r="I22" s="232">
        <v>2.097510982384463E-2</v>
      </c>
      <c r="J22" s="232">
        <v>2.6470693070030981E-2</v>
      </c>
      <c r="K22" s="232">
        <v>1.8454049461844389E-2</v>
      </c>
      <c r="L22" s="232">
        <v>2.1059663885897459E-2</v>
      </c>
      <c r="M22" s="232">
        <v>5.8950137351814667E-2</v>
      </c>
      <c r="N22" s="232">
        <v>3.6912072345637877E-2</v>
      </c>
      <c r="O22" s="232">
        <v>5.2172576080731371E-2</v>
      </c>
      <c r="P22" s="232">
        <v>5.0557944572737067E-2</v>
      </c>
      <c r="Q22" s="232">
        <v>0.23322484461719331</v>
      </c>
      <c r="R22" s="232">
        <v>0.2511284578809449</v>
      </c>
      <c r="S22" s="232">
        <v>0.22827110059742889</v>
      </c>
      <c r="T22" s="232">
        <v>4.92707935016925E-2</v>
      </c>
      <c r="U22" s="232">
        <v>5.3154868599974377E-2</v>
      </c>
      <c r="V22" s="232">
        <v>4.8756223936937326E-3</v>
      </c>
      <c r="W22" s="232">
        <v>1.413177009879826</v>
      </c>
      <c r="DA22" s="71" t="s">
        <v>2614</v>
      </c>
    </row>
    <row r="23" spans="1:105" ht="12" customHeight="1" x14ac:dyDescent="0.25">
      <c r="A23" s="60" t="s">
        <v>2565</v>
      </c>
      <c r="B23" s="331">
        <v>0.99436223814916025</v>
      </c>
      <c r="C23" s="331">
        <v>0.97324167299565101</v>
      </c>
      <c r="D23" s="331">
        <v>1.118363040180282</v>
      </c>
      <c r="E23" s="331">
        <v>1.8518319002237971</v>
      </c>
      <c r="F23" s="331">
        <v>1.6915823580439491</v>
      </c>
      <c r="G23" s="331">
        <v>1.573942726946034</v>
      </c>
      <c r="H23" s="331">
        <v>1.572688383420545</v>
      </c>
      <c r="I23" s="331">
        <v>1.6786272369457671</v>
      </c>
      <c r="J23" s="331">
        <v>1.7232256587461301</v>
      </c>
      <c r="K23" s="331">
        <v>1.5870335993792439</v>
      </c>
      <c r="L23" s="331">
        <v>1.787435633099727</v>
      </c>
      <c r="M23" s="331">
        <v>1.1362284834797309</v>
      </c>
      <c r="N23" s="331">
        <v>1.1317496255299191</v>
      </c>
      <c r="O23" s="331">
        <v>1.0750848397436581</v>
      </c>
      <c r="P23" s="331">
        <v>0.97485514348066116</v>
      </c>
      <c r="Q23" s="331">
        <v>0.87884768066730112</v>
      </c>
      <c r="R23" s="331">
        <v>0.92287555549455524</v>
      </c>
      <c r="S23" s="331">
        <v>0.69946230212328486</v>
      </c>
      <c r="T23" s="331">
        <v>0.39069431215473421</v>
      </c>
      <c r="U23" s="331">
        <v>0.33359037133296149</v>
      </c>
      <c r="V23" s="331">
        <v>0.46325981819837658</v>
      </c>
      <c r="W23" s="331">
        <v>1.974138611832307</v>
      </c>
      <c r="DA23" s="72" t="s">
        <v>2615</v>
      </c>
    </row>
    <row r="24" spans="1:105" ht="12" customHeight="1" x14ac:dyDescent="0.25">
      <c r="A24" s="40" t="s">
        <v>2567</v>
      </c>
      <c r="B24" s="263">
        <f t="shared" ref="B24:W24" si="1">B25+B26</f>
        <v>0.54681686232935534</v>
      </c>
      <c r="C24" s="263">
        <f t="shared" si="1"/>
        <v>0.56949220447966842</v>
      </c>
      <c r="D24" s="263">
        <f t="shared" si="1"/>
        <v>0.61589539439519425</v>
      </c>
      <c r="E24" s="263">
        <f t="shared" si="1"/>
        <v>0.58045622669575114</v>
      </c>
      <c r="F24" s="263">
        <f t="shared" si="1"/>
        <v>0.57086749539122605</v>
      </c>
      <c r="G24" s="263">
        <f t="shared" si="1"/>
        <v>0.51794897038644683</v>
      </c>
      <c r="H24" s="263">
        <f t="shared" si="1"/>
        <v>0.43916072512784748</v>
      </c>
      <c r="I24" s="263">
        <f t="shared" si="1"/>
        <v>0.4304446959081904</v>
      </c>
      <c r="J24" s="263">
        <f t="shared" si="1"/>
        <v>0.44097971912910872</v>
      </c>
      <c r="K24" s="263">
        <f t="shared" si="1"/>
        <v>0.39179491937651262</v>
      </c>
      <c r="L24" s="263">
        <f t="shared" si="1"/>
        <v>0.47296028554269043</v>
      </c>
      <c r="M24" s="263">
        <f t="shared" si="1"/>
        <v>0.38825993248376134</v>
      </c>
      <c r="N24" s="263">
        <f t="shared" si="1"/>
        <v>0.31196306461660928</v>
      </c>
      <c r="O24" s="263">
        <f t="shared" si="1"/>
        <v>0.32276874730125249</v>
      </c>
      <c r="P24" s="263">
        <f t="shared" si="1"/>
        <v>0.2943876865370012</v>
      </c>
      <c r="Q24" s="263">
        <f t="shared" si="1"/>
        <v>0.42327723488221847</v>
      </c>
      <c r="R24" s="263">
        <f t="shared" si="1"/>
        <v>0.47932362454967842</v>
      </c>
      <c r="S24" s="263">
        <f t="shared" si="1"/>
        <v>0.45461811277854258</v>
      </c>
      <c r="T24" s="263">
        <f t="shared" si="1"/>
        <v>0.24623453733322229</v>
      </c>
      <c r="U24" s="263">
        <f t="shared" si="1"/>
        <v>0.32003396295507636</v>
      </c>
      <c r="V24" s="263">
        <f t="shared" si="1"/>
        <v>0.22519867359370141</v>
      </c>
      <c r="W24" s="263">
        <f t="shared" si="1"/>
        <v>1.556423881912798</v>
      </c>
      <c r="DA24" s="70"/>
    </row>
    <row r="25" spans="1:105" ht="12" customHeight="1" x14ac:dyDescent="0.25">
      <c r="A25" s="169" t="s">
        <v>2568</v>
      </c>
      <c r="B25" s="354">
        <v>0.35119808307441019</v>
      </c>
      <c r="C25" s="354">
        <v>0.36855940898232192</v>
      </c>
      <c r="D25" s="354">
        <v>0.39558052248491599</v>
      </c>
      <c r="E25" s="354">
        <v>0.30928280350633303</v>
      </c>
      <c r="F25" s="354">
        <v>0.3128423918638924</v>
      </c>
      <c r="G25" s="354">
        <v>0.28096990524339832</v>
      </c>
      <c r="H25" s="354">
        <v>0.21785663275667089</v>
      </c>
      <c r="I25" s="354">
        <v>0.19923513194702661</v>
      </c>
      <c r="J25" s="354">
        <v>0.2057519648886825</v>
      </c>
      <c r="K25" s="354">
        <v>0.17718944747895171</v>
      </c>
      <c r="L25" s="354">
        <v>0.22209874525690701</v>
      </c>
      <c r="M25" s="354">
        <v>0.216833290923373</v>
      </c>
      <c r="N25" s="354">
        <v>0.15584960039320711</v>
      </c>
      <c r="O25" s="354">
        <v>0.17065233546886449</v>
      </c>
      <c r="P25" s="354">
        <v>0.15634955483493859</v>
      </c>
      <c r="Q25" s="354">
        <v>0.26749474464299489</v>
      </c>
      <c r="R25" s="354">
        <v>0.30642052916964502</v>
      </c>
      <c r="S25" s="354">
        <v>0.299297797955006</v>
      </c>
      <c r="T25" s="354">
        <v>0.15464923856488169</v>
      </c>
      <c r="U25" s="354">
        <v>0.20741527423121309</v>
      </c>
      <c r="V25" s="354">
        <v>0.1064650660679889</v>
      </c>
      <c r="W25" s="354">
        <v>1.0639054934301859</v>
      </c>
      <c r="DA25" s="170" t="s">
        <v>2616</v>
      </c>
    </row>
    <row r="26" spans="1:105" ht="12" customHeight="1" x14ac:dyDescent="0.25">
      <c r="A26" s="61" t="s">
        <v>2570</v>
      </c>
      <c r="B26" s="265">
        <v>0.19561877925494511</v>
      </c>
      <c r="C26" s="265">
        <v>0.20093279549734649</v>
      </c>
      <c r="D26" s="265">
        <v>0.22031487191027829</v>
      </c>
      <c r="E26" s="265">
        <v>0.27117342318941817</v>
      </c>
      <c r="F26" s="265">
        <v>0.2580251035273336</v>
      </c>
      <c r="G26" s="265">
        <v>0.23697906514304851</v>
      </c>
      <c r="H26" s="265">
        <v>0.2213040923711766</v>
      </c>
      <c r="I26" s="265">
        <v>0.23120956396116379</v>
      </c>
      <c r="J26" s="265">
        <v>0.23522775424042619</v>
      </c>
      <c r="K26" s="265">
        <v>0.21460547189756091</v>
      </c>
      <c r="L26" s="265">
        <v>0.25086154028578339</v>
      </c>
      <c r="M26" s="265">
        <v>0.17142664156038831</v>
      </c>
      <c r="N26" s="265">
        <v>0.15611346422340219</v>
      </c>
      <c r="O26" s="265">
        <v>0.152116411832388</v>
      </c>
      <c r="P26" s="265">
        <v>0.13803813170206261</v>
      </c>
      <c r="Q26" s="265">
        <v>0.15578249023922361</v>
      </c>
      <c r="R26" s="265">
        <v>0.1729030953800334</v>
      </c>
      <c r="S26" s="265">
        <v>0.15532031482353659</v>
      </c>
      <c r="T26" s="265">
        <v>9.1585298768340595E-2</v>
      </c>
      <c r="U26" s="265">
        <v>0.1126186887238633</v>
      </c>
      <c r="V26" s="265">
        <v>0.11873360752571251</v>
      </c>
      <c r="W26" s="265">
        <v>0.4925183884826122</v>
      </c>
      <c r="DA26" s="74" t="s">
        <v>2617</v>
      </c>
    </row>
    <row r="27" spans="1:105" ht="12" customHeight="1" x14ac:dyDescent="0.25">
      <c r="A27" s="203" t="s">
        <v>2572</v>
      </c>
      <c r="B27" s="263">
        <f t="shared" ref="B27:W27" si="2">B28+B34</f>
        <v>1.7713518693564883</v>
      </c>
      <c r="C27" s="263">
        <f t="shared" si="2"/>
        <v>1.8253770062215389</v>
      </c>
      <c r="D27" s="263">
        <f t="shared" si="2"/>
        <v>1.9950344420580262</v>
      </c>
      <c r="E27" s="263">
        <f t="shared" si="2"/>
        <v>2.4666692811713333</v>
      </c>
      <c r="F27" s="263">
        <f t="shared" si="2"/>
        <v>2.3343785839691868</v>
      </c>
      <c r="G27" s="263">
        <f t="shared" si="2"/>
        <v>2.1473815898993465</v>
      </c>
      <c r="H27" s="263">
        <f t="shared" si="2"/>
        <v>2.0303317658223738</v>
      </c>
      <c r="I27" s="263">
        <f t="shared" si="2"/>
        <v>2.1337852099092296</v>
      </c>
      <c r="J27" s="263">
        <f t="shared" si="2"/>
        <v>2.1767530118288305</v>
      </c>
      <c r="K27" s="263">
        <f t="shared" si="2"/>
        <v>1.9954280042345764</v>
      </c>
      <c r="L27" s="263">
        <f t="shared" si="2"/>
        <v>2.3072509562207268</v>
      </c>
      <c r="M27" s="263">
        <f t="shared" si="2"/>
        <v>1.5566026023976076</v>
      </c>
      <c r="N27" s="263">
        <f t="shared" si="2"/>
        <v>1.4391578985139988</v>
      </c>
      <c r="O27" s="263">
        <f t="shared" si="2"/>
        <v>1.393162740083608</v>
      </c>
      <c r="P27" s="263">
        <f t="shared" si="2"/>
        <v>1.2641727610574978</v>
      </c>
      <c r="Q27" s="263">
        <f t="shared" si="2"/>
        <v>1.408845960049149</v>
      </c>
      <c r="R27" s="263">
        <f t="shared" si="2"/>
        <v>1.5644112622567672</v>
      </c>
      <c r="S27" s="263">
        <f t="shared" si="2"/>
        <v>1.4233932271311209</v>
      </c>
      <c r="T27" s="263">
        <f t="shared" si="2"/>
        <v>0.84042520249370367</v>
      </c>
      <c r="U27" s="263">
        <f t="shared" si="2"/>
        <v>1.114405531968611</v>
      </c>
      <c r="V27" s="263">
        <f t="shared" si="2"/>
        <v>1.113066195493873</v>
      </c>
      <c r="W27" s="263">
        <f t="shared" si="2"/>
        <v>4.6417472874003369</v>
      </c>
      <c r="DA27" s="70"/>
    </row>
    <row r="28" spans="1:105" ht="12" customHeight="1" x14ac:dyDescent="0.25">
      <c r="A28" s="169" t="s">
        <v>2573</v>
      </c>
      <c r="B28" s="353">
        <v>0.55376545529629229</v>
      </c>
      <c r="C28" s="353">
        <v>0.63365250867584377</v>
      </c>
      <c r="D28" s="353">
        <v>0.62561031122502708</v>
      </c>
      <c r="E28" s="353">
        <v>0.1991200155911724</v>
      </c>
      <c r="F28" s="353">
        <v>0.26305324758884058</v>
      </c>
      <c r="G28" s="353">
        <v>0.22010478139399731</v>
      </c>
      <c r="H28" s="353">
        <v>0.10459088816456399</v>
      </c>
      <c r="I28" s="353">
        <v>7.8323287118495802E-2</v>
      </c>
      <c r="J28" s="353">
        <v>6.6680776629488375E-2</v>
      </c>
      <c r="K28" s="353">
        <v>5.2121556015094453E-2</v>
      </c>
      <c r="L28" s="353">
        <v>0.11855426262922381</v>
      </c>
      <c r="M28" s="353">
        <v>0.16530241854487571</v>
      </c>
      <c r="N28" s="353">
        <v>5.3342030518179859E-2</v>
      </c>
      <c r="O28" s="353">
        <v>7.673232407096503E-2</v>
      </c>
      <c r="P28" s="353">
        <v>7.0472585366891743E-2</v>
      </c>
      <c r="Q28" s="353">
        <v>0.33270594290551492</v>
      </c>
      <c r="R28" s="353">
        <v>0.43435956165118939</v>
      </c>
      <c r="S28" s="353">
        <v>0.56690877555158847</v>
      </c>
      <c r="T28" s="353">
        <v>0.36202400393688627</v>
      </c>
      <c r="U28" s="353">
        <v>0.70592752625478061</v>
      </c>
      <c r="V28" s="353">
        <v>0.5458092752509629</v>
      </c>
      <c r="W28" s="353">
        <v>2.2244347014832262</v>
      </c>
      <c r="DA28" s="170" t="s">
        <v>2618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2619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2620</v>
      </c>
    </row>
    <row r="31" spans="1:105" ht="12" customHeight="1" x14ac:dyDescent="0.25">
      <c r="A31" s="59" t="s">
        <v>160</v>
      </c>
      <c r="B31" s="232">
        <v>0.2458647104100109</v>
      </c>
      <c r="C31" s="232">
        <v>0.32167422639926058</v>
      </c>
      <c r="D31" s="232">
        <v>0.28056208933601151</v>
      </c>
      <c r="E31" s="232">
        <v>0.1180946494355965</v>
      </c>
      <c r="F31" s="232">
        <v>0.17869706912569661</v>
      </c>
      <c r="G31" s="232">
        <v>0.14690263966013509</v>
      </c>
      <c r="H31" s="232">
        <v>6.4908350901006648E-2</v>
      </c>
      <c r="I31" s="232">
        <v>5.2639479170930953E-2</v>
      </c>
      <c r="J31" s="232">
        <v>3.4267683074348403E-2</v>
      </c>
      <c r="K31" s="232">
        <v>2.9524760755693161E-2</v>
      </c>
      <c r="L31" s="232">
        <v>9.2766919095471786E-2</v>
      </c>
      <c r="M31" s="232">
        <v>9.3118576889592436E-2</v>
      </c>
      <c r="N31" s="232">
        <v>8.1435745847457247E-3</v>
      </c>
      <c r="O31" s="232">
        <v>1.2847537033334759E-2</v>
      </c>
      <c r="P31" s="232">
        <v>8.56489813496881E-3</v>
      </c>
      <c r="Q31" s="232">
        <v>4.7124500517115052E-2</v>
      </c>
      <c r="R31" s="232">
        <v>0.12685532751125689</v>
      </c>
      <c r="S31" s="232">
        <v>0.28739314216698159</v>
      </c>
      <c r="T31" s="232">
        <v>0.30169242005726288</v>
      </c>
      <c r="U31" s="232">
        <v>0.64083993205073031</v>
      </c>
      <c r="V31" s="232">
        <v>0.53983912538113388</v>
      </c>
      <c r="W31" s="232">
        <v>0.49401387305894873</v>
      </c>
      <c r="DA31" s="71" t="s">
        <v>2621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2622</v>
      </c>
    </row>
    <row r="33" spans="1:105" ht="12" customHeight="1" x14ac:dyDescent="0.25">
      <c r="A33" s="59" t="s">
        <v>162</v>
      </c>
      <c r="B33" s="232">
        <v>0.30790074488628139</v>
      </c>
      <c r="C33" s="232">
        <v>0.31197828227658331</v>
      </c>
      <c r="D33" s="232">
        <v>0.34504822188901563</v>
      </c>
      <c r="E33" s="232">
        <v>8.1025366155575873E-2</v>
      </c>
      <c r="F33" s="232">
        <v>8.4356178463144027E-2</v>
      </c>
      <c r="G33" s="232">
        <v>7.3202141733862192E-2</v>
      </c>
      <c r="H33" s="232">
        <v>3.9682537263557333E-2</v>
      </c>
      <c r="I33" s="232">
        <v>2.5683807947564849E-2</v>
      </c>
      <c r="J33" s="232">
        <v>3.241309355513998E-2</v>
      </c>
      <c r="K33" s="232">
        <v>2.2596795259401291E-2</v>
      </c>
      <c r="L33" s="232">
        <v>2.578734353375197E-2</v>
      </c>
      <c r="M33" s="232">
        <v>7.2183841655283257E-2</v>
      </c>
      <c r="N33" s="232">
        <v>4.5198455933434127E-2</v>
      </c>
      <c r="O33" s="232">
        <v>6.3884787037630272E-2</v>
      </c>
      <c r="P33" s="232">
        <v>6.1907687231922942E-2</v>
      </c>
      <c r="Q33" s="232">
        <v>0.28558144238839989</v>
      </c>
      <c r="R33" s="232">
        <v>0.30750423413993239</v>
      </c>
      <c r="S33" s="232">
        <v>0.27951563338460678</v>
      </c>
      <c r="T33" s="232">
        <v>6.0331583879623459E-2</v>
      </c>
      <c r="U33" s="232">
        <v>6.5087594204050261E-2</v>
      </c>
      <c r="V33" s="232">
        <v>5.9701498698290631E-3</v>
      </c>
      <c r="W33" s="232">
        <v>1.730420828424277</v>
      </c>
      <c r="DA33" s="71" t="s">
        <v>2623</v>
      </c>
    </row>
    <row r="34" spans="1:105" ht="12" customHeight="1" x14ac:dyDescent="0.25">
      <c r="A34" s="60" t="s">
        <v>2580</v>
      </c>
      <c r="B34" s="331">
        <v>1.217586414060196</v>
      </c>
      <c r="C34" s="331">
        <v>1.1917244975456951</v>
      </c>
      <c r="D34" s="331">
        <v>1.3694241308329991</v>
      </c>
      <c r="E34" s="331">
        <v>2.2675492655801608</v>
      </c>
      <c r="F34" s="331">
        <v>2.0713253363803461</v>
      </c>
      <c r="G34" s="331">
        <v>1.9272768085053491</v>
      </c>
      <c r="H34" s="331">
        <v>1.92574087765781</v>
      </c>
      <c r="I34" s="331">
        <v>2.0554619227907338</v>
      </c>
      <c r="J34" s="331">
        <v>2.110072235199342</v>
      </c>
      <c r="K34" s="331">
        <v>1.943306448219482</v>
      </c>
      <c r="L34" s="331">
        <v>2.1886966935915031</v>
      </c>
      <c r="M34" s="331">
        <v>1.3913001838527319</v>
      </c>
      <c r="N34" s="331">
        <v>1.385815867995819</v>
      </c>
      <c r="O34" s="331">
        <v>1.316430416012643</v>
      </c>
      <c r="P34" s="331">
        <v>1.193700175690606</v>
      </c>
      <c r="Q34" s="331">
        <v>1.0761400171436339</v>
      </c>
      <c r="R34" s="331">
        <v>1.1300517006055779</v>
      </c>
      <c r="S34" s="331">
        <v>0.85648445157953257</v>
      </c>
      <c r="T34" s="331">
        <v>0.4784011985568174</v>
      </c>
      <c r="U34" s="331">
        <v>0.40847800571383053</v>
      </c>
      <c r="V34" s="331">
        <v>0.56725692024291008</v>
      </c>
      <c r="W34" s="331">
        <v>2.4173125859171112</v>
      </c>
      <c r="DA34" s="72" t="s">
        <v>2624</v>
      </c>
    </row>
    <row r="35" spans="1:105" ht="12" customHeight="1" x14ac:dyDescent="0.25">
      <c r="A35" s="39" t="s">
        <v>2582</v>
      </c>
      <c r="B35" s="230">
        <v>1.2908819414831449</v>
      </c>
      <c r="C35" s="230">
        <v>1.368100714222092</v>
      </c>
      <c r="D35" s="230">
        <v>1.455051998157636</v>
      </c>
      <c r="E35" s="230">
        <v>1.230550107920652</v>
      </c>
      <c r="F35" s="230">
        <v>1.2911871116553639</v>
      </c>
      <c r="G35" s="230">
        <v>1.1557449850426349</v>
      </c>
      <c r="H35" s="230">
        <v>0.89191578904992275</v>
      </c>
      <c r="I35" s="230">
        <v>0.84195500038017013</v>
      </c>
      <c r="J35" s="230">
        <v>0.80981744363404684</v>
      </c>
      <c r="K35" s="230">
        <v>0.73846741161075113</v>
      </c>
      <c r="L35" s="230">
        <v>1.049221752535882</v>
      </c>
      <c r="M35" s="230">
        <v>0.87972902852241275</v>
      </c>
      <c r="N35" s="230">
        <v>0.56028041100473214</v>
      </c>
      <c r="O35" s="230">
        <v>0.61384538442156833</v>
      </c>
      <c r="P35" s="230">
        <v>0.55959872501115504</v>
      </c>
      <c r="Q35" s="230">
        <v>0.95428065479348223</v>
      </c>
      <c r="R35" s="230">
        <v>1.105530604873048</v>
      </c>
      <c r="S35" s="230">
        <v>1.1071863854573669</v>
      </c>
      <c r="T35" s="230">
        <v>0.668458528217584</v>
      </c>
      <c r="U35" s="230">
        <v>0.98181121409362615</v>
      </c>
      <c r="V35" s="230">
        <v>0.92714162763774588</v>
      </c>
      <c r="W35" s="230">
        <v>3.7973901797564329</v>
      </c>
      <c r="DA35" s="92" t="s">
        <v>2625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2626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2627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2628</v>
      </c>
    </row>
    <row r="39" spans="1:105" ht="12" customHeight="1" x14ac:dyDescent="0.25">
      <c r="A39" s="64" t="s">
        <v>160</v>
      </c>
      <c r="B39" s="231">
        <v>0.5799124104430633</v>
      </c>
      <c r="C39" s="231">
        <v>0.70178014609331618</v>
      </c>
      <c r="D39" s="231">
        <v>0.66018829039195859</v>
      </c>
      <c r="E39" s="231">
        <v>0.715355856763352</v>
      </c>
      <c r="F39" s="231">
        <v>0.85139003006941649</v>
      </c>
      <c r="G39" s="231">
        <v>0.74755449636355908</v>
      </c>
      <c r="H39" s="231">
        <v>0.52948431537628071</v>
      </c>
      <c r="I39" s="231">
        <v>0.54348246457413585</v>
      </c>
      <c r="J39" s="231">
        <v>0.40157624086711557</v>
      </c>
      <c r="K39" s="231">
        <v>0.36137728111845813</v>
      </c>
      <c r="L39" s="231">
        <v>0.72559752749443562</v>
      </c>
      <c r="M39" s="231">
        <v>0.4396746099064186</v>
      </c>
      <c r="N39" s="231">
        <v>8.7087473126245984E-2</v>
      </c>
      <c r="O39" s="231">
        <v>0.1046087517845488</v>
      </c>
      <c r="P39" s="231">
        <v>6.9290368780366512E-2</v>
      </c>
      <c r="Q39" s="231">
        <v>0.13764788320424229</v>
      </c>
      <c r="R39" s="231">
        <v>0.32774892490408769</v>
      </c>
      <c r="S39" s="231">
        <v>0.56716359188014642</v>
      </c>
      <c r="T39" s="231">
        <v>0.55901758184123751</v>
      </c>
      <c r="U39" s="231">
        <v>0.89301741715909777</v>
      </c>
      <c r="V39" s="231">
        <v>0.91721128327162305</v>
      </c>
      <c r="W39" s="231">
        <v>0.85736296138012558</v>
      </c>
      <c r="DA39" s="73" t="s">
        <v>2629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2630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2631</v>
      </c>
    </row>
    <row r="42" spans="1:105" ht="12" customHeight="1" x14ac:dyDescent="0.25">
      <c r="A42" s="64" t="s">
        <v>162</v>
      </c>
      <c r="B42" s="231">
        <v>0.71096953104008109</v>
      </c>
      <c r="C42" s="231">
        <v>0.66632056812877571</v>
      </c>
      <c r="D42" s="231">
        <v>0.7948637077656775</v>
      </c>
      <c r="E42" s="231">
        <v>0.48049288665494688</v>
      </c>
      <c r="F42" s="231">
        <v>0.39346134488043533</v>
      </c>
      <c r="G42" s="231">
        <v>0.36467928163844959</v>
      </c>
      <c r="H42" s="231">
        <v>0.31690274544144259</v>
      </c>
      <c r="I42" s="231">
        <v>0.25960162750443377</v>
      </c>
      <c r="J42" s="231">
        <v>0.37185857059339689</v>
      </c>
      <c r="K42" s="231">
        <v>0.27076676365716101</v>
      </c>
      <c r="L42" s="231">
        <v>0.19746189983254461</v>
      </c>
      <c r="M42" s="231">
        <v>0.33366380109331739</v>
      </c>
      <c r="N42" s="231">
        <v>0.47319293787848621</v>
      </c>
      <c r="O42" s="231">
        <v>0.50923663263701957</v>
      </c>
      <c r="P42" s="231">
        <v>0.4903083562307885</v>
      </c>
      <c r="Q42" s="231">
        <v>0.81663277158923986</v>
      </c>
      <c r="R42" s="231">
        <v>0.77778167996896042</v>
      </c>
      <c r="S42" s="231">
        <v>0.54002279357722105</v>
      </c>
      <c r="T42" s="231">
        <v>0.10944094637634651</v>
      </c>
      <c r="U42" s="231">
        <v>8.8793796934528352E-2</v>
      </c>
      <c r="V42" s="231">
        <v>9.9303443661228515E-3</v>
      </c>
      <c r="W42" s="231">
        <v>2.9400272183763079</v>
      </c>
      <c r="DA42" s="73" t="s">
        <v>2632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2633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2634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3.4701364502352769E-2</v>
      </c>
      <c r="F45" s="231">
        <v>4.6335736705512068E-2</v>
      </c>
      <c r="G45" s="231">
        <v>4.3511207040626519E-2</v>
      </c>
      <c r="H45" s="231">
        <v>4.5528728232199479E-2</v>
      </c>
      <c r="I45" s="231">
        <v>3.8870908301600567E-2</v>
      </c>
      <c r="J45" s="231">
        <v>3.638263217353431E-2</v>
      </c>
      <c r="K45" s="231">
        <v>0.1063233668351321</v>
      </c>
      <c r="L45" s="231">
        <v>0.12616232520890161</v>
      </c>
      <c r="M45" s="231">
        <v>0.1063906175226768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2635</v>
      </c>
    </row>
    <row r="46" spans="1:105" ht="12" customHeight="1" x14ac:dyDescent="0.25">
      <c r="A46" s="39" t="s">
        <v>2594</v>
      </c>
      <c r="B46" s="230">
        <v>1.0647338575768299</v>
      </c>
      <c r="C46" s="230">
        <v>1.093657527556509</v>
      </c>
      <c r="D46" s="230">
        <v>1.199152271290159</v>
      </c>
      <c r="E46" s="230">
        <v>1.4759703850747981</v>
      </c>
      <c r="F46" s="230">
        <v>1.404405368833594</v>
      </c>
      <c r="G46" s="230">
        <v>1.289853843049837</v>
      </c>
      <c r="H46" s="230">
        <v>1.204536501379609</v>
      </c>
      <c r="I46" s="230">
        <v>1.2584510131524269</v>
      </c>
      <c r="J46" s="230">
        <v>1.280321629321342</v>
      </c>
      <c r="K46" s="230">
        <v>1.1680765661705219</v>
      </c>
      <c r="L46" s="230">
        <v>1.365414795672768</v>
      </c>
      <c r="M46" s="230">
        <v>0.93305842136022077</v>
      </c>
      <c r="N46" s="230">
        <v>0.84971029680967325</v>
      </c>
      <c r="O46" s="230">
        <v>0.82795473209635506</v>
      </c>
      <c r="P46" s="230">
        <v>0.75132803210211263</v>
      </c>
      <c r="Q46" s="230">
        <v>0.84790883782769655</v>
      </c>
      <c r="R46" s="230">
        <v>0.9410946149041749</v>
      </c>
      <c r="S46" s="230">
        <v>0.84539326230322132</v>
      </c>
      <c r="T46" s="230">
        <v>0.49848981179794682</v>
      </c>
      <c r="U46" s="230">
        <v>0.61297249342267279</v>
      </c>
      <c r="V46" s="230">
        <v>0.64625539759710648</v>
      </c>
      <c r="W46" s="230">
        <v>2.680729353766063</v>
      </c>
      <c r="DA46" s="92" t="s">
        <v>2636</v>
      </c>
    </row>
    <row r="47" spans="1:105" ht="12" customHeight="1" x14ac:dyDescent="0.25">
      <c r="A47" s="39" t="s">
        <v>2596</v>
      </c>
      <c r="B47" s="230">
        <v>0.66686478661499904</v>
      </c>
      <c r="C47" s="230">
        <v>0.68498027798578953</v>
      </c>
      <c r="D47" s="230">
        <v>0.75105381295259477</v>
      </c>
      <c r="E47" s="230">
        <v>0.92443070997386734</v>
      </c>
      <c r="F47" s="230">
        <v>0.87960806350200438</v>
      </c>
      <c r="G47" s="230">
        <v>0.8078620790434462</v>
      </c>
      <c r="H47" s="230">
        <v>0.75442606736541062</v>
      </c>
      <c r="I47" s="230">
        <v>0.78819383865678005</v>
      </c>
      <c r="J47" s="230">
        <v>0.80189185688061537</v>
      </c>
      <c r="K47" s="230">
        <v>0.73159045756472385</v>
      </c>
      <c r="L47" s="230">
        <v>0.855187462930453</v>
      </c>
      <c r="M47" s="230">
        <v>0.58439374368708175</v>
      </c>
      <c r="N47" s="230">
        <v>0.53219109332743508</v>
      </c>
      <c r="O47" s="230">
        <v>0.51856513420441641</v>
      </c>
      <c r="P47" s="230">
        <v>0.47057225074622799</v>
      </c>
      <c r="Q47" s="230">
        <v>0.53106280239251002</v>
      </c>
      <c r="R47" s="230">
        <v>0.58942697753678941</v>
      </c>
      <c r="S47" s="230">
        <v>0.52948724553066573</v>
      </c>
      <c r="T47" s="230">
        <v>0.31221445585560481</v>
      </c>
      <c r="U47" s="230">
        <v>0.38391732179670868</v>
      </c>
      <c r="V47" s="230">
        <v>0.4047630914998756</v>
      </c>
      <c r="W47" s="230">
        <v>1.6789961132073541</v>
      </c>
      <c r="DA47" s="92" t="s">
        <v>2637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0.99999999999999989</v>
      </c>
      <c r="C51" s="234">
        <f t="shared" si="3"/>
        <v>1.0000000000000002</v>
      </c>
      <c r="D51" s="234">
        <f t="shared" si="3"/>
        <v>1</v>
      </c>
      <c r="E51" s="234">
        <f t="shared" si="3"/>
        <v>0.99999999999999978</v>
      </c>
      <c r="F51" s="234">
        <f t="shared" si="3"/>
        <v>0.99999999999999989</v>
      </c>
      <c r="G51" s="234">
        <f t="shared" si="3"/>
        <v>1</v>
      </c>
      <c r="H51" s="234">
        <f t="shared" si="3"/>
        <v>1</v>
      </c>
      <c r="I51" s="234">
        <f t="shared" si="3"/>
        <v>1</v>
      </c>
      <c r="J51" s="234">
        <f t="shared" si="3"/>
        <v>0.99999999999999989</v>
      </c>
      <c r="K51" s="234">
        <f t="shared" si="3"/>
        <v>0.99999999999999989</v>
      </c>
      <c r="L51" s="234">
        <f t="shared" si="3"/>
        <v>0.99999999999999989</v>
      </c>
      <c r="M51" s="234">
        <f t="shared" si="3"/>
        <v>1.0000000000000002</v>
      </c>
      <c r="N51" s="234">
        <f t="shared" si="3"/>
        <v>1</v>
      </c>
      <c r="O51" s="234">
        <f t="shared" si="3"/>
        <v>0.99999999999999989</v>
      </c>
      <c r="P51" s="234">
        <f t="shared" si="3"/>
        <v>1.0000000000000002</v>
      </c>
      <c r="Q51" s="234">
        <f t="shared" si="3"/>
        <v>0.99999999999999978</v>
      </c>
      <c r="R51" s="234">
        <f t="shared" si="3"/>
        <v>1</v>
      </c>
      <c r="S51" s="234">
        <f t="shared" si="3"/>
        <v>1</v>
      </c>
      <c r="T51" s="234">
        <f t="shared" si="3"/>
        <v>1</v>
      </c>
      <c r="U51" s="234">
        <f t="shared" si="3"/>
        <v>0.99999999999999989</v>
      </c>
      <c r="V51" s="234">
        <f t="shared" si="3"/>
        <v>1</v>
      </c>
      <c r="W51" s="234">
        <f t="shared" si="3"/>
        <v>1.0000000000000004</v>
      </c>
      <c r="DA51" s="95"/>
    </row>
    <row r="52" spans="1:105" ht="12" customHeight="1" x14ac:dyDescent="0.25">
      <c r="A52" s="202" t="s">
        <v>92</v>
      </c>
      <c r="B52" s="235">
        <f t="shared" ref="B52:W52" si="4">IF(B$6=0,0,B$6/B$5)</f>
        <v>2.1534110913175288E-2</v>
      </c>
      <c r="C52" s="235">
        <f t="shared" si="4"/>
        <v>2.1372147150344727E-2</v>
      </c>
      <c r="D52" s="235">
        <f t="shared" si="4"/>
        <v>2.1530855875680967E-2</v>
      </c>
      <c r="E52" s="235">
        <f t="shared" si="4"/>
        <v>2.3036945266491582E-2</v>
      </c>
      <c r="F52" s="235">
        <f t="shared" si="4"/>
        <v>2.2771443958269307E-2</v>
      </c>
      <c r="G52" s="235">
        <f t="shared" si="4"/>
        <v>2.2846385993892427E-2</v>
      </c>
      <c r="H52" s="235">
        <f t="shared" si="4"/>
        <v>2.3351718921202375E-2</v>
      </c>
      <c r="I52" s="235">
        <f t="shared" si="4"/>
        <v>2.3607753078692142E-2</v>
      </c>
      <c r="J52" s="235">
        <f t="shared" si="4"/>
        <v>2.3695280639207107E-2</v>
      </c>
      <c r="K52" s="235">
        <f t="shared" si="4"/>
        <v>2.3671154956409608E-2</v>
      </c>
      <c r="L52" s="235">
        <f t="shared" si="4"/>
        <v>2.3290129625337164E-2</v>
      </c>
      <c r="M52" s="235">
        <f t="shared" si="4"/>
        <v>2.2625054386549593E-2</v>
      </c>
      <c r="N52" s="235">
        <f t="shared" si="4"/>
        <v>2.3566341798724147E-2</v>
      </c>
      <c r="O52" s="235">
        <f t="shared" si="4"/>
        <v>2.3281666225154329E-2</v>
      </c>
      <c r="P52" s="235">
        <f t="shared" si="4"/>
        <v>2.3263762108261987E-2</v>
      </c>
      <c r="Q52" s="235">
        <f t="shared" si="4"/>
        <v>2.1842943183077695E-2</v>
      </c>
      <c r="R52" s="235">
        <f t="shared" si="4"/>
        <v>2.1663182821809974E-2</v>
      </c>
      <c r="S52" s="235">
        <f t="shared" si="4"/>
        <v>2.1076683306697905E-2</v>
      </c>
      <c r="T52" s="235">
        <f t="shared" si="4"/>
        <v>2.1102233211730076E-2</v>
      </c>
      <c r="U52" s="235">
        <f t="shared" si="4"/>
        <v>1.9672877895985107E-2</v>
      </c>
      <c r="V52" s="235">
        <f t="shared" si="4"/>
        <v>2.1048161976185607E-2</v>
      </c>
      <c r="W52" s="235">
        <f t="shared" si="4"/>
        <v>2.0415179488364358E-2</v>
      </c>
      <c r="DA52" s="174"/>
    </row>
    <row r="53" spans="1:105" ht="12" customHeight="1" x14ac:dyDescent="0.25">
      <c r="A53" s="202" t="s">
        <v>93</v>
      </c>
      <c r="B53" s="235">
        <f t="shared" ref="B53:W53" si="5">IF(B$7=0,0,B$7/B$5)</f>
        <v>7.6044926408518135E-3</v>
      </c>
      <c r="C53" s="235">
        <f t="shared" si="5"/>
        <v>7.5472972336443501E-3</v>
      </c>
      <c r="D53" s="235">
        <f t="shared" si="5"/>
        <v>7.6033431664773669E-3</v>
      </c>
      <c r="E53" s="235">
        <f t="shared" si="5"/>
        <v>8.135199147672155E-3</v>
      </c>
      <c r="F53" s="235">
        <f t="shared" si="5"/>
        <v>8.0414407959736173E-3</v>
      </c>
      <c r="G53" s="235">
        <f t="shared" si="5"/>
        <v>8.0679056061849306E-3</v>
      </c>
      <c r="H53" s="235">
        <f t="shared" si="5"/>
        <v>8.2463573910021657E-3</v>
      </c>
      <c r="I53" s="235">
        <f t="shared" si="5"/>
        <v>8.3367725409142258E-3</v>
      </c>
      <c r="J53" s="235">
        <f t="shared" si="5"/>
        <v>8.367681766397992E-3</v>
      </c>
      <c r="K53" s="235">
        <f t="shared" si="5"/>
        <v>8.3591620936783375E-3</v>
      </c>
      <c r="L53" s="235">
        <f t="shared" si="5"/>
        <v>8.2246079280663392E-3</v>
      </c>
      <c r="M53" s="235">
        <f t="shared" si="5"/>
        <v>7.9897452128437456E-3</v>
      </c>
      <c r="N53" s="235">
        <f t="shared" si="5"/>
        <v>8.3221486832107689E-3</v>
      </c>
      <c r="O53" s="235">
        <f t="shared" si="5"/>
        <v>8.2216191877990241E-3</v>
      </c>
      <c r="P53" s="235">
        <f t="shared" si="5"/>
        <v>8.2152965805784295E-3</v>
      </c>
      <c r="Q53" s="235">
        <f t="shared" si="5"/>
        <v>7.7135527610118475E-3</v>
      </c>
      <c r="R53" s="235">
        <f t="shared" si="5"/>
        <v>7.6500727153350732E-3</v>
      </c>
      <c r="S53" s="235">
        <f t="shared" si="5"/>
        <v>7.4429580002434775E-3</v>
      </c>
      <c r="T53" s="235">
        <f t="shared" si="5"/>
        <v>7.4519806186174207E-3</v>
      </c>
      <c r="U53" s="235">
        <f t="shared" si="5"/>
        <v>6.9472222831760133E-3</v>
      </c>
      <c r="V53" s="235">
        <f t="shared" si="5"/>
        <v>7.4328860614082783E-3</v>
      </c>
      <c r="W53" s="235">
        <f t="shared" si="5"/>
        <v>7.209356485943905E-3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5.0337098162989972E-2</v>
      </c>
      <c r="C54" s="235">
        <f t="shared" si="6"/>
        <v>4.9958499489410113E-2</v>
      </c>
      <c r="D54" s="235">
        <f t="shared" si="6"/>
        <v>5.03294893444724E-2</v>
      </c>
      <c r="E54" s="235">
        <f t="shared" si="6"/>
        <v>5.3850051201571734E-2</v>
      </c>
      <c r="F54" s="235">
        <f t="shared" si="6"/>
        <v>5.322942815991135E-2</v>
      </c>
      <c r="G54" s="235">
        <f t="shared" si="6"/>
        <v>5.3404609044736651E-2</v>
      </c>
      <c r="H54" s="235">
        <f t="shared" si="6"/>
        <v>5.4585850901879091E-2</v>
      </c>
      <c r="I54" s="235">
        <f t="shared" si="6"/>
        <v>5.5184343988991212E-2</v>
      </c>
      <c r="J54" s="235">
        <f t="shared" si="6"/>
        <v>5.5388944189267576E-2</v>
      </c>
      <c r="K54" s="235">
        <f t="shared" si="6"/>
        <v>5.5332549157769716E-2</v>
      </c>
      <c r="L54" s="235">
        <f t="shared" si="6"/>
        <v>5.4441882736940395E-2</v>
      </c>
      <c r="M54" s="235">
        <f t="shared" si="6"/>
        <v>5.2887234963665472E-2</v>
      </c>
      <c r="N54" s="235">
        <f t="shared" si="6"/>
        <v>5.5087542979968436E-2</v>
      </c>
      <c r="O54" s="235">
        <f t="shared" si="6"/>
        <v>5.4422099101223372E-2</v>
      </c>
      <c r="P54" s="235">
        <f t="shared" si="6"/>
        <v>5.438024730185425E-2</v>
      </c>
      <c r="Q54" s="235">
        <f t="shared" si="6"/>
        <v>5.105900956897539E-2</v>
      </c>
      <c r="R54" s="235">
        <f t="shared" si="6"/>
        <v>5.0638810425977065E-2</v>
      </c>
      <c r="S54" s="235">
        <f t="shared" si="6"/>
        <v>4.9267837471310964E-2</v>
      </c>
      <c r="T54" s="235">
        <f t="shared" si="6"/>
        <v>4.9327561695953724E-2</v>
      </c>
      <c r="U54" s="235">
        <f t="shared" si="6"/>
        <v>4.5986369708574074E-2</v>
      </c>
      <c r="V54" s="235">
        <f t="shared" si="6"/>
        <v>4.9201167385904403E-2</v>
      </c>
      <c r="W54" s="235">
        <f t="shared" si="6"/>
        <v>4.7721538078087586E-2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2.2076294442560141E-2</v>
      </c>
      <c r="C55" s="235">
        <f t="shared" si="7"/>
        <v>2.1910252773522175E-2</v>
      </c>
      <c r="D55" s="235">
        <f t="shared" si="7"/>
        <v>2.2072957450081757E-2</v>
      </c>
      <c r="E55" s="235">
        <f t="shared" si="7"/>
        <v>2.3616966997650694E-2</v>
      </c>
      <c r="F55" s="235">
        <f t="shared" si="7"/>
        <v>2.3344780926034724E-2</v>
      </c>
      <c r="G55" s="235">
        <f t="shared" si="7"/>
        <v>2.342160984417355E-2</v>
      </c>
      <c r="H55" s="235">
        <f t="shared" si="7"/>
        <v>2.3939665989597667E-2</v>
      </c>
      <c r="I55" s="235">
        <f t="shared" si="7"/>
        <v>2.4202146547577831E-2</v>
      </c>
      <c r="J55" s="235">
        <f t="shared" si="7"/>
        <v>2.4291877867601133E-2</v>
      </c>
      <c r="K55" s="235">
        <f t="shared" si="7"/>
        <v>2.4267144750955982E-2</v>
      </c>
      <c r="L55" s="235">
        <f t="shared" si="7"/>
        <v>2.3876526005062799E-2</v>
      </c>
      <c r="M55" s="235">
        <f t="shared" si="7"/>
        <v>2.3194705573416966E-2</v>
      </c>
      <c r="N55" s="235">
        <f t="shared" si="7"/>
        <v>2.4159692618855044E-2</v>
      </c>
      <c r="O55" s="235">
        <f t="shared" si="7"/>
        <v>2.3867849514300071E-2</v>
      </c>
      <c r="P55" s="235">
        <f t="shared" si="7"/>
        <v>2.3849494609477537E-2</v>
      </c>
      <c r="Q55" s="235">
        <f t="shared" si="7"/>
        <v>2.2392902458150808E-2</v>
      </c>
      <c r="R55" s="235">
        <f t="shared" si="7"/>
        <v>2.2208616109833608E-2</v>
      </c>
      <c r="S55" s="235">
        <f t="shared" si="7"/>
        <v>2.1607349772986083E-2</v>
      </c>
      <c r="T55" s="235">
        <f t="shared" si="7"/>
        <v>2.1633542970780222E-2</v>
      </c>
      <c r="U55" s="235">
        <f t="shared" si="7"/>
        <v>2.016819950056906E-2</v>
      </c>
      <c r="V55" s="235">
        <f t="shared" si="7"/>
        <v>2.1578110335480551E-2</v>
      </c>
      <c r="W55" s="235">
        <f t="shared" si="7"/>
        <v>2.0929190682634494E-2</v>
      </c>
      <c r="DA55" s="174"/>
    </row>
    <row r="56" spans="1:105" ht="12" customHeight="1" x14ac:dyDescent="0.25">
      <c r="A56" s="202" t="s">
        <v>96</v>
      </c>
      <c r="B56" s="235">
        <f t="shared" ref="B56:W56" si="8">IF(B$10=0,0,B$10/B$5)</f>
        <v>3.7679189147505128E-2</v>
      </c>
      <c r="C56" s="235">
        <f t="shared" si="8"/>
        <v>3.7478701962160361E-2</v>
      </c>
      <c r="D56" s="235">
        <f t="shared" si="8"/>
        <v>3.7672772665273184E-2</v>
      </c>
      <c r="E56" s="235">
        <f t="shared" si="8"/>
        <v>4.0615274115287571E-2</v>
      </c>
      <c r="F56" s="235">
        <f t="shared" si="8"/>
        <v>3.9898012546558823E-2</v>
      </c>
      <c r="G56" s="235">
        <f t="shared" si="8"/>
        <v>4.0102284790385044E-2</v>
      </c>
      <c r="H56" s="235">
        <f t="shared" si="8"/>
        <v>4.1544098542474088E-2</v>
      </c>
      <c r="I56" s="235">
        <f t="shared" si="8"/>
        <v>4.225830810278032E-2</v>
      </c>
      <c r="J56" s="235">
        <f t="shared" si="8"/>
        <v>4.2539986784837919E-2</v>
      </c>
      <c r="K56" s="235">
        <f t="shared" si="8"/>
        <v>4.2701853078828123E-2</v>
      </c>
      <c r="L56" s="235">
        <f t="shared" si="8"/>
        <v>4.1529849237920947E-2</v>
      </c>
      <c r="M56" s="235">
        <f t="shared" si="8"/>
        <v>3.98038063116311E-2</v>
      </c>
      <c r="N56" s="235">
        <f t="shared" si="8"/>
        <v>4.215695997709043E-2</v>
      </c>
      <c r="O56" s="235">
        <f t="shared" si="8"/>
        <v>4.1369744508893497E-2</v>
      </c>
      <c r="P56" s="235">
        <f t="shared" si="8"/>
        <v>4.1338487841836899E-2</v>
      </c>
      <c r="Q56" s="235">
        <f t="shared" si="8"/>
        <v>3.8278512926968496E-2</v>
      </c>
      <c r="R56" s="235">
        <f t="shared" si="8"/>
        <v>3.7932161003293989E-2</v>
      </c>
      <c r="S56" s="235">
        <f t="shared" si="8"/>
        <v>3.7254847458296096E-2</v>
      </c>
      <c r="T56" s="235">
        <f t="shared" si="8"/>
        <v>3.720419300438859E-2</v>
      </c>
      <c r="U56" s="235">
        <f t="shared" si="8"/>
        <v>3.717840765263835E-2</v>
      </c>
      <c r="V56" s="235">
        <f t="shared" si="8"/>
        <v>3.7786182955225345E-2</v>
      </c>
      <c r="W56" s="235">
        <f t="shared" si="8"/>
        <v>3.7184266950526401E-2</v>
      </c>
      <c r="DA56" s="174"/>
    </row>
    <row r="57" spans="1:105" ht="12" customHeight="1" x14ac:dyDescent="0.25">
      <c r="A57" s="40" t="s">
        <v>2557</v>
      </c>
      <c r="B57" s="236">
        <f t="shared" ref="B57:W57" si="9">IF(B$16=0,0,B$16/B$5)</f>
        <v>0.18346031453832401</v>
      </c>
      <c r="C57" s="236">
        <f t="shared" si="9"/>
        <v>0.1826715010053947</v>
      </c>
      <c r="D57" s="236">
        <f t="shared" si="9"/>
        <v>0.18343777323869201</v>
      </c>
      <c r="E57" s="236">
        <f t="shared" si="9"/>
        <v>0.19715581227634055</v>
      </c>
      <c r="F57" s="236">
        <f t="shared" si="9"/>
        <v>0.19382990922775487</v>
      </c>
      <c r="G57" s="236">
        <f t="shared" si="9"/>
        <v>0.19477698820652989</v>
      </c>
      <c r="H57" s="236">
        <f t="shared" si="9"/>
        <v>0.20156601582239358</v>
      </c>
      <c r="I57" s="236">
        <f t="shared" si="9"/>
        <v>0.20498423078570999</v>
      </c>
      <c r="J57" s="236">
        <f t="shared" si="9"/>
        <v>0.2063019537995178</v>
      </c>
      <c r="K57" s="236">
        <f t="shared" si="9"/>
        <v>0.20707878717050943</v>
      </c>
      <c r="L57" s="236">
        <f t="shared" si="9"/>
        <v>0.20153642404820543</v>
      </c>
      <c r="M57" s="236">
        <f t="shared" si="9"/>
        <v>0.1932902553071158</v>
      </c>
      <c r="N57" s="236">
        <f t="shared" si="9"/>
        <v>0.20440012139484937</v>
      </c>
      <c r="O57" s="236">
        <f t="shared" si="9"/>
        <v>0.20061376543787193</v>
      </c>
      <c r="P57" s="236">
        <f t="shared" si="9"/>
        <v>0.20045098585457516</v>
      </c>
      <c r="Q57" s="236">
        <f t="shared" si="9"/>
        <v>0.18585614195694408</v>
      </c>
      <c r="R57" s="236">
        <f t="shared" si="9"/>
        <v>0.18441291085215497</v>
      </c>
      <c r="S57" s="236">
        <f t="shared" si="9"/>
        <v>0.18172714152128724</v>
      </c>
      <c r="T57" s="236">
        <f t="shared" si="9"/>
        <v>0.18218919288348234</v>
      </c>
      <c r="U57" s="236">
        <f t="shared" si="9"/>
        <v>0.18315618205642573</v>
      </c>
      <c r="V57" s="236">
        <f t="shared" si="9"/>
        <v>0.18564463358122824</v>
      </c>
      <c r="W57" s="236">
        <f t="shared" si="9"/>
        <v>0.18102274143464989</v>
      </c>
      <c r="DA57" s="96"/>
    </row>
    <row r="58" spans="1:105" ht="12" customHeight="1" x14ac:dyDescent="0.25">
      <c r="A58" s="62" t="s">
        <v>2558</v>
      </c>
      <c r="B58" s="304">
        <f t="shared" ref="B58:W58" si="10">IF(B$17=0,0,B$17/B$5)</f>
        <v>5.7353926324092724E-2</v>
      </c>
      <c r="C58" s="304">
        <f t="shared" si="10"/>
        <v>6.3411697682797544E-2</v>
      </c>
      <c r="D58" s="304">
        <f t="shared" si="10"/>
        <v>5.7523098342051694E-2</v>
      </c>
      <c r="E58" s="304">
        <f t="shared" si="10"/>
        <v>1.5915254109668531E-2</v>
      </c>
      <c r="F58" s="304">
        <f t="shared" si="10"/>
        <v>2.1842038584639512E-2</v>
      </c>
      <c r="G58" s="304">
        <f t="shared" si="10"/>
        <v>1.9964475159624039E-2</v>
      </c>
      <c r="H58" s="304">
        <f t="shared" si="10"/>
        <v>1.0383509224226499E-2</v>
      </c>
      <c r="I58" s="304">
        <f t="shared" si="10"/>
        <v>7.5242056642037241E-3</v>
      </c>
      <c r="J58" s="304">
        <f t="shared" si="10"/>
        <v>6.3196763366253749E-3</v>
      </c>
      <c r="K58" s="304">
        <f t="shared" si="10"/>
        <v>5.4089992633864561E-3</v>
      </c>
      <c r="L58" s="304">
        <f t="shared" si="10"/>
        <v>1.0355614798444924E-2</v>
      </c>
      <c r="M58" s="304">
        <f t="shared" si="10"/>
        <v>2.052633513152852E-2</v>
      </c>
      <c r="N58" s="304">
        <f t="shared" si="10"/>
        <v>7.5760397970380637E-3</v>
      </c>
      <c r="O58" s="304">
        <f t="shared" si="10"/>
        <v>1.1049362733998714E-2</v>
      </c>
      <c r="P58" s="304">
        <f t="shared" si="10"/>
        <v>1.117434234281185E-2</v>
      </c>
      <c r="Q58" s="304">
        <f t="shared" si="10"/>
        <v>4.3890847337496805E-2</v>
      </c>
      <c r="R58" s="304">
        <f t="shared" si="10"/>
        <v>5.1202336018094215E-2</v>
      </c>
      <c r="S58" s="304">
        <f t="shared" si="10"/>
        <v>7.2378250311031497E-2</v>
      </c>
      <c r="T58" s="304">
        <f t="shared" si="10"/>
        <v>7.8480346479378793E-2</v>
      </c>
      <c r="U58" s="304">
        <f t="shared" si="10"/>
        <v>0.11602149021008686</v>
      </c>
      <c r="V58" s="304">
        <f t="shared" si="10"/>
        <v>9.1033725864113291E-2</v>
      </c>
      <c r="W58" s="304">
        <f t="shared" si="10"/>
        <v>8.6750364221224618E-2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0.12610638821423129</v>
      </c>
      <c r="C59" s="304">
        <f t="shared" si="11"/>
        <v>0.11925980332259717</v>
      </c>
      <c r="D59" s="304">
        <f t="shared" si="11"/>
        <v>0.12591467489664029</v>
      </c>
      <c r="E59" s="304">
        <f t="shared" si="11"/>
        <v>0.18124055816667198</v>
      </c>
      <c r="F59" s="304">
        <f t="shared" si="11"/>
        <v>0.17198787064311535</v>
      </c>
      <c r="G59" s="304">
        <f t="shared" si="11"/>
        <v>0.17481251304690587</v>
      </c>
      <c r="H59" s="304">
        <f t="shared" si="11"/>
        <v>0.19118250659816707</v>
      </c>
      <c r="I59" s="304">
        <f t="shared" si="11"/>
        <v>0.19746002512150626</v>
      </c>
      <c r="J59" s="304">
        <f t="shared" si="11"/>
        <v>0.19998227746289243</v>
      </c>
      <c r="K59" s="304">
        <f t="shared" si="11"/>
        <v>0.201669787907123</v>
      </c>
      <c r="L59" s="304">
        <f t="shared" si="11"/>
        <v>0.1911808092497605</v>
      </c>
      <c r="M59" s="304">
        <f t="shared" si="11"/>
        <v>0.17276392017558728</v>
      </c>
      <c r="N59" s="304">
        <f t="shared" si="11"/>
        <v>0.19682408159781131</v>
      </c>
      <c r="O59" s="304">
        <f t="shared" si="11"/>
        <v>0.18956440270387323</v>
      </c>
      <c r="P59" s="304">
        <f t="shared" si="11"/>
        <v>0.18927664351176329</v>
      </c>
      <c r="Q59" s="304">
        <f t="shared" si="11"/>
        <v>0.14196529461944726</v>
      </c>
      <c r="R59" s="304">
        <f t="shared" si="11"/>
        <v>0.13321057483406074</v>
      </c>
      <c r="S59" s="304">
        <f t="shared" si="11"/>
        <v>0.10934889121025575</v>
      </c>
      <c r="T59" s="304">
        <f t="shared" si="11"/>
        <v>0.10370884640410356</v>
      </c>
      <c r="U59" s="304">
        <f t="shared" si="11"/>
        <v>6.7134691846338843E-2</v>
      </c>
      <c r="V59" s="304">
        <f t="shared" si="11"/>
        <v>9.4610907717114945E-2</v>
      </c>
      <c r="W59" s="304">
        <f t="shared" si="11"/>
        <v>9.4272377213425254E-2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6.9348067411877684E-2</v>
      </c>
      <c r="C60" s="303">
        <f t="shared" si="12"/>
        <v>6.9784854249969053E-2</v>
      </c>
      <c r="D60" s="303">
        <f t="shared" si="12"/>
        <v>6.9342660271666093E-2</v>
      </c>
      <c r="E60" s="303">
        <f t="shared" si="12"/>
        <v>5.6809805741517012E-2</v>
      </c>
      <c r="F60" s="303">
        <f t="shared" si="12"/>
        <v>5.8041681792684291E-2</v>
      </c>
      <c r="G60" s="303">
        <f t="shared" si="12"/>
        <v>5.7526846176288275E-2</v>
      </c>
      <c r="H60" s="303">
        <f t="shared" si="12"/>
        <v>5.3386194693446298E-2</v>
      </c>
      <c r="I60" s="303">
        <f t="shared" si="12"/>
        <v>5.0634005332892397E-2</v>
      </c>
      <c r="J60" s="303">
        <f t="shared" si="12"/>
        <v>5.1176192797961283E-2</v>
      </c>
      <c r="K60" s="303">
        <f t="shared" si="12"/>
        <v>4.9786720536134248E-2</v>
      </c>
      <c r="L60" s="303">
        <f t="shared" si="12"/>
        <v>5.0586957347517794E-2</v>
      </c>
      <c r="M60" s="303">
        <f t="shared" si="12"/>
        <v>5.9035052331708283E-2</v>
      </c>
      <c r="N60" s="303">
        <f t="shared" si="12"/>
        <v>5.4253911201298258E-2</v>
      </c>
      <c r="O60" s="303">
        <f t="shared" si="12"/>
        <v>5.6912219884179847E-2</v>
      </c>
      <c r="P60" s="303">
        <f t="shared" si="12"/>
        <v>5.7157941435246745E-2</v>
      </c>
      <c r="Q60" s="303">
        <f t="shared" si="12"/>
        <v>6.8374393740372422E-2</v>
      </c>
      <c r="R60" s="303">
        <f t="shared" si="12"/>
        <v>6.9186983204459665E-2</v>
      </c>
      <c r="S60" s="303">
        <f t="shared" si="12"/>
        <v>7.1071716667970714E-2</v>
      </c>
      <c r="T60" s="303">
        <f t="shared" si="12"/>
        <v>6.5362353679627824E-2</v>
      </c>
      <c r="U60" s="303">
        <f t="shared" si="12"/>
        <v>6.4406479711930281E-2</v>
      </c>
      <c r="V60" s="303">
        <f t="shared" si="12"/>
        <v>4.5992011584882669E-2</v>
      </c>
      <c r="W60" s="303">
        <f t="shared" si="12"/>
        <v>7.432496300929993E-2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4.4539424472424413E-2</v>
      </c>
      <c r="C61" s="304">
        <f t="shared" si="13"/>
        <v>4.5162803697700662E-2</v>
      </c>
      <c r="D61" s="304">
        <f t="shared" si="13"/>
        <v>4.4537767339040413E-2</v>
      </c>
      <c r="E61" s="304">
        <f t="shared" si="13"/>
        <v>3.0269803610180081E-2</v>
      </c>
      <c r="F61" s="304">
        <f t="shared" si="13"/>
        <v>3.1807553778101072E-2</v>
      </c>
      <c r="G61" s="304">
        <f t="shared" si="13"/>
        <v>3.1206380248316085E-2</v>
      </c>
      <c r="H61" s="304">
        <f t="shared" si="13"/>
        <v>2.6483553619737758E-2</v>
      </c>
      <c r="I61" s="304">
        <f t="shared" si="13"/>
        <v>2.3436396892336089E-2</v>
      </c>
      <c r="J61" s="304">
        <f t="shared" si="13"/>
        <v>2.3877747131993955E-2</v>
      </c>
      <c r="K61" s="304">
        <f t="shared" si="13"/>
        <v>2.2516069166045059E-2</v>
      </c>
      <c r="L61" s="304">
        <f t="shared" si="13"/>
        <v>2.3755270995653721E-2</v>
      </c>
      <c r="M61" s="304">
        <f t="shared" si="13"/>
        <v>3.2969574261833556E-2</v>
      </c>
      <c r="N61" s="304">
        <f t="shared" si="13"/>
        <v>2.7104011145942238E-2</v>
      </c>
      <c r="O61" s="304">
        <f t="shared" si="13"/>
        <v>3.009028389879416E-2</v>
      </c>
      <c r="P61" s="304">
        <f t="shared" si="13"/>
        <v>3.0356632112597169E-2</v>
      </c>
      <c r="Q61" s="304">
        <f t="shared" si="13"/>
        <v>4.3209956705538018E-2</v>
      </c>
      <c r="R61" s="304">
        <f t="shared" si="13"/>
        <v>4.4229641351559573E-2</v>
      </c>
      <c r="S61" s="304">
        <f t="shared" si="13"/>
        <v>4.6790058947712307E-2</v>
      </c>
      <c r="T61" s="304">
        <f t="shared" si="13"/>
        <v>4.1051260870377991E-2</v>
      </c>
      <c r="U61" s="304">
        <f t="shared" si="13"/>
        <v>4.1742093646455543E-2</v>
      </c>
      <c r="V61" s="304">
        <f t="shared" si="13"/>
        <v>2.1743212221660244E-2</v>
      </c>
      <c r="W61" s="304">
        <f t="shared" si="13"/>
        <v>5.0805399071240855E-2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2.4808642939453274E-2</v>
      </c>
      <c r="C62" s="304">
        <f t="shared" si="14"/>
        <v>2.462205055226839E-2</v>
      </c>
      <c r="D62" s="304">
        <f t="shared" si="14"/>
        <v>2.4804892932625677E-2</v>
      </c>
      <c r="E62" s="304">
        <f t="shared" si="14"/>
        <v>2.6540002131336934E-2</v>
      </c>
      <c r="F62" s="304">
        <f t="shared" si="14"/>
        <v>2.6234128014583215E-2</v>
      </c>
      <c r="G62" s="304">
        <f t="shared" si="14"/>
        <v>2.6320465927972186E-2</v>
      </c>
      <c r="H62" s="304">
        <f t="shared" si="14"/>
        <v>2.6902641073708544E-2</v>
      </c>
      <c r="I62" s="304">
        <f t="shared" si="14"/>
        <v>2.7197608440556312E-2</v>
      </c>
      <c r="J62" s="304">
        <f t="shared" si="14"/>
        <v>2.7298445665967324E-2</v>
      </c>
      <c r="K62" s="304">
        <f t="shared" si="14"/>
        <v>2.7270651370089188E-2</v>
      </c>
      <c r="L62" s="304">
        <f t="shared" si="14"/>
        <v>2.6831686351864073E-2</v>
      </c>
      <c r="M62" s="304">
        <f t="shared" si="14"/>
        <v>2.6065478069874724E-2</v>
      </c>
      <c r="N62" s="304">
        <f t="shared" si="14"/>
        <v>2.7149900055356023E-2</v>
      </c>
      <c r="O62" s="304">
        <f t="shared" si="14"/>
        <v>2.6821935985385684E-2</v>
      </c>
      <c r="P62" s="304">
        <f t="shared" si="14"/>
        <v>2.680130932264958E-2</v>
      </c>
      <c r="Q62" s="304">
        <f t="shared" si="14"/>
        <v>2.5164437034834401E-2</v>
      </c>
      <c r="R62" s="304">
        <f t="shared" si="14"/>
        <v>2.4957341852900088E-2</v>
      </c>
      <c r="S62" s="304">
        <f t="shared" si="14"/>
        <v>2.4281657720258403E-2</v>
      </c>
      <c r="T62" s="304">
        <f t="shared" si="14"/>
        <v>2.4311092809249837E-2</v>
      </c>
      <c r="U62" s="304">
        <f t="shared" si="14"/>
        <v>2.2664386065474742E-2</v>
      </c>
      <c r="V62" s="304">
        <f t="shared" si="14"/>
        <v>2.4248799363222426E-2</v>
      </c>
      <c r="W62" s="304">
        <f t="shared" si="14"/>
        <v>2.3519563938059079E-2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0.22464528310815182</v>
      </c>
      <c r="C63" s="303">
        <f t="shared" si="15"/>
        <v>0.2236793889861976</v>
      </c>
      <c r="D63" s="303">
        <f t="shared" si="15"/>
        <v>0.22461768151676581</v>
      </c>
      <c r="E63" s="303">
        <f t="shared" si="15"/>
        <v>0.24141528033837628</v>
      </c>
      <c r="F63" s="303">
        <f t="shared" si="15"/>
        <v>0.23734274599316926</v>
      </c>
      <c r="G63" s="303">
        <f t="shared" si="15"/>
        <v>0.2385024345386082</v>
      </c>
      <c r="H63" s="303">
        <f t="shared" si="15"/>
        <v>0.24681552957844108</v>
      </c>
      <c r="I63" s="303">
        <f t="shared" si="15"/>
        <v>0.25100109892127737</v>
      </c>
      <c r="J63" s="303">
        <f t="shared" si="15"/>
        <v>0.25261463730553191</v>
      </c>
      <c r="K63" s="303">
        <f t="shared" si="15"/>
        <v>0.25356586184144009</v>
      </c>
      <c r="L63" s="303">
        <f t="shared" si="15"/>
        <v>0.24677929475290467</v>
      </c>
      <c r="M63" s="303">
        <f t="shared" si="15"/>
        <v>0.2366819452740194</v>
      </c>
      <c r="N63" s="303">
        <f t="shared" si="15"/>
        <v>0.25028586293246852</v>
      </c>
      <c r="O63" s="303">
        <f t="shared" si="15"/>
        <v>0.24564950869943508</v>
      </c>
      <c r="P63" s="303">
        <f t="shared" si="15"/>
        <v>0.24545018676070435</v>
      </c>
      <c r="Q63" s="303">
        <f t="shared" si="15"/>
        <v>0.22757894933503356</v>
      </c>
      <c r="R63" s="303">
        <f t="shared" si="15"/>
        <v>0.22581172757406728</v>
      </c>
      <c r="S63" s="303">
        <f t="shared" si="15"/>
        <v>0.22252303043422927</v>
      </c>
      <c r="T63" s="303">
        <f t="shared" si="15"/>
        <v>0.22308880761242739</v>
      </c>
      <c r="U63" s="303">
        <f t="shared" si="15"/>
        <v>0.22427287598746004</v>
      </c>
      <c r="V63" s="303">
        <f t="shared" si="15"/>
        <v>0.22731995948721823</v>
      </c>
      <c r="W63" s="303">
        <f t="shared" si="15"/>
        <v>0.22166049971589782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7.0229297539705401E-2</v>
      </c>
      <c r="C64" s="304">
        <f t="shared" si="16"/>
        <v>7.764697675444597E-2</v>
      </c>
      <c r="D64" s="304">
        <f t="shared" si="16"/>
        <v>7.0436446949451073E-2</v>
      </c>
      <c r="E64" s="304">
        <f t="shared" si="16"/>
        <v>1.9488066256736988E-2</v>
      </c>
      <c r="F64" s="304">
        <f t="shared" si="16"/>
        <v>2.6745353368946328E-2</v>
      </c>
      <c r="G64" s="304">
        <f t="shared" si="16"/>
        <v>2.4446296113825358E-2</v>
      </c>
      <c r="H64" s="304">
        <f t="shared" si="16"/>
        <v>1.2714501090889594E-2</v>
      </c>
      <c r="I64" s="304">
        <f t="shared" si="16"/>
        <v>9.2133130582086435E-3</v>
      </c>
      <c r="J64" s="304">
        <f t="shared" si="16"/>
        <v>7.7383791877045395E-3</v>
      </c>
      <c r="K64" s="304">
        <f t="shared" si="16"/>
        <v>6.6232644041466799E-3</v>
      </c>
      <c r="L64" s="304">
        <f t="shared" si="16"/>
        <v>1.2680344651157055E-2</v>
      </c>
      <c r="M64" s="304">
        <f t="shared" si="16"/>
        <v>2.5134287916157381E-2</v>
      </c>
      <c r="N64" s="304">
        <f t="shared" si="16"/>
        <v>9.2767834249445659E-3</v>
      </c>
      <c r="O64" s="304">
        <f t="shared" si="16"/>
        <v>1.3529831919182101E-2</v>
      </c>
      <c r="P64" s="304">
        <f t="shared" si="16"/>
        <v>1.3682868174871651E-2</v>
      </c>
      <c r="Q64" s="304">
        <f t="shared" si="16"/>
        <v>5.3743894698975669E-2</v>
      </c>
      <c r="R64" s="304">
        <f t="shared" si="16"/>
        <v>6.2696737981339845E-2</v>
      </c>
      <c r="S64" s="304">
        <f t="shared" si="16"/>
        <v>8.8626428952283468E-2</v>
      </c>
      <c r="T64" s="304">
        <f t="shared" si="16"/>
        <v>9.6098383444137306E-2</v>
      </c>
      <c r="U64" s="304">
        <f t="shared" si="16"/>
        <v>0.1420671308694941</v>
      </c>
      <c r="V64" s="304">
        <f t="shared" si="16"/>
        <v>0.11146986840503666</v>
      </c>
      <c r="W64" s="304">
        <f t="shared" si="16"/>
        <v>0.10622493578109138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0.15441598556844643</v>
      </c>
      <c r="C65" s="304">
        <f t="shared" si="17"/>
        <v>0.14603241223175165</v>
      </c>
      <c r="D65" s="304">
        <f t="shared" si="17"/>
        <v>0.15418123456731475</v>
      </c>
      <c r="E65" s="304">
        <f t="shared" si="17"/>
        <v>0.22192721408163926</v>
      </c>
      <c r="F65" s="304">
        <f t="shared" si="17"/>
        <v>0.21059739262422292</v>
      </c>
      <c r="G65" s="304">
        <f t="shared" si="17"/>
        <v>0.21405613842478283</v>
      </c>
      <c r="H65" s="304">
        <f t="shared" si="17"/>
        <v>0.23410102848755152</v>
      </c>
      <c r="I65" s="304">
        <f t="shared" si="17"/>
        <v>0.24178778586306873</v>
      </c>
      <c r="J65" s="304">
        <f t="shared" si="17"/>
        <v>0.24487625811782734</v>
      </c>
      <c r="K65" s="304">
        <f t="shared" si="17"/>
        <v>0.24694259743729341</v>
      </c>
      <c r="L65" s="304">
        <f t="shared" si="17"/>
        <v>0.23409895010174764</v>
      </c>
      <c r="M65" s="304">
        <f t="shared" si="17"/>
        <v>0.21154765735786202</v>
      </c>
      <c r="N65" s="304">
        <f t="shared" si="17"/>
        <v>0.24100907950752398</v>
      </c>
      <c r="O65" s="304">
        <f t="shared" si="17"/>
        <v>0.232119676780253</v>
      </c>
      <c r="P65" s="304">
        <f t="shared" si="17"/>
        <v>0.23176731858583272</v>
      </c>
      <c r="Q65" s="304">
        <f t="shared" si="17"/>
        <v>0.17383505463605786</v>
      </c>
      <c r="R65" s="304">
        <f t="shared" si="17"/>
        <v>0.16311498959272744</v>
      </c>
      <c r="S65" s="304">
        <f t="shared" si="17"/>
        <v>0.13389660148194582</v>
      </c>
      <c r="T65" s="304">
        <f t="shared" si="17"/>
        <v>0.12699042416829007</v>
      </c>
      <c r="U65" s="304">
        <f t="shared" si="17"/>
        <v>8.2205745117965953E-2</v>
      </c>
      <c r="V65" s="304">
        <f t="shared" si="17"/>
        <v>0.11585009108218157</v>
      </c>
      <c r="W65" s="304">
        <f t="shared" si="17"/>
        <v>0.11543556393480646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0.16371142527940086</v>
      </c>
      <c r="C66" s="303">
        <f t="shared" si="18"/>
        <v>0.16764533068279383</v>
      </c>
      <c r="D66" s="303">
        <f t="shared" si="18"/>
        <v>0.16382193681596582</v>
      </c>
      <c r="E66" s="303">
        <f t="shared" si="18"/>
        <v>0.12043511529564016</v>
      </c>
      <c r="F66" s="303">
        <f t="shared" si="18"/>
        <v>0.13127857528156539</v>
      </c>
      <c r="G66" s="303">
        <f t="shared" si="18"/>
        <v>0.1283646995648203</v>
      </c>
      <c r="H66" s="303">
        <f t="shared" si="18"/>
        <v>0.10842497345480086</v>
      </c>
      <c r="I66" s="303">
        <f t="shared" si="18"/>
        <v>9.904072319756925E-2</v>
      </c>
      <c r="J66" s="303">
        <f t="shared" si="18"/>
        <v>9.3980225912463022E-2</v>
      </c>
      <c r="K66" s="303">
        <f t="shared" si="18"/>
        <v>9.3839579914447788E-2</v>
      </c>
      <c r="L66" s="303">
        <f t="shared" si="18"/>
        <v>0.11222281799563422</v>
      </c>
      <c r="M66" s="303">
        <f t="shared" si="18"/>
        <v>0.13376309243219595</v>
      </c>
      <c r="N66" s="303">
        <f t="shared" si="18"/>
        <v>9.7439110953198516E-2</v>
      </c>
      <c r="O66" s="303">
        <f t="shared" si="18"/>
        <v>0.10823632642624702</v>
      </c>
      <c r="P66" s="303">
        <f t="shared" si="18"/>
        <v>0.1086509817298562</v>
      </c>
      <c r="Q66" s="303">
        <f t="shared" si="18"/>
        <v>0.15415041455708345</v>
      </c>
      <c r="R66" s="303">
        <f t="shared" si="18"/>
        <v>0.15957554243905256</v>
      </c>
      <c r="S66" s="303">
        <f t="shared" si="18"/>
        <v>0.17308953355361043</v>
      </c>
      <c r="T66" s="303">
        <f t="shared" si="18"/>
        <v>0.17744067592920165</v>
      </c>
      <c r="U66" s="303">
        <f t="shared" si="18"/>
        <v>0.19758841673420505</v>
      </c>
      <c r="V66" s="303">
        <f t="shared" si="18"/>
        <v>0.18934884383943731</v>
      </c>
      <c r="W66" s="303">
        <f t="shared" si="18"/>
        <v>0.1813393432998536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0.13503101388719319</v>
      </c>
      <c r="C67" s="303">
        <f t="shared" si="19"/>
        <v>0.13401540979765464</v>
      </c>
      <c r="D67" s="303">
        <f t="shared" si="19"/>
        <v>0.13501060296728709</v>
      </c>
      <c r="E67" s="303">
        <f t="shared" si="19"/>
        <v>0.14445463240810663</v>
      </c>
      <c r="F67" s="303">
        <f t="shared" si="19"/>
        <v>0.14278978954637064</v>
      </c>
      <c r="G67" s="303">
        <f t="shared" si="19"/>
        <v>0.14325971835345089</v>
      </c>
      <c r="H67" s="303">
        <f t="shared" si="19"/>
        <v>0.14642844065642244</v>
      </c>
      <c r="I67" s="303">
        <f t="shared" si="19"/>
        <v>0.14803391914657199</v>
      </c>
      <c r="J67" s="303">
        <f t="shared" si="19"/>
        <v>0.1485827662889993</v>
      </c>
      <c r="K67" s="303">
        <f t="shared" si="19"/>
        <v>0.1484314846585664</v>
      </c>
      <c r="L67" s="303">
        <f t="shared" si="19"/>
        <v>0.14604224105436742</v>
      </c>
      <c r="M67" s="303">
        <f t="shared" si="19"/>
        <v>0.14187184441403972</v>
      </c>
      <c r="N67" s="303">
        <f t="shared" si="19"/>
        <v>0.1477742470782433</v>
      </c>
      <c r="O67" s="303">
        <f t="shared" si="19"/>
        <v>0.14598917076452689</v>
      </c>
      <c r="P67" s="303">
        <f t="shared" si="19"/>
        <v>0.14587690185932461</v>
      </c>
      <c r="Q67" s="303">
        <f t="shared" si="19"/>
        <v>0.13696756630368925</v>
      </c>
      <c r="R67" s="303">
        <f t="shared" si="19"/>
        <v>0.13584036751026915</v>
      </c>
      <c r="S67" s="303">
        <f t="shared" si="19"/>
        <v>0.13216268494936628</v>
      </c>
      <c r="T67" s="303">
        <f t="shared" si="19"/>
        <v>0.13232289725602372</v>
      </c>
      <c r="U67" s="303">
        <f t="shared" si="19"/>
        <v>0.12336003371973515</v>
      </c>
      <c r="V67" s="303">
        <f t="shared" si="19"/>
        <v>0.13198384012999972</v>
      </c>
      <c r="W67" s="303">
        <f t="shared" si="19"/>
        <v>0.12801468312844244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8.4572710467970005E-2</v>
      </c>
      <c r="C68" s="237">
        <f t="shared" si="20"/>
        <v>8.3936616668908545E-2</v>
      </c>
      <c r="D68" s="237">
        <f t="shared" si="20"/>
        <v>8.4559926687637524E-2</v>
      </c>
      <c r="E68" s="237">
        <f t="shared" si="20"/>
        <v>9.0474917211345457E-2</v>
      </c>
      <c r="F68" s="237">
        <f t="shared" si="20"/>
        <v>8.9432191771707678E-2</v>
      </c>
      <c r="G68" s="237">
        <f t="shared" si="20"/>
        <v>8.9726517880929932E-2</v>
      </c>
      <c r="H68" s="237">
        <f t="shared" si="20"/>
        <v>9.1711154048340293E-2</v>
      </c>
      <c r="I68" s="237">
        <f t="shared" si="20"/>
        <v>9.2716698357023355E-2</v>
      </c>
      <c r="J68" s="237">
        <f t="shared" si="20"/>
        <v>9.3060452648214942E-2</v>
      </c>
      <c r="K68" s="237">
        <f t="shared" si="20"/>
        <v>9.2965701841260295E-2</v>
      </c>
      <c r="L68" s="237">
        <f t="shared" si="20"/>
        <v>9.1469269268042844E-2</v>
      </c>
      <c r="M68" s="237">
        <f t="shared" si="20"/>
        <v>8.885726379281414E-2</v>
      </c>
      <c r="N68" s="237">
        <f t="shared" si="20"/>
        <v>9.2554060382093198E-2</v>
      </c>
      <c r="O68" s="237">
        <f t="shared" si="20"/>
        <v>9.1436030250368838E-2</v>
      </c>
      <c r="P68" s="237">
        <f t="shared" si="20"/>
        <v>9.1365713918284103E-2</v>
      </c>
      <c r="Q68" s="237">
        <f t="shared" si="20"/>
        <v>8.5785613208692948E-2</v>
      </c>
      <c r="R68" s="237">
        <f t="shared" si="20"/>
        <v>8.5079625343746537E-2</v>
      </c>
      <c r="S68" s="237">
        <f t="shared" si="20"/>
        <v>8.2776216864001467E-2</v>
      </c>
      <c r="T68" s="237">
        <f t="shared" si="20"/>
        <v>8.2876561137767091E-2</v>
      </c>
      <c r="U68" s="237">
        <f t="shared" si="20"/>
        <v>7.7262934749301154E-2</v>
      </c>
      <c r="V68" s="237">
        <f t="shared" si="20"/>
        <v>8.2664202663029679E-2</v>
      </c>
      <c r="W68" s="237">
        <f t="shared" si="20"/>
        <v>8.0178237726299964E-2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>IF(B$5=0,0,B$5/MAE_fec!B$5)</f>
        <v>0.58765640988025047</v>
      </c>
      <c r="C72" s="324">
        <f>IF(C$5=0,0,C$5/MAE_fec!C$5)</f>
        <v>0.58470521059906089</v>
      </c>
      <c r="D72" s="324">
        <f>IF(D$5=0,0,D$5/MAE_fec!D$5)</f>
        <v>0.58754363805524101</v>
      </c>
      <c r="E72" s="324">
        <f>IF(E$5=0,0,E$5/MAE_fec!E$5)</f>
        <v>0.60240873330907996</v>
      </c>
      <c r="F72" s="324">
        <f>IF(F$5=0,0,F$5/MAE_fec!F$5)</f>
        <v>0.59987818146728555</v>
      </c>
      <c r="G72" s="324">
        <f>IF(G$5=0,0,G$5/MAE_fec!G$5)</f>
        <v>0.60068793133322762</v>
      </c>
      <c r="H72" s="324">
        <f>IF(H$5=0,0,H$5/MAE_fec!H$5)</f>
        <v>0.60461640242857695</v>
      </c>
      <c r="I72" s="324">
        <f>IF(I$5=0,0,I$5/MAE_fec!I$5)</f>
        <v>0.60549583697338138</v>
      </c>
      <c r="J72" s="324">
        <f>IF(J$5=0,0,J$5/MAE_fec!J$5)</f>
        <v>0.60614435482660811</v>
      </c>
      <c r="K72" s="324">
        <f>IF(K$5=0,0,K$5/MAE_fec!K$5)</f>
        <v>0.60716678864121176</v>
      </c>
      <c r="L72" s="324">
        <f>IF(L$5=0,0,L$5/MAE_fec!L$5)</f>
        <v>0.60519804217488671</v>
      </c>
      <c r="M72" s="324">
        <f>IF(M$5=0,0,M$5/MAE_fec!M$5)</f>
        <v>0.60189670484193969</v>
      </c>
      <c r="N72" s="324">
        <f>IF(N$5=0,0,N$5/MAE_fec!N$5)</f>
        <v>0.60650975620394898</v>
      </c>
      <c r="O72" s="324">
        <f>IF(O$5=0,0,O$5/MAE_fec!O$5)</f>
        <v>0.60553895099993316</v>
      </c>
      <c r="P72" s="324">
        <f>IF(P$5=0,0,P$5/MAE_fec!P$5)</f>
        <v>0.60571176285263229</v>
      </c>
      <c r="Q72" s="324">
        <f>IF(Q$5=0,0,Q$5/MAE_fec!Q$5)</f>
        <v>0.59560766625500206</v>
      </c>
      <c r="R72" s="324">
        <f>IF(R$5=0,0,R$5/MAE_fec!R$5)</f>
        <v>0.5915538608516473</v>
      </c>
      <c r="S72" s="324">
        <f>IF(S$5=0,0,S$5/MAE_fec!S$5)</f>
        <v>0.58146007918580356</v>
      </c>
      <c r="T72" s="324">
        <f>IF(T$5=0,0,T$5/MAE_fec!T$5)</f>
        <v>0.57538642170025989</v>
      </c>
      <c r="U72" s="324">
        <f>IF(U$5=0,0,U$5/MAE_fec!U$5)</f>
        <v>0.56031975933424583</v>
      </c>
      <c r="V72" s="324">
        <f>IF(V$5=0,0,V$5/MAE_fec!V$5)</f>
        <v>0.57168947636916123</v>
      </c>
      <c r="W72" s="324">
        <f>IF(W$5=0,0,W$5/MAE_fec!W$5)</f>
        <v>0.58096721496698089</v>
      </c>
      <c r="DA72" s="95"/>
    </row>
    <row r="73" spans="1:105" ht="12" customHeight="1" x14ac:dyDescent="0.25">
      <c r="A73" s="202" t="s">
        <v>92</v>
      </c>
      <c r="B73" s="337">
        <f>IF(B$6=0,0,B$6/MAE_fec!B$6)</f>
        <v>0.50754584640329126</v>
      </c>
      <c r="C73" s="337">
        <f>IF(C$6=0,0,C$6/MAE_fec!C$6)</f>
        <v>0.50754584640329137</v>
      </c>
      <c r="D73" s="337">
        <f>IF(D$6=0,0,D$6/MAE_fec!D$6)</f>
        <v>0.50754584640329103</v>
      </c>
      <c r="E73" s="337">
        <f>IF(E$6=0,0,E$6/MAE_fec!E$6)</f>
        <v>0.50754584640329126</v>
      </c>
      <c r="F73" s="337">
        <f>IF(F$6=0,0,F$6/MAE_fec!F$6)</f>
        <v>0.50754584640329126</v>
      </c>
      <c r="G73" s="337">
        <f>IF(G$6=0,0,G$6/MAE_fec!G$6)</f>
        <v>0.50754584640329103</v>
      </c>
      <c r="H73" s="337">
        <f>IF(H$6=0,0,H$6/MAE_fec!H$6)</f>
        <v>0.50754584640329126</v>
      </c>
      <c r="I73" s="337">
        <f>IF(I$6=0,0,I$6/MAE_fec!I$6)</f>
        <v>0.50754584640329126</v>
      </c>
      <c r="J73" s="337">
        <f>IF(J$6=0,0,J$6/MAE_fec!J$6)</f>
        <v>0.50754584640329126</v>
      </c>
      <c r="K73" s="337">
        <f>IF(K$6=0,0,K$6/MAE_fec!K$6)</f>
        <v>0.50754584640329103</v>
      </c>
      <c r="L73" s="337">
        <f>IF(L$6=0,0,L$6/MAE_fec!L$6)</f>
        <v>0.50754584640329115</v>
      </c>
      <c r="M73" s="337">
        <f>IF(M$6=0,0,M$6/MAE_fec!M$6)</f>
        <v>0.50754584640329115</v>
      </c>
      <c r="N73" s="337">
        <f>IF(N$6=0,0,N$6/MAE_fec!N$6)</f>
        <v>0.50754584640329115</v>
      </c>
      <c r="O73" s="337">
        <f>IF(O$6=0,0,O$6/MAE_fec!O$6)</f>
        <v>0.50754584640329115</v>
      </c>
      <c r="P73" s="337">
        <f>IF(P$6=0,0,P$6/MAE_fec!P$6)</f>
        <v>0.50754584640329115</v>
      </c>
      <c r="Q73" s="337">
        <f>IF(Q$6=0,0,Q$6/MAE_fec!Q$6)</f>
        <v>0.50754584640329115</v>
      </c>
      <c r="R73" s="337">
        <f>IF(R$6=0,0,R$6/MAE_fec!R$6)</f>
        <v>0.50754584640329092</v>
      </c>
      <c r="S73" s="337">
        <f>IF(S$6=0,0,S$6/MAE_fec!S$6)</f>
        <v>0.50754584640329137</v>
      </c>
      <c r="T73" s="337">
        <f>IF(T$6=0,0,T$6/MAE_fec!T$6)</f>
        <v>0.50754584640329126</v>
      </c>
      <c r="U73" s="337">
        <f>IF(U$6=0,0,U$6/MAE_fec!U$6)</f>
        <v>0.50754584640329103</v>
      </c>
      <c r="V73" s="337">
        <f>IF(V$6=0,0,V$6/MAE_fec!V$6)</f>
        <v>0.50754584640329081</v>
      </c>
      <c r="W73" s="337">
        <f>IF(W$6=0,0,W$6/MAE_fec!W$6)</f>
        <v>0.50754584640329115</v>
      </c>
      <c r="DA73" s="174"/>
    </row>
    <row r="74" spans="1:105" ht="12" customHeight="1" x14ac:dyDescent="0.25">
      <c r="A74" s="202" t="s">
        <v>93</v>
      </c>
      <c r="B74" s="337">
        <f>IF(B$7=0,0,B$7/MAE_fec!B$7)</f>
        <v>0.13178915335461355</v>
      </c>
      <c r="C74" s="337">
        <f>IF(C$7=0,0,C$7/MAE_fec!C$7)</f>
        <v>0.13178915335461353</v>
      </c>
      <c r="D74" s="337">
        <f>IF(D$7=0,0,D$7/MAE_fec!D$7)</f>
        <v>0.13178915335461355</v>
      </c>
      <c r="E74" s="337">
        <f>IF(E$7=0,0,E$7/MAE_fec!E$7)</f>
        <v>0.13178915335461355</v>
      </c>
      <c r="F74" s="337">
        <f>IF(F$7=0,0,F$7/MAE_fec!F$7)</f>
        <v>0.13178915335461355</v>
      </c>
      <c r="G74" s="337">
        <f>IF(G$7=0,0,G$7/MAE_fec!G$7)</f>
        <v>0.13178915335461355</v>
      </c>
      <c r="H74" s="337">
        <f>IF(H$7=0,0,H$7/MAE_fec!H$7)</f>
        <v>0.13178915335461353</v>
      </c>
      <c r="I74" s="337">
        <f>IF(I$7=0,0,I$7/MAE_fec!I$7)</f>
        <v>0.13178915335461355</v>
      </c>
      <c r="J74" s="337">
        <f>IF(J$7=0,0,J$7/MAE_fec!J$7)</f>
        <v>0.13178915335461353</v>
      </c>
      <c r="K74" s="337">
        <f>IF(K$7=0,0,K$7/MAE_fec!K$7)</f>
        <v>0.13178915335461355</v>
      </c>
      <c r="L74" s="337">
        <f>IF(L$7=0,0,L$7/MAE_fec!L$7)</f>
        <v>0.13178915335461358</v>
      </c>
      <c r="M74" s="337">
        <f>IF(M$7=0,0,M$7/MAE_fec!M$7)</f>
        <v>0.13178915335461358</v>
      </c>
      <c r="N74" s="337">
        <f>IF(N$7=0,0,N$7/MAE_fec!N$7)</f>
        <v>0.13178915335461358</v>
      </c>
      <c r="O74" s="337">
        <f>IF(O$7=0,0,O$7/MAE_fec!O$7)</f>
        <v>0.1317891533546135</v>
      </c>
      <c r="P74" s="337">
        <f>IF(P$7=0,0,P$7/MAE_fec!P$7)</f>
        <v>0.13178915335461358</v>
      </c>
      <c r="Q74" s="337">
        <f>IF(Q$7=0,0,Q$7/MAE_fec!Q$7)</f>
        <v>0.13178915335461355</v>
      </c>
      <c r="R74" s="337">
        <f>IF(R$7=0,0,R$7/MAE_fec!R$7)</f>
        <v>0.13178915335461355</v>
      </c>
      <c r="S74" s="337">
        <f>IF(S$7=0,0,S$7/MAE_fec!S$7)</f>
        <v>0.13178915335461358</v>
      </c>
      <c r="T74" s="337">
        <f>IF(T$7=0,0,T$7/MAE_fec!T$7)</f>
        <v>0.13178915335461353</v>
      </c>
      <c r="U74" s="337">
        <f>IF(U$7=0,0,U$7/MAE_fec!U$7)</f>
        <v>0.13178915335461358</v>
      </c>
      <c r="V74" s="337">
        <f>IF(V$7=0,0,V$7/MAE_fec!V$7)</f>
        <v>0.13178915335461355</v>
      </c>
      <c r="W74" s="337">
        <f>IF(W$7=0,0,W$7/MAE_fec!W$7)</f>
        <v>0.13178915335461355</v>
      </c>
      <c r="DA74" s="174"/>
    </row>
    <row r="75" spans="1:105" ht="12" customHeight="1" x14ac:dyDescent="0.25">
      <c r="A75" s="202" t="s">
        <v>94</v>
      </c>
      <c r="B75" s="337">
        <f>IF(B$8=0,0,B$8/MAE_fec!B$8)</f>
        <v>0.70619920832841432</v>
      </c>
      <c r="C75" s="337">
        <f>IF(C$8=0,0,C$8/MAE_fec!C$8)</f>
        <v>0.7061992083284141</v>
      </c>
      <c r="D75" s="337">
        <f>IF(D$8=0,0,D$8/MAE_fec!D$8)</f>
        <v>0.70619920832841421</v>
      </c>
      <c r="E75" s="337">
        <f>IF(E$8=0,0,E$8/MAE_fec!E$8)</f>
        <v>0.70619920832841432</v>
      </c>
      <c r="F75" s="337">
        <f>IF(F$8=0,0,F$8/MAE_fec!F$8)</f>
        <v>0.70619920832841421</v>
      </c>
      <c r="G75" s="337">
        <f>IF(G$8=0,0,G$8/MAE_fec!G$8)</f>
        <v>0.70619920832841421</v>
      </c>
      <c r="H75" s="337">
        <f>IF(H$8=0,0,H$8/MAE_fec!H$8)</f>
        <v>0.70619920832841432</v>
      </c>
      <c r="I75" s="337">
        <f>IF(I$8=0,0,I$8/MAE_fec!I$8)</f>
        <v>0.70619920832841421</v>
      </c>
      <c r="J75" s="337">
        <f>IF(J$8=0,0,J$8/MAE_fec!J$8)</f>
        <v>0.70619920832841432</v>
      </c>
      <c r="K75" s="337">
        <f>IF(K$8=0,0,K$8/MAE_fec!K$8)</f>
        <v>0.70619920832841421</v>
      </c>
      <c r="L75" s="337">
        <f>IF(L$8=0,0,L$8/MAE_fec!L$8)</f>
        <v>0.70619920832841421</v>
      </c>
      <c r="M75" s="337">
        <f>IF(M$8=0,0,M$8/MAE_fec!M$8)</f>
        <v>0.70619920832841421</v>
      </c>
      <c r="N75" s="337">
        <f>IF(N$8=0,0,N$8/MAE_fec!N$8)</f>
        <v>0.70619920832841421</v>
      </c>
      <c r="O75" s="337">
        <f>IF(O$8=0,0,O$8/MAE_fec!O$8)</f>
        <v>0.7061992083284141</v>
      </c>
      <c r="P75" s="337">
        <f>IF(P$8=0,0,P$8/MAE_fec!P$8)</f>
        <v>0.70619920832841432</v>
      </c>
      <c r="Q75" s="337">
        <f>IF(Q$8=0,0,Q$8/MAE_fec!Q$8)</f>
        <v>0.7061992083284141</v>
      </c>
      <c r="R75" s="337">
        <f>IF(R$8=0,0,R$8/MAE_fec!R$8)</f>
        <v>0.7061992083284141</v>
      </c>
      <c r="S75" s="337">
        <f>IF(S$8=0,0,S$8/MAE_fec!S$8)</f>
        <v>0.70619920832841432</v>
      </c>
      <c r="T75" s="337">
        <f>IF(T$8=0,0,T$8/MAE_fec!T$8)</f>
        <v>0.70619920832841399</v>
      </c>
      <c r="U75" s="337">
        <f>IF(U$8=0,0,U$8/MAE_fec!U$8)</f>
        <v>0.7061992083284141</v>
      </c>
      <c r="V75" s="337">
        <f>IF(V$8=0,0,V$8/MAE_fec!V$8)</f>
        <v>0.7061992083284141</v>
      </c>
      <c r="W75" s="337">
        <f>IF(W$8=0,0,W$8/MAE_fec!W$8)</f>
        <v>0.70619920832841432</v>
      </c>
      <c r="DA75" s="174"/>
    </row>
    <row r="76" spans="1:105" ht="12" customHeight="1" x14ac:dyDescent="0.25">
      <c r="A76" s="202" t="s">
        <v>95</v>
      </c>
      <c r="B76" s="337">
        <f>IF(B$9=0,0,B$9/MAE_fec!B$9)</f>
        <v>0.50031228957354579</v>
      </c>
      <c r="C76" s="337">
        <f>IF(C$9=0,0,C$9/MAE_fec!C$9)</f>
        <v>0.5003122895735459</v>
      </c>
      <c r="D76" s="337">
        <f>IF(D$9=0,0,D$9/MAE_fec!D$9)</f>
        <v>0.50031228957354579</v>
      </c>
      <c r="E76" s="337">
        <f>IF(E$9=0,0,E$9/MAE_fec!E$9)</f>
        <v>0.50031228957354579</v>
      </c>
      <c r="F76" s="337">
        <f>IF(F$9=0,0,F$9/MAE_fec!F$9)</f>
        <v>0.5003122895735459</v>
      </c>
      <c r="G76" s="337">
        <f>IF(G$9=0,0,G$9/MAE_fec!G$9)</f>
        <v>0.50031228957354568</v>
      </c>
      <c r="H76" s="337">
        <f>IF(H$9=0,0,H$9/MAE_fec!H$9)</f>
        <v>0.5003122895735459</v>
      </c>
      <c r="I76" s="337">
        <f>IF(I$9=0,0,I$9/MAE_fec!I$9)</f>
        <v>0.5003122895735459</v>
      </c>
      <c r="J76" s="337">
        <f>IF(J$9=0,0,J$9/MAE_fec!J$9)</f>
        <v>0.50031228957354568</v>
      </c>
      <c r="K76" s="337">
        <f>IF(K$9=0,0,K$9/MAE_fec!K$9)</f>
        <v>0.5003122895735459</v>
      </c>
      <c r="L76" s="337">
        <f>IF(L$9=0,0,L$9/MAE_fec!L$9)</f>
        <v>0.50031228957354601</v>
      </c>
      <c r="M76" s="337">
        <f>IF(M$9=0,0,M$9/MAE_fec!M$9)</f>
        <v>0.50031228957354579</v>
      </c>
      <c r="N76" s="337">
        <f>IF(N$9=0,0,N$9/MAE_fec!N$9)</f>
        <v>0.50031228957354612</v>
      </c>
      <c r="O76" s="337">
        <f>IF(O$9=0,0,O$9/MAE_fec!O$9)</f>
        <v>0.50031228957354579</v>
      </c>
      <c r="P76" s="337">
        <f>IF(P$9=0,0,P$9/MAE_fec!P$9)</f>
        <v>0.50031228957354557</v>
      </c>
      <c r="Q76" s="337">
        <f>IF(Q$9=0,0,Q$9/MAE_fec!Q$9)</f>
        <v>0.50031228957354568</v>
      </c>
      <c r="R76" s="337">
        <f>IF(R$9=0,0,R$9/MAE_fec!R$9)</f>
        <v>0.5003122895735459</v>
      </c>
      <c r="S76" s="337">
        <f>IF(S$9=0,0,S$9/MAE_fec!S$9)</f>
        <v>0.50031228957354601</v>
      </c>
      <c r="T76" s="337">
        <f>IF(T$9=0,0,T$9/MAE_fec!T$9)</f>
        <v>0.50031228957354568</v>
      </c>
      <c r="U76" s="337">
        <f>IF(U$9=0,0,U$9/MAE_fec!U$9)</f>
        <v>0.50031228957354579</v>
      </c>
      <c r="V76" s="337">
        <f>IF(V$9=0,0,V$9/MAE_fec!V$9)</f>
        <v>0.50031228957354579</v>
      </c>
      <c r="W76" s="337">
        <f>IF(W$9=0,0,W$9/MAE_fec!W$9)</f>
        <v>0.50031228957354579</v>
      </c>
      <c r="DA76" s="174"/>
    </row>
    <row r="77" spans="1:105" ht="12" customHeight="1" x14ac:dyDescent="0.25">
      <c r="A77" s="202" t="s">
        <v>96</v>
      </c>
      <c r="B77" s="337">
        <f>IF(B$10=0,0,B$10/MAE_fec!B$10)</f>
        <v>0.81697753551075003</v>
      </c>
      <c r="C77" s="337">
        <f>IF(C$10=0,0,C$10/MAE_fec!C$10)</f>
        <v>0.80711877895197626</v>
      </c>
      <c r="D77" s="337">
        <f>IF(D$10=0,0,D$10/MAE_fec!D$10)</f>
        <v>0.81662400427813986</v>
      </c>
      <c r="E77" s="337">
        <f>IF(E$10=0,0,E$10/MAE_fec!E$10)</f>
        <v>0.87172305535592853</v>
      </c>
      <c r="F77" s="337">
        <f>IF(F$10=0,0,F$10/MAE_fec!F$10)</f>
        <v>0.86204812195483849</v>
      </c>
      <c r="G77" s="337">
        <f>IF(G$10=0,0,G$10/MAE_fec!G$10)</f>
        <v>0.86500328834288898</v>
      </c>
      <c r="H77" s="337">
        <f>IF(H$10=0,0,H$10/MAE_fec!H$10)</f>
        <v>0.87960800658981986</v>
      </c>
      <c r="I77" s="337">
        <f>IF(I$10=0,0,I$10/MAE_fec!I$10)</f>
        <v>0.8835722097535047</v>
      </c>
      <c r="J77" s="337">
        <f>IF(J$10=0,0,J$10/MAE_fec!J$10)</f>
        <v>0.88586866158791455</v>
      </c>
      <c r="K77" s="337">
        <f>IF(K$10=0,0,K$10/MAE_fec!K$10)</f>
        <v>0.8869465871210257</v>
      </c>
      <c r="L77" s="337">
        <f>IF(L$10=0,0,L$10/MAE_fec!L$10)</f>
        <v>0.87872978223097575</v>
      </c>
      <c r="M77" s="337">
        <f>IF(M$10=0,0,M$10/MAE_fec!M$10)</f>
        <v>0.86516174386477818</v>
      </c>
      <c r="N77" s="337">
        <f>IF(N$10=0,0,N$10/MAE_fec!N$10)</f>
        <v>0.88560840092744952</v>
      </c>
      <c r="O77" s="337">
        <f>IF(O$10=0,0,O$10/MAE_fec!O$10)</f>
        <v>0.88135785930917931</v>
      </c>
      <c r="P77" s="337">
        <f>IF(P$10=0,0,P$10/MAE_fec!P$10)</f>
        <v>0.88148566592116617</v>
      </c>
      <c r="Q77" s="337">
        <f>IF(Q$10=0,0,Q$10/MAE_fec!Q$10)</f>
        <v>0.84190476942437531</v>
      </c>
      <c r="R77" s="337">
        <f>IF(R$10=0,0,R$10/MAE_fec!R$10)</f>
        <v>0.82915356688215935</v>
      </c>
      <c r="S77" s="337">
        <f>IF(S$10=0,0,S$10/MAE_fec!S$10)</f>
        <v>0.79564582268112161</v>
      </c>
      <c r="T77" s="337">
        <f>IF(T$10=0,0,T$10/MAE_fec!T$10)</f>
        <v>0.77587989975240734</v>
      </c>
      <c r="U77" s="337">
        <f>IF(U$10=0,0,U$10/MAE_fec!U$10)</f>
        <v>0.72597478022129458</v>
      </c>
      <c r="V77" s="337">
        <f>IF(V$10=0,0,V$10/MAE_fec!V$10)</f>
        <v>0.75524536409239251</v>
      </c>
      <c r="W77" s="337">
        <f>IF(W$10=0,0,W$10/MAE_fec!W$10)</f>
        <v>0.79035187765671611</v>
      </c>
      <c r="DA77" s="174"/>
    </row>
    <row r="78" spans="1:105" ht="12" customHeight="1" x14ac:dyDescent="0.25">
      <c r="A78" s="40" t="s">
        <v>2557</v>
      </c>
      <c r="B78" s="355">
        <f>IF(B$16=0,0,B$16/MAE_fec!B$16)</f>
        <v>0.61372867603271042</v>
      </c>
      <c r="C78" s="355">
        <f>IF(C$16=0,0,C$16/MAE_fec!C$16)</f>
        <v>0.60694511972932896</v>
      </c>
      <c r="D78" s="355">
        <f>IF(D$16=0,0,D$16/MAE_fec!D$16)</f>
        <v>0.61349219527457766</v>
      </c>
      <c r="E78" s="355">
        <f>IF(E$16=0,0,E$16/MAE_fec!E$16)</f>
        <v>0.65286658939666264</v>
      </c>
      <c r="F78" s="355">
        <f>IF(F$16=0,0,F$16/MAE_fec!F$16)</f>
        <v>0.64614019041014803</v>
      </c>
      <c r="G78" s="355">
        <f>IF(G$16=0,0,G$16/MAE_fec!G$16)</f>
        <v>0.64820444259565513</v>
      </c>
      <c r="H78" s="355">
        <f>IF(H$16=0,0,H$16/MAE_fec!H$16)</f>
        <v>0.65845008970380603</v>
      </c>
      <c r="I78" s="355">
        <f>IF(I$16=0,0,I$16/MAE_fec!I$16)</f>
        <v>0.66126587417350469</v>
      </c>
      <c r="J78" s="355">
        <f>IF(J$16=0,0,J$16/MAE_fec!J$16)</f>
        <v>0.66282830232608891</v>
      </c>
      <c r="K78" s="355">
        <f>IF(K$16=0,0,K$16/MAE_fec!K$16)</f>
        <v>0.66360870322870991</v>
      </c>
      <c r="L78" s="355">
        <f>IF(L$16=0,0,L$16/MAE_fec!L$16)</f>
        <v>0.6579217673430664</v>
      </c>
      <c r="M78" s="355">
        <f>IF(M$16=0,0,M$16/MAE_fec!M$16)</f>
        <v>0.6481990321940051</v>
      </c>
      <c r="N78" s="355">
        <f>IF(N$16=0,0,N$16/MAE_fec!N$16)</f>
        <v>0.66248996924398773</v>
      </c>
      <c r="O78" s="355">
        <f>IF(O$16=0,0,O$16/MAE_fec!O$16)</f>
        <v>0.65941054483002493</v>
      </c>
      <c r="P78" s="355">
        <f>IF(P$16=0,0,P$16/MAE_fec!P$16)</f>
        <v>0.65946929630167406</v>
      </c>
      <c r="Q78" s="355">
        <f>IF(Q$16=0,0,Q$16/MAE_fec!Q$16)</f>
        <v>0.63068215860800425</v>
      </c>
      <c r="R78" s="355">
        <f>IF(R$16=0,0,R$16/MAE_fec!R$16)</f>
        <v>0.62193418185549088</v>
      </c>
      <c r="S78" s="355">
        <f>IF(S$16=0,0,S$16/MAE_fec!S$16)</f>
        <v>0.59880098815342075</v>
      </c>
      <c r="T78" s="355">
        <f>IF(T$16=0,0,T$16/MAE_fec!T$16)</f>
        <v>0.58620691839466521</v>
      </c>
      <c r="U78" s="355">
        <f>IF(U$16=0,0,U$16/MAE_fec!U$16)</f>
        <v>0.55179536265650198</v>
      </c>
      <c r="V78" s="355">
        <f>IF(V$16=0,0,V$16/MAE_fec!V$16)</f>
        <v>0.57248374537460323</v>
      </c>
      <c r="W78" s="355">
        <f>IF(W$16=0,0,W$16/MAE_fec!W$16)</f>
        <v>0.5936358471344968</v>
      </c>
      <c r="DA78" s="96"/>
    </row>
    <row r="79" spans="1:105" ht="12" customHeight="1" x14ac:dyDescent="0.25">
      <c r="A79" s="203" t="s">
        <v>2567</v>
      </c>
      <c r="B79" s="351">
        <f>IF(B$24=0,0,B$24/MAE_fec!B$24)</f>
        <v>0.49631641421886263</v>
      </c>
      <c r="C79" s="351">
        <f>IF(C$24=0,0,C$24/MAE_fec!C$24)</f>
        <v>0.49580736228084443</v>
      </c>
      <c r="D79" s="351">
        <f>IF(D$24=0,0,D$24/MAE_fec!D$24)</f>
        <v>0.49631369843162865</v>
      </c>
      <c r="E79" s="351">
        <f>IF(E$24=0,0,E$24/MAE_fec!E$24)</f>
        <v>0.50793244263748283</v>
      </c>
      <c r="F79" s="351">
        <f>IF(F$24=0,0,F$24/MAE_fec!F$24)</f>
        <v>0.50628817511263946</v>
      </c>
      <c r="G79" s="351">
        <f>IF(G$24=0,0,G$24/MAE_fec!G$24)</f>
        <v>0.50688745415315617</v>
      </c>
      <c r="H79" s="351">
        <f>IF(H$24=0,0,H$24/MAE_fec!H$24)</f>
        <v>0.51195656012769131</v>
      </c>
      <c r="I79" s="351">
        <f>IF(I$24=0,0,I$24/MAE_fec!I$24)</f>
        <v>0.51564875564417856</v>
      </c>
      <c r="J79" s="351">
        <f>IF(J$24=0,0,J$24/MAE_fec!J$24)</f>
        <v>0.51523256588518052</v>
      </c>
      <c r="K79" s="351">
        <f>IF(K$24=0,0,K$24/MAE_fec!K$24)</f>
        <v>0.51683919074533802</v>
      </c>
      <c r="L79" s="351">
        <f>IF(L$24=0,0,L$24/MAE_fec!L$24)</f>
        <v>0.5148959324198441</v>
      </c>
      <c r="M79" s="351">
        <f>IF(M$24=0,0,M$24/MAE_fec!M$24)</f>
        <v>0.5051614882647012</v>
      </c>
      <c r="N79" s="351">
        <f>IF(N$24=0,0,N$24/MAE_fec!N$24)</f>
        <v>0.51157035185347655</v>
      </c>
      <c r="O79" s="351">
        <f>IF(O$24=0,0,O$24/MAE_fec!O$24)</f>
        <v>0.50837965931642948</v>
      </c>
      <c r="P79" s="351">
        <f>IF(P$24=0,0,P$24/MAE_fec!P$24)</f>
        <v>0.50812003677019513</v>
      </c>
      <c r="Q79" s="351">
        <f>IF(Q$24=0,0,Q$24/MAE_fec!Q$24)</f>
        <v>0.49738683160699027</v>
      </c>
      <c r="R79" s="351">
        <f>IF(R$24=0,0,R$24/MAE_fec!R$24)</f>
        <v>0.49662591734842182</v>
      </c>
      <c r="S79" s="351">
        <f>IF(S$24=0,0,S$24/MAE_fec!S$24)</f>
        <v>0.4946530494811941</v>
      </c>
      <c r="T79" s="351">
        <f>IF(T$24=0,0,T$24/MAE_fec!T$24)</f>
        <v>0.49779388558244986</v>
      </c>
      <c r="U79" s="351">
        <f>IF(U$24=0,0,U$24/MAE_fec!U$24)</f>
        <v>0.49571091698809139</v>
      </c>
      <c r="V79" s="351">
        <f>IF(V$24=0,0,V$24/MAE_fec!V$24)</f>
        <v>0.51454254514666342</v>
      </c>
      <c r="W79" s="351">
        <f>IF(W$24=0,0,W$24/MAE_fec!W$24)</f>
        <v>0.4920695388074694</v>
      </c>
      <c r="DA79" s="175"/>
    </row>
    <row r="80" spans="1:105" ht="12" customHeight="1" x14ac:dyDescent="0.25">
      <c r="A80" s="203" t="s">
        <v>2572</v>
      </c>
      <c r="B80" s="351">
        <f>IF(B$27=0,0,B$27/MAE_fec!B$27)</f>
        <v>0.52605315088518034</v>
      </c>
      <c r="C80" s="351">
        <f>IF(C$27=0,0,C$27/MAE_fec!C$27)</f>
        <v>0.5202386740537106</v>
      </c>
      <c r="D80" s="351">
        <f>IF(D$27=0,0,D$27/MAE_fec!D$27)</f>
        <v>0.52585045309249512</v>
      </c>
      <c r="E80" s="351">
        <f>IF(E$27=0,0,E$27/MAE_fec!E$27)</f>
        <v>0.55959993376856787</v>
      </c>
      <c r="F80" s="351">
        <f>IF(F$27=0,0,F$27/MAE_fec!F$27)</f>
        <v>0.55383444892298417</v>
      </c>
      <c r="G80" s="351">
        <f>IF(G$27=0,0,G$27/MAE_fec!G$27)</f>
        <v>0.55560380793913322</v>
      </c>
      <c r="H80" s="351">
        <f>IF(H$27=0,0,H$27/MAE_fec!H$27)</f>
        <v>0.56438579117469068</v>
      </c>
      <c r="I80" s="351">
        <f>IF(I$27=0,0,I$27/MAE_fec!I$27)</f>
        <v>0.56679932072014672</v>
      </c>
      <c r="J80" s="351">
        <f>IF(J$27=0,0,J$27/MAE_fec!J$27)</f>
        <v>0.56813854485093318</v>
      </c>
      <c r="K80" s="351">
        <f>IF(K$27=0,0,K$27/MAE_fec!K$27)</f>
        <v>0.56880745991032267</v>
      </c>
      <c r="L80" s="351">
        <f>IF(L$27=0,0,L$27/MAE_fec!L$27)</f>
        <v>0.56393294343691414</v>
      </c>
      <c r="M80" s="351">
        <f>IF(M$27=0,0,M$27/MAE_fec!M$27)</f>
        <v>0.55559917045200424</v>
      </c>
      <c r="N80" s="351">
        <f>IF(N$27=0,0,N$27/MAE_fec!N$27)</f>
        <v>0.56784854506627513</v>
      </c>
      <c r="O80" s="351">
        <f>IF(O$27=0,0,O$27/MAE_fec!O$27)</f>
        <v>0.56520903842573567</v>
      </c>
      <c r="P80" s="351">
        <f>IF(P$27=0,0,P$27/MAE_fec!P$27)</f>
        <v>0.56525939683000659</v>
      </c>
      <c r="Q80" s="351">
        <f>IF(Q$27=0,0,Q$27/MAE_fec!Q$27)</f>
        <v>0.54058470737828912</v>
      </c>
      <c r="R80" s="351">
        <f>IF(R$27=0,0,R$27/MAE_fec!R$27)</f>
        <v>0.53308644159042096</v>
      </c>
      <c r="S80" s="351">
        <f>IF(S$27=0,0,S$27/MAE_fec!S$27)</f>
        <v>0.51325798984578919</v>
      </c>
      <c r="T80" s="351">
        <f>IF(T$27=0,0,T$27/MAE_fec!T$27)</f>
        <v>0.50246307290971293</v>
      </c>
      <c r="U80" s="351">
        <f>IF(U$27=0,0,U$27/MAE_fec!U$27)</f>
        <v>0.47296745370557286</v>
      </c>
      <c r="V80" s="351">
        <f>IF(V$27=0,0,V$27/MAE_fec!V$27)</f>
        <v>0.49070035317823141</v>
      </c>
      <c r="W80" s="351">
        <f>IF(W$27=0,0,W$27/MAE_fec!W$27)</f>
        <v>0.50883072611528302</v>
      </c>
      <c r="DA80" s="175"/>
    </row>
    <row r="81" spans="1:105" ht="12" customHeight="1" x14ac:dyDescent="0.25">
      <c r="A81" s="203" t="s">
        <v>2582</v>
      </c>
      <c r="B81" s="351">
        <f>IF(B$35=0,0,B$35/MAE_fec!B$35)</f>
        <v>0.70332106507767367</v>
      </c>
      <c r="C81" s="351">
        <f>IF(C$35=0,0,C$35/MAE_fec!C$35)</f>
        <v>0.70070846361931316</v>
      </c>
      <c r="D81" s="351">
        <f>IF(D$35=0,0,D$35/MAE_fec!D$35)</f>
        <v>0.70313658130296464</v>
      </c>
      <c r="E81" s="351">
        <f>IF(E$35=0,0,E$35/MAE_fec!E$35)</f>
        <v>0.6993842631736511</v>
      </c>
      <c r="F81" s="351">
        <f>IF(F$35=0,0,F$35/MAE_fec!F$35)</f>
        <v>0.69661700773040425</v>
      </c>
      <c r="G81" s="351">
        <f>IF(G$35=0,0,G$35/MAE_fec!G$35)</f>
        <v>0.69721548889130658</v>
      </c>
      <c r="H81" s="351">
        <f>IF(H$35=0,0,H$35/MAE_fec!H$35)</f>
        <v>0.70006691508854713</v>
      </c>
      <c r="I81" s="351">
        <f>IF(I$35=0,0,I$35/MAE_fec!I$35)</f>
        <v>0.69770756014261526</v>
      </c>
      <c r="J81" s="351">
        <f>IF(J$35=0,0,J$35/MAE_fec!J$35)</f>
        <v>0.70375480003707791</v>
      </c>
      <c r="K81" s="351">
        <f>IF(K$35=0,0,K$35/MAE_fec!K$35)</f>
        <v>0.70926077661978726</v>
      </c>
      <c r="L81" s="351">
        <f>IF(L$35=0,0,L$35/MAE_fec!L$35)</f>
        <v>0.69966600801082302</v>
      </c>
      <c r="M81" s="351">
        <f>IF(M$35=0,0,M$35/MAE_fec!M$35)</f>
        <v>0.70760107527532934</v>
      </c>
      <c r="N81" s="351">
        <f>IF(N$35=0,0,N$35/MAE_fec!N$35)</f>
        <v>0.71562333120177246</v>
      </c>
      <c r="O81" s="351">
        <f>IF(O$35=0,0,O$35/MAE_fec!O$35)</f>
        <v>0.71498567738985719</v>
      </c>
      <c r="P81" s="351">
        <f>IF(P$35=0,0,P$35/MAE_fec!P$35)</f>
        <v>0.71697278767132699</v>
      </c>
      <c r="Q81" s="351">
        <f>IF(Q$35=0,0,Q$35/MAE_fec!Q$35)</f>
        <v>0.71610052598219354</v>
      </c>
      <c r="R81" s="351">
        <f>IF(R$35=0,0,R$35/MAE_fec!R$35)</f>
        <v>0.70966487099905062</v>
      </c>
      <c r="S81" s="351">
        <f>IF(S$35=0,0,S$35/MAE_fec!S$35)</f>
        <v>0.70073717110709399</v>
      </c>
      <c r="T81" s="351">
        <f>IF(T$35=0,0,T$35/MAE_fec!T$35)</f>
        <v>0.68774594553374369</v>
      </c>
      <c r="U81" s="351">
        <f>IF(U$35=0,0,U$35/MAE_fec!U$35)</f>
        <v>0.68487429063707272</v>
      </c>
      <c r="V81" s="351">
        <f>IF(V$35=0,0,V$35/MAE_fec!V$35)</f>
        <v>0.68177717816296535</v>
      </c>
      <c r="W81" s="351">
        <f>IF(W$35=0,0,W$35/MAE_fec!W$35)</f>
        <v>0.71263892874716239</v>
      </c>
      <c r="DA81" s="175"/>
    </row>
    <row r="82" spans="1:105" ht="12" customHeight="1" x14ac:dyDescent="0.25">
      <c r="A82" s="203" t="s">
        <v>2594</v>
      </c>
      <c r="B82" s="351">
        <f>IF(B$46=0,0,B$46/MAE_fec!B$46)</f>
        <v>0.66304136522436286</v>
      </c>
      <c r="C82" s="351">
        <f>IF(C$46=0,0,C$46/MAE_fec!C$46)</f>
        <v>0.6630413652243623</v>
      </c>
      <c r="D82" s="351">
        <f>IF(D$46=0,0,D$46/MAE_fec!D$46)</f>
        <v>0.66304136522436286</v>
      </c>
      <c r="E82" s="351">
        <f>IF(E$46=0,0,E$46/MAE_fec!E$46)</f>
        <v>0.66304136522436274</v>
      </c>
      <c r="F82" s="351">
        <f>IF(F$46=0,0,F$46/MAE_fec!F$46)</f>
        <v>0.66304136522436263</v>
      </c>
      <c r="G82" s="351">
        <f>IF(G$46=0,0,G$46/MAE_fec!G$46)</f>
        <v>0.66304136522436263</v>
      </c>
      <c r="H82" s="351">
        <f>IF(H$46=0,0,H$46/MAE_fec!H$46)</f>
        <v>0.66304136522436219</v>
      </c>
      <c r="I82" s="351">
        <f>IF(I$46=0,0,I$46/MAE_fec!I$46)</f>
        <v>0.66304136522436241</v>
      </c>
      <c r="J82" s="351">
        <f>IF(J$46=0,0,J$46/MAE_fec!J$46)</f>
        <v>0.66304136522436241</v>
      </c>
      <c r="K82" s="351">
        <f>IF(K$46=0,0,K$46/MAE_fec!K$46)</f>
        <v>0.66304136522436241</v>
      </c>
      <c r="L82" s="351">
        <f>IF(L$46=0,0,L$46/MAE_fec!L$46)</f>
        <v>0.66304136522436241</v>
      </c>
      <c r="M82" s="351">
        <f>IF(M$46=0,0,M$46/MAE_fec!M$46)</f>
        <v>0.66304136522436263</v>
      </c>
      <c r="N82" s="351">
        <f>IF(N$46=0,0,N$46/MAE_fec!N$46)</f>
        <v>0.66304136522436241</v>
      </c>
      <c r="O82" s="351">
        <f>IF(O$46=0,0,O$46/MAE_fec!O$46)</f>
        <v>0.66304136522436241</v>
      </c>
      <c r="P82" s="351">
        <f>IF(P$46=0,0,P$46/MAE_fec!P$46)</f>
        <v>0.66304136522436241</v>
      </c>
      <c r="Q82" s="351">
        <f>IF(Q$46=0,0,Q$46/MAE_fec!Q$46)</f>
        <v>0.66304136522436252</v>
      </c>
      <c r="R82" s="351">
        <f>IF(R$46=0,0,R$46/MAE_fec!R$46)</f>
        <v>0.66304136522436274</v>
      </c>
      <c r="S82" s="351">
        <f>IF(S$46=0,0,S$46/MAE_fec!S$46)</f>
        <v>0.66304136522436241</v>
      </c>
      <c r="T82" s="351">
        <f>IF(T$46=0,0,T$46/MAE_fec!T$46)</f>
        <v>0.66304136522436252</v>
      </c>
      <c r="U82" s="351">
        <f>IF(U$46=0,0,U$46/MAE_fec!U$46)</f>
        <v>0.66304136522436241</v>
      </c>
      <c r="V82" s="351">
        <f>IF(V$46=0,0,V$46/MAE_fec!V$46)</f>
        <v>0.66304136522436241</v>
      </c>
      <c r="W82" s="351">
        <f>IF(W$46=0,0,W$46/MAE_fec!W$46)</f>
        <v>0.66304136522436252</v>
      </c>
      <c r="DA82" s="175"/>
    </row>
    <row r="83" spans="1:105" ht="12" customHeight="1" x14ac:dyDescent="0.25">
      <c r="A83" s="41" t="s">
        <v>2596</v>
      </c>
      <c r="B83" s="339">
        <f>IF(B$47=0,0,B$47/MAE_fec!B$47)</f>
        <v>0.61326590242833912</v>
      </c>
      <c r="C83" s="339">
        <f>IF(C$47=0,0,C$47/MAE_fec!C$47)</f>
        <v>0.61326590242833956</v>
      </c>
      <c r="D83" s="339">
        <f>IF(D$47=0,0,D$47/MAE_fec!D$47)</f>
        <v>0.61326590242833956</v>
      </c>
      <c r="E83" s="339">
        <f>IF(E$47=0,0,E$47/MAE_fec!E$47)</f>
        <v>0.61326590242833934</v>
      </c>
      <c r="F83" s="339">
        <f>IF(F$47=0,0,F$47/MAE_fec!F$47)</f>
        <v>0.61326590242833945</v>
      </c>
      <c r="G83" s="339">
        <f>IF(G$47=0,0,G$47/MAE_fec!G$47)</f>
        <v>0.61326590242833956</v>
      </c>
      <c r="H83" s="339">
        <f>IF(H$47=0,0,H$47/MAE_fec!H$47)</f>
        <v>0.61326590242833945</v>
      </c>
      <c r="I83" s="339">
        <f>IF(I$47=0,0,I$47/MAE_fec!I$47)</f>
        <v>0.61326590242833967</v>
      </c>
      <c r="J83" s="339">
        <f>IF(J$47=0,0,J$47/MAE_fec!J$47)</f>
        <v>0.61326590242833923</v>
      </c>
      <c r="K83" s="339">
        <f>IF(K$47=0,0,K$47/MAE_fec!K$47)</f>
        <v>0.61326590242833923</v>
      </c>
      <c r="L83" s="339">
        <f>IF(L$47=0,0,L$47/MAE_fec!L$47)</f>
        <v>0.61326590242833956</v>
      </c>
      <c r="M83" s="339">
        <f>IF(M$47=0,0,M$47/MAE_fec!M$47)</f>
        <v>0.61326590242833945</v>
      </c>
      <c r="N83" s="339">
        <f>IF(N$47=0,0,N$47/MAE_fec!N$47)</f>
        <v>0.61326590242833945</v>
      </c>
      <c r="O83" s="339">
        <f>IF(O$47=0,0,O$47/MAE_fec!O$47)</f>
        <v>0.61326590242833945</v>
      </c>
      <c r="P83" s="339">
        <f>IF(P$47=0,0,P$47/MAE_fec!P$47)</f>
        <v>0.61326590242833934</v>
      </c>
      <c r="Q83" s="339">
        <f>IF(Q$47=0,0,Q$47/MAE_fec!Q$47)</f>
        <v>0.61326590242833956</v>
      </c>
      <c r="R83" s="339">
        <f>IF(R$47=0,0,R$47/MAE_fec!R$47)</f>
        <v>0.61326590242833945</v>
      </c>
      <c r="S83" s="339">
        <f>IF(S$47=0,0,S$47/MAE_fec!S$47)</f>
        <v>0.61326590242833945</v>
      </c>
      <c r="T83" s="339">
        <f>IF(T$47=0,0,T$47/MAE_fec!T$47)</f>
        <v>0.61326590242833956</v>
      </c>
      <c r="U83" s="339">
        <f>IF(U$47=0,0,U$47/MAE_fec!U$47)</f>
        <v>0.61326590242833945</v>
      </c>
      <c r="V83" s="339">
        <f>IF(V$47=0,0,V$47/MAE_fec!V$47)</f>
        <v>0.61326590242833945</v>
      </c>
      <c r="W83" s="339">
        <f>IF(W$47=0,0,W$47/MAE_fec!W$47)</f>
        <v>0.61326590242833945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CO2 emissions"</f>
        <v>LU: Machinery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12.80397348134057</v>
      </c>
      <c r="C5" s="225">
        <v>14.336594999266961</v>
      </c>
      <c r="D5" s="225">
        <v>14.46601464118055</v>
      </c>
      <c r="E5" s="225">
        <v>8.6911444815244057</v>
      </c>
      <c r="F5" s="225">
        <v>9.873366481042801</v>
      </c>
      <c r="G5" s="225">
        <v>8.6241110414401678</v>
      </c>
      <c r="H5" s="225">
        <v>5.7681050410348433</v>
      </c>
      <c r="I5" s="225">
        <v>5.260694041321063</v>
      </c>
      <c r="J5" s="225">
        <v>4.8329816422230296</v>
      </c>
      <c r="K5" s="225">
        <v>4.0232862013568553</v>
      </c>
      <c r="L5" s="225">
        <v>6.5328789613652614</v>
      </c>
      <c r="M5" s="225">
        <v>6.07840416090235</v>
      </c>
      <c r="N5" s="225">
        <v>3.250702802012853</v>
      </c>
      <c r="O5" s="225">
        <v>3.7566882013272052</v>
      </c>
      <c r="P5" s="225">
        <v>3.3870657611525972</v>
      </c>
      <c r="Q5" s="225">
        <v>7.8888319209110058</v>
      </c>
      <c r="R5" s="225">
        <v>10.07635356105531</v>
      </c>
      <c r="S5" s="225">
        <v>12.211254358513029</v>
      </c>
      <c r="T5" s="225">
        <v>8.2107507574885972</v>
      </c>
      <c r="U5" s="225">
        <v>14.43728771807003</v>
      </c>
      <c r="V5" s="225">
        <v>11.905446960843619</v>
      </c>
      <c r="W5" s="225">
        <v>41.28603695921467</v>
      </c>
      <c r="DA5" s="89" t="s">
        <v>2638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2639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2640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2641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2642</v>
      </c>
    </row>
    <row r="10" spans="1:105" ht="12" customHeight="1" x14ac:dyDescent="0.25">
      <c r="A10" s="56" t="s">
        <v>96</v>
      </c>
      <c r="B10" s="262">
        <v>0.36230629748964999</v>
      </c>
      <c r="C10" s="262">
        <v>0.42410834017448668</v>
      </c>
      <c r="D10" s="262">
        <v>0.40997310974559992</v>
      </c>
      <c r="E10" s="262">
        <v>0.13729338438278491</v>
      </c>
      <c r="F10" s="262">
        <v>0.18673729437887771</v>
      </c>
      <c r="G10" s="262">
        <v>0.15562988772165559</v>
      </c>
      <c r="H10" s="262">
        <v>7.2795583790733781E-2</v>
      </c>
      <c r="I10" s="262">
        <v>5.54664252518106E-2</v>
      </c>
      <c r="J10" s="262">
        <v>4.4728535797224037E-2</v>
      </c>
      <c r="K10" s="262">
        <v>3.560985751666125E-2</v>
      </c>
      <c r="L10" s="262">
        <v>8.7050713894465004E-2</v>
      </c>
      <c r="M10" s="262">
        <v>0.1128133390505438</v>
      </c>
      <c r="N10" s="262">
        <v>3.1226491791615591E-2</v>
      </c>
      <c r="O10" s="262">
        <v>4.5187010006901451E-2</v>
      </c>
      <c r="P10" s="262">
        <v>4.0736164546811761E-2</v>
      </c>
      <c r="Q10" s="262">
        <v>0.19389930641141581</v>
      </c>
      <c r="R10" s="262">
        <v>0.26858493518703058</v>
      </c>
      <c r="S10" s="262">
        <v>0.37934205379193858</v>
      </c>
      <c r="T10" s="262">
        <v>0.27017545944586879</v>
      </c>
      <c r="U10" s="262">
        <v>0.5392501716428022</v>
      </c>
      <c r="V10" s="262">
        <v>0.42742148477133241</v>
      </c>
      <c r="W10" s="262">
        <v>1.3386855680044061</v>
      </c>
      <c r="DA10" s="68" t="s">
        <v>2643</v>
      </c>
    </row>
    <row r="11" spans="1:105" ht="12" customHeight="1" x14ac:dyDescent="0.25">
      <c r="A11" s="37" t="s">
        <v>160</v>
      </c>
      <c r="B11" s="228">
        <v>0.1931715242440005</v>
      </c>
      <c r="C11" s="228">
        <v>0.25273371082792362</v>
      </c>
      <c r="D11" s="228">
        <v>0.2204326369235301</v>
      </c>
      <c r="E11" s="228">
        <v>9.2784862856049033E-2</v>
      </c>
      <c r="F11" s="228">
        <v>0.1403991047083625</v>
      </c>
      <c r="G11" s="228">
        <v>0.11541878771984999</v>
      </c>
      <c r="H11" s="228">
        <v>5.0997335318283113E-2</v>
      </c>
      <c r="I11" s="228">
        <v>4.1357901302313191E-2</v>
      </c>
      <c r="J11" s="228">
        <v>2.6923508301550429E-2</v>
      </c>
      <c r="K11" s="228">
        <v>2.3197078704811441E-2</v>
      </c>
      <c r="L11" s="228">
        <v>7.2885316201777767E-2</v>
      </c>
      <c r="M11" s="228">
        <v>7.3161607467772338E-2</v>
      </c>
      <c r="N11" s="228">
        <v>6.3982615183231376E-3</v>
      </c>
      <c r="O11" s="228">
        <v>1.009408103900652E-2</v>
      </c>
      <c r="P11" s="228">
        <v>6.7292879281757884E-3</v>
      </c>
      <c r="Q11" s="228">
        <v>3.7024880792968208E-2</v>
      </c>
      <c r="R11" s="228">
        <v>9.9667971596885313E-2</v>
      </c>
      <c r="S11" s="228">
        <v>0.22579967347525501</v>
      </c>
      <c r="T11" s="228">
        <v>0.23703436145079981</v>
      </c>
      <c r="U11" s="228">
        <v>0.50349652157978353</v>
      </c>
      <c r="V11" s="228">
        <v>0.42414198655235602</v>
      </c>
      <c r="W11" s="228">
        <v>0.38813790192719611</v>
      </c>
      <c r="DA11" s="69" t="s">
        <v>2644</v>
      </c>
    </row>
    <row r="12" spans="1:105" ht="12" customHeight="1" x14ac:dyDescent="0.25">
      <c r="A12" s="37" t="s">
        <v>162</v>
      </c>
      <c r="B12" s="228">
        <v>0.1691347732456496</v>
      </c>
      <c r="C12" s="228">
        <v>0.17137462934656311</v>
      </c>
      <c r="D12" s="228">
        <v>0.18954047282206979</v>
      </c>
      <c r="E12" s="228">
        <v>4.4508521526735838E-2</v>
      </c>
      <c r="F12" s="228">
        <v>4.633818967051518E-2</v>
      </c>
      <c r="G12" s="228">
        <v>4.0211100001805569E-2</v>
      </c>
      <c r="H12" s="228">
        <v>2.1798248472450679E-2</v>
      </c>
      <c r="I12" s="228">
        <v>1.4108523949497411E-2</v>
      </c>
      <c r="J12" s="228">
        <v>1.7805027495673611E-2</v>
      </c>
      <c r="K12" s="228">
        <v>1.2412778811849811E-2</v>
      </c>
      <c r="L12" s="228">
        <v>1.4165397692687241E-2</v>
      </c>
      <c r="M12" s="228">
        <v>3.9651731582771417E-2</v>
      </c>
      <c r="N12" s="228">
        <v>2.4828230273292451E-2</v>
      </c>
      <c r="O12" s="228">
        <v>3.5092928967894933E-2</v>
      </c>
      <c r="P12" s="228">
        <v>3.4006876618635967E-2</v>
      </c>
      <c r="Q12" s="228">
        <v>0.15687442561844761</v>
      </c>
      <c r="R12" s="228">
        <v>0.16891696359014541</v>
      </c>
      <c r="S12" s="228">
        <v>0.1535423803166836</v>
      </c>
      <c r="T12" s="228">
        <v>3.3141097995069042E-2</v>
      </c>
      <c r="U12" s="228">
        <v>3.5753650063018699E-2</v>
      </c>
      <c r="V12" s="228">
        <v>3.2794982189764529E-3</v>
      </c>
      <c r="W12" s="228">
        <v>0.95054766607721008</v>
      </c>
      <c r="DA12" s="69" t="s">
        <v>2645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2647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2648</v>
      </c>
    </row>
    <row r="16" spans="1:105" ht="12" customHeight="1" x14ac:dyDescent="0.25">
      <c r="A16" s="57" t="s">
        <v>2557</v>
      </c>
      <c r="B16" s="263">
        <f t="shared" ref="B16:W16" si="0">B17+B23</f>
        <v>2.3482815578032881</v>
      </c>
      <c r="C16" s="263">
        <f t="shared" si="0"/>
        <v>2.7488503529827839</v>
      </c>
      <c r="D16" s="263">
        <f t="shared" si="0"/>
        <v>2.657233118721479</v>
      </c>
      <c r="E16" s="263">
        <f t="shared" si="0"/>
        <v>0.88986452840693886</v>
      </c>
      <c r="F16" s="263">
        <f t="shared" si="0"/>
        <v>1.210334315418651</v>
      </c>
      <c r="G16" s="263">
        <f t="shared" si="0"/>
        <v>1.0087122352329529</v>
      </c>
      <c r="H16" s="263">
        <f t="shared" si="0"/>
        <v>0.47182322827327461</v>
      </c>
      <c r="I16" s="263">
        <f t="shared" si="0"/>
        <v>0.35950460811358731</v>
      </c>
      <c r="J16" s="263">
        <f t="shared" si="0"/>
        <v>0.28990717646348912</v>
      </c>
      <c r="K16" s="263">
        <f t="shared" si="0"/>
        <v>0.23080463205243409</v>
      </c>
      <c r="L16" s="263">
        <f t="shared" si="0"/>
        <v>0.56421759005671757</v>
      </c>
      <c r="M16" s="263">
        <f t="shared" si="0"/>
        <v>0.73119756792019086</v>
      </c>
      <c r="N16" s="263">
        <f t="shared" si="0"/>
        <v>0.20239392827898989</v>
      </c>
      <c r="O16" s="263">
        <f t="shared" si="0"/>
        <v>0.29287876856325012</v>
      </c>
      <c r="P16" s="263">
        <f t="shared" si="0"/>
        <v>0.2640306961367429</v>
      </c>
      <c r="Q16" s="263">
        <f t="shared" si="0"/>
        <v>1.256754763777695</v>
      </c>
      <c r="R16" s="263">
        <f t="shared" si="0"/>
        <v>1.7408282836196429</v>
      </c>
      <c r="S16" s="263">
        <f t="shared" si="0"/>
        <v>2.458698496799602</v>
      </c>
      <c r="T16" s="263">
        <f t="shared" si="0"/>
        <v>1.7511372371491489</v>
      </c>
      <c r="U16" s="263">
        <f t="shared" si="0"/>
        <v>3.4951400013885339</v>
      </c>
      <c r="V16" s="263">
        <f t="shared" si="0"/>
        <v>2.770324438332711</v>
      </c>
      <c r="W16" s="263">
        <f t="shared" si="0"/>
        <v>8.6766657185470777</v>
      </c>
      <c r="DA16" s="70"/>
    </row>
    <row r="17" spans="1:105" ht="12" customHeight="1" x14ac:dyDescent="0.25">
      <c r="A17" s="60" t="s">
        <v>2558</v>
      </c>
      <c r="B17" s="331">
        <v>2.3482815578032881</v>
      </c>
      <c r="C17" s="331">
        <v>2.7488503529827839</v>
      </c>
      <c r="D17" s="331">
        <v>2.657233118721479</v>
      </c>
      <c r="E17" s="331">
        <v>0.88986452840693886</v>
      </c>
      <c r="F17" s="331">
        <v>1.210334315418651</v>
      </c>
      <c r="G17" s="331">
        <v>1.0087122352329529</v>
      </c>
      <c r="H17" s="331">
        <v>0.47182322827327461</v>
      </c>
      <c r="I17" s="331">
        <v>0.35950460811358731</v>
      </c>
      <c r="J17" s="331">
        <v>0.28990717646348912</v>
      </c>
      <c r="K17" s="331">
        <v>0.23080463205243409</v>
      </c>
      <c r="L17" s="331">
        <v>0.56421759005671757</v>
      </c>
      <c r="M17" s="331">
        <v>0.73119756792019086</v>
      </c>
      <c r="N17" s="331">
        <v>0.20239392827898989</v>
      </c>
      <c r="O17" s="331">
        <v>0.29287876856325012</v>
      </c>
      <c r="P17" s="331">
        <v>0.2640306961367429</v>
      </c>
      <c r="Q17" s="331">
        <v>1.256754763777695</v>
      </c>
      <c r="R17" s="331">
        <v>1.7408282836196429</v>
      </c>
      <c r="S17" s="331">
        <v>2.458698496799602</v>
      </c>
      <c r="T17" s="331">
        <v>1.7511372371491489</v>
      </c>
      <c r="U17" s="331">
        <v>3.4951400013885339</v>
      </c>
      <c r="V17" s="331">
        <v>2.770324438332711</v>
      </c>
      <c r="W17" s="331">
        <v>8.6766657185470777</v>
      </c>
      <c r="DA17" s="72" t="s">
        <v>2649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2650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2651</v>
      </c>
    </row>
    <row r="20" spans="1:105" ht="12" customHeight="1" x14ac:dyDescent="0.25">
      <c r="A20" s="59" t="s">
        <v>160</v>
      </c>
      <c r="B20" s="232">
        <v>1.25203765713704</v>
      </c>
      <c r="C20" s="232">
        <v>1.638088866477283</v>
      </c>
      <c r="D20" s="232">
        <v>1.42873005413399</v>
      </c>
      <c r="E20" s="232">
        <v>0.6013833703632806</v>
      </c>
      <c r="F20" s="232">
        <v>0.90999419718383079</v>
      </c>
      <c r="G20" s="232">
        <v>0.74808473522124996</v>
      </c>
      <c r="H20" s="232">
        <v>0.33053828447035349</v>
      </c>
      <c r="I20" s="232">
        <v>0.26806047140388178</v>
      </c>
      <c r="J20" s="232">
        <v>0.17450422047301201</v>
      </c>
      <c r="K20" s="232">
        <v>0.1503514360497038</v>
      </c>
      <c r="L20" s="232">
        <v>0.47240482723374472</v>
      </c>
      <c r="M20" s="232">
        <v>0.47419560395778348</v>
      </c>
      <c r="N20" s="232">
        <v>4.1470213544687003E-2</v>
      </c>
      <c r="O20" s="232">
        <v>6.5424599326894123E-2</v>
      </c>
      <c r="P20" s="232">
        <v>4.3615755090028248E-2</v>
      </c>
      <c r="Q20" s="232">
        <v>0.2399760792136828</v>
      </c>
      <c r="R20" s="232">
        <v>0.64599611220203412</v>
      </c>
      <c r="S20" s="232">
        <v>1.46351640215443</v>
      </c>
      <c r="T20" s="232">
        <v>1.5363338242181459</v>
      </c>
      <c r="U20" s="232">
        <v>3.2634033806097089</v>
      </c>
      <c r="V20" s="232">
        <v>2.7490684313578631</v>
      </c>
      <c r="W20" s="232">
        <v>2.515708623602197</v>
      </c>
      <c r="DA20" s="71" t="s">
        <v>2652</v>
      </c>
    </row>
    <row r="21" spans="1:105" ht="12" customHeight="1" x14ac:dyDescent="0.25">
      <c r="A21" s="59" t="s">
        <v>70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2653</v>
      </c>
    </row>
    <row r="22" spans="1:105" ht="12" customHeight="1" x14ac:dyDescent="0.25">
      <c r="A22" s="59" t="s">
        <v>162</v>
      </c>
      <c r="B22" s="232">
        <v>1.096243900666247</v>
      </c>
      <c r="C22" s="232">
        <v>1.110761486505502</v>
      </c>
      <c r="D22" s="232">
        <v>1.228503064587489</v>
      </c>
      <c r="E22" s="232">
        <v>0.2884811580436582</v>
      </c>
      <c r="F22" s="232">
        <v>0.3003401182348206</v>
      </c>
      <c r="G22" s="232">
        <v>0.26062750001170271</v>
      </c>
      <c r="H22" s="232">
        <v>0.141284943802921</v>
      </c>
      <c r="I22" s="232">
        <v>9.144413670970547E-2</v>
      </c>
      <c r="J22" s="232">
        <v>0.1154029559904771</v>
      </c>
      <c r="K22" s="232">
        <v>8.0453196002730265E-2</v>
      </c>
      <c r="L22" s="232">
        <v>9.1812762822972807E-2</v>
      </c>
      <c r="M22" s="232">
        <v>0.25700196396240738</v>
      </c>
      <c r="N22" s="232">
        <v>0.16092371473430289</v>
      </c>
      <c r="O22" s="232">
        <v>0.22745416923635589</v>
      </c>
      <c r="P22" s="232">
        <v>0.22041494104671469</v>
      </c>
      <c r="Q22" s="232">
        <v>1.0167786845640121</v>
      </c>
      <c r="R22" s="232">
        <v>1.094832171417609</v>
      </c>
      <c r="S22" s="232">
        <v>0.9951820946451716</v>
      </c>
      <c r="T22" s="232">
        <v>0.214803412931003</v>
      </c>
      <c r="U22" s="232">
        <v>0.2317366207788249</v>
      </c>
      <c r="V22" s="232">
        <v>2.125600697484737E-2</v>
      </c>
      <c r="W22" s="232">
        <v>6.1609570949448802</v>
      </c>
      <c r="DA22" s="71" t="s">
        <v>2654</v>
      </c>
    </row>
    <row r="23" spans="1:105" ht="12" customHeight="1" x14ac:dyDescent="0.25">
      <c r="A23" s="60" t="s">
        <v>2565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2655</v>
      </c>
    </row>
    <row r="24" spans="1:105" ht="12" customHeight="1" x14ac:dyDescent="0.25">
      <c r="A24" s="57" t="s">
        <v>2567</v>
      </c>
      <c r="B24" s="263">
        <f t="shared" ref="B24:W24" si="1">B25+B26</f>
        <v>1.786284160399964</v>
      </c>
      <c r="C24" s="263">
        <f t="shared" si="1"/>
        <v>1.8745883481716079</v>
      </c>
      <c r="D24" s="263">
        <f t="shared" si="1"/>
        <v>2.0120247106469318</v>
      </c>
      <c r="E24" s="263">
        <f t="shared" si="1"/>
        <v>1.5730922223467909</v>
      </c>
      <c r="F24" s="263">
        <f t="shared" si="1"/>
        <v>1.591197208128577</v>
      </c>
      <c r="G24" s="263">
        <f t="shared" si="1"/>
        <v>1.4290855089292229</v>
      </c>
      <c r="H24" s="263">
        <f t="shared" si="1"/>
        <v>1.1080751037267511</v>
      </c>
      <c r="I24" s="263">
        <f t="shared" si="1"/>
        <v>1.013361340918157</v>
      </c>
      <c r="J24" s="263">
        <f t="shared" si="1"/>
        <v>1.046507636472356</v>
      </c>
      <c r="K24" s="263">
        <f t="shared" si="1"/>
        <v>0.90123129560081294</v>
      </c>
      <c r="L24" s="263">
        <f t="shared" si="1"/>
        <v>1.129651583585273</v>
      </c>
      <c r="M24" s="263">
        <f t="shared" si="1"/>
        <v>1.1028701228467519</v>
      </c>
      <c r="N24" s="263">
        <f t="shared" si="1"/>
        <v>0.79269132151858968</v>
      </c>
      <c r="O24" s="263">
        <f t="shared" si="1"/>
        <v>0.86798185546675333</v>
      </c>
      <c r="P24" s="263">
        <f t="shared" si="1"/>
        <v>0.79523421894094692</v>
      </c>
      <c r="Q24" s="263">
        <f t="shared" si="1"/>
        <v>1.3605473616573709</v>
      </c>
      <c r="R24" s="263">
        <f t="shared" si="1"/>
        <v>1.5585339557822731</v>
      </c>
      <c r="S24" s="263">
        <f t="shared" si="1"/>
        <v>1.5223059051160619</v>
      </c>
      <c r="T24" s="263">
        <f t="shared" si="1"/>
        <v>0.78658597122192575</v>
      </c>
      <c r="U24" s="263">
        <f t="shared" si="1"/>
        <v>1.0549676573995721</v>
      </c>
      <c r="V24" s="263">
        <f t="shared" si="1"/>
        <v>0.54150882455953064</v>
      </c>
      <c r="W24" s="263">
        <f t="shared" si="1"/>
        <v>5.4112981324963378</v>
      </c>
      <c r="DA24" s="70"/>
    </row>
    <row r="25" spans="1:105" ht="12" customHeight="1" x14ac:dyDescent="0.25">
      <c r="A25" s="60" t="s">
        <v>2568</v>
      </c>
      <c r="B25" s="264">
        <v>1.786284160399964</v>
      </c>
      <c r="C25" s="264">
        <v>1.8745883481716079</v>
      </c>
      <c r="D25" s="264">
        <v>2.0120247106469318</v>
      </c>
      <c r="E25" s="264">
        <v>1.5730922223467909</v>
      </c>
      <c r="F25" s="264">
        <v>1.591197208128577</v>
      </c>
      <c r="G25" s="264">
        <v>1.4290855089292229</v>
      </c>
      <c r="H25" s="264">
        <v>1.1080751037267511</v>
      </c>
      <c r="I25" s="264">
        <v>1.013361340918157</v>
      </c>
      <c r="J25" s="264">
        <v>1.046507636472356</v>
      </c>
      <c r="K25" s="264">
        <v>0.90123129560081294</v>
      </c>
      <c r="L25" s="264">
        <v>1.129651583585273</v>
      </c>
      <c r="M25" s="264">
        <v>1.1028701228467519</v>
      </c>
      <c r="N25" s="264">
        <v>0.79269132151858968</v>
      </c>
      <c r="O25" s="264">
        <v>0.86798185546675333</v>
      </c>
      <c r="P25" s="264">
        <v>0.79523421894094692</v>
      </c>
      <c r="Q25" s="264">
        <v>1.3605473616573709</v>
      </c>
      <c r="R25" s="264">
        <v>1.5585339557822731</v>
      </c>
      <c r="S25" s="264">
        <v>1.5223059051160619</v>
      </c>
      <c r="T25" s="264">
        <v>0.78658597122192575</v>
      </c>
      <c r="U25" s="264">
        <v>1.0549676573995721</v>
      </c>
      <c r="V25" s="264">
        <v>0.54150882455953064</v>
      </c>
      <c r="W25" s="264">
        <v>5.4112981324963378</v>
      </c>
      <c r="DA25" s="72" t="s">
        <v>2656</v>
      </c>
    </row>
    <row r="26" spans="1:105" ht="12" customHeight="1" x14ac:dyDescent="0.25">
      <c r="A26" s="60" t="s">
        <v>2570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2657</v>
      </c>
    </row>
    <row r="27" spans="1:105" ht="12" customHeight="1" x14ac:dyDescent="0.25">
      <c r="A27" s="57" t="s">
        <v>2572</v>
      </c>
      <c r="B27" s="263">
        <f t="shared" ref="B27:W27" si="2">B28+B34</f>
        <v>3.3546879397189819</v>
      </c>
      <c r="C27" s="263">
        <f t="shared" si="2"/>
        <v>3.9269290756896909</v>
      </c>
      <c r="D27" s="263">
        <f t="shared" si="2"/>
        <v>3.796047312459256</v>
      </c>
      <c r="E27" s="263">
        <f t="shared" si="2"/>
        <v>1.271235040581342</v>
      </c>
      <c r="F27" s="263">
        <f t="shared" si="2"/>
        <v>1.729049022026645</v>
      </c>
      <c r="G27" s="263">
        <f t="shared" si="2"/>
        <v>1.4410174789042189</v>
      </c>
      <c r="H27" s="263">
        <f t="shared" si="2"/>
        <v>0.67403318324753503</v>
      </c>
      <c r="I27" s="263">
        <f t="shared" si="2"/>
        <v>0.51357801159083893</v>
      </c>
      <c r="J27" s="263">
        <f t="shared" si="2"/>
        <v>0.41415310923355592</v>
      </c>
      <c r="K27" s="263">
        <f t="shared" si="2"/>
        <v>0.32972090293204859</v>
      </c>
      <c r="L27" s="263">
        <f t="shared" si="2"/>
        <v>0.80602512865245346</v>
      </c>
      <c r="M27" s="263">
        <f t="shared" si="2"/>
        <v>1.044567954171701</v>
      </c>
      <c r="N27" s="263">
        <f t="shared" si="2"/>
        <v>0.28913418325569989</v>
      </c>
      <c r="O27" s="263">
        <f t="shared" si="2"/>
        <v>0.41839824080464311</v>
      </c>
      <c r="P27" s="263">
        <f t="shared" si="2"/>
        <v>0.37718670876677562</v>
      </c>
      <c r="Q27" s="263">
        <f t="shared" si="2"/>
        <v>1.7953639482538499</v>
      </c>
      <c r="R27" s="263">
        <f t="shared" si="2"/>
        <v>2.4868975480280611</v>
      </c>
      <c r="S27" s="263">
        <f t="shared" si="2"/>
        <v>3.5124264239994321</v>
      </c>
      <c r="T27" s="263">
        <f t="shared" si="2"/>
        <v>2.5016246244987861</v>
      </c>
      <c r="U27" s="263">
        <f t="shared" si="2"/>
        <v>4.9930571448407628</v>
      </c>
      <c r="V27" s="263">
        <f t="shared" si="2"/>
        <v>3.9576063404753001</v>
      </c>
      <c r="W27" s="263">
        <f t="shared" si="2"/>
        <v>12.39523674078154</v>
      </c>
      <c r="DA27" s="70"/>
    </row>
    <row r="28" spans="1:105" ht="12" customHeight="1" x14ac:dyDescent="0.25">
      <c r="A28" s="60" t="s">
        <v>2573</v>
      </c>
      <c r="B28" s="331">
        <v>3.3546879397189819</v>
      </c>
      <c r="C28" s="331">
        <v>3.9269290756896909</v>
      </c>
      <c r="D28" s="331">
        <v>3.796047312459256</v>
      </c>
      <c r="E28" s="331">
        <v>1.271235040581342</v>
      </c>
      <c r="F28" s="331">
        <v>1.729049022026645</v>
      </c>
      <c r="G28" s="331">
        <v>1.4410174789042189</v>
      </c>
      <c r="H28" s="331">
        <v>0.67403318324753503</v>
      </c>
      <c r="I28" s="331">
        <v>0.51357801159083893</v>
      </c>
      <c r="J28" s="331">
        <v>0.41415310923355592</v>
      </c>
      <c r="K28" s="331">
        <v>0.32972090293204859</v>
      </c>
      <c r="L28" s="331">
        <v>0.80602512865245346</v>
      </c>
      <c r="M28" s="331">
        <v>1.044567954171701</v>
      </c>
      <c r="N28" s="331">
        <v>0.28913418325569989</v>
      </c>
      <c r="O28" s="331">
        <v>0.41839824080464311</v>
      </c>
      <c r="P28" s="331">
        <v>0.37718670876677562</v>
      </c>
      <c r="Q28" s="331">
        <v>1.7953639482538499</v>
      </c>
      <c r="R28" s="331">
        <v>2.4868975480280611</v>
      </c>
      <c r="S28" s="331">
        <v>3.5124264239994321</v>
      </c>
      <c r="T28" s="331">
        <v>2.5016246244987861</v>
      </c>
      <c r="U28" s="331">
        <v>4.9930571448407628</v>
      </c>
      <c r="V28" s="331">
        <v>3.9576063404753001</v>
      </c>
      <c r="W28" s="331">
        <v>12.39523674078154</v>
      </c>
      <c r="DA28" s="72" t="s">
        <v>2658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2659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2660</v>
      </c>
    </row>
    <row r="31" spans="1:105" ht="12" customHeight="1" x14ac:dyDescent="0.25">
      <c r="A31" s="59" t="s">
        <v>160</v>
      </c>
      <c r="B31" s="232">
        <v>1.788625224481486</v>
      </c>
      <c r="C31" s="232">
        <v>2.340126952110404</v>
      </c>
      <c r="D31" s="232">
        <v>2.041042934477129</v>
      </c>
      <c r="E31" s="232">
        <v>0.85911910051897256</v>
      </c>
      <c r="F31" s="232">
        <v>1.299991710262616</v>
      </c>
      <c r="G31" s="232">
        <v>1.068692478887501</v>
      </c>
      <c r="H31" s="232">
        <v>0.47219754924336221</v>
      </c>
      <c r="I31" s="232">
        <v>0.382943530576974</v>
      </c>
      <c r="J31" s="232">
        <v>0.2492917435328742</v>
      </c>
      <c r="K31" s="232">
        <v>0.2147877657852911</v>
      </c>
      <c r="L31" s="232">
        <v>0.67486403890534952</v>
      </c>
      <c r="M31" s="232">
        <v>0.67742229136826226</v>
      </c>
      <c r="N31" s="232">
        <v>5.9243162206695732E-2</v>
      </c>
      <c r="O31" s="232">
        <v>9.3463713324134473E-2</v>
      </c>
      <c r="P31" s="232">
        <v>6.230822155718322E-2</v>
      </c>
      <c r="Q31" s="232">
        <v>0.34282297030526121</v>
      </c>
      <c r="R31" s="232">
        <v>0.9228515888600487</v>
      </c>
      <c r="S31" s="232">
        <v>2.090737717363472</v>
      </c>
      <c r="T31" s="232">
        <v>2.194762606025924</v>
      </c>
      <c r="U31" s="232">
        <v>4.6620048294424414</v>
      </c>
      <c r="V31" s="232">
        <v>3.927240616225518</v>
      </c>
      <c r="W31" s="232">
        <v>3.5938694622888541</v>
      </c>
      <c r="DA31" s="71" t="s">
        <v>2661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2662</v>
      </c>
    </row>
    <row r="33" spans="1:105" ht="12" customHeight="1" x14ac:dyDescent="0.25">
      <c r="A33" s="59" t="s">
        <v>162</v>
      </c>
      <c r="B33" s="232">
        <v>1.566062715237496</v>
      </c>
      <c r="C33" s="232">
        <v>1.586802123579288</v>
      </c>
      <c r="D33" s="232">
        <v>1.7550043779821269</v>
      </c>
      <c r="E33" s="232">
        <v>0.41211594006236901</v>
      </c>
      <c r="F33" s="232">
        <v>0.4290573117640295</v>
      </c>
      <c r="G33" s="232">
        <v>0.3723250000167182</v>
      </c>
      <c r="H33" s="232">
        <v>0.2018356340041729</v>
      </c>
      <c r="I33" s="232">
        <v>0.13063448101386491</v>
      </c>
      <c r="J33" s="232">
        <v>0.16486136570068161</v>
      </c>
      <c r="K33" s="232">
        <v>0.1149331371467575</v>
      </c>
      <c r="L33" s="232">
        <v>0.131161089747104</v>
      </c>
      <c r="M33" s="232">
        <v>0.36714566280343908</v>
      </c>
      <c r="N33" s="232">
        <v>0.22989102104900419</v>
      </c>
      <c r="O33" s="232">
        <v>0.32493452748050861</v>
      </c>
      <c r="P33" s="232">
        <v>0.31487848720959227</v>
      </c>
      <c r="Q33" s="232">
        <v>1.4525409779485889</v>
      </c>
      <c r="R33" s="232">
        <v>1.564045959168012</v>
      </c>
      <c r="S33" s="232">
        <v>1.42168870663596</v>
      </c>
      <c r="T33" s="232">
        <v>0.30686201847286149</v>
      </c>
      <c r="U33" s="232">
        <v>0.33105231539832131</v>
      </c>
      <c r="V33" s="232">
        <v>3.036572424978197E-2</v>
      </c>
      <c r="W33" s="232">
        <v>8.8013672784926857</v>
      </c>
      <c r="DA33" s="71" t="s">
        <v>2663</v>
      </c>
    </row>
    <row r="34" spans="1:105" ht="12" customHeight="1" x14ac:dyDescent="0.25">
      <c r="A34" s="60" t="s">
        <v>2580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2664</v>
      </c>
    </row>
    <row r="35" spans="1:105" ht="12" customHeight="1" x14ac:dyDescent="0.25">
      <c r="A35" s="57" t="s">
        <v>2582</v>
      </c>
      <c r="B35" s="263">
        <v>4.9524135259286881</v>
      </c>
      <c r="C35" s="263">
        <v>5.362118882248387</v>
      </c>
      <c r="D35" s="263">
        <v>5.5907363896072839</v>
      </c>
      <c r="E35" s="263">
        <v>4.8196593058065487</v>
      </c>
      <c r="F35" s="263">
        <v>5.1560486410900497</v>
      </c>
      <c r="G35" s="263">
        <v>4.5896659306521173</v>
      </c>
      <c r="H35" s="263">
        <v>3.441377941996548</v>
      </c>
      <c r="I35" s="263">
        <v>3.3187836554466692</v>
      </c>
      <c r="J35" s="263">
        <v>3.037685184256405</v>
      </c>
      <c r="K35" s="263">
        <v>2.5259195132548991</v>
      </c>
      <c r="L35" s="263">
        <v>3.945933945176352</v>
      </c>
      <c r="M35" s="263">
        <v>3.0869551769131611</v>
      </c>
      <c r="N35" s="263">
        <v>1.935256877167957</v>
      </c>
      <c r="O35" s="263">
        <v>2.1322423264856569</v>
      </c>
      <c r="P35" s="263">
        <v>1.90987797276132</v>
      </c>
      <c r="Q35" s="263">
        <v>3.2822665408106739</v>
      </c>
      <c r="R35" s="263">
        <v>4.0215088384383062</v>
      </c>
      <c r="S35" s="263">
        <v>4.3384814788059991</v>
      </c>
      <c r="T35" s="263">
        <v>2.9012274651728678</v>
      </c>
      <c r="U35" s="263">
        <v>4.3548727427983582</v>
      </c>
      <c r="V35" s="263">
        <v>4.2085858727047514</v>
      </c>
      <c r="W35" s="263">
        <v>13.46415079938531</v>
      </c>
      <c r="DA35" s="70" t="s">
        <v>2665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2666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2667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2668</v>
      </c>
    </row>
    <row r="39" spans="1:105" ht="12" customHeight="1" x14ac:dyDescent="0.25">
      <c r="A39" s="46" t="s">
        <v>160</v>
      </c>
      <c r="B39" s="231">
        <v>2.6404875546431219</v>
      </c>
      <c r="C39" s="231">
        <v>3.1953821102729578</v>
      </c>
      <c r="D39" s="231">
        <v>3.0060038949144681</v>
      </c>
      <c r="E39" s="231">
        <v>3.2571957469948871</v>
      </c>
      <c r="F39" s="231">
        <v>3.876593668392009</v>
      </c>
      <c r="G39" s="231">
        <v>3.4038042789209908</v>
      </c>
      <c r="H39" s="231">
        <v>2.4108757114917281</v>
      </c>
      <c r="I39" s="231">
        <v>2.474612817439735</v>
      </c>
      <c r="J39" s="231">
        <v>1.8284779686640189</v>
      </c>
      <c r="K39" s="231">
        <v>1.645441960097082</v>
      </c>
      <c r="L39" s="231">
        <v>3.3038286584780501</v>
      </c>
      <c r="M39" s="231">
        <v>2.0019494576146029</v>
      </c>
      <c r="N39" s="231">
        <v>0.39653124301906462</v>
      </c>
      <c r="O39" s="231">
        <v>0.47631004651688191</v>
      </c>
      <c r="P39" s="231">
        <v>0.31549653555681828</v>
      </c>
      <c r="Q39" s="231">
        <v>0.62674554980826158</v>
      </c>
      <c r="R39" s="231">
        <v>1.492323567615518</v>
      </c>
      <c r="S39" s="231">
        <v>2.5824389663639611</v>
      </c>
      <c r="T39" s="231">
        <v>2.545348126884766</v>
      </c>
      <c r="U39" s="231">
        <v>4.066133667128434</v>
      </c>
      <c r="V39" s="231">
        <v>4.1762944452363158</v>
      </c>
      <c r="W39" s="231">
        <v>3.903789932011573</v>
      </c>
      <c r="DA39" s="73" t="s">
        <v>2669</v>
      </c>
    </row>
    <row r="40" spans="1:105" ht="12" customHeight="1" x14ac:dyDescent="0.25">
      <c r="A40" s="46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2670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2671</v>
      </c>
    </row>
    <row r="42" spans="1:105" ht="12" customHeight="1" x14ac:dyDescent="0.25">
      <c r="A42" s="46" t="s">
        <v>162</v>
      </c>
      <c r="B42" s="231">
        <v>2.3119259712855662</v>
      </c>
      <c r="C42" s="231">
        <v>2.1667367719754291</v>
      </c>
      <c r="D42" s="231">
        <v>2.5847324946928159</v>
      </c>
      <c r="E42" s="231">
        <v>1.562463558811662</v>
      </c>
      <c r="F42" s="231">
        <v>1.27945497269804</v>
      </c>
      <c r="G42" s="231">
        <v>1.185861651731126</v>
      </c>
      <c r="H42" s="231">
        <v>1.0305022305048199</v>
      </c>
      <c r="I42" s="231">
        <v>0.84417083800693349</v>
      </c>
      <c r="J42" s="231">
        <v>1.2092072155923861</v>
      </c>
      <c r="K42" s="231">
        <v>0.88047755315781684</v>
      </c>
      <c r="L42" s="231">
        <v>0.64210528669830225</v>
      </c>
      <c r="M42" s="231">
        <v>1.085005719298558</v>
      </c>
      <c r="N42" s="231">
        <v>1.5387256341488931</v>
      </c>
      <c r="O42" s="231">
        <v>1.655932279968775</v>
      </c>
      <c r="P42" s="231">
        <v>1.594381437204502</v>
      </c>
      <c r="Q42" s="231">
        <v>2.6555209910024131</v>
      </c>
      <c r="R42" s="231">
        <v>2.5291852708227882</v>
      </c>
      <c r="S42" s="231">
        <v>1.756042512442038</v>
      </c>
      <c r="T42" s="231">
        <v>0.35587933828810198</v>
      </c>
      <c r="U42" s="231">
        <v>0.28873907566992463</v>
      </c>
      <c r="V42" s="231">
        <v>3.2291427468435982E-2</v>
      </c>
      <c r="W42" s="231">
        <v>9.560360867373733</v>
      </c>
      <c r="DA42" s="73" t="s">
        <v>2672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2673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2674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2675</v>
      </c>
    </row>
    <row r="46" spans="1:105" ht="12" customHeight="1" x14ac:dyDescent="0.25">
      <c r="A46" s="57" t="s">
        <v>2594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2676</v>
      </c>
    </row>
    <row r="47" spans="1:105" ht="12" customHeight="1" x14ac:dyDescent="0.25">
      <c r="A47" s="41" t="s">
        <v>2596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2677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1.0000000000000002</v>
      </c>
      <c r="C51" s="234">
        <f t="shared" si="3"/>
        <v>0.99999999999999967</v>
      </c>
      <c r="D51" s="234">
        <f t="shared" si="3"/>
        <v>1</v>
      </c>
      <c r="E51" s="234">
        <f t="shared" si="3"/>
        <v>0.99999999999999989</v>
      </c>
      <c r="F51" s="234">
        <f t="shared" si="3"/>
        <v>1</v>
      </c>
      <c r="G51" s="234">
        <f t="shared" si="3"/>
        <v>1</v>
      </c>
      <c r="H51" s="234">
        <f t="shared" si="3"/>
        <v>0.99999999999999978</v>
      </c>
      <c r="I51" s="234">
        <f t="shared" si="3"/>
        <v>1</v>
      </c>
      <c r="J51" s="234">
        <f t="shared" si="3"/>
        <v>1.0000000000000002</v>
      </c>
      <c r="K51" s="234">
        <f t="shared" si="3"/>
        <v>1</v>
      </c>
      <c r="L51" s="234">
        <f t="shared" si="3"/>
        <v>0.99999999999999989</v>
      </c>
      <c r="M51" s="234">
        <f t="shared" si="3"/>
        <v>0.99999999999999967</v>
      </c>
      <c r="N51" s="234">
        <f t="shared" si="3"/>
        <v>0.99999999999999967</v>
      </c>
      <c r="O51" s="234">
        <f t="shared" si="3"/>
        <v>0.99999999999999989</v>
      </c>
      <c r="P51" s="234">
        <f t="shared" si="3"/>
        <v>1</v>
      </c>
      <c r="Q51" s="234">
        <f t="shared" si="3"/>
        <v>1</v>
      </c>
      <c r="R51" s="234">
        <f t="shared" si="3"/>
        <v>1.0000000000000004</v>
      </c>
      <c r="S51" s="234">
        <f t="shared" si="3"/>
        <v>1.0000000000000004</v>
      </c>
      <c r="T51" s="234">
        <f t="shared" si="3"/>
        <v>1</v>
      </c>
      <c r="U51" s="234">
        <f t="shared" si="3"/>
        <v>1</v>
      </c>
      <c r="V51" s="234">
        <f t="shared" si="3"/>
        <v>1.0000000000000004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2.8296395491418706E-2</v>
      </c>
      <c r="C56" s="302">
        <f t="shared" si="8"/>
        <v>2.9582222291706754E-2</v>
      </c>
      <c r="D56" s="302">
        <f t="shared" si="8"/>
        <v>2.8340432379940037E-2</v>
      </c>
      <c r="E56" s="302">
        <f t="shared" si="8"/>
        <v>1.5796928088658811E-2</v>
      </c>
      <c r="F56" s="302">
        <f t="shared" si="8"/>
        <v>1.8913234380332145E-2</v>
      </c>
      <c r="G56" s="302">
        <f t="shared" si="8"/>
        <v>1.8045904902410263E-2</v>
      </c>
      <c r="H56" s="302">
        <f t="shared" si="8"/>
        <v>1.2620363754276167E-2</v>
      </c>
      <c r="I56" s="302">
        <f t="shared" si="8"/>
        <v>1.0543556575641851E-2</v>
      </c>
      <c r="J56" s="302">
        <f t="shared" si="8"/>
        <v>9.2548532372761557E-3</v>
      </c>
      <c r="K56" s="302">
        <f t="shared" si="8"/>
        <v>8.8509381969027728E-3</v>
      </c>
      <c r="L56" s="302">
        <f t="shared" si="8"/>
        <v>1.332501557265541E-2</v>
      </c>
      <c r="M56" s="302">
        <f t="shared" si="8"/>
        <v>1.8559696931010995E-2</v>
      </c>
      <c r="N56" s="302">
        <f t="shared" si="8"/>
        <v>9.606074037983409E-3</v>
      </c>
      <c r="O56" s="302">
        <f t="shared" si="8"/>
        <v>1.2028416409681612E-2</v>
      </c>
      <c r="P56" s="302">
        <f t="shared" si="8"/>
        <v>1.2026977749894498E-2</v>
      </c>
      <c r="Q56" s="302">
        <f t="shared" si="8"/>
        <v>2.4578962811648321E-2</v>
      </c>
      <c r="R56" s="302">
        <f t="shared" si="8"/>
        <v>2.66549733055319E-2</v>
      </c>
      <c r="S56" s="302">
        <f t="shared" si="8"/>
        <v>3.1064953906842642E-2</v>
      </c>
      <c r="T56" s="302">
        <f t="shared" si="8"/>
        <v>3.2905085956903009E-2</v>
      </c>
      <c r="U56" s="302">
        <f t="shared" si="8"/>
        <v>3.7351210433235651E-2</v>
      </c>
      <c r="V56" s="302">
        <f t="shared" si="8"/>
        <v>3.59013387886317E-2</v>
      </c>
      <c r="W56" s="302">
        <f t="shared" si="8"/>
        <v>3.2424656532833517E-2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0.18340256337030653</v>
      </c>
      <c r="C57" s="303">
        <f t="shared" si="9"/>
        <v>0.19173662596476601</v>
      </c>
      <c r="D57" s="303">
        <f t="shared" si="9"/>
        <v>0.18368798764775937</v>
      </c>
      <c r="E57" s="303">
        <f t="shared" si="9"/>
        <v>0.10238749687093671</v>
      </c>
      <c r="F57" s="303">
        <f t="shared" si="9"/>
        <v>0.12258577839104159</v>
      </c>
      <c r="G57" s="303">
        <f t="shared" si="9"/>
        <v>0.116964198441548</v>
      </c>
      <c r="H57" s="303">
        <f t="shared" si="9"/>
        <v>8.1798653962901105E-2</v>
      </c>
      <c r="I57" s="303">
        <f t="shared" si="9"/>
        <v>6.8337866693974986E-2</v>
      </c>
      <c r="J57" s="303">
        <f t="shared" si="9"/>
        <v>5.9985159871234345E-2</v>
      </c>
      <c r="K57" s="303">
        <f t="shared" si="9"/>
        <v>5.7367192016962429E-2</v>
      </c>
      <c r="L57" s="303">
        <f t="shared" si="9"/>
        <v>8.6365841674618388E-2</v>
      </c>
      <c r="M57" s="303">
        <f t="shared" si="9"/>
        <v>0.12029433196025636</v>
      </c>
      <c r="N57" s="303">
        <f t="shared" si="9"/>
        <v>6.2261590986929488E-2</v>
      </c>
      <c r="O57" s="303">
        <f t="shared" si="9"/>
        <v>7.7961958210899324E-2</v>
      </c>
      <c r="P57" s="303">
        <f t="shared" si="9"/>
        <v>7.7952633564131013E-2</v>
      </c>
      <c r="Q57" s="303">
        <f t="shared" si="9"/>
        <v>0.15930809229772061</v>
      </c>
      <c r="R57" s="303">
        <f t="shared" si="9"/>
        <v>0.17276371586918826</v>
      </c>
      <c r="S57" s="303">
        <f t="shared" si="9"/>
        <v>0.20134692347027638</v>
      </c>
      <c r="T57" s="303">
        <f t="shared" si="9"/>
        <v>0.21327370527622314</v>
      </c>
      <c r="U57" s="303">
        <f t="shared" si="9"/>
        <v>0.24209117873393485</v>
      </c>
      <c r="V57" s="303">
        <f t="shared" si="9"/>
        <v>0.23269386251890925</v>
      </c>
      <c r="W57" s="303">
        <f t="shared" si="9"/>
        <v>0.21015981086095803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0.18340256337030653</v>
      </c>
      <c r="C58" s="304">
        <f t="shared" si="10"/>
        <v>0.19173662596476601</v>
      </c>
      <c r="D58" s="304">
        <f t="shared" si="10"/>
        <v>0.18368798764775937</v>
      </c>
      <c r="E58" s="304">
        <f t="shared" si="10"/>
        <v>0.10238749687093671</v>
      </c>
      <c r="F58" s="304">
        <f t="shared" si="10"/>
        <v>0.12258577839104159</v>
      </c>
      <c r="G58" s="304">
        <f t="shared" si="10"/>
        <v>0.116964198441548</v>
      </c>
      <c r="H58" s="304">
        <f t="shared" si="10"/>
        <v>8.1798653962901105E-2</v>
      </c>
      <c r="I58" s="304">
        <f t="shared" si="10"/>
        <v>6.8337866693974986E-2</v>
      </c>
      <c r="J58" s="304">
        <f t="shared" si="10"/>
        <v>5.9985159871234345E-2</v>
      </c>
      <c r="K58" s="304">
        <f t="shared" si="10"/>
        <v>5.7367192016962429E-2</v>
      </c>
      <c r="L58" s="304">
        <f t="shared" si="10"/>
        <v>8.6365841674618388E-2</v>
      </c>
      <c r="M58" s="304">
        <f t="shared" si="10"/>
        <v>0.12029433196025636</v>
      </c>
      <c r="N58" s="304">
        <f t="shared" si="10"/>
        <v>6.2261590986929488E-2</v>
      </c>
      <c r="O58" s="304">
        <f t="shared" si="10"/>
        <v>7.7961958210899324E-2</v>
      </c>
      <c r="P58" s="304">
        <f t="shared" si="10"/>
        <v>7.7952633564131013E-2</v>
      </c>
      <c r="Q58" s="304">
        <f t="shared" si="10"/>
        <v>0.15930809229772061</v>
      </c>
      <c r="R58" s="304">
        <f t="shared" si="10"/>
        <v>0.17276371586918826</v>
      </c>
      <c r="S58" s="304">
        <f t="shared" si="10"/>
        <v>0.20134692347027638</v>
      </c>
      <c r="T58" s="304">
        <f t="shared" si="10"/>
        <v>0.21327370527622314</v>
      </c>
      <c r="U58" s="304">
        <f t="shared" si="10"/>
        <v>0.24209117873393485</v>
      </c>
      <c r="V58" s="304">
        <f t="shared" si="10"/>
        <v>0.23269386251890925</v>
      </c>
      <c r="W58" s="304">
        <f t="shared" si="10"/>
        <v>0.21015981086095803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0.13951014214479152</v>
      </c>
      <c r="C60" s="303">
        <f t="shared" si="12"/>
        <v>0.1307554791264911</v>
      </c>
      <c r="D60" s="303">
        <f t="shared" si="12"/>
        <v>0.1390863178666556</v>
      </c>
      <c r="E60" s="303">
        <f t="shared" si="12"/>
        <v>0.18099943289297088</v>
      </c>
      <c r="F60" s="303">
        <f t="shared" si="12"/>
        <v>0.1611605536149934</v>
      </c>
      <c r="G60" s="303">
        <f t="shared" si="12"/>
        <v>0.16570815265042962</v>
      </c>
      <c r="H60" s="303">
        <f t="shared" si="12"/>
        <v>0.19210383580808607</v>
      </c>
      <c r="I60" s="303">
        <f t="shared" si="12"/>
        <v>0.19262883052284147</v>
      </c>
      <c r="J60" s="303">
        <f t="shared" si="12"/>
        <v>0.21653457719135744</v>
      </c>
      <c r="K60" s="303">
        <f t="shared" si="12"/>
        <v>0.2240037746499049</v>
      </c>
      <c r="L60" s="303">
        <f t="shared" si="12"/>
        <v>0.17291788050351309</v>
      </c>
      <c r="M60" s="303">
        <f t="shared" si="12"/>
        <v>0.18144073570175842</v>
      </c>
      <c r="N60" s="303">
        <f t="shared" si="12"/>
        <v>0.24385228973493081</v>
      </c>
      <c r="O60" s="303">
        <f t="shared" si="12"/>
        <v>0.23104974619935265</v>
      </c>
      <c r="P60" s="303">
        <f t="shared" si="12"/>
        <v>0.2347855858193712</v>
      </c>
      <c r="Q60" s="303">
        <f t="shared" si="12"/>
        <v>0.17246499548950389</v>
      </c>
      <c r="R60" s="303">
        <f t="shared" si="12"/>
        <v>0.15467241659780007</v>
      </c>
      <c r="S60" s="303">
        <f t="shared" si="12"/>
        <v>0.12466417129824113</v>
      </c>
      <c r="T60" s="303">
        <f t="shared" si="12"/>
        <v>9.5799518759538738E-2</v>
      </c>
      <c r="U60" s="303">
        <f t="shared" si="12"/>
        <v>7.3072427314664595E-2</v>
      </c>
      <c r="V60" s="303">
        <f t="shared" si="12"/>
        <v>4.5484123892242288E-2</v>
      </c>
      <c r="W60" s="303">
        <f t="shared" si="12"/>
        <v>0.13106848055777329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0.13951014214479152</v>
      </c>
      <c r="C61" s="304">
        <f t="shared" si="13"/>
        <v>0.1307554791264911</v>
      </c>
      <c r="D61" s="304">
        <f t="shared" si="13"/>
        <v>0.1390863178666556</v>
      </c>
      <c r="E61" s="304">
        <f t="shared" si="13"/>
        <v>0.18099943289297088</v>
      </c>
      <c r="F61" s="304">
        <f t="shared" si="13"/>
        <v>0.1611605536149934</v>
      </c>
      <c r="G61" s="304">
        <f t="shared" si="13"/>
        <v>0.16570815265042962</v>
      </c>
      <c r="H61" s="304">
        <f t="shared" si="13"/>
        <v>0.19210383580808607</v>
      </c>
      <c r="I61" s="304">
        <f t="shared" si="13"/>
        <v>0.19262883052284147</v>
      </c>
      <c r="J61" s="304">
        <f t="shared" si="13"/>
        <v>0.21653457719135744</v>
      </c>
      <c r="K61" s="304">
        <f t="shared" si="13"/>
        <v>0.2240037746499049</v>
      </c>
      <c r="L61" s="304">
        <f t="shared" si="13"/>
        <v>0.17291788050351309</v>
      </c>
      <c r="M61" s="304">
        <f t="shared" si="13"/>
        <v>0.18144073570175842</v>
      </c>
      <c r="N61" s="304">
        <f t="shared" si="13"/>
        <v>0.24385228973493081</v>
      </c>
      <c r="O61" s="304">
        <f t="shared" si="13"/>
        <v>0.23104974619935265</v>
      </c>
      <c r="P61" s="304">
        <f t="shared" si="13"/>
        <v>0.2347855858193712</v>
      </c>
      <c r="Q61" s="304">
        <f t="shared" si="13"/>
        <v>0.17246499548950389</v>
      </c>
      <c r="R61" s="304">
        <f t="shared" si="13"/>
        <v>0.15467241659780007</v>
      </c>
      <c r="S61" s="304">
        <f t="shared" si="13"/>
        <v>0.12466417129824113</v>
      </c>
      <c r="T61" s="304">
        <f t="shared" si="13"/>
        <v>9.5799518759538738E-2</v>
      </c>
      <c r="U61" s="304">
        <f t="shared" si="13"/>
        <v>7.3072427314664595E-2</v>
      </c>
      <c r="V61" s="304">
        <f t="shared" si="13"/>
        <v>4.5484123892242288E-2</v>
      </c>
      <c r="W61" s="304">
        <f t="shared" si="13"/>
        <v>0.13106848055777329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0.26200366195758068</v>
      </c>
      <c r="C63" s="303">
        <f t="shared" si="15"/>
        <v>0.27390946566395141</v>
      </c>
      <c r="D63" s="303">
        <f t="shared" si="15"/>
        <v>0.26241141092537051</v>
      </c>
      <c r="E63" s="303">
        <f t="shared" si="15"/>
        <v>0.14626785267276679</v>
      </c>
      <c r="F63" s="303">
        <f t="shared" si="15"/>
        <v>0.17512254055863091</v>
      </c>
      <c r="G63" s="303">
        <f t="shared" si="15"/>
        <v>0.16709171205935433</v>
      </c>
      <c r="H63" s="303">
        <f t="shared" si="15"/>
        <v>0.11685521994700156</v>
      </c>
      <c r="I63" s="303">
        <f t="shared" si="15"/>
        <v>9.7625523848535664E-2</v>
      </c>
      <c r="J63" s="303">
        <f t="shared" si="15"/>
        <v>8.5693085530334778E-2</v>
      </c>
      <c r="K63" s="303">
        <f t="shared" si="15"/>
        <v>8.1953131452803446E-2</v>
      </c>
      <c r="L63" s="303">
        <f t="shared" si="15"/>
        <v>0.12337977382088337</v>
      </c>
      <c r="M63" s="303">
        <f t="shared" si="15"/>
        <v>0.17184904565750905</v>
      </c>
      <c r="N63" s="303">
        <f t="shared" si="15"/>
        <v>8.8945129981327864E-2</v>
      </c>
      <c r="O63" s="303">
        <f t="shared" si="15"/>
        <v>0.11137422601557048</v>
      </c>
      <c r="P63" s="303">
        <f t="shared" si="15"/>
        <v>0.11136090509161575</v>
      </c>
      <c r="Q63" s="303">
        <f t="shared" si="15"/>
        <v>0.2275829889967437</v>
      </c>
      <c r="R63" s="303">
        <f t="shared" si="15"/>
        <v>0.24680530838455464</v>
      </c>
      <c r="S63" s="303">
        <f t="shared" si="15"/>
        <v>0.2876384621003949</v>
      </c>
      <c r="T63" s="303">
        <f t="shared" si="15"/>
        <v>0.30467672182317612</v>
      </c>
      <c r="U63" s="303">
        <f t="shared" si="15"/>
        <v>0.34584454104847834</v>
      </c>
      <c r="V63" s="303">
        <f t="shared" si="15"/>
        <v>0.33241980359844164</v>
      </c>
      <c r="W63" s="303">
        <f t="shared" si="15"/>
        <v>0.30022830122994004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0.26200366195758068</v>
      </c>
      <c r="C64" s="304">
        <f t="shared" si="16"/>
        <v>0.27390946566395141</v>
      </c>
      <c r="D64" s="304">
        <f t="shared" si="16"/>
        <v>0.26241141092537051</v>
      </c>
      <c r="E64" s="304">
        <f t="shared" si="16"/>
        <v>0.14626785267276679</v>
      </c>
      <c r="F64" s="304">
        <f t="shared" si="16"/>
        <v>0.17512254055863091</v>
      </c>
      <c r="G64" s="304">
        <f t="shared" si="16"/>
        <v>0.16709171205935433</v>
      </c>
      <c r="H64" s="304">
        <f t="shared" si="16"/>
        <v>0.11685521994700156</v>
      </c>
      <c r="I64" s="304">
        <f t="shared" si="16"/>
        <v>9.7625523848535664E-2</v>
      </c>
      <c r="J64" s="304">
        <f t="shared" si="16"/>
        <v>8.5693085530334778E-2</v>
      </c>
      <c r="K64" s="304">
        <f t="shared" si="16"/>
        <v>8.1953131452803446E-2</v>
      </c>
      <c r="L64" s="304">
        <f t="shared" si="16"/>
        <v>0.12337977382088337</v>
      </c>
      <c r="M64" s="304">
        <f t="shared" si="16"/>
        <v>0.17184904565750905</v>
      </c>
      <c r="N64" s="304">
        <f t="shared" si="16"/>
        <v>8.8945129981327864E-2</v>
      </c>
      <c r="O64" s="304">
        <f t="shared" si="16"/>
        <v>0.11137422601557048</v>
      </c>
      <c r="P64" s="304">
        <f t="shared" si="16"/>
        <v>0.11136090509161575</v>
      </c>
      <c r="Q64" s="304">
        <f t="shared" si="16"/>
        <v>0.2275829889967437</v>
      </c>
      <c r="R64" s="304">
        <f t="shared" si="16"/>
        <v>0.24680530838455464</v>
      </c>
      <c r="S64" s="304">
        <f t="shared" si="16"/>
        <v>0.2876384621003949</v>
      </c>
      <c r="T64" s="304">
        <f t="shared" si="16"/>
        <v>0.30467672182317612</v>
      </c>
      <c r="U64" s="304">
        <f t="shared" si="16"/>
        <v>0.34584454104847834</v>
      </c>
      <c r="V64" s="304">
        <f t="shared" si="16"/>
        <v>0.33241980359844164</v>
      </c>
      <c r="W64" s="304">
        <f t="shared" si="16"/>
        <v>0.30022830122994004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0.38678723703590273</v>
      </c>
      <c r="C66" s="303">
        <f t="shared" si="18"/>
        <v>0.37401620695308446</v>
      </c>
      <c r="D66" s="303">
        <f t="shared" si="18"/>
        <v>0.3864738511802745</v>
      </c>
      <c r="E66" s="303">
        <f t="shared" si="18"/>
        <v>0.55454828947466672</v>
      </c>
      <c r="F66" s="303">
        <f t="shared" si="18"/>
        <v>0.52221789305500188</v>
      </c>
      <c r="G66" s="303">
        <f t="shared" si="18"/>
        <v>0.5321900319462578</v>
      </c>
      <c r="H66" s="303">
        <f t="shared" si="18"/>
        <v>0.59662192652773494</v>
      </c>
      <c r="I66" s="303">
        <f t="shared" si="18"/>
        <v>0.63086422235900608</v>
      </c>
      <c r="J66" s="303">
        <f t="shared" si="18"/>
        <v>0.62853232416979743</v>
      </c>
      <c r="K66" s="303">
        <f t="shared" si="18"/>
        <v>0.62782496368342655</v>
      </c>
      <c r="L66" s="303">
        <f t="shared" si="18"/>
        <v>0.60401148842832963</v>
      </c>
      <c r="M66" s="303">
        <f t="shared" si="18"/>
        <v>0.50785618974946489</v>
      </c>
      <c r="N66" s="303">
        <f t="shared" si="18"/>
        <v>0.59533491525882809</v>
      </c>
      <c r="O66" s="303">
        <f t="shared" si="18"/>
        <v>0.56758565316449583</v>
      </c>
      <c r="P66" s="303">
        <f t="shared" si="18"/>
        <v>0.56387389777498753</v>
      </c>
      <c r="Q66" s="303">
        <f t="shared" si="18"/>
        <v>0.41606496040438345</v>
      </c>
      <c r="R66" s="303">
        <f t="shared" si="18"/>
        <v>0.39910358584292555</v>
      </c>
      <c r="S66" s="303">
        <f t="shared" si="18"/>
        <v>0.3552854892242453</v>
      </c>
      <c r="T66" s="303">
        <f t="shared" si="18"/>
        <v>0.353344968184159</v>
      </c>
      <c r="U66" s="303">
        <f t="shared" si="18"/>
        <v>0.30164064246968653</v>
      </c>
      <c r="V66" s="303">
        <f t="shared" si="18"/>
        <v>0.35350087120177565</v>
      </c>
      <c r="W66" s="303">
        <f t="shared" si="18"/>
        <v>0.32611875081849517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2">
        <f>IF(B$5=0,0,B$5/MAE_fec!B$5)</f>
        <v>0.95424679005441071</v>
      </c>
      <c r="C72" s="322">
        <f>IF(C$5=0,0,C$5/MAE_fec!C$5)</f>
        <v>1.0272032223059211</v>
      </c>
      <c r="D72" s="322">
        <f>IF(D$5=0,0,D$5/MAE_fec!D$5)</f>
        <v>0.95693529003833533</v>
      </c>
      <c r="E72" s="322">
        <f>IF(E$5=0,0,E$5/MAE_fec!E$5)</f>
        <v>0.51241526488217892</v>
      </c>
      <c r="F72" s="322">
        <f>IF(F$5=0,0,F$5/MAE_fec!F$5)</f>
        <v>0.60218924694140386</v>
      </c>
      <c r="G72" s="322">
        <f>IF(G$5=0,0,G$5/MAE_fec!G$5)</f>
        <v>0.57536950098639961</v>
      </c>
      <c r="H72" s="322">
        <f>IF(H$5=0,0,H$5/MAE_fec!H$5)</f>
        <v>0.42395382493576028</v>
      </c>
      <c r="I72" s="322">
        <f>IF(I$5=0,0,I$5/MAE_fec!I$5)</f>
        <v>0.37469606146691598</v>
      </c>
      <c r="J72" s="322">
        <f>IF(J$5=0,0,J$5/MAE_fec!J$5)</f>
        <v>0.3399699784012305</v>
      </c>
      <c r="K72" s="322">
        <f>IF(K$5=0,0,K$5/MAE_fec!K$5)</f>
        <v>0.31041568385641277</v>
      </c>
      <c r="L72" s="322">
        <f>IF(L$5=0,0,L$5/MAE_fec!L$5)</f>
        <v>0.42287889440285642</v>
      </c>
      <c r="M72" s="322">
        <f>IF(M$5=0,0,M$5/MAE_fec!M$5)</f>
        <v>0.5562870079108444</v>
      </c>
      <c r="N72" s="322">
        <f>IF(N$5=0,0,N$5/MAE_fec!N$5)</f>
        <v>0.34288061371325224</v>
      </c>
      <c r="O72" s="322">
        <f>IF(O$5=0,0,O$5/MAE_fec!O$5)</f>
        <v>0.40110796318015673</v>
      </c>
      <c r="P72" s="322">
        <f>IF(P$5=0,0,P$5/MAE_fec!P$5)</f>
        <v>0.39833326391890783</v>
      </c>
      <c r="Q72" s="322">
        <f>IF(Q$5=0,0,Q$5/MAE_fec!Q$5)</f>
        <v>0.75899962144123456</v>
      </c>
      <c r="R72" s="322">
        <f>IF(R$5=0,0,R$5/MAE_fec!R$5)</f>
        <v>0.86038583239165667</v>
      </c>
      <c r="S72" s="322">
        <f>IF(S$5=0,0,S$5/MAE_fec!S$5)</f>
        <v>1.1100185881735054</v>
      </c>
      <c r="T72" s="322">
        <f>IF(T$5=0,0,T$5/MAE_fec!T$5)</f>
        <v>1.2540683079597132</v>
      </c>
      <c r="U72" s="322">
        <f>IF(U$5=0,0,U$5/MAE_fec!U$5)</f>
        <v>1.6280024061545386</v>
      </c>
      <c r="V72" s="322">
        <f>IF(V$5=0,0,V$5/MAE_fec!V$5)</f>
        <v>1.3900245773979651</v>
      </c>
      <c r="W72" s="322">
        <f>IF(W$5=0,0,W$5/MAE_fec!W$5)</f>
        <v>1.1454117601041671</v>
      </c>
      <c r="DA72" s="95"/>
    </row>
    <row r="73" spans="1:105" ht="12" customHeight="1" x14ac:dyDescent="0.25">
      <c r="A73" s="55" t="s">
        <v>92</v>
      </c>
      <c r="B73" s="332">
        <f>IF(B$6=0,0,B$6/MAE_fec!B$6)</f>
        <v>0</v>
      </c>
      <c r="C73" s="332">
        <f>IF(C$6=0,0,C$6/MAE_fec!C$6)</f>
        <v>0</v>
      </c>
      <c r="D73" s="332">
        <f>IF(D$6=0,0,D$6/MAE_fec!D$6)</f>
        <v>0</v>
      </c>
      <c r="E73" s="332">
        <f>IF(E$6=0,0,E$6/MAE_fec!E$6)</f>
        <v>0</v>
      </c>
      <c r="F73" s="332">
        <f>IF(F$6=0,0,F$6/MAE_fec!F$6)</f>
        <v>0</v>
      </c>
      <c r="G73" s="332">
        <f>IF(G$6=0,0,G$6/MAE_fec!G$6)</f>
        <v>0</v>
      </c>
      <c r="H73" s="332">
        <f>IF(H$6=0,0,H$6/MAE_fec!H$6)</f>
        <v>0</v>
      </c>
      <c r="I73" s="332">
        <f>IF(I$6=0,0,I$6/MAE_fec!I$6)</f>
        <v>0</v>
      </c>
      <c r="J73" s="332">
        <f>IF(J$6=0,0,J$6/MAE_fec!J$6)</f>
        <v>0</v>
      </c>
      <c r="K73" s="332">
        <f>IF(K$6=0,0,K$6/MAE_fec!K$6)</f>
        <v>0</v>
      </c>
      <c r="L73" s="332">
        <f>IF(L$6=0,0,L$6/MAE_fec!L$6)</f>
        <v>0</v>
      </c>
      <c r="M73" s="332">
        <f>IF(M$6=0,0,M$6/MAE_fec!M$6)</f>
        <v>0</v>
      </c>
      <c r="N73" s="332">
        <f>IF(N$6=0,0,N$6/MAE_fec!N$6)</f>
        <v>0</v>
      </c>
      <c r="O73" s="332">
        <f>IF(O$6=0,0,O$6/MAE_fec!O$6)</f>
        <v>0</v>
      </c>
      <c r="P73" s="332">
        <f>IF(P$6=0,0,P$6/MAE_fec!P$6)</f>
        <v>0</v>
      </c>
      <c r="Q73" s="332">
        <f>IF(Q$6=0,0,Q$6/MAE_fec!Q$6)</f>
        <v>0</v>
      </c>
      <c r="R73" s="332">
        <f>IF(R$6=0,0,R$6/MAE_fec!R$6)</f>
        <v>0</v>
      </c>
      <c r="S73" s="332">
        <f>IF(S$6=0,0,S$6/MAE_fec!S$6)</f>
        <v>0</v>
      </c>
      <c r="T73" s="332">
        <f>IF(T$6=0,0,T$6/MAE_fec!T$6)</f>
        <v>0</v>
      </c>
      <c r="U73" s="332">
        <f>IF(U$6=0,0,U$6/MAE_fec!U$6)</f>
        <v>0</v>
      </c>
      <c r="V73" s="332">
        <f>IF(V$6=0,0,V$6/MAE_fec!V$6)</f>
        <v>0</v>
      </c>
      <c r="W73" s="332">
        <f>IF(W$6=0,0,W$6/MAE_fec!W$6)</f>
        <v>0</v>
      </c>
      <c r="DA73" s="67"/>
    </row>
    <row r="74" spans="1:105" ht="12" customHeight="1" x14ac:dyDescent="0.25">
      <c r="A74" s="202" t="s">
        <v>93</v>
      </c>
      <c r="B74" s="333">
        <f>IF(B$7=0,0,B$7/MAE_fec!B$7)</f>
        <v>0</v>
      </c>
      <c r="C74" s="333">
        <f>IF(C$7=0,0,C$7/MAE_fec!C$7)</f>
        <v>0</v>
      </c>
      <c r="D74" s="333">
        <f>IF(D$7=0,0,D$7/MAE_fec!D$7)</f>
        <v>0</v>
      </c>
      <c r="E74" s="333">
        <f>IF(E$7=0,0,E$7/MAE_fec!E$7)</f>
        <v>0</v>
      </c>
      <c r="F74" s="333">
        <f>IF(F$7=0,0,F$7/MAE_fec!F$7)</f>
        <v>0</v>
      </c>
      <c r="G74" s="333">
        <f>IF(G$7=0,0,G$7/MAE_fec!G$7)</f>
        <v>0</v>
      </c>
      <c r="H74" s="333">
        <f>IF(H$7=0,0,H$7/MAE_fec!H$7)</f>
        <v>0</v>
      </c>
      <c r="I74" s="333">
        <f>IF(I$7=0,0,I$7/MAE_fec!I$7)</f>
        <v>0</v>
      </c>
      <c r="J74" s="333">
        <f>IF(J$7=0,0,J$7/MAE_fec!J$7)</f>
        <v>0</v>
      </c>
      <c r="K74" s="333">
        <f>IF(K$7=0,0,K$7/MAE_fec!K$7)</f>
        <v>0</v>
      </c>
      <c r="L74" s="333">
        <f>IF(L$7=0,0,L$7/MAE_fec!L$7)</f>
        <v>0</v>
      </c>
      <c r="M74" s="333">
        <f>IF(M$7=0,0,M$7/MAE_fec!M$7)</f>
        <v>0</v>
      </c>
      <c r="N74" s="333">
        <f>IF(N$7=0,0,N$7/MAE_fec!N$7)</f>
        <v>0</v>
      </c>
      <c r="O74" s="333">
        <f>IF(O$7=0,0,O$7/MAE_fec!O$7)</f>
        <v>0</v>
      </c>
      <c r="P74" s="333">
        <f>IF(P$7=0,0,P$7/MAE_fec!P$7)</f>
        <v>0</v>
      </c>
      <c r="Q74" s="333">
        <f>IF(Q$7=0,0,Q$7/MAE_fec!Q$7)</f>
        <v>0</v>
      </c>
      <c r="R74" s="333">
        <f>IF(R$7=0,0,R$7/MAE_fec!R$7)</f>
        <v>0</v>
      </c>
      <c r="S74" s="333">
        <f>IF(S$7=0,0,S$7/MAE_fec!S$7)</f>
        <v>0</v>
      </c>
      <c r="T74" s="333">
        <f>IF(T$7=0,0,T$7/MAE_fec!T$7)</f>
        <v>0</v>
      </c>
      <c r="U74" s="333">
        <f>IF(U$7=0,0,U$7/MAE_fec!U$7)</f>
        <v>0</v>
      </c>
      <c r="V74" s="333">
        <f>IF(V$7=0,0,V$7/MAE_fec!V$7)</f>
        <v>0</v>
      </c>
      <c r="W74" s="333">
        <f>IF(W$7=0,0,W$7/MAE_fec!W$7)</f>
        <v>0</v>
      </c>
      <c r="DA74" s="174"/>
    </row>
    <row r="75" spans="1:105" ht="12" customHeight="1" x14ac:dyDescent="0.25">
      <c r="A75" s="202" t="s">
        <v>94</v>
      </c>
      <c r="B75" s="333">
        <f>IF(B$8=0,0,B$8/MAE_fec!B$8)</f>
        <v>0</v>
      </c>
      <c r="C75" s="333">
        <f>IF(C$8=0,0,C$8/MAE_fec!C$8)</f>
        <v>0</v>
      </c>
      <c r="D75" s="333">
        <f>IF(D$8=0,0,D$8/MAE_fec!D$8)</f>
        <v>0</v>
      </c>
      <c r="E75" s="333">
        <f>IF(E$8=0,0,E$8/MAE_fec!E$8)</f>
        <v>0</v>
      </c>
      <c r="F75" s="333">
        <f>IF(F$8=0,0,F$8/MAE_fec!F$8)</f>
        <v>0</v>
      </c>
      <c r="G75" s="333">
        <f>IF(G$8=0,0,G$8/MAE_fec!G$8)</f>
        <v>0</v>
      </c>
      <c r="H75" s="333">
        <f>IF(H$8=0,0,H$8/MAE_fec!H$8)</f>
        <v>0</v>
      </c>
      <c r="I75" s="333">
        <f>IF(I$8=0,0,I$8/MAE_fec!I$8)</f>
        <v>0</v>
      </c>
      <c r="J75" s="333">
        <f>IF(J$8=0,0,J$8/MAE_fec!J$8)</f>
        <v>0</v>
      </c>
      <c r="K75" s="333">
        <f>IF(K$8=0,0,K$8/MAE_fec!K$8)</f>
        <v>0</v>
      </c>
      <c r="L75" s="333">
        <f>IF(L$8=0,0,L$8/MAE_fec!L$8)</f>
        <v>0</v>
      </c>
      <c r="M75" s="333">
        <f>IF(M$8=0,0,M$8/MAE_fec!M$8)</f>
        <v>0</v>
      </c>
      <c r="N75" s="333">
        <f>IF(N$8=0,0,N$8/MAE_fec!N$8)</f>
        <v>0</v>
      </c>
      <c r="O75" s="333">
        <f>IF(O$8=0,0,O$8/MAE_fec!O$8)</f>
        <v>0</v>
      </c>
      <c r="P75" s="333">
        <f>IF(P$8=0,0,P$8/MAE_fec!P$8)</f>
        <v>0</v>
      </c>
      <c r="Q75" s="333">
        <f>IF(Q$8=0,0,Q$8/MAE_fec!Q$8)</f>
        <v>0</v>
      </c>
      <c r="R75" s="333">
        <f>IF(R$8=0,0,R$8/MAE_fec!R$8)</f>
        <v>0</v>
      </c>
      <c r="S75" s="333">
        <f>IF(S$8=0,0,S$8/MAE_fec!S$8)</f>
        <v>0</v>
      </c>
      <c r="T75" s="333">
        <f>IF(T$8=0,0,T$8/MAE_fec!T$8)</f>
        <v>0</v>
      </c>
      <c r="U75" s="333">
        <f>IF(U$8=0,0,U$8/MAE_fec!U$8)</f>
        <v>0</v>
      </c>
      <c r="V75" s="333">
        <f>IF(V$8=0,0,V$8/MAE_fec!V$8)</f>
        <v>0</v>
      </c>
      <c r="W75" s="333">
        <f>IF(W$8=0,0,W$8/MAE_fec!W$8)</f>
        <v>0</v>
      </c>
      <c r="DA75" s="174"/>
    </row>
    <row r="76" spans="1:105" ht="12" customHeight="1" x14ac:dyDescent="0.25">
      <c r="A76" s="202" t="s">
        <v>95</v>
      </c>
      <c r="B76" s="333">
        <f>IF(B$9=0,0,B$9/MAE_fec!B$9)</f>
        <v>0</v>
      </c>
      <c r="C76" s="333">
        <f>IF(C$9=0,0,C$9/MAE_fec!C$9)</f>
        <v>0</v>
      </c>
      <c r="D76" s="333">
        <f>IF(D$9=0,0,D$9/MAE_fec!D$9)</f>
        <v>0</v>
      </c>
      <c r="E76" s="333">
        <f>IF(E$9=0,0,E$9/MAE_fec!E$9)</f>
        <v>0</v>
      </c>
      <c r="F76" s="333">
        <f>IF(F$9=0,0,F$9/MAE_fec!F$9)</f>
        <v>0</v>
      </c>
      <c r="G76" s="333">
        <f>IF(G$9=0,0,G$9/MAE_fec!G$9)</f>
        <v>0</v>
      </c>
      <c r="H76" s="333">
        <f>IF(H$9=0,0,H$9/MAE_fec!H$9)</f>
        <v>0</v>
      </c>
      <c r="I76" s="333">
        <f>IF(I$9=0,0,I$9/MAE_fec!I$9)</f>
        <v>0</v>
      </c>
      <c r="J76" s="333">
        <f>IF(J$9=0,0,J$9/MAE_fec!J$9)</f>
        <v>0</v>
      </c>
      <c r="K76" s="333">
        <f>IF(K$9=0,0,K$9/MAE_fec!K$9)</f>
        <v>0</v>
      </c>
      <c r="L76" s="333">
        <f>IF(L$9=0,0,L$9/MAE_fec!L$9)</f>
        <v>0</v>
      </c>
      <c r="M76" s="333">
        <f>IF(M$9=0,0,M$9/MAE_fec!M$9)</f>
        <v>0</v>
      </c>
      <c r="N76" s="333">
        <f>IF(N$9=0,0,N$9/MAE_fec!N$9)</f>
        <v>0</v>
      </c>
      <c r="O76" s="333">
        <f>IF(O$9=0,0,O$9/MAE_fec!O$9)</f>
        <v>0</v>
      </c>
      <c r="P76" s="333">
        <f>IF(P$9=0,0,P$9/MAE_fec!P$9)</f>
        <v>0</v>
      </c>
      <c r="Q76" s="333">
        <f>IF(Q$9=0,0,Q$9/MAE_fec!Q$9)</f>
        <v>0</v>
      </c>
      <c r="R76" s="333">
        <f>IF(R$9=0,0,R$9/MAE_fec!R$9)</f>
        <v>0</v>
      </c>
      <c r="S76" s="333">
        <f>IF(S$9=0,0,S$9/MAE_fec!S$9)</f>
        <v>0</v>
      </c>
      <c r="T76" s="333">
        <f>IF(T$9=0,0,T$9/MAE_fec!T$9)</f>
        <v>0</v>
      </c>
      <c r="U76" s="333">
        <f>IF(U$9=0,0,U$9/MAE_fec!U$9)</f>
        <v>0</v>
      </c>
      <c r="V76" s="333">
        <f>IF(V$9=0,0,V$9/MAE_fec!V$9)</f>
        <v>0</v>
      </c>
      <c r="W76" s="333">
        <f>IF(W$9=0,0,W$9/MAE_fec!W$9)</f>
        <v>0</v>
      </c>
      <c r="DA76" s="174"/>
    </row>
    <row r="77" spans="1:105" ht="12" customHeight="1" x14ac:dyDescent="0.25">
      <c r="A77" s="56" t="s">
        <v>96</v>
      </c>
      <c r="B77" s="334">
        <f>IF(B$10=0,0,B$10/MAE_fec!B$10)</f>
        <v>0.99626968049368692</v>
      </c>
      <c r="C77" s="334">
        <f>IF(C$10=0,0,C$10/MAE_fec!C$10)</f>
        <v>1.1191881833049804</v>
      </c>
      <c r="D77" s="334">
        <f>IF(D$10=0,0,D$10/MAE_fec!D$10)</f>
        <v>1.0005607708496849</v>
      </c>
      <c r="E77" s="334">
        <f>IF(E$10=0,0,E$10/MAE_fec!E$10)</f>
        <v>0.28839822587638952</v>
      </c>
      <c r="F77" s="334">
        <f>IF(F$10=0,0,F$10/MAE_fec!F$10)</f>
        <v>0.41021919874141199</v>
      </c>
      <c r="G77" s="334">
        <f>IF(G$10=0,0,G$10/MAE_fec!G$10)</f>
        <v>0.37284235012164801</v>
      </c>
      <c r="H77" s="334">
        <f>IF(H$10=0,0,H$10/MAE_fec!H$10)</f>
        <v>0.18736580779992407</v>
      </c>
      <c r="I77" s="334">
        <f>IF(I$10=0,0,I$10/MAE_fec!I$10)</f>
        <v>0.13642219786445806</v>
      </c>
      <c r="J77" s="334">
        <f>IF(J$10=0,0,J$10/MAE_fec!J$10)</f>
        <v>0.10809510474858809</v>
      </c>
      <c r="K77" s="334">
        <f>IF(K$10=0,0,K$10/MAE_fec!K$10)</f>
        <v>9.3988712636143348E-2</v>
      </c>
      <c r="L77" s="334">
        <f>IF(L$10=0,0,L$10/MAE_fec!L$10)</f>
        <v>0.19700679809431654</v>
      </c>
      <c r="M77" s="334">
        <f>IF(M$10=0,0,M$10/MAE_fec!M$10)</f>
        <v>0.37283831333997824</v>
      </c>
      <c r="N77" s="334">
        <f>IF(N$10=0,0,N$10/MAE_fec!N$10)</f>
        <v>0.11408367730893423</v>
      </c>
      <c r="O77" s="334">
        <f>IF(O$10=0,0,O$10/MAE_fec!O$10)</f>
        <v>0.16974504166686208</v>
      </c>
      <c r="P77" s="334">
        <f>IF(P$10=0,0,P$10/MAE_fec!P$10)</f>
        <v>0.16865442608607639</v>
      </c>
      <c r="Q77" s="334">
        <f>IF(Q$10=0,0,Q$10/MAE_fec!Q$10)</f>
        <v>0.6888945435670476</v>
      </c>
      <c r="R77" s="334">
        <f>IF(R$10=0,0,R$10/MAE_fec!R$10)</f>
        <v>0.84743148842189098</v>
      </c>
      <c r="S77" s="334">
        <f>IF(S$10=0,0,S$10/MAE_fec!S$10)</f>
        <v>1.2665375185862908</v>
      </c>
      <c r="T77" s="334">
        <f>IF(T$10=0,0,T$10/MAE_fec!T$10)</f>
        <v>1.4956405309628771</v>
      </c>
      <c r="U77" s="334">
        <f>IF(U$10=0,0,U$10/MAE_fec!U$10)</f>
        <v>2.1191150404916237</v>
      </c>
      <c r="V77" s="334">
        <f>IF(V$10=0,0,V$10/MAE_fec!V$10)</f>
        <v>1.7447289629975358</v>
      </c>
      <c r="W77" s="334">
        <f>IF(W$10=0,0,W$10/MAE_fec!W$10)</f>
        <v>1.3587722296521345</v>
      </c>
      <c r="DA77" s="68"/>
    </row>
    <row r="78" spans="1:105" ht="12" customHeight="1" x14ac:dyDescent="0.25">
      <c r="A78" s="203" t="s">
        <v>2557</v>
      </c>
      <c r="B78" s="350">
        <f>IF(B$16=0,0,B$16/MAE_fec!B$16)</f>
        <v>0.99626968049368758</v>
      </c>
      <c r="C78" s="350">
        <f>IF(C$16=0,0,C$16/MAE_fec!C$16)</f>
        <v>1.1191881833049806</v>
      </c>
      <c r="D78" s="350">
        <f>IF(D$16=0,0,D$16/MAE_fec!D$16)</f>
        <v>1.0005607708496846</v>
      </c>
      <c r="E78" s="350">
        <f>IF(E$16=0,0,E$16/MAE_fec!E$16)</f>
        <v>0.28839822587638958</v>
      </c>
      <c r="F78" s="350">
        <f>IF(F$16=0,0,F$16/MAE_fec!F$16)</f>
        <v>0.41021919874141166</v>
      </c>
      <c r="G78" s="350">
        <f>IF(G$16=0,0,G$16/MAE_fec!G$16)</f>
        <v>0.37284235012164813</v>
      </c>
      <c r="H78" s="350">
        <f>IF(H$16=0,0,H$16/MAE_fec!H$16)</f>
        <v>0.18736580779992412</v>
      </c>
      <c r="I78" s="350">
        <f>IF(I$16=0,0,I$16/MAE_fec!I$16)</f>
        <v>0.13642219786445806</v>
      </c>
      <c r="J78" s="350">
        <f>IF(J$16=0,0,J$16/MAE_fec!J$16)</f>
        <v>0.10809510474858806</v>
      </c>
      <c r="K78" s="350">
        <f>IF(K$16=0,0,K$16/MAE_fec!K$16)</f>
        <v>9.398871263614339E-2</v>
      </c>
      <c r="L78" s="350">
        <f>IF(L$16=0,0,L$16/MAE_fec!L$16)</f>
        <v>0.19700679809431662</v>
      </c>
      <c r="M78" s="350">
        <f>IF(M$16=0,0,M$16/MAE_fec!M$16)</f>
        <v>0.37283831333997813</v>
      </c>
      <c r="N78" s="350">
        <f>IF(N$16=0,0,N$16/MAE_fec!N$16)</f>
        <v>0.11408367730893418</v>
      </c>
      <c r="O78" s="350">
        <f>IF(O$16=0,0,O$16/MAE_fec!O$16)</f>
        <v>0.16974504166686205</v>
      </c>
      <c r="P78" s="350">
        <f>IF(P$16=0,0,P$16/MAE_fec!P$16)</f>
        <v>0.16865442608607642</v>
      </c>
      <c r="Q78" s="350">
        <f>IF(Q$16=0,0,Q$16/MAE_fec!Q$16)</f>
        <v>0.68889454356704771</v>
      </c>
      <c r="R78" s="350">
        <f>IF(R$16=0,0,R$16/MAE_fec!R$16)</f>
        <v>0.84743148842189098</v>
      </c>
      <c r="S78" s="350">
        <f>IF(S$16=0,0,S$16/MAE_fec!S$16)</f>
        <v>1.2665375185862904</v>
      </c>
      <c r="T78" s="350">
        <f>IF(T$16=0,0,T$16/MAE_fec!T$16)</f>
        <v>1.4956405309628766</v>
      </c>
      <c r="U78" s="350">
        <f>IF(U$16=0,0,U$16/MAE_fec!U$16)</f>
        <v>2.119115040491625</v>
      </c>
      <c r="V78" s="350">
        <f>IF(V$16=0,0,V$16/MAE_fec!V$16)</f>
        <v>1.744728962997536</v>
      </c>
      <c r="W78" s="350">
        <f>IF(W$16=0,0,W$16/MAE_fec!W$16)</f>
        <v>1.3587722296521347</v>
      </c>
      <c r="DA78" s="175"/>
    </row>
    <row r="79" spans="1:105" ht="12" customHeight="1" x14ac:dyDescent="0.25">
      <c r="A79" s="203" t="s">
        <v>2567</v>
      </c>
      <c r="B79" s="350">
        <f>IF(B$24=0,0,B$24/MAE_fec!B$24)</f>
        <v>1.6213145759423804</v>
      </c>
      <c r="C79" s="350">
        <f>IF(C$24=0,0,C$24/MAE_fec!C$24)</f>
        <v>1.6320411358722156</v>
      </c>
      <c r="D79" s="350">
        <f>IF(D$24=0,0,D$24/MAE_fec!D$24)</f>
        <v>1.6213718020372945</v>
      </c>
      <c r="E79" s="350">
        <f>IF(E$24=0,0,E$24/MAE_fec!E$24)</f>
        <v>1.3765457897472846</v>
      </c>
      <c r="F79" s="350">
        <f>IF(F$24=0,0,F$24/MAE_fec!F$24)</f>
        <v>1.4111932055189944</v>
      </c>
      <c r="G79" s="350">
        <f>IF(G$24=0,0,G$24/MAE_fec!G$24)</f>
        <v>1.3985654124340283</v>
      </c>
      <c r="H79" s="350">
        <f>IF(H$24=0,0,H$24/MAE_fec!H$24)</f>
        <v>1.2917510287422336</v>
      </c>
      <c r="I79" s="350">
        <f>IF(I$24=0,0,I$24/MAE_fec!I$24)</f>
        <v>1.2139504085649511</v>
      </c>
      <c r="J79" s="350">
        <f>IF(J$24=0,0,J$24/MAE_fec!J$24)</f>
        <v>1.2227202099519316</v>
      </c>
      <c r="K79" s="350">
        <f>IF(K$24=0,0,K$24/MAE_fec!K$24)</f>
        <v>1.1888659869146327</v>
      </c>
      <c r="L79" s="350">
        <f>IF(L$24=0,0,L$24/MAE_fec!L$24)</f>
        <v>1.2298136296418301</v>
      </c>
      <c r="M79" s="350">
        <f>IF(M$24=0,0,M$24/MAE_fec!M$24)</f>
        <v>1.4349343468328153</v>
      </c>
      <c r="N79" s="350">
        <f>IF(N$24=0,0,N$24/MAE_fec!N$24)</f>
        <v>1.2998890710309812</v>
      </c>
      <c r="O79" s="350">
        <f>IF(O$24=0,0,O$24/MAE_fec!O$24)</f>
        <v>1.3671222002270915</v>
      </c>
      <c r="P79" s="350">
        <f>IF(P$24=0,0,P$24/MAE_fec!P$24)</f>
        <v>1.3725928734400505</v>
      </c>
      <c r="Q79" s="350">
        <f>IF(Q$24=0,0,Q$24/MAE_fec!Q$24)</f>
        <v>1.5987591245116546</v>
      </c>
      <c r="R79" s="350">
        <f>IF(R$24=0,0,R$24/MAE_fec!R$24)</f>
        <v>1.614792836961066</v>
      </c>
      <c r="S79" s="350">
        <f>IF(S$24=0,0,S$24/MAE_fec!S$24)</f>
        <v>1.6563644013359042</v>
      </c>
      <c r="T79" s="350">
        <f>IF(T$24=0,0,T$24/MAE_fec!T$24)</f>
        <v>1.5901818290799858</v>
      </c>
      <c r="U79" s="350">
        <f>IF(U$24=0,0,U$24/MAE_fec!U$24)</f>
        <v>1.6340733965030112</v>
      </c>
      <c r="V79" s="350">
        <f>IF(V$24=0,0,V$24/MAE_fec!V$24)</f>
        <v>1.2372600795639497</v>
      </c>
      <c r="W79" s="350">
        <f>IF(W$24=0,0,W$24/MAE_fec!W$24)</f>
        <v>1.7108032119982459</v>
      </c>
      <c r="DA79" s="175"/>
    </row>
    <row r="80" spans="1:105" ht="12" customHeight="1" x14ac:dyDescent="0.25">
      <c r="A80" s="203" t="s">
        <v>2572</v>
      </c>
      <c r="B80" s="350">
        <f>IF(B$27=0,0,B$27/MAE_fec!B$27)</f>
        <v>0.99626968049368747</v>
      </c>
      <c r="C80" s="350">
        <f>IF(C$27=0,0,C$27/MAE_fec!C$27)</f>
        <v>1.1191881833049804</v>
      </c>
      <c r="D80" s="350">
        <f>IF(D$27=0,0,D$27/MAE_fec!D$27)</f>
        <v>1.0005607708496842</v>
      </c>
      <c r="E80" s="350">
        <f>IF(E$27=0,0,E$27/MAE_fec!E$27)</f>
        <v>0.28839822587638958</v>
      </c>
      <c r="F80" s="350">
        <f>IF(F$27=0,0,F$27/MAE_fec!F$27)</f>
        <v>0.41021919874141194</v>
      </c>
      <c r="G80" s="350">
        <f>IF(G$27=0,0,G$27/MAE_fec!G$27)</f>
        <v>0.37284235012164818</v>
      </c>
      <c r="H80" s="350">
        <f>IF(H$27=0,0,H$27/MAE_fec!H$27)</f>
        <v>0.18736580779992407</v>
      </c>
      <c r="I80" s="350">
        <f>IF(I$27=0,0,I$27/MAE_fec!I$27)</f>
        <v>0.13642219786445808</v>
      </c>
      <c r="J80" s="350">
        <f>IF(J$27=0,0,J$27/MAE_fec!J$27)</f>
        <v>0.10809510474858809</v>
      </c>
      <c r="K80" s="350">
        <f>IF(K$27=0,0,K$27/MAE_fec!K$27)</f>
        <v>9.3988712636143334E-2</v>
      </c>
      <c r="L80" s="350">
        <f>IF(L$27=0,0,L$27/MAE_fec!L$27)</f>
        <v>0.19700679809431654</v>
      </c>
      <c r="M80" s="350">
        <f>IF(M$27=0,0,M$27/MAE_fec!M$27)</f>
        <v>0.37283831333997786</v>
      </c>
      <c r="N80" s="350">
        <f>IF(N$27=0,0,N$27/MAE_fec!N$27)</f>
        <v>0.11408367730893423</v>
      </c>
      <c r="O80" s="350">
        <f>IF(O$27=0,0,O$27/MAE_fec!O$27)</f>
        <v>0.16974504166686205</v>
      </c>
      <c r="P80" s="350">
        <f>IF(P$27=0,0,P$27/MAE_fec!P$27)</f>
        <v>0.16865442608607645</v>
      </c>
      <c r="Q80" s="350">
        <f>IF(Q$27=0,0,Q$27/MAE_fec!Q$27)</f>
        <v>0.68889454356704749</v>
      </c>
      <c r="R80" s="350">
        <f>IF(R$27=0,0,R$27/MAE_fec!R$27)</f>
        <v>0.84743148842189142</v>
      </c>
      <c r="S80" s="350">
        <f>IF(S$27=0,0,S$27/MAE_fec!S$27)</f>
        <v>1.2665375185862906</v>
      </c>
      <c r="T80" s="350">
        <f>IF(T$27=0,0,T$27/MAE_fec!T$27)</f>
        <v>1.4956405309628775</v>
      </c>
      <c r="U80" s="350">
        <f>IF(U$27=0,0,U$27/MAE_fec!U$27)</f>
        <v>2.1191150404916241</v>
      </c>
      <c r="V80" s="350">
        <f>IF(V$27=0,0,V$27/MAE_fec!V$27)</f>
        <v>1.744728962997536</v>
      </c>
      <c r="W80" s="350">
        <f>IF(W$27=0,0,W$27/MAE_fec!W$27)</f>
        <v>1.358772229652135</v>
      </c>
      <c r="DA80" s="175"/>
    </row>
    <row r="81" spans="1:105" ht="12" customHeight="1" x14ac:dyDescent="0.25">
      <c r="A81" s="203" t="s">
        <v>2582</v>
      </c>
      <c r="B81" s="350">
        <f>IF(B$35=0,0,B$35/MAE_fec!B$35)</f>
        <v>2.698261276906027</v>
      </c>
      <c r="C81" s="350">
        <f>IF(C$35=0,0,C$35/MAE_fec!C$35)</f>
        <v>2.7463490404365314</v>
      </c>
      <c r="D81" s="350">
        <f>IF(D$35=0,0,D$35/MAE_fec!D$35)</f>
        <v>2.7016569008750069</v>
      </c>
      <c r="E81" s="350">
        <f>IF(E$35=0,0,E$35/MAE_fec!E$35)</f>
        <v>2.7392577113624523</v>
      </c>
      <c r="F81" s="350">
        <f>IF(F$35=0,0,F$35/MAE_fec!F$35)</f>
        <v>2.7817743405630178</v>
      </c>
      <c r="G81" s="350">
        <f>IF(G$35=0,0,G$35/MAE_fec!G$35)</f>
        <v>2.7687649240107617</v>
      </c>
      <c r="H81" s="350">
        <f>IF(H$35=0,0,H$35/MAE_fec!H$35)</f>
        <v>2.7011460824946196</v>
      </c>
      <c r="I81" s="350">
        <f>IF(I$35=0,0,I$35/MAE_fec!I$35)</f>
        <v>2.7501950173552547</v>
      </c>
      <c r="J81" s="350">
        <f>IF(J$35=0,0,J$35/MAE_fec!J$35)</f>
        <v>2.6398363559923723</v>
      </c>
      <c r="K81" s="350">
        <f>IF(K$35=0,0,K$35/MAE_fec!K$35)</f>
        <v>2.4260185452768086</v>
      </c>
      <c r="L81" s="350">
        <f>IF(L$35=0,0,L$35/MAE_fec!L$35)</f>
        <v>2.6313177787471758</v>
      </c>
      <c r="M81" s="350">
        <f>IF(M$35=0,0,M$35/MAE_fec!M$35)</f>
        <v>2.4829609251149627</v>
      </c>
      <c r="N81" s="350">
        <f>IF(N$35=0,0,N$35/MAE_fec!N$35)</f>
        <v>2.4718247255629571</v>
      </c>
      <c r="O81" s="350">
        <f>IF(O$35=0,0,O$35/MAE_fec!O$35)</f>
        <v>2.4835614355856777</v>
      </c>
      <c r="P81" s="350">
        <f>IF(P$35=0,0,P$35/MAE_fec!P$35)</f>
        <v>2.4469865155883803</v>
      </c>
      <c r="Q81" s="350">
        <f>IF(Q$35=0,0,Q$35/MAE_fec!Q$35)</f>
        <v>2.4630414380525614</v>
      </c>
      <c r="R81" s="350">
        <f>IF(R$35=0,0,R$35/MAE_fec!R$35)</f>
        <v>2.5814966482810204</v>
      </c>
      <c r="S81" s="350">
        <f>IF(S$35=0,0,S$35/MAE_fec!S$35)</f>
        <v>2.7458206479870957</v>
      </c>
      <c r="T81" s="350">
        <f>IF(T$35=0,0,T$35/MAE_fec!T$35)</f>
        <v>2.9849382452553668</v>
      </c>
      <c r="U81" s="350">
        <f>IF(U$35=0,0,U$35/MAE_fec!U$35)</f>
        <v>3.0377941682934697</v>
      </c>
      <c r="V81" s="350">
        <f>IF(V$35=0,0,V$35/MAE_fec!V$35)</f>
        <v>3.0947998825809062</v>
      </c>
      <c r="W81" s="350">
        <f>IF(W$35=0,0,W$35/MAE_fec!W$35)</f>
        <v>2.526755889693598</v>
      </c>
      <c r="DA81" s="175"/>
    </row>
    <row r="82" spans="1:105" ht="12" customHeight="1" x14ac:dyDescent="0.25">
      <c r="A82" s="203" t="s">
        <v>2594</v>
      </c>
      <c r="B82" s="350">
        <f>IF(B$46=0,0,B$46/MAE_fec!B$46)</f>
        <v>0</v>
      </c>
      <c r="C82" s="350">
        <f>IF(C$46=0,0,C$46/MAE_fec!C$46)</f>
        <v>0</v>
      </c>
      <c r="D82" s="350">
        <f>IF(D$46=0,0,D$46/MAE_fec!D$46)</f>
        <v>0</v>
      </c>
      <c r="E82" s="350">
        <f>IF(E$46=0,0,E$46/MAE_fec!E$46)</f>
        <v>0</v>
      </c>
      <c r="F82" s="350">
        <f>IF(F$46=0,0,F$46/MAE_fec!F$46)</f>
        <v>0</v>
      </c>
      <c r="G82" s="350">
        <f>IF(G$46=0,0,G$46/MAE_fec!G$46)</f>
        <v>0</v>
      </c>
      <c r="H82" s="350">
        <f>IF(H$46=0,0,H$46/MAE_fec!H$46)</f>
        <v>0</v>
      </c>
      <c r="I82" s="350">
        <f>IF(I$46=0,0,I$46/MAE_fec!I$46)</f>
        <v>0</v>
      </c>
      <c r="J82" s="350">
        <f>IF(J$46=0,0,J$46/MAE_fec!J$46)</f>
        <v>0</v>
      </c>
      <c r="K82" s="350">
        <f>IF(K$46=0,0,K$46/MAE_fec!K$46)</f>
        <v>0</v>
      </c>
      <c r="L82" s="350">
        <f>IF(L$46=0,0,L$46/MAE_fec!L$46)</f>
        <v>0</v>
      </c>
      <c r="M82" s="350">
        <f>IF(M$46=0,0,M$46/MAE_fec!M$46)</f>
        <v>0</v>
      </c>
      <c r="N82" s="350">
        <f>IF(N$46=0,0,N$46/MAE_fec!N$46)</f>
        <v>0</v>
      </c>
      <c r="O82" s="350">
        <f>IF(O$46=0,0,O$46/MAE_fec!O$46)</f>
        <v>0</v>
      </c>
      <c r="P82" s="350">
        <f>IF(P$46=0,0,P$46/MAE_fec!P$46)</f>
        <v>0</v>
      </c>
      <c r="Q82" s="350">
        <f>IF(Q$46=0,0,Q$46/MAE_fec!Q$46)</f>
        <v>0</v>
      </c>
      <c r="R82" s="350">
        <f>IF(R$46=0,0,R$46/MAE_fec!R$46)</f>
        <v>0</v>
      </c>
      <c r="S82" s="350">
        <f>IF(S$46=0,0,S$46/MAE_fec!S$46)</f>
        <v>0</v>
      </c>
      <c r="T82" s="350">
        <f>IF(T$46=0,0,T$46/MAE_fec!T$46)</f>
        <v>0</v>
      </c>
      <c r="U82" s="350">
        <f>IF(U$46=0,0,U$46/MAE_fec!U$46)</f>
        <v>0</v>
      </c>
      <c r="V82" s="350">
        <f>IF(V$46=0,0,V$46/MAE_fec!V$46)</f>
        <v>0</v>
      </c>
      <c r="W82" s="350">
        <f>IF(W$46=0,0,W$46/MAE_fec!W$46)</f>
        <v>0</v>
      </c>
      <c r="DA82" s="175"/>
    </row>
    <row r="83" spans="1:105" ht="12" customHeight="1" x14ac:dyDescent="0.25">
      <c r="A83" s="41" t="s">
        <v>2596</v>
      </c>
      <c r="B83" s="335">
        <f>IF(B$47=0,0,B$47/MAE_fec!B$47)</f>
        <v>0</v>
      </c>
      <c r="C83" s="335">
        <f>IF(C$47=0,0,C$47/MAE_fec!C$47)</f>
        <v>0</v>
      </c>
      <c r="D83" s="335">
        <f>IF(D$47=0,0,D$47/MAE_fec!D$47)</f>
        <v>0</v>
      </c>
      <c r="E83" s="335">
        <f>IF(E$47=0,0,E$47/MAE_fec!E$47)</f>
        <v>0</v>
      </c>
      <c r="F83" s="335">
        <f>IF(F$47=0,0,F$47/MAE_fec!F$47)</f>
        <v>0</v>
      </c>
      <c r="G83" s="335">
        <f>IF(G$47=0,0,G$47/MAE_fec!G$47)</f>
        <v>0</v>
      </c>
      <c r="H83" s="335">
        <f>IF(H$47=0,0,H$47/MAE_fec!H$47)</f>
        <v>0</v>
      </c>
      <c r="I83" s="335">
        <f>IF(I$47=0,0,I$47/MAE_fec!I$47)</f>
        <v>0</v>
      </c>
      <c r="J83" s="335">
        <f>IF(J$47=0,0,J$47/MAE_fec!J$47)</f>
        <v>0</v>
      </c>
      <c r="K83" s="335">
        <f>IF(K$47=0,0,K$47/MAE_fec!K$47)</f>
        <v>0</v>
      </c>
      <c r="L83" s="335">
        <f>IF(L$47=0,0,L$47/MAE_fec!L$47)</f>
        <v>0</v>
      </c>
      <c r="M83" s="335">
        <f>IF(M$47=0,0,M$47/MAE_fec!M$47)</f>
        <v>0</v>
      </c>
      <c r="N83" s="335">
        <f>IF(N$47=0,0,N$47/MAE_fec!N$47)</f>
        <v>0</v>
      </c>
      <c r="O83" s="335">
        <f>IF(O$47=0,0,O$47/MAE_fec!O$47)</f>
        <v>0</v>
      </c>
      <c r="P83" s="335">
        <f>IF(P$47=0,0,P$47/MAE_fec!P$47)</f>
        <v>0</v>
      </c>
      <c r="Q83" s="335">
        <f>IF(Q$47=0,0,Q$47/MAE_fec!Q$47)</f>
        <v>0</v>
      </c>
      <c r="R83" s="335">
        <f>IF(R$47=0,0,R$47/MAE_fec!R$47)</f>
        <v>0</v>
      </c>
      <c r="S83" s="335">
        <f>IF(S$47=0,0,S$47/MAE_fec!S$47)</f>
        <v>0</v>
      </c>
      <c r="T83" s="335">
        <f>IF(T$47=0,0,T$47/MAE_fec!T$47)</f>
        <v>0</v>
      </c>
      <c r="U83" s="335">
        <f>IF(U$47=0,0,U$47/MAE_fec!U$47)</f>
        <v>0</v>
      </c>
      <c r="V83" s="335">
        <f>IF(V$47=0,0,V$47/MAE_fec!V$47)</f>
        <v>0</v>
      </c>
      <c r="W83" s="335">
        <f>IF(W$47=0,0,W$47/MAE_fec!W$47)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leather"</f>
        <v>LU: Textiles and leather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257.03083401907162</v>
      </c>
      <c r="C3" s="205">
        <v>253.79248543813611</v>
      </c>
      <c r="D3" s="205">
        <v>259.43321880023962</v>
      </c>
      <c r="E3" s="205">
        <v>272.26844063035389</v>
      </c>
      <c r="F3" s="205">
        <v>310.52268569886343</v>
      </c>
      <c r="G3" s="205">
        <v>277.96407014740078</v>
      </c>
      <c r="H3" s="205">
        <v>253.16963033226011</v>
      </c>
      <c r="I3" s="205">
        <v>260.24312186384651</v>
      </c>
      <c r="J3" s="205">
        <v>159.2341072347937</v>
      </c>
      <c r="K3" s="205">
        <v>136.33049817739979</v>
      </c>
      <c r="L3" s="205">
        <v>200.80507102207011</v>
      </c>
      <c r="M3" s="205">
        <v>188.3846213904101</v>
      </c>
      <c r="N3" s="205">
        <v>152.5571954524352</v>
      </c>
      <c r="O3" s="205">
        <v>153.0515442184041</v>
      </c>
      <c r="P3" s="205">
        <v>141.77790516747191</v>
      </c>
      <c r="Q3" s="205">
        <v>185</v>
      </c>
      <c r="R3" s="205">
        <v>227.00567260940031</v>
      </c>
      <c r="S3" s="205">
        <v>233.63652577135721</v>
      </c>
      <c r="T3" s="205">
        <v>227.40292652613391</v>
      </c>
      <c r="U3" s="205">
        <v>254.2234043578402</v>
      </c>
      <c r="V3" s="205">
        <v>266.64951484857397</v>
      </c>
      <c r="W3" s="205">
        <v>257.1645641188735</v>
      </c>
      <c r="DA3" s="112" t="s">
        <v>2678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406.23088347878502</v>
      </c>
      <c r="C5" s="205">
        <v>349.81107454394771</v>
      </c>
      <c r="D5" s="205">
        <v>381.95398843843759</v>
      </c>
      <c r="E5" s="205">
        <v>394.36386217796468</v>
      </c>
      <c r="F5" s="205">
        <v>427.24887403963879</v>
      </c>
      <c r="G5" s="205">
        <v>484.66234179021512</v>
      </c>
      <c r="H5" s="205">
        <v>480.24300428225661</v>
      </c>
      <c r="I5" s="205">
        <v>535.02700977547306</v>
      </c>
      <c r="J5" s="205">
        <v>538.73691777269664</v>
      </c>
      <c r="K5" s="205">
        <v>497.18111189726511</v>
      </c>
      <c r="L5" s="205">
        <v>562.59278480239823</v>
      </c>
      <c r="M5" s="205">
        <v>809.05152063714115</v>
      </c>
      <c r="N5" s="205">
        <v>777.23060870265408</v>
      </c>
      <c r="O5" s="205">
        <v>806.08675799305684</v>
      </c>
      <c r="P5" s="205">
        <v>769.77441304025422</v>
      </c>
      <c r="Q5" s="205">
        <v>631.0830551946807</v>
      </c>
      <c r="R5" s="205">
        <v>646.47877892275199</v>
      </c>
      <c r="S5" s="205">
        <v>631.77736102717904</v>
      </c>
      <c r="T5" s="205">
        <v>596.9189974395739</v>
      </c>
      <c r="U5" s="205">
        <v>606.45502220174774</v>
      </c>
      <c r="V5" s="205">
        <v>564.38396528040096</v>
      </c>
      <c r="W5" s="205">
        <v>52.808450418642707</v>
      </c>
      <c r="DA5" s="112" t="s">
        <v>2679</v>
      </c>
    </row>
    <row r="6" spans="1:105" ht="12" customHeight="1" x14ac:dyDescent="0.25">
      <c r="A6" s="154" t="s">
        <v>2114</v>
      </c>
      <c r="B6" s="340">
        <v>507.78860434848121</v>
      </c>
      <c r="C6" s="340">
        <v>482.39917413105712</v>
      </c>
      <c r="D6" s="340">
        <v>457.00974391363309</v>
      </c>
      <c r="E6" s="340">
        <v>457.00974391363309</v>
      </c>
      <c r="F6" s="340">
        <v>457.00974391363309</v>
      </c>
      <c r="G6" s="340">
        <v>533.17803456590525</v>
      </c>
      <c r="H6" s="340">
        <v>507.78860434848121</v>
      </c>
      <c r="I6" s="340">
        <v>583.95689500075343</v>
      </c>
      <c r="J6" s="340">
        <v>583.95689500075343</v>
      </c>
      <c r="K6" s="340">
        <v>558.56746478332934</v>
      </c>
      <c r="L6" s="340">
        <v>609.34632521817741</v>
      </c>
      <c r="M6" s="340">
        <v>863.24062739241799</v>
      </c>
      <c r="N6" s="340">
        <v>837.8511971749939</v>
      </c>
      <c r="O6" s="340">
        <v>863.24062739241799</v>
      </c>
      <c r="P6" s="340">
        <v>863.24062739241799</v>
      </c>
      <c r="Q6" s="340">
        <v>837.8511971749939</v>
      </c>
      <c r="R6" s="340">
        <v>812.46176695756981</v>
      </c>
      <c r="S6" s="340">
        <v>812.46176695756981</v>
      </c>
      <c r="T6" s="340">
        <v>787.07233674014572</v>
      </c>
      <c r="U6" s="340">
        <v>761.68290652272162</v>
      </c>
      <c r="V6" s="340">
        <v>761.68290652272162</v>
      </c>
      <c r="W6" s="340">
        <v>736.29347630529753</v>
      </c>
      <c r="DA6" s="160" t="s">
        <v>2680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25.38943021742406</v>
      </c>
      <c r="G7" s="342">
        <v>76.168290652272177</v>
      </c>
      <c r="H7" s="342">
        <v>0</v>
      </c>
      <c r="I7" s="342">
        <v>101.5577208696962</v>
      </c>
      <c r="J7" s="342">
        <v>0</v>
      </c>
      <c r="K7" s="342">
        <v>0</v>
      </c>
      <c r="L7" s="342">
        <v>76.168290652272177</v>
      </c>
      <c r="M7" s="342">
        <v>253.89430217424061</v>
      </c>
      <c r="N7" s="342">
        <v>0</v>
      </c>
      <c r="O7" s="342">
        <v>50.77886043484812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2681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25.389430217424092</v>
      </c>
      <c r="D8" s="344">
        <f t="shared" si="0"/>
        <v>25.389430217424035</v>
      </c>
      <c r="E8" s="344">
        <f t="shared" si="0"/>
        <v>0</v>
      </c>
      <c r="F8" s="344">
        <f t="shared" si="0"/>
        <v>25.389430217424035</v>
      </c>
      <c r="G8" s="344">
        <f t="shared" si="0"/>
        <v>0</v>
      </c>
      <c r="H8" s="344">
        <f t="shared" si="0"/>
        <v>25.389430217424035</v>
      </c>
      <c r="I8" s="344">
        <f t="shared" si="0"/>
        <v>25.389430217423978</v>
      </c>
      <c r="J8" s="344">
        <f t="shared" si="0"/>
        <v>0</v>
      </c>
      <c r="K8" s="344">
        <f t="shared" si="0"/>
        <v>25.389430217424092</v>
      </c>
      <c r="L8" s="344">
        <f t="shared" si="0"/>
        <v>25.389430217424092</v>
      </c>
      <c r="M8" s="344">
        <f t="shared" si="0"/>
        <v>0</v>
      </c>
      <c r="N8" s="344">
        <f t="shared" si="0"/>
        <v>25.389430217424092</v>
      </c>
      <c r="O8" s="344">
        <f t="shared" si="0"/>
        <v>25.389430217423978</v>
      </c>
      <c r="P8" s="344">
        <f t="shared" si="0"/>
        <v>0</v>
      </c>
      <c r="Q8" s="344">
        <f t="shared" si="0"/>
        <v>25.389430217424092</v>
      </c>
      <c r="R8" s="344">
        <f t="shared" si="0"/>
        <v>25.389430217424092</v>
      </c>
      <c r="S8" s="344">
        <f t="shared" si="0"/>
        <v>0</v>
      </c>
      <c r="T8" s="344">
        <f t="shared" si="0"/>
        <v>25.389430217424092</v>
      </c>
      <c r="U8" s="344">
        <f t="shared" si="0"/>
        <v>25.389430217424092</v>
      </c>
      <c r="V8" s="344">
        <f t="shared" si="0"/>
        <v>0</v>
      </c>
      <c r="W8" s="344">
        <f t="shared" si="0"/>
        <v>25.389430217424092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101.5577208696962</v>
      </c>
      <c r="C9" s="345">
        <f t="shared" si="1"/>
        <v>132.58809958710941</v>
      </c>
      <c r="D9" s="345">
        <f t="shared" si="1"/>
        <v>75.055755475195497</v>
      </c>
      <c r="E9" s="345">
        <f t="shared" si="1"/>
        <v>62.645881735668411</v>
      </c>
      <c r="F9" s="345">
        <f t="shared" si="1"/>
        <v>29.760869873994295</v>
      </c>
      <c r="G9" s="345">
        <f t="shared" si="1"/>
        <v>48.515692775690127</v>
      </c>
      <c r="H9" s="345">
        <f t="shared" si="1"/>
        <v>27.545600066224608</v>
      </c>
      <c r="I9" s="345">
        <f t="shared" si="1"/>
        <v>48.929885225280373</v>
      </c>
      <c r="J9" s="345">
        <f t="shared" si="1"/>
        <v>45.219977228056791</v>
      </c>
      <c r="K9" s="345">
        <f t="shared" si="1"/>
        <v>61.38635288606423</v>
      </c>
      <c r="L9" s="345">
        <f t="shared" si="1"/>
        <v>46.753540415779185</v>
      </c>
      <c r="M9" s="345">
        <f t="shared" si="1"/>
        <v>54.189106755276839</v>
      </c>
      <c r="N9" s="345">
        <f t="shared" si="1"/>
        <v>60.620588472339819</v>
      </c>
      <c r="O9" s="345">
        <f t="shared" si="1"/>
        <v>57.153869399361156</v>
      </c>
      <c r="P9" s="345">
        <f t="shared" si="1"/>
        <v>93.466214352163774</v>
      </c>
      <c r="Q9" s="345">
        <f t="shared" si="1"/>
        <v>206.7681419803132</v>
      </c>
      <c r="R9" s="345">
        <f t="shared" si="1"/>
        <v>165.98298803481782</v>
      </c>
      <c r="S9" s="345">
        <f t="shared" si="1"/>
        <v>180.68440593039077</v>
      </c>
      <c r="T9" s="345">
        <f t="shared" si="1"/>
        <v>190.15333930057182</v>
      </c>
      <c r="U9" s="345">
        <f t="shared" si="1"/>
        <v>155.22788432097389</v>
      </c>
      <c r="V9" s="345">
        <f t="shared" si="1"/>
        <v>197.29894124232067</v>
      </c>
      <c r="W9" s="345">
        <f t="shared" si="1"/>
        <v>683.48502588665485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41.935167669819442</v>
      </c>
      <c r="C12" s="212">
        <v>35.666809974204639</v>
      </c>
      <c r="D12" s="212">
        <v>40.454944110060183</v>
      </c>
      <c r="E12" s="212">
        <v>43.583319002579529</v>
      </c>
      <c r="F12" s="212">
        <v>46.244969905417022</v>
      </c>
      <c r="G12" s="212">
        <v>45.457523645743763</v>
      </c>
      <c r="H12" s="212">
        <v>41.815907136715389</v>
      </c>
      <c r="I12" s="212">
        <v>42.139466895958719</v>
      </c>
      <c r="J12" s="212">
        <v>39.746001719690447</v>
      </c>
      <c r="K12" s="212">
        <v>36.579019776440241</v>
      </c>
      <c r="L12" s="212">
        <v>38.968099742046427</v>
      </c>
      <c r="M12" s="212">
        <v>50.002235597592417</v>
      </c>
      <c r="N12" s="212">
        <v>48.726655202063633</v>
      </c>
      <c r="O12" s="212">
        <v>49.249097162510751</v>
      </c>
      <c r="P12" s="212">
        <v>44.43809114359415</v>
      </c>
      <c r="Q12" s="212">
        <v>36.141788478073948</v>
      </c>
      <c r="R12" s="212">
        <v>36.560705073086837</v>
      </c>
      <c r="S12" s="212">
        <v>35.540584694754948</v>
      </c>
      <c r="T12" s="212">
        <v>33.464058469475489</v>
      </c>
      <c r="U12" s="212">
        <v>33.725279449699052</v>
      </c>
      <c r="V12" s="212">
        <v>32.945055889939809</v>
      </c>
      <c r="W12" s="212">
        <v>2.942304385210663</v>
      </c>
      <c r="DA12" s="109" t="s">
        <v>2682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2683</v>
      </c>
    </row>
    <row r="14" spans="1:105" ht="12" customHeight="1" x14ac:dyDescent="0.25">
      <c r="A14" s="14" t="s">
        <v>31</v>
      </c>
      <c r="B14" s="206">
        <f t="shared" ref="B14:W14" si="2">B15+B16+B17+B18+B19</f>
        <v>0.50937231298366292</v>
      </c>
      <c r="C14" s="206">
        <f t="shared" si="2"/>
        <v>0.55709372312983663</v>
      </c>
      <c r="D14" s="206">
        <f t="shared" si="2"/>
        <v>0.58546861564918318</v>
      </c>
      <c r="E14" s="206">
        <f t="shared" si="2"/>
        <v>0.7447979363714532</v>
      </c>
      <c r="F14" s="206">
        <f t="shared" si="2"/>
        <v>0.91427343078245904</v>
      </c>
      <c r="G14" s="206">
        <f t="shared" si="2"/>
        <v>0.84935511607910574</v>
      </c>
      <c r="H14" s="206">
        <f t="shared" si="2"/>
        <v>0.44651762682717111</v>
      </c>
      <c r="I14" s="206">
        <f t="shared" si="2"/>
        <v>0.36629406706792772</v>
      </c>
      <c r="J14" s="206">
        <f t="shared" si="2"/>
        <v>0.2749785038693035</v>
      </c>
      <c r="K14" s="206">
        <f t="shared" si="2"/>
        <v>0.21616509028374889</v>
      </c>
      <c r="L14" s="206">
        <f t="shared" si="2"/>
        <v>0.51547721410146174</v>
      </c>
      <c r="M14" s="206">
        <f t="shared" si="2"/>
        <v>0.25975924333619949</v>
      </c>
      <c r="N14" s="206">
        <f t="shared" si="2"/>
        <v>0.22631126397248491</v>
      </c>
      <c r="O14" s="206">
        <f t="shared" si="2"/>
        <v>0.31049011177987962</v>
      </c>
      <c r="P14" s="206">
        <f t="shared" si="2"/>
        <v>4.6689595872742913E-2</v>
      </c>
      <c r="Q14" s="206">
        <f t="shared" si="2"/>
        <v>5.7867583834909718E-2</v>
      </c>
      <c r="R14" s="206">
        <f t="shared" si="2"/>
        <v>0.11771281169389509</v>
      </c>
      <c r="S14" s="206">
        <f t="shared" si="2"/>
        <v>6.5950128976784178E-2</v>
      </c>
      <c r="T14" s="206">
        <f t="shared" si="2"/>
        <v>5.6835769561478927E-2</v>
      </c>
      <c r="U14" s="206">
        <f t="shared" si="2"/>
        <v>5.580395528804815E-2</v>
      </c>
      <c r="V14" s="206">
        <f t="shared" si="2"/>
        <v>8.3233018056749777E-2</v>
      </c>
      <c r="W14" s="206">
        <f t="shared" si="2"/>
        <v>7.7128116938950983E-2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2684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DA16" s="71" t="s">
        <v>2685</v>
      </c>
    </row>
    <row r="17" spans="1:105" ht="12" customHeight="1" x14ac:dyDescent="0.25">
      <c r="A17" s="18" t="s">
        <v>69</v>
      </c>
      <c r="B17" s="206">
        <v>0.50937231298366292</v>
      </c>
      <c r="C17" s="206">
        <v>0.55709372312983663</v>
      </c>
      <c r="D17" s="206">
        <v>0.58546861564918318</v>
      </c>
      <c r="E17" s="206">
        <v>0.7447979363714532</v>
      </c>
      <c r="F17" s="206">
        <v>0.91427343078245904</v>
      </c>
      <c r="G17" s="206">
        <v>0.84935511607910574</v>
      </c>
      <c r="H17" s="206">
        <v>0.44651762682717111</v>
      </c>
      <c r="I17" s="206">
        <v>0.36629406706792772</v>
      </c>
      <c r="J17" s="206">
        <v>0.2749785038693035</v>
      </c>
      <c r="K17" s="206">
        <v>0.21616509028374889</v>
      </c>
      <c r="L17" s="206">
        <v>0.51547721410146174</v>
      </c>
      <c r="M17" s="206">
        <v>0.25975924333619949</v>
      </c>
      <c r="N17" s="206">
        <v>0.22631126397248491</v>
      </c>
      <c r="O17" s="206">
        <v>0.31049011177987962</v>
      </c>
      <c r="P17" s="206">
        <v>4.6689595872742913E-2</v>
      </c>
      <c r="Q17" s="206">
        <v>5.7867583834909718E-2</v>
      </c>
      <c r="R17" s="206">
        <v>0.11771281169389509</v>
      </c>
      <c r="S17" s="206">
        <v>6.5950128976784178E-2</v>
      </c>
      <c r="T17" s="206">
        <v>5.6835769561478927E-2</v>
      </c>
      <c r="U17" s="206">
        <v>5.580395528804815E-2</v>
      </c>
      <c r="V17" s="206">
        <v>8.3233018056749777E-2</v>
      </c>
      <c r="W17" s="206">
        <v>7.7128116938950983E-2</v>
      </c>
      <c r="DA17" s="71" t="s">
        <v>2686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2687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2688</v>
      </c>
    </row>
    <row r="20" spans="1:105" ht="12" customHeight="1" x14ac:dyDescent="0.25">
      <c r="A20" s="14" t="s">
        <v>35</v>
      </c>
      <c r="B20" s="206">
        <f t="shared" ref="B20:W20" si="3">B21+B22</f>
        <v>27.199742046431641</v>
      </c>
      <c r="C20" s="206">
        <f t="shared" si="3"/>
        <v>22.890111779879621</v>
      </c>
      <c r="D20" s="206">
        <f t="shared" si="3"/>
        <v>23.826139294926911</v>
      </c>
      <c r="E20" s="206">
        <f t="shared" si="3"/>
        <v>24.311092003439381</v>
      </c>
      <c r="F20" s="206">
        <f t="shared" si="3"/>
        <v>25.495786758383488</v>
      </c>
      <c r="G20" s="206">
        <f t="shared" si="3"/>
        <v>24.722184006878759</v>
      </c>
      <c r="H20" s="206">
        <f t="shared" si="3"/>
        <v>22.388392089423899</v>
      </c>
      <c r="I20" s="206">
        <f t="shared" si="3"/>
        <v>25.394926913155629</v>
      </c>
      <c r="J20" s="206">
        <f t="shared" si="3"/>
        <v>21.44067067927773</v>
      </c>
      <c r="K20" s="206">
        <f t="shared" si="3"/>
        <v>20.941702493551158</v>
      </c>
      <c r="L20" s="206">
        <f t="shared" si="3"/>
        <v>18.66569217540842</v>
      </c>
      <c r="M20" s="206">
        <f t="shared" si="3"/>
        <v>33.322184006878757</v>
      </c>
      <c r="N20" s="206">
        <f t="shared" si="3"/>
        <v>33.091745485812552</v>
      </c>
      <c r="O20" s="206">
        <f t="shared" si="3"/>
        <v>33.75159071367154</v>
      </c>
      <c r="P20" s="206">
        <f t="shared" si="3"/>
        <v>30.237231298366289</v>
      </c>
      <c r="Q20" s="206">
        <f t="shared" si="3"/>
        <v>27.294153052450561</v>
      </c>
      <c r="R20" s="206">
        <f t="shared" si="3"/>
        <v>27.606448839208941</v>
      </c>
      <c r="S20" s="206">
        <f t="shared" si="3"/>
        <v>27.472398968185729</v>
      </c>
      <c r="T20" s="206">
        <f t="shared" si="3"/>
        <v>27.39432502149613</v>
      </c>
      <c r="U20" s="206">
        <f t="shared" si="3"/>
        <v>26.16560619088564</v>
      </c>
      <c r="V20" s="206">
        <f t="shared" si="3"/>
        <v>26.10627687016337</v>
      </c>
      <c r="W20" s="206">
        <f t="shared" si="3"/>
        <v>1.5177128116938949</v>
      </c>
      <c r="DA20" s="71"/>
    </row>
    <row r="21" spans="1:105" ht="12" customHeight="1" x14ac:dyDescent="0.25">
      <c r="A21" s="18" t="s">
        <v>72</v>
      </c>
      <c r="B21" s="206">
        <v>27.199742046431641</v>
      </c>
      <c r="C21" s="206">
        <v>22.890111779879621</v>
      </c>
      <c r="D21" s="206">
        <v>23.826139294926911</v>
      </c>
      <c r="E21" s="206">
        <v>24.311092003439381</v>
      </c>
      <c r="F21" s="206">
        <v>25.495786758383488</v>
      </c>
      <c r="G21" s="206">
        <v>24.722184006878759</v>
      </c>
      <c r="H21" s="206">
        <v>22.388392089423899</v>
      </c>
      <c r="I21" s="206">
        <v>25.394926913155629</v>
      </c>
      <c r="J21" s="206">
        <v>21.44067067927773</v>
      </c>
      <c r="K21" s="206">
        <v>20.941702493551158</v>
      </c>
      <c r="L21" s="206">
        <v>18.66569217540842</v>
      </c>
      <c r="M21" s="206">
        <v>33.322184006878757</v>
      </c>
      <c r="N21" s="206">
        <v>33.091745485812552</v>
      </c>
      <c r="O21" s="206">
        <v>33.75159071367154</v>
      </c>
      <c r="P21" s="206">
        <v>30.237231298366289</v>
      </c>
      <c r="Q21" s="206">
        <v>27.294153052450561</v>
      </c>
      <c r="R21" s="206">
        <v>27.606448839208941</v>
      </c>
      <c r="S21" s="206">
        <v>27.472398968185729</v>
      </c>
      <c r="T21" s="206">
        <v>27.39432502149613</v>
      </c>
      <c r="U21" s="206">
        <v>26.16560619088564</v>
      </c>
      <c r="V21" s="206">
        <v>26.10627687016337</v>
      </c>
      <c r="W21" s="206">
        <v>1.5177128116938949</v>
      </c>
      <c r="DA21" s="71" t="s">
        <v>2689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2690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0</v>
      </c>
      <c r="U23" s="206">
        <f t="shared" si="4"/>
        <v>0</v>
      </c>
      <c r="V23" s="206">
        <f t="shared" si="4"/>
        <v>0</v>
      </c>
      <c r="W23" s="206">
        <f t="shared" si="4"/>
        <v>0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2691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2692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2693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2694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2695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2696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4.9254514187446254</v>
      </c>
      <c r="F30" s="206">
        <v>6.6237317282889077</v>
      </c>
      <c r="G30" s="206">
        <v>6.4751504729148754</v>
      </c>
      <c r="H30" s="206">
        <v>7.8775580395528797</v>
      </c>
      <c r="I30" s="206">
        <v>6.0831470335339626</v>
      </c>
      <c r="J30" s="206">
        <v>6.562510748065348</v>
      </c>
      <c r="K30" s="206">
        <v>5.3647463456577817</v>
      </c>
      <c r="L30" s="206">
        <v>7.6372312983662933</v>
      </c>
      <c r="M30" s="206">
        <v>5.4097162510748058</v>
      </c>
      <c r="N30" s="206">
        <v>6.0728288907996548</v>
      </c>
      <c r="O30" s="206">
        <v>6.1002579535683568</v>
      </c>
      <c r="P30" s="206">
        <v>6.7437661220980223</v>
      </c>
      <c r="Q30" s="206">
        <v>0.1068787618228719</v>
      </c>
      <c r="R30" s="206">
        <v>0.16895958727429061</v>
      </c>
      <c r="S30" s="206">
        <v>0.29828030954428197</v>
      </c>
      <c r="T30" s="206">
        <v>0.74436801375752359</v>
      </c>
      <c r="U30" s="206">
        <v>0.85253654342218388</v>
      </c>
      <c r="V30" s="206">
        <v>0.73705932932072216</v>
      </c>
      <c r="W30" s="206">
        <v>7.3086844368013756E-3</v>
      </c>
      <c r="DA30" s="71" t="s">
        <v>2697</v>
      </c>
    </row>
    <row r="31" spans="1:105" ht="12" customHeight="1" x14ac:dyDescent="0.25">
      <c r="A31" s="21" t="s">
        <v>38</v>
      </c>
      <c r="B31" s="209">
        <v>14.226053310404129</v>
      </c>
      <c r="C31" s="209">
        <v>12.219604471195179</v>
      </c>
      <c r="D31" s="209">
        <v>16.043336199484092</v>
      </c>
      <c r="E31" s="209">
        <v>13.601977644024069</v>
      </c>
      <c r="F31" s="209">
        <v>13.211177987962159</v>
      </c>
      <c r="G31" s="209">
        <v>13.410834049871021</v>
      </c>
      <c r="H31" s="209">
        <v>11.103439380911439</v>
      </c>
      <c r="I31" s="209">
        <v>10.2950988822012</v>
      </c>
      <c r="J31" s="209">
        <v>11.46784178847807</v>
      </c>
      <c r="K31" s="209">
        <v>10.05640584694755</v>
      </c>
      <c r="L31" s="209">
        <v>12.149699054170251</v>
      </c>
      <c r="M31" s="209">
        <v>11.01057609630266</v>
      </c>
      <c r="N31" s="209">
        <v>9.3357695614789336</v>
      </c>
      <c r="O31" s="209">
        <v>9.086758383490972</v>
      </c>
      <c r="P31" s="209">
        <v>7.4104041272570944</v>
      </c>
      <c r="Q31" s="209">
        <v>8.6828890799656051</v>
      </c>
      <c r="R31" s="209">
        <v>8.6675838349097152</v>
      </c>
      <c r="S31" s="209">
        <v>7.7039552880481503</v>
      </c>
      <c r="T31" s="209">
        <v>5.2685296646603614</v>
      </c>
      <c r="U31" s="209">
        <v>6.6513327601031813</v>
      </c>
      <c r="V31" s="209">
        <v>6.0184866723989678</v>
      </c>
      <c r="W31" s="209">
        <v>1.340154772141015</v>
      </c>
      <c r="DA31" s="86" t="s">
        <v>2698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TEL_emi!B5</f>
        <v>65.466898918496469</v>
      </c>
      <c r="C33" s="205">
        <f>TEL_emi!C5</f>
        <v>55.492513558763157</v>
      </c>
      <c r="D33" s="205">
        <f>TEL_emi!D5</f>
        <v>57.779080918455158</v>
      </c>
      <c r="E33" s="205">
        <f>TEL_emi!E5</f>
        <v>59.412441598484023</v>
      </c>
      <c r="F33" s="205">
        <f>TEL_emi!F5</f>
        <v>62.72083043907304</v>
      </c>
      <c r="G33" s="205">
        <f>TEL_emi!G5</f>
        <v>60.702392518285983</v>
      </c>
      <c r="H33" s="205">
        <f>TEL_emi!H5</f>
        <v>53.971023599125367</v>
      </c>
      <c r="I33" s="205">
        <f>TEL_emi!I5</f>
        <v>60.783869878839809</v>
      </c>
      <c r="J33" s="205">
        <f>TEL_emi!J5</f>
        <v>51.212834278520418</v>
      </c>
      <c r="K33" s="205">
        <f>TEL_emi!K5</f>
        <v>49.858396558383518</v>
      </c>
      <c r="L33" s="205">
        <f>TEL_emi!L5</f>
        <v>45.441106918959633</v>
      </c>
      <c r="M33" s="205">
        <f>TEL_emi!M5</f>
        <v>79.072854478286928</v>
      </c>
      <c r="N33" s="205">
        <f>TEL_emi!N5</f>
        <v>78.427832038169299</v>
      </c>
      <c r="O33" s="205">
        <f>TEL_emi!O5</f>
        <v>80.238831118100123</v>
      </c>
      <c r="P33" s="205">
        <f>TEL_emi!P5</f>
        <v>71.165902318288943</v>
      </c>
      <c r="Q33" s="205">
        <f>TEL_emi!Q5</f>
        <v>64.287894238639382</v>
      </c>
      <c r="R33" s="205">
        <f>TEL_emi!R5</f>
        <v>65.207077918603744</v>
      </c>
      <c r="S33" s="205">
        <f>TEL_emi!S5</f>
        <v>64.731632758518174</v>
      </c>
      <c r="T33" s="205">
        <f>TEL_emi!T5</f>
        <v>64.519976518394856</v>
      </c>
      <c r="U33" s="205">
        <f>TEL_emi!U5</f>
        <v>61.630766998528543</v>
      </c>
      <c r="V33" s="205">
        <f>TEL_emi!V5</f>
        <v>61.576511038492953</v>
      </c>
      <c r="W33" s="205">
        <f>TEL_emi!W5</f>
        <v>3.8040796778526911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163.15228416022595</v>
      </c>
      <c r="C35" s="286">
        <f t="shared" si="5"/>
        <v>140.53532716948271</v>
      </c>
      <c r="D35" s="286">
        <f t="shared" si="5"/>
        <v>155.93586780114691</v>
      </c>
      <c r="E35" s="286">
        <f t="shared" si="5"/>
        <v>160.07481036610687</v>
      </c>
      <c r="F35" s="286">
        <f t="shared" si="5"/>
        <v>148.92622032215758</v>
      </c>
      <c r="G35" s="286">
        <f t="shared" si="5"/>
        <v>163.53740834791424</v>
      </c>
      <c r="H35" s="286">
        <f t="shared" si="5"/>
        <v>165.16952322376167</v>
      </c>
      <c r="I35" s="286">
        <f t="shared" si="5"/>
        <v>161.92346062465836</v>
      </c>
      <c r="J35" s="286">
        <f t="shared" si="5"/>
        <v>249.60733859037006</v>
      </c>
      <c r="K35" s="286">
        <f t="shared" si="5"/>
        <v>268.31134827103665</v>
      </c>
      <c r="L35" s="286">
        <f t="shared" si="5"/>
        <v>194.05934095042608</v>
      </c>
      <c r="M35" s="286">
        <f t="shared" si="5"/>
        <v>265.42631361594692</v>
      </c>
      <c r="N35" s="286">
        <f t="shared" si="5"/>
        <v>319.39925912741228</v>
      </c>
      <c r="O35" s="286">
        <f t="shared" si="5"/>
        <v>321.7811189949997</v>
      </c>
      <c r="P35" s="286">
        <f t="shared" si="5"/>
        <v>313.43453051519327</v>
      </c>
      <c r="Q35" s="286">
        <f t="shared" si="5"/>
        <v>195.36101880039971</v>
      </c>
      <c r="R35" s="286">
        <f t="shared" si="5"/>
        <v>161.0563500586851</v>
      </c>
      <c r="S35" s="286">
        <f t="shared" si="5"/>
        <v>152.11912853701602</v>
      </c>
      <c r="T35" s="286">
        <f t="shared" si="5"/>
        <v>147.15755412949662</v>
      </c>
      <c r="U35" s="286">
        <f t="shared" si="5"/>
        <v>132.66001033574378</v>
      </c>
      <c r="V35" s="286">
        <f t="shared" si="5"/>
        <v>123.55190636161024</v>
      </c>
      <c r="W35" s="286">
        <f t="shared" si="5"/>
        <v>11.441328999941812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103.22988570121716</v>
      </c>
      <c r="C36" s="346">
        <f t="shared" si="6"/>
        <v>101.960208151511</v>
      </c>
      <c r="D36" s="346">
        <f t="shared" si="6"/>
        <v>105.91575251106616</v>
      </c>
      <c r="E36" s="346">
        <f t="shared" si="6"/>
        <v>110.51549896555093</v>
      </c>
      <c r="F36" s="346">
        <f t="shared" si="6"/>
        <v>108.23895091441847</v>
      </c>
      <c r="G36" s="346">
        <f t="shared" si="6"/>
        <v>93.792151207448129</v>
      </c>
      <c r="H36" s="346">
        <f t="shared" si="6"/>
        <v>87.072392026222275</v>
      </c>
      <c r="I36" s="346">
        <f t="shared" si="6"/>
        <v>78.761382371411059</v>
      </c>
      <c r="J36" s="346">
        <f t="shared" si="6"/>
        <v>73.776272626744401</v>
      </c>
      <c r="K36" s="346">
        <f t="shared" si="6"/>
        <v>73.572826684531691</v>
      </c>
      <c r="L36" s="346">
        <f t="shared" si="6"/>
        <v>69.265196416860121</v>
      </c>
      <c r="M36" s="346">
        <f t="shared" si="6"/>
        <v>61.803524648485734</v>
      </c>
      <c r="N36" s="346">
        <f t="shared" si="6"/>
        <v>62.692661169633681</v>
      </c>
      <c r="O36" s="346">
        <f t="shared" si="6"/>
        <v>61.096521775308652</v>
      </c>
      <c r="P36" s="346">
        <f t="shared" si="6"/>
        <v>57.728719467414059</v>
      </c>
      <c r="Q36" s="346">
        <f t="shared" si="6"/>
        <v>57.269464265562782</v>
      </c>
      <c r="R36" s="346">
        <f t="shared" si="6"/>
        <v>56.553604333322575</v>
      </c>
      <c r="S36" s="346">
        <f t="shared" si="6"/>
        <v>56.254919671339714</v>
      </c>
      <c r="T36" s="346">
        <f t="shared" si="6"/>
        <v>56.061305827116108</v>
      </c>
      <c r="U36" s="346">
        <f t="shared" si="6"/>
        <v>55.610520508608722</v>
      </c>
      <c r="V36" s="346">
        <f t="shared" si="6"/>
        <v>58.373479610767873</v>
      </c>
      <c r="W36" s="346">
        <f t="shared" si="6"/>
        <v>55.716544641725669</v>
      </c>
      <c r="DA36" s="119"/>
    </row>
    <row r="37" spans="1:105" ht="12" customHeight="1" x14ac:dyDescent="0.25">
      <c r="A37" s="158" t="s">
        <v>2138</v>
      </c>
      <c r="B37" s="346">
        <f>IF(TEL_ued!B$5=0,"",TEL_ued!B$5/B$5*1000)</f>
        <v>50.156944778732182</v>
      </c>
      <c r="C37" s="346">
        <f>IF(TEL_ued!C$5=0,"",TEL_ued!C$5/C$5*1000)</f>
        <v>49.523010141516281</v>
      </c>
      <c r="D37" s="346">
        <f>IF(TEL_ued!D$5=0,"",TEL_ued!D$5/D$5*1000)</f>
        <v>51.38722136726642</v>
      </c>
      <c r="E37" s="346">
        <f>IF(TEL_ued!E$5=0,"",TEL_ued!E$5/E$5*1000)</f>
        <v>53.938181757022853</v>
      </c>
      <c r="F37" s="346">
        <f>IF(TEL_ued!F$5=0,"",TEL_ued!F$5/F$5*1000)</f>
        <v>52.927021966751248</v>
      </c>
      <c r="G37" s="346">
        <f>IF(TEL_ued!G$5=0,"",TEL_ued!G$5/G$5*1000)</f>
        <v>45.845715623844917</v>
      </c>
      <c r="H37" s="346">
        <f>IF(TEL_ued!H$5=0,"",TEL_ued!H$5/H$5*1000)</f>
        <v>42.703253586275075</v>
      </c>
      <c r="I37" s="346">
        <f>IF(TEL_ued!I$5=0,"",TEL_ued!I$5/I$5*1000)</f>
        <v>38.629182125008924</v>
      </c>
      <c r="J37" s="346">
        <f>IF(TEL_ued!J$5=0,"",TEL_ued!J$5/J$5*1000)</f>
        <v>36.126665266538751</v>
      </c>
      <c r="K37" s="346">
        <f>IF(TEL_ued!K$5=0,"",TEL_ued!K$5/K$5*1000)</f>
        <v>36.033110648472764</v>
      </c>
      <c r="L37" s="346">
        <f>IF(TEL_ued!L$5=0,"",TEL_ued!L$5/L$5*1000)</f>
        <v>33.902013808600813</v>
      </c>
      <c r="M37" s="346">
        <f>IF(TEL_ued!M$5=0,"",TEL_ued!M$5/M$5*1000)</f>
        <v>30.332017171252584</v>
      </c>
      <c r="N37" s="346">
        <f>IF(TEL_ued!N$5=0,"",TEL_ued!N$5/N$5*1000)</f>
        <v>30.845402975810831</v>
      </c>
      <c r="O37" s="346">
        <f>IF(TEL_ued!O$5=0,"",TEL_ued!O$5/O$5*1000)</f>
        <v>30.07127426251936</v>
      </c>
      <c r="P37" s="346">
        <f>IF(TEL_ued!P$5=0,"",TEL_ued!P$5/P$5*1000)</f>
        <v>28.485499632737053</v>
      </c>
      <c r="Q37" s="346">
        <f>IF(TEL_ued!Q$5=0,"",TEL_ued!Q$5/Q$5*1000)</f>
        <v>27.982868237732298</v>
      </c>
      <c r="R37" s="346">
        <f>IF(TEL_ued!R$5=0,"",TEL_ued!R$5/R$5*1000)</f>
        <v>27.637019214748246</v>
      </c>
      <c r="S37" s="346">
        <f>IF(TEL_ued!S$5=0,"",TEL_ued!S$5/S$5*1000)</f>
        <v>27.532992201168554</v>
      </c>
      <c r="T37" s="346">
        <f>IF(TEL_ued!T$5=0,"",TEL_ued!T$5/T$5*1000)</f>
        <v>27.56763820820391</v>
      </c>
      <c r="U37" s="346">
        <f>IF(TEL_ued!U$5=0,"",TEL_ued!U$5/U$5*1000)</f>
        <v>27.269509960942077</v>
      </c>
      <c r="V37" s="346">
        <f>IF(TEL_ued!V$5=0,"",TEL_ued!V$5/V$5*1000)</f>
        <v>28.649501098997884</v>
      </c>
      <c r="W37" s="346">
        <f>IF(TEL_ued!W$5=0,"",TEL_ued!W$5/W$5*1000)</f>
        <v>27.017075792222215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1.5611455147611752</v>
      </c>
      <c r="C38" s="347">
        <f t="shared" si="7"/>
        <v>1.5558586147428686</v>
      </c>
      <c r="D38" s="347">
        <f t="shared" si="7"/>
        <v>1.428232869665166</v>
      </c>
      <c r="E38" s="347">
        <f t="shared" si="7"/>
        <v>1.363192224873182</v>
      </c>
      <c r="F38" s="347">
        <f t="shared" si="7"/>
        <v>1.356273570235929</v>
      </c>
      <c r="G38" s="347">
        <f t="shared" si="7"/>
        <v>1.335365142002618</v>
      </c>
      <c r="H38" s="347">
        <f t="shared" si="7"/>
        <v>1.2906816399479109</v>
      </c>
      <c r="I38" s="347">
        <f t="shared" si="7"/>
        <v>1.4424451554860351</v>
      </c>
      <c r="J38" s="347">
        <f t="shared" si="7"/>
        <v>1.2885027943112382</v>
      </c>
      <c r="K38" s="347">
        <f t="shared" si="7"/>
        <v>1.3630326034733231</v>
      </c>
      <c r="L38" s="347">
        <f t="shared" si="7"/>
        <v>1.1661104138965457</v>
      </c>
      <c r="M38" s="347">
        <f t="shared" si="7"/>
        <v>1.5813863826939418</v>
      </c>
      <c r="N38" s="347">
        <f t="shared" si="7"/>
        <v>1.6095468017030601</v>
      </c>
      <c r="O38" s="347">
        <f t="shared" si="7"/>
        <v>1.629244711904674</v>
      </c>
      <c r="P38" s="347">
        <f t="shared" si="7"/>
        <v>1.6014617299453391</v>
      </c>
      <c r="Q38" s="347">
        <f t="shared" si="7"/>
        <v>1.7787690356729513</v>
      </c>
      <c r="R38" s="347">
        <f t="shared" si="7"/>
        <v>1.7835290043846597</v>
      </c>
      <c r="S38" s="347">
        <f t="shared" si="7"/>
        <v>1.8213440581935958</v>
      </c>
      <c r="T38" s="347">
        <f t="shared" si="7"/>
        <v>1.9280380046325605</v>
      </c>
      <c r="U38" s="347">
        <f t="shared" si="7"/>
        <v>1.8274353246042119</v>
      </c>
      <c r="V38" s="347">
        <f t="shared" si="7"/>
        <v>1.8690668258145564</v>
      </c>
      <c r="W38" s="347">
        <f t="shared" si="7"/>
        <v>1.2928912783373794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final energy consumption"</f>
        <v>LU: Industry Summary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737.48581255369413</v>
      </c>
      <c r="C5" s="225">
        <f t="shared" si="0"/>
        <v>754.5322441959986</v>
      </c>
      <c r="D5" s="225">
        <f t="shared" si="0"/>
        <v>740.2014617368618</v>
      </c>
      <c r="E5" s="225">
        <f t="shared" si="0"/>
        <v>726.79793637149635</v>
      </c>
      <c r="F5" s="225">
        <f t="shared" si="0"/>
        <v>804.83190025795363</v>
      </c>
      <c r="G5" s="225">
        <f t="shared" si="0"/>
        <v>780.78658641435186</v>
      </c>
      <c r="H5" s="225">
        <f t="shared" si="0"/>
        <v>849.33559759266586</v>
      </c>
      <c r="I5" s="225">
        <f t="shared" si="0"/>
        <v>807.23215821169367</v>
      </c>
      <c r="J5" s="225">
        <f t="shared" si="0"/>
        <v>786.68658641452907</v>
      </c>
      <c r="K5" s="225">
        <f t="shared" si="0"/>
        <v>675.08443680145751</v>
      </c>
      <c r="L5" s="225">
        <f t="shared" si="0"/>
        <v>753.21220980232283</v>
      </c>
      <c r="M5" s="225">
        <f t="shared" si="0"/>
        <v>738.94118658646448</v>
      </c>
      <c r="N5" s="225">
        <f t="shared" si="0"/>
        <v>693.13276010328184</v>
      </c>
      <c r="O5" s="225">
        <f t="shared" si="0"/>
        <v>662.24067067924329</v>
      </c>
      <c r="P5" s="225">
        <f t="shared" si="0"/>
        <v>662.99088564056524</v>
      </c>
      <c r="Q5" s="225">
        <f t="shared" si="0"/>
        <v>645.85193465176746</v>
      </c>
      <c r="R5" s="225">
        <f t="shared" si="0"/>
        <v>672.67308684437489</v>
      </c>
      <c r="S5" s="225">
        <f t="shared" si="0"/>
        <v>630.69518486672769</v>
      </c>
      <c r="T5" s="225">
        <f t="shared" si="0"/>
        <v>648.87067927772</v>
      </c>
      <c r="U5" s="225">
        <f t="shared" si="0"/>
        <v>631.73095442797262</v>
      </c>
      <c r="V5" s="225">
        <f t="shared" si="0"/>
        <v>580.65554600151643</v>
      </c>
      <c r="W5" s="225">
        <f t="shared" si="0"/>
        <v>607.07583834898674</v>
      </c>
    </row>
    <row r="6" spans="1:23" ht="12" customHeight="1" x14ac:dyDescent="0.25">
      <c r="A6" s="202" t="s">
        <v>92</v>
      </c>
      <c r="B6" s="226">
        <v>6.7558369354306258</v>
      </c>
      <c r="C6" s="226">
        <v>6.7903155893402953</v>
      </c>
      <c r="D6" s="226">
        <v>7.740886107971626</v>
      </c>
      <c r="E6" s="226">
        <v>9.6327414919379226</v>
      </c>
      <c r="F6" s="226">
        <v>8.6756560203450253</v>
      </c>
      <c r="G6" s="226">
        <v>8.4168348569555089</v>
      </c>
      <c r="H6" s="226">
        <v>8.054989663497464</v>
      </c>
      <c r="I6" s="226">
        <v>7.4148923154782391</v>
      </c>
      <c r="J6" s="226">
        <v>7.7298240788333725</v>
      </c>
      <c r="K6" s="226">
        <v>6.4802736110605874</v>
      </c>
      <c r="L6" s="226">
        <v>6.7850487478484682</v>
      </c>
      <c r="M6" s="226">
        <v>6.6978762185341951</v>
      </c>
      <c r="N6" s="226">
        <v>6.3772931857201378</v>
      </c>
      <c r="O6" s="226">
        <v>6.1795708327278254</v>
      </c>
      <c r="P6" s="226">
        <v>6.4215570592808575</v>
      </c>
      <c r="Q6" s="226">
        <v>6.4623562623257955</v>
      </c>
      <c r="R6" s="226">
        <v>6.9873096894388356</v>
      </c>
      <c r="S6" s="226">
        <v>6.4349688112203864</v>
      </c>
      <c r="T6" s="226">
        <v>4.9626076545836613</v>
      </c>
      <c r="U6" s="226">
        <v>4.963708973228016</v>
      </c>
      <c r="V6" s="226">
        <v>4.8304416900481364</v>
      </c>
      <c r="W6" s="226">
        <v>6.1312481354680068</v>
      </c>
    </row>
    <row r="7" spans="1:23" ht="12" customHeight="1" x14ac:dyDescent="0.25">
      <c r="A7" s="202" t="s">
        <v>93</v>
      </c>
      <c r="B7" s="226">
        <v>9.1949547073363149</v>
      </c>
      <c r="C7" s="226">
        <v>8.9979784112955148</v>
      </c>
      <c r="D7" s="226">
        <v>9.6279131182302748</v>
      </c>
      <c r="E7" s="226">
        <v>12.769386762678575</v>
      </c>
      <c r="F7" s="226">
        <v>12.582358378823338</v>
      </c>
      <c r="G7" s="226">
        <v>13.083351162086277</v>
      </c>
      <c r="H7" s="226">
        <v>11.830658145137454</v>
      </c>
      <c r="I7" s="226">
        <v>11.138965746618982</v>
      </c>
      <c r="J7" s="226">
        <v>10.663089879819372</v>
      </c>
      <c r="K7" s="226">
        <v>8.8089940133756528</v>
      </c>
      <c r="L7" s="226">
        <v>9.6838724855601175</v>
      </c>
      <c r="M7" s="226">
        <v>10.507504267482849</v>
      </c>
      <c r="N7" s="226">
        <v>10.297919765770839</v>
      </c>
      <c r="O7" s="226">
        <v>10.424509074405638</v>
      </c>
      <c r="P7" s="226">
        <v>9.9448684051325404</v>
      </c>
      <c r="Q7" s="226">
        <v>9.9811792761208284</v>
      </c>
      <c r="R7" s="226">
        <v>10.326461304588156</v>
      </c>
      <c r="S7" s="226">
        <v>9.1615927498438872</v>
      </c>
      <c r="T7" s="226">
        <v>6.4168893306424657</v>
      </c>
      <c r="U7" s="226">
        <v>6.7213700020555072</v>
      </c>
      <c r="V7" s="226">
        <v>6.3636157273077627</v>
      </c>
      <c r="W7" s="226">
        <v>6.1295605608705221</v>
      </c>
    </row>
    <row r="8" spans="1:23" ht="12" customHeight="1" x14ac:dyDescent="0.25">
      <c r="A8" s="202" t="s">
        <v>94</v>
      </c>
      <c r="B8" s="226">
        <v>28.471054043224928</v>
      </c>
      <c r="C8" s="226">
        <v>26.943867411613645</v>
      </c>
      <c r="D8" s="226">
        <v>30.456948808585047</v>
      </c>
      <c r="E8" s="226">
        <v>32.615592623879103</v>
      </c>
      <c r="F8" s="226">
        <v>35.283159241874941</v>
      </c>
      <c r="G8" s="226">
        <v>32.420342996273121</v>
      </c>
      <c r="H8" s="226">
        <v>34.983808219818279</v>
      </c>
      <c r="I8" s="226">
        <v>32.387216900396048</v>
      </c>
      <c r="J8" s="226">
        <v>31.951134412615168</v>
      </c>
      <c r="K8" s="226">
        <v>26.977799265025254</v>
      </c>
      <c r="L8" s="226">
        <v>31.209572482009328</v>
      </c>
      <c r="M8" s="226">
        <v>30.837658470956317</v>
      </c>
      <c r="N8" s="226">
        <v>28.224359840958282</v>
      </c>
      <c r="O8" s="226">
        <v>27.544086577480588</v>
      </c>
      <c r="P8" s="226">
        <v>26.703612495408365</v>
      </c>
      <c r="Q8" s="226">
        <v>27.033418454952916</v>
      </c>
      <c r="R8" s="226">
        <v>28.882540338300412</v>
      </c>
      <c r="S8" s="226">
        <v>25.642653726552993</v>
      </c>
      <c r="T8" s="226">
        <v>26.122738046126667</v>
      </c>
      <c r="U8" s="226">
        <v>24.881273850103621</v>
      </c>
      <c r="V8" s="226">
        <v>23.337444447441023</v>
      </c>
      <c r="W8" s="226">
        <v>22.498639147323949</v>
      </c>
    </row>
    <row r="9" spans="1:23" ht="12" customHeight="1" x14ac:dyDescent="0.25">
      <c r="A9" s="202" t="s">
        <v>95</v>
      </c>
      <c r="B9" s="226">
        <v>13.982798774908629</v>
      </c>
      <c r="C9" s="226">
        <v>13.611648999168768</v>
      </c>
      <c r="D9" s="226">
        <v>14.803114847553607</v>
      </c>
      <c r="E9" s="226">
        <v>20.243815270952812</v>
      </c>
      <c r="F9" s="226">
        <v>19.93639948296223</v>
      </c>
      <c r="G9" s="226">
        <v>21.063461925840095</v>
      </c>
      <c r="H9" s="226">
        <v>18.358561576356745</v>
      </c>
      <c r="I9" s="226">
        <v>17.396245323234552</v>
      </c>
      <c r="J9" s="226">
        <v>16.250357388538394</v>
      </c>
      <c r="K9" s="226">
        <v>13.346393912322119</v>
      </c>
      <c r="L9" s="226">
        <v>14.557126277553984</v>
      </c>
      <c r="M9" s="226">
        <v>15.834237005288422</v>
      </c>
      <c r="N9" s="226">
        <v>15.59048203228555</v>
      </c>
      <c r="O9" s="226">
        <v>16.165331351239065</v>
      </c>
      <c r="P9" s="226">
        <v>15.144450723979048</v>
      </c>
      <c r="Q9" s="226">
        <v>15.09058413109309</v>
      </c>
      <c r="R9" s="226">
        <v>15.377894599521188</v>
      </c>
      <c r="S9" s="226">
        <v>13.491573446304589</v>
      </c>
      <c r="T9" s="226">
        <v>8.8962919401160221</v>
      </c>
      <c r="U9" s="226">
        <v>9.4650971006597668</v>
      </c>
      <c r="V9" s="226">
        <v>9.027085498366505</v>
      </c>
      <c r="W9" s="226">
        <v>7.0968471962146671</v>
      </c>
    </row>
    <row r="10" spans="1:23" ht="12" customHeight="1" x14ac:dyDescent="0.25">
      <c r="A10" s="36" t="s">
        <v>96</v>
      </c>
      <c r="B10" s="227">
        <f t="shared" ref="B10:W10" si="1">SUM(B11:B15)</f>
        <v>16.837728021496005</v>
      </c>
      <c r="C10" s="227">
        <f t="shared" si="1"/>
        <v>17.489878810223772</v>
      </c>
      <c r="D10" s="227">
        <f t="shared" si="1"/>
        <v>19.435764473686447</v>
      </c>
      <c r="E10" s="227">
        <f t="shared" si="1"/>
        <v>23.606349285954309</v>
      </c>
      <c r="F10" s="227">
        <f t="shared" si="1"/>
        <v>21.905634663083113</v>
      </c>
      <c r="G10" s="227">
        <f t="shared" si="1"/>
        <v>21.615998395217456</v>
      </c>
      <c r="H10" s="227">
        <f t="shared" si="1"/>
        <v>18.386110152647142</v>
      </c>
      <c r="I10" s="227">
        <f t="shared" si="1"/>
        <v>16.614754998400866</v>
      </c>
      <c r="J10" s="227">
        <f t="shared" si="1"/>
        <v>16.841121426742536</v>
      </c>
      <c r="K10" s="227">
        <f t="shared" si="1"/>
        <v>14.237032834689925</v>
      </c>
      <c r="L10" s="227">
        <f t="shared" si="1"/>
        <v>13.154870068304177</v>
      </c>
      <c r="M10" s="227">
        <f t="shared" si="1"/>
        <v>15.814365915097717</v>
      </c>
      <c r="N10" s="227">
        <f t="shared" si="1"/>
        <v>16.684187847308273</v>
      </c>
      <c r="O10" s="227">
        <f t="shared" si="1"/>
        <v>17.859885210886972</v>
      </c>
      <c r="P10" s="227">
        <f t="shared" si="1"/>
        <v>15.119418197158861</v>
      </c>
      <c r="Q10" s="227">
        <f t="shared" si="1"/>
        <v>13.255982660739818</v>
      </c>
      <c r="R10" s="227">
        <f t="shared" si="1"/>
        <v>13.904551124624874</v>
      </c>
      <c r="S10" s="227">
        <f t="shared" si="1"/>
        <v>13.143009043957324</v>
      </c>
      <c r="T10" s="227">
        <f t="shared" si="1"/>
        <v>10.079201950102135</v>
      </c>
      <c r="U10" s="227">
        <f t="shared" si="1"/>
        <v>10.102771705468383</v>
      </c>
      <c r="V10" s="227">
        <f t="shared" si="1"/>
        <v>9.5594906076160182</v>
      </c>
      <c r="W10" s="227">
        <f t="shared" si="1"/>
        <v>12.080243669665467</v>
      </c>
    </row>
    <row r="11" spans="1:23" ht="12" customHeight="1" x14ac:dyDescent="0.25">
      <c r="A11" s="37" t="s">
        <v>83</v>
      </c>
      <c r="B11" s="228">
        <v>0.82777470767374772</v>
      </c>
      <c r="C11" s="228">
        <v>1.1352730991949715</v>
      </c>
      <c r="D11" s="228">
        <v>1.0913763901147415</v>
      </c>
      <c r="E11" s="228">
        <v>0.68659207475054806</v>
      </c>
      <c r="F11" s="228">
        <v>0.84204777173421352</v>
      </c>
      <c r="G11" s="228">
        <v>0.68115394385657912</v>
      </c>
      <c r="H11" s="228">
        <v>0.32725974824176535</v>
      </c>
      <c r="I11" s="228">
        <v>0.24297559488118387</v>
      </c>
      <c r="J11" s="228">
        <v>0.17444507506114673</v>
      </c>
      <c r="K11" s="228">
        <v>0.13069306424220242</v>
      </c>
      <c r="L11" s="228">
        <v>0.27637698973052038</v>
      </c>
      <c r="M11" s="228">
        <v>0.1848339104389507</v>
      </c>
      <c r="N11" s="228">
        <v>0.18031139125423221</v>
      </c>
      <c r="O11" s="228">
        <v>0.27313749614319804</v>
      </c>
      <c r="P11" s="228">
        <v>0.15324640520759636</v>
      </c>
      <c r="Q11" s="228">
        <v>0.16052457842507134</v>
      </c>
      <c r="R11" s="228">
        <v>0.11471522137508829</v>
      </c>
      <c r="S11" s="228">
        <v>0.27205687296295789</v>
      </c>
      <c r="T11" s="228">
        <v>0.3202103536012717</v>
      </c>
      <c r="U11" s="228">
        <v>0.53265973848947912</v>
      </c>
      <c r="V11" s="228">
        <v>0.49859224544531439</v>
      </c>
      <c r="W11" s="228">
        <v>0.46194312860056169</v>
      </c>
    </row>
    <row r="12" spans="1:23" ht="12" customHeight="1" x14ac:dyDescent="0.25">
      <c r="A12" s="37" t="s">
        <v>72</v>
      </c>
      <c r="B12" s="228">
        <v>11.687020645365941</v>
      </c>
      <c r="C12" s="228">
        <v>12.119925392908845</v>
      </c>
      <c r="D12" s="228">
        <v>12.796486254009427</v>
      </c>
      <c r="E12" s="228">
        <v>14.888806422722988</v>
      </c>
      <c r="F12" s="228">
        <v>14.523434025654849</v>
      </c>
      <c r="G12" s="228">
        <v>14.433361532876146</v>
      </c>
      <c r="H12" s="228">
        <v>11.76275029095293</v>
      </c>
      <c r="I12" s="228">
        <v>10.425236216768457</v>
      </c>
      <c r="J12" s="228">
        <v>10.583505988752476</v>
      </c>
      <c r="K12" s="228">
        <v>9.2317563076925317</v>
      </c>
      <c r="L12" s="228">
        <v>7.8059437324837706</v>
      </c>
      <c r="M12" s="228">
        <v>10.920821908042747</v>
      </c>
      <c r="N12" s="228">
        <v>12.170430130368102</v>
      </c>
      <c r="O12" s="228">
        <v>13.454865469447444</v>
      </c>
      <c r="P12" s="228">
        <v>10.260510559447471</v>
      </c>
      <c r="Q12" s="228">
        <v>8.356457186441574</v>
      </c>
      <c r="R12" s="228">
        <v>8.5641427215320203</v>
      </c>
      <c r="S12" s="228">
        <v>8.3241019869479338</v>
      </c>
      <c r="T12" s="228">
        <v>6.8986843278322958</v>
      </c>
      <c r="U12" s="228">
        <v>6.8679113469271753</v>
      </c>
      <c r="V12" s="228">
        <v>5.9098810913971045</v>
      </c>
      <c r="W12" s="228">
        <v>8.438932678702594</v>
      </c>
    </row>
    <row r="13" spans="1:23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4.3229326684563194</v>
      </c>
      <c r="C15" s="229">
        <v>4.2346803181199544</v>
      </c>
      <c r="D15" s="229">
        <v>5.5479018295622806</v>
      </c>
      <c r="E15" s="229">
        <v>8.0309507884807747</v>
      </c>
      <c r="F15" s="229">
        <v>6.5401528656940497</v>
      </c>
      <c r="G15" s="229">
        <v>6.501482918484732</v>
      </c>
      <c r="H15" s="229">
        <v>6.2961001134524484</v>
      </c>
      <c r="I15" s="229">
        <v>5.9465431867512235</v>
      </c>
      <c r="J15" s="229">
        <v>6.0831703629289127</v>
      </c>
      <c r="K15" s="229">
        <v>4.8745834627551918</v>
      </c>
      <c r="L15" s="229">
        <v>5.0725493460898861</v>
      </c>
      <c r="M15" s="229">
        <v>4.7087100966160209</v>
      </c>
      <c r="N15" s="229">
        <v>4.3334463256859381</v>
      </c>
      <c r="O15" s="229">
        <v>4.1318822452963317</v>
      </c>
      <c r="P15" s="229">
        <v>4.7056612325037941</v>
      </c>
      <c r="Q15" s="229">
        <v>4.739000895873172</v>
      </c>
      <c r="R15" s="229">
        <v>5.2256931817177659</v>
      </c>
      <c r="S15" s="229">
        <v>4.5468501840464324</v>
      </c>
      <c r="T15" s="229">
        <v>2.8603072686685671</v>
      </c>
      <c r="U15" s="229">
        <v>2.702200620051729</v>
      </c>
      <c r="V15" s="229">
        <v>3.1510172707735991</v>
      </c>
      <c r="W15" s="229">
        <v>3.1793678623623132</v>
      </c>
    </row>
    <row r="16" spans="1:23" ht="12" customHeight="1" x14ac:dyDescent="0.25">
      <c r="A16" s="39" t="s">
        <v>98</v>
      </c>
      <c r="B16" s="230">
        <f t="shared" ref="B16:W16" si="2">SUM(B17:B26)</f>
        <v>83.360906480436157</v>
      </c>
      <c r="C16" s="230">
        <f t="shared" si="2"/>
        <v>83.59649907955172</v>
      </c>
      <c r="D16" s="230">
        <f t="shared" si="2"/>
        <v>78.928692834124362</v>
      </c>
      <c r="E16" s="230">
        <f t="shared" si="2"/>
        <v>83.041440112678529</v>
      </c>
      <c r="F16" s="230">
        <f t="shared" si="2"/>
        <v>90.277377562214923</v>
      </c>
      <c r="G16" s="230">
        <f t="shared" si="2"/>
        <v>107.67321237184495</v>
      </c>
      <c r="H16" s="230">
        <f t="shared" si="2"/>
        <v>106.57842298946717</v>
      </c>
      <c r="I16" s="230">
        <f t="shared" si="2"/>
        <v>108.66830327597269</v>
      </c>
      <c r="J16" s="230">
        <f t="shared" si="2"/>
        <v>100.90599600399537</v>
      </c>
      <c r="K16" s="230">
        <f t="shared" si="2"/>
        <v>82.232269179472638</v>
      </c>
      <c r="L16" s="230">
        <f t="shared" si="2"/>
        <v>90.806708874395042</v>
      </c>
      <c r="M16" s="230">
        <f t="shared" si="2"/>
        <v>99.23670806452516</v>
      </c>
      <c r="N16" s="230">
        <f t="shared" si="2"/>
        <v>97.804891497138684</v>
      </c>
      <c r="O16" s="230">
        <f t="shared" si="2"/>
        <v>103.11830516620766</v>
      </c>
      <c r="P16" s="230">
        <f t="shared" si="2"/>
        <v>99.709671534080741</v>
      </c>
      <c r="Q16" s="230">
        <f t="shared" si="2"/>
        <v>84.588624338232407</v>
      </c>
      <c r="R16" s="230">
        <f t="shared" si="2"/>
        <v>85.97866758394683</v>
      </c>
      <c r="S16" s="230">
        <f t="shared" si="2"/>
        <v>81.861871495521399</v>
      </c>
      <c r="T16" s="230">
        <f t="shared" si="2"/>
        <v>72.319849382169664</v>
      </c>
      <c r="U16" s="230">
        <f t="shared" si="2"/>
        <v>69.280333800045895</v>
      </c>
      <c r="V16" s="230">
        <f t="shared" si="2"/>
        <v>65.594804966957426</v>
      </c>
      <c r="W16" s="230">
        <f t="shared" si="2"/>
        <v>69.729234840804736</v>
      </c>
    </row>
    <row r="17" spans="1:23" ht="12" customHeight="1" x14ac:dyDescent="0.25">
      <c r="A17" s="46" t="s">
        <v>30</v>
      </c>
      <c r="B17" s="231">
        <v>7.7710992895493884</v>
      </c>
      <c r="C17" s="231">
        <v>9.7414679749202975</v>
      </c>
      <c r="D17" s="231">
        <v>7.9086694287869923</v>
      </c>
      <c r="E17" s="231">
        <v>6.0419258082743728</v>
      </c>
      <c r="F17" s="231">
        <v>6.6534095257376471</v>
      </c>
      <c r="G17" s="231">
        <v>5.6949002437118885</v>
      </c>
      <c r="H17" s="231">
        <v>7.0715162512074325</v>
      </c>
      <c r="I17" s="231">
        <v>8.3107977777282098</v>
      </c>
      <c r="J17" s="231">
        <v>7.1331570666299173</v>
      </c>
      <c r="K17" s="231">
        <v>4.8145504234304486</v>
      </c>
      <c r="L17" s="231">
        <v>4.8865146392979666</v>
      </c>
      <c r="M17" s="231">
        <v>3.4818273035009346</v>
      </c>
      <c r="N17" s="231">
        <v>3.0049575935429629</v>
      </c>
      <c r="O17" s="231">
        <v>2.8340636876017302</v>
      </c>
      <c r="P17" s="231">
        <v>2.7067167845748878</v>
      </c>
      <c r="Q17" s="231">
        <v>2.5033773169895204</v>
      </c>
      <c r="R17" s="231">
        <v>2.5975750304226293</v>
      </c>
      <c r="S17" s="231">
        <v>1.570953373313219</v>
      </c>
      <c r="T17" s="231">
        <v>1.4881611998661639</v>
      </c>
      <c r="U17" s="231">
        <v>1.492315640072758</v>
      </c>
      <c r="V17" s="231">
        <v>1.4463496451942752</v>
      </c>
      <c r="W17" s="231">
        <v>1.0522850056738418</v>
      </c>
    </row>
    <row r="18" spans="1:23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</row>
    <row r="19" spans="1:23" ht="12" customHeight="1" x14ac:dyDescent="0.25">
      <c r="A19" s="46" t="s">
        <v>33</v>
      </c>
      <c r="B19" s="231">
        <v>7.8548539254463776</v>
      </c>
      <c r="C19" s="231">
        <v>7.2762352084342723</v>
      </c>
      <c r="D19" s="231">
        <v>5.680901346795638</v>
      </c>
      <c r="E19" s="231">
        <v>7.8665464352045893</v>
      </c>
      <c r="F19" s="231">
        <v>6.0885038106999714</v>
      </c>
      <c r="G19" s="231">
        <v>5.1483270169317938</v>
      </c>
      <c r="H19" s="231">
        <v>4.5383683693405841</v>
      </c>
      <c r="I19" s="231">
        <v>4.5587616140984943</v>
      </c>
      <c r="J19" s="231">
        <v>4.6143022433244765</v>
      </c>
      <c r="K19" s="231">
        <v>3.1475362019749632E-2</v>
      </c>
      <c r="L19" s="231">
        <v>2.0983574680045462E-2</v>
      </c>
      <c r="M19" s="231">
        <v>0</v>
      </c>
      <c r="N19" s="231">
        <v>2.3220906633610611E-3</v>
      </c>
      <c r="O19" s="231">
        <v>1.7187015201061146E-3</v>
      </c>
      <c r="P19" s="231">
        <v>1.32904555862357E-2</v>
      </c>
      <c r="Q19" s="231">
        <v>1.1559982374154778E-2</v>
      </c>
      <c r="R19" s="231">
        <v>4.0206642630190043E-3</v>
      </c>
      <c r="S19" s="231">
        <v>2.1392604115756064E-2</v>
      </c>
      <c r="T19" s="231">
        <v>0</v>
      </c>
      <c r="U19" s="231">
        <v>0</v>
      </c>
      <c r="V19" s="231">
        <v>0</v>
      </c>
      <c r="W19" s="231">
        <v>0</v>
      </c>
    </row>
    <row r="20" spans="1:23" ht="12" customHeight="1" x14ac:dyDescent="0.25">
      <c r="A20" s="46" t="s">
        <v>83</v>
      </c>
      <c r="B20" s="231">
        <v>8.479777270348654</v>
      </c>
      <c r="C20" s="231">
        <v>9.7773476602113281</v>
      </c>
      <c r="D20" s="231">
        <v>9.1264120038621641</v>
      </c>
      <c r="E20" s="231">
        <v>6.9266019097621641</v>
      </c>
      <c r="F20" s="231">
        <v>7.9737757974535359</v>
      </c>
      <c r="G20" s="231">
        <v>6.7118340862934707</v>
      </c>
      <c r="H20" s="231">
        <v>3.5899501641609119</v>
      </c>
      <c r="I20" s="231">
        <v>3.1657808946271273</v>
      </c>
      <c r="J20" s="231">
        <v>2.2353981703341113</v>
      </c>
      <c r="K20" s="231">
        <v>1.9638903881681953</v>
      </c>
      <c r="L20" s="231">
        <v>3.9690980652115861</v>
      </c>
      <c r="M20" s="231">
        <v>2.682114693826688</v>
      </c>
      <c r="N20" s="231">
        <v>3.7595616445207205</v>
      </c>
      <c r="O20" s="231">
        <v>5.0728985730033624</v>
      </c>
      <c r="P20" s="231">
        <v>3.9460763005257609</v>
      </c>
      <c r="Q20" s="231">
        <v>5.1687308223282997</v>
      </c>
      <c r="R20" s="231">
        <v>2.1762408535942037</v>
      </c>
      <c r="S20" s="231">
        <v>6.8172044358172768</v>
      </c>
      <c r="T20" s="231">
        <v>7.5975904143458228</v>
      </c>
      <c r="U20" s="231">
        <v>10.776544996076142</v>
      </c>
      <c r="V20" s="231">
        <v>10.673932727242956</v>
      </c>
      <c r="W20" s="231">
        <v>9.8688384410152459</v>
      </c>
    </row>
    <row r="21" spans="1:23" ht="12" customHeight="1" x14ac:dyDescent="0.25">
      <c r="A21" s="46" t="s">
        <v>70</v>
      </c>
      <c r="B21" s="231">
        <v>2.365395147203798</v>
      </c>
      <c r="C21" s="231">
        <v>2.514744486583921</v>
      </c>
      <c r="D21" s="231">
        <v>2.2183373601134253</v>
      </c>
      <c r="E21" s="231">
        <v>2.1701595294014466</v>
      </c>
      <c r="F21" s="231">
        <v>1.6513372428664375</v>
      </c>
      <c r="G21" s="231">
        <v>1.0845255206231341</v>
      </c>
      <c r="H21" s="231">
        <v>0.77190986126862271</v>
      </c>
      <c r="I21" s="231">
        <v>0.5384689585701159</v>
      </c>
      <c r="J21" s="231">
        <v>0.34061815681263091</v>
      </c>
      <c r="K21" s="231">
        <v>0.37962023583819782</v>
      </c>
      <c r="L21" s="231">
        <v>1.1535948262688467</v>
      </c>
      <c r="M21" s="231">
        <v>1.4379655174503081</v>
      </c>
      <c r="N21" s="231">
        <v>1.3073126691406531</v>
      </c>
      <c r="O21" s="231">
        <v>0.77843610164595678</v>
      </c>
      <c r="P21" s="231">
        <v>0.6288555362589282</v>
      </c>
      <c r="Q21" s="231">
        <v>0.50073689276172761</v>
      </c>
      <c r="R21" s="231">
        <v>0.68215764462457296</v>
      </c>
      <c r="S21" s="231">
        <v>1.1789450559945311</v>
      </c>
      <c r="T21" s="231">
        <v>1.3653752369906502</v>
      </c>
      <c r="U21" s="231">
        <v>1.0191570904738869</v>
      </c>
      <c r="V21" s="231">
        <v>0.56491434111401451</v>
      </c>
      <c r="W21" s="231">
        <v>0.57363095557813693</v>
      </c>
    </row>
    <row r="22" spans="1:23" ht="12" customHeight="1" x14ac:dyDescent="0.25">
      <c r="A22" s="46" t="s">
        <v>34</v>
      </c>
      <c r="B22" s="231">
        <v>2.0562338778559144</v>
      </c>
      <c r="C22" s="231">
        <v>2.0562338778558784</v>
      </c>
      <c r="D22" s="231">
        <v>1.0281169389254539</v>
      </c>
      <c r="E22" s="231">
        <v>1.0281169389277172</v>
      </c>
      <c r="F22" s="231">
        <v>1.0281169389258979</v>
      </c>
      <c r="G22" s="231">
        <v>1.0281169389258835</v>
      </c>
      <c r="H22" s="231">
        <v>1.0281169389248659</v>
      </c>
      <c r="I22" s="231">
        <v>1.0281169389246207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</row>
    <row r="23" spans="1:23" ht="12" customHeight="1" x14ac:dyDescent="0.25">
      <c r="A23" s="46" t="s">
        <v>72</v>
      </c>
      <c r="B23" s="231">
        <v>54.686872397343329</v>
      </c>
      <c r="C23" s="231">
        <v>51.887068003761939</v>
      </c>
      <c r="D23" s="231">
        <v>52.624651910638228</v>
      </c>
      <c r="E23" s="231">
        <v>50.117682055906215</v>
      </c>
      <c r="F23" s="231">
        <v>54.636741358316002</v>
      </c>
      <c r="G23" s="231">
        <v>54.967281385776246</v>
      </c>
      <c r="H23" s="231">
        <v>54.123837910249073</v>
      </c>
      <c r="I23" s="231">
        <v>57.423005509265586</v>
      </c>
      <c r="J23" s="231">
        <v>51.528682330961523</v>
      </c>
      <c r="K23" s="231">
        <v>47.42369182462901</v>
      </c>
      <c r="L23" s="231">
        <v>47.447160350988511</v>
      </c>
      <c r="M23" s="231">
        <v>63.65080658256764</v>
      </c>
      <c r="N23" s="231">
        <v>61.461909318254321</v>
      </c>
      <c r="O23" s="231">
        <v>64.783968413337092</v>
      </c>
      <c r="P23" s="231">
        <v>57.857737100424181</v>
      </c>
      <c r="Q23" s="231">
        <v>56.462422314959468</v>
      </c>
      <c r="R23" s="231">
        <v>60.33098513241206</v>
      </c>
      <c r="S23" s="231">
        <v>54.083466303392647</v>
      </c>
      <c r="T23" s="231">
        <v>50.029276115420146</v>
      </c>
      <c r="U23" s="231">
        <v>49.547887217184382</v>
      </c>
      <c r="V23" s="231">
        <v>46.398660134562014</v>
      </c>
      <c r="W23" s="231">
        <v>48.31973768045674</v>
      </c>
    </row>
    <row r="24" spans="1:23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0.14667457268869105</v>
      </c>
      <c r="C25" s="231">
        <v>0.34340186778407467</v>
      </c>
      <c r="D25" s="231">
        <v>0.3416038450024671</v>
      </c>
      <c r="E25" s="231">
        <v>0.23993452026001649</v>
      </c>
      <c r="F25" s="231">
        <v>0.36956855457018412</v>
      </c>
      <c r="G25" s="231">
        <v>21.431606371396324</v>
      </c>
      <c r="H25" s="231">
        <v>20.877423408072534</v>
      </c>
      <c r="I25" s="231">
        <v>22.215942519791597</v>
      </c>
      <c r="J25" s="231">
        <v>23.712479480389028</v>
      </c>
      <c r="K25" s="231">
        <v>18.250597265167507</v>
      </c>
      <c r="L25" s="231">
        <v>20.919899120354419</v>
      </c>
      <c r="M25" s="231">
        <v>19.065421310207935</v>
      </c>
      <c r="N25" s="231">
        <v>16.678458447468003</v>
      </c>
      <c r="O25" s="231">
        <v>17.398466464714062</v>
      </c>
      <c r="P25" s="231">
        <v>21.14874084254259</v>
      </c>
      <c r="Q25" s="231">
        <v>19.569398040628702</v>
      </c>
      <c r="R25" s="231">
        <v>19.686914397918301</v>
      </c>
      <c r="S25" s="231">
        <v>17.655515913769875</v>
      </c>
      <c r="T25" s="231">
        <v>10.854923629658451</v>
      </c>
      <c r="U25" s="231">
        <v>3.6967074463226797</v>
      </c>
      <c r="V25" s="231">
        <v>3.8946110597181924</v>
      </c>
      <c r="W25" s="231">
        <v>8.0161185105557493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8.6504729149420019</v>
      </c>
      <c r="F26" s="231">
        <v>11.875924333645266</v>
      </c>
      <c r="G26" s="231">
        <v>11.606620808186204</v>
      </c>
      <c r="H26" s="231">
        <v>14.577300086243142</v>
      </c>
      <c r="I26" s="231">
        <v>11.427429062966931</v>
      </c>
      <c r="J26" s="231">
        <v>11.341358555543682</v>
      </c>
      <c r="K26" s="231">
        <v>9.368443680219535</v>
      </c>
      <c r="L26" s="231">
        <v>12.409458297593673</v>
      </c>
      <c r="M26" s="231">
        <v>8.9185726569716426</v>
      </c>
      <c r="N26" s="231">
        <v>11.590369733548657</v>
      </c>
      <c r="O26" s="231">
        <v>12.24875322438535</v>
      </c>
      <c r="P26" s="231">
        <v>13.408254514168151</v>
      </c>
      <c r="Q26" s="231">
        <v>0.37239896819053142</v>
      </c>
      <c r="R26" s="231">
        <v>0.50077386071204122</v>
      </c>
      <c r="S26" s="231">
        <v>0.53439380911808243</v>
      </c>
      <c r="T26" s="231">
        <v>0.98452278588843367</v>
      </c>
      <c r="U26" s="231">
        <v>2.7477214099160556</v>
      </c>
      <c r="V26" s="231">
        <v>2.6163370591259789</v>
      </c>
      <c r="W26" s="231">
        <v>1.898624247525027</v>
      </c>
    </row>
    <row r="27" spans="1:23" ht="12" customHeight="1" x14ac:dyDescent="0.25">
      <c r="A27" s="39" t="s">
        <v>99</v>
      </c>
      <c r="B27" s="230">
        <f t="shared" ref="B27:W27" si="3">SUM(B28:B37)</f>
        <v>578.8825335908615</v>
      </c>
      <c r="C27" s="230">
        <f t="shared" si="3"/>
        <v>597.10205589480495</v>
      </c>
      <c r="D27" s="230">
        <f t="shared" si="3"/>
        <v>579.20814154671041</v>
      </c>
      <c r="E27" s="230">
        <f t="shared" si="3"/>
        <v>544.88861082341509</v>
      </c>
      <c r="F27" s="230">
        <f t="shared" si="3"/>
        <v>616.17131490865006</v>
      </c>
      <c r="G27" s="230">
        <f t="shared" si="3"/>
        <v>576.5133847061345</v>
      </c>
      <c r="H27" s="230">
        <f t="shared" si="3"/>
        <v>651.14304684574154</v>
      </c>
      <c r="I27" s="230">
        <f t="shared" si="3"/>
        <v>613.61177965159231</v>
      </c>
      <c r="J27" s="230">
        <f t="shared" si="3"/>
        <v>602.34506322398488</v>
      </c>
      <c r="K27" s="230">
        <f t="shared" si="3"/>
        <v>523.00167398551139</v>
      </c>
      <c r="L27" s="230">
        <f t="shared" si="3"/>
        <v>587.01501086665166</v>
      </c>
      <c r="M27" s="230">
        <f t="shared" si="3"/>
        <v>560.01283664457981</v>
      </c>
      <c r="N27" s="230">
        <f t="shared" si="3"/>
        <v>518.15362593410009</v>
      </c>
      <c r="O27" s="230">
        <f t="shared" si="3"/>
        <v>480.94898246629555</v>
      </c>
      <c r="P27" s="230">
        <f t="shared" si="3"/>
        <v>489.94730722552481</v>
      </c>
      <c r="Q27" s="230">
        <f t="shared" si="3"/>
        <v>489.43978952830264</v>
      </c>
      <c r="R27" s="230">
        <f t="shared" si="3"/>
        <v>511.21566220395465</v>
      </c>
      <c r="S27" s="230">
        <f t="shared" si="3"/>
        <v>480.95951559332718</v>
      </c>
      <c r="T27" s="230">
        <f t="shared" si="3"/>
        <v>520.07310097397931</v>
      </c>
      <c r="U27" s="230">
        <f t="shared" si="3"/>
        <v>506.31639899641146</v>
      </c>
      <c r="V27" s="230">
        <f t="shared" si="3"/>
        <v>461.94266306377955</v>
      </c>
      <c r="W27" s="230">
        <f t="shared" si="3"/>
        <v>483.41006479863938</v>
      </c>
    </row>
    <row r="28" spans="1:23" ht="12" customHeight="1" x14ac:dyDescent="0.25">
      <c r="A28" s="18" t="s">
        <v>30</v>
      </c>
      <c r="B28" s="232">
        <v>100.44687147571287</v>
      </c>
      <c r="C28" s="232">
        <v>107.11502385655002</v>
      </c>
      <c r="D28" s="232">
        <v>64.771038223835518</v>
      </c>
      <c r="E28" s="232">
        <v>49.839587519326663</v>
      </c>
      <c r="F28" s="232">
        <v>72.193280070135103</v>
      </c>
      <c r="G28" s="232">
        <v>71.184893393433413</v>
      </c>
      <c r="H28" s="232">
        <v>84.90853533950623</v>
      </c>
      <c r="I28" s="232">
        <v>69.524197923045648</v>
      </c>
      <c r="J28" s="232">
        <v>67.308717395966809</v>
      </c>
      <c r="K28" s="232">
        <v>61.574615526698523</v>
      </c>
      <c r="L28" s="232">
        <v>60.083992669386454</v>
      </c>
      <c r="M28" s="232">
        <v>55.102351544306451</v>
      </c>
      <c r="N28" s="232">
        <v>51.371998554350405</v>
      </c>
      <c r="O28" s="232">
        <v>49.092763483507468</v>
      </c>
      <c r="P28" s="232">
        <v>48.882621134599653</v>
      </c>
      <c r="Q28" s="232">
        <v>46.095160946123116</v>
      </c>
      <c r="R28" s="232">
        <v>47.745675184538676</v>
      </c>
      <c r="S28" s="232">
        <v>45.164042327460642</v>
      </c>
      <c r="T28" s="232">
        <v>40.033936822489814</v>
      </c>
      <c r="U28" s="232">
        <v>44.016798719342553</v>
      </c>
      <c r="V28" s="232">
        <v>36.729488703902888</v>
      </c>
      <c r="W28" s="232">
        <v>38.026390832675254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</row>
    <row r="30" spans="1:23" ht="12" customHeight="1" x14ac:dyDescent="0.25">
      <c r="A30" s="18" t="s">
        <v>33</v>
      </c>
      <c r="B30" s="232">
        <v>6.428121139042009</v>
      </c>
      <c r="C30" s="232">
        <v>5.9080296238959065</v>
      </c>
      <c r="D30" s="232">
        <v>4.2073187735826938</v>
      </c>
      <c r="E30" s="232">
        <v>4.2190941494901653</v>
      </c>
      <c r="F30" s="232">
        <v>2.7010060775201472</v>
      </c>
      <c r="G30" s="232">
        <v>2.5425586236528996</v>
      </c>
      <c r="H30" s="232">
        <v>2.0538930236086843</v>
      </c>
      <c r="I30" s="232">
        <v>2.033499778850774</v>
      </c>
      <c r="J30" s="232">
        <v>1.9779591496247919</v>
      </c>
      <c r="K30" s="232">
        <v>2.7853958702520346E-2</v>
      </c>
      <c r="L30" s="232">
        <v>1.8569305801467866E-2</v>
      </c>
      <c r="M30" s="232">
        <v>0</v>
      </c>
      <c r="N30" s="232">
        <v>2.0631199987197636E-3</v>
      </c>
      <c r="O30" s="232">
        <v>1.5487103457580292E-3</v>
      </c>
      <c r="P30" s="232">
        <v>1.1988994112818471E-2</v>
      </c>
      <c r="Q30" s="232">
        <v>1.0452055459035251E-2</v>
      </c>
      <c r="R30" s="232">
        <v>3.6319582649259651E-3</v>
      </c>
      <c r="S30" s="232">
        <v>1.9278075161973943E-2</v>
      </c>
      <c r="T30" s="232">
        <v>0</v>
      </c>
      <c r="U30" s="232">
        <v>0</v>
      </c>
      <c r="V30" s="232">
        <v>0</v>
      </c>
      <c r="W30" s="232">
        <v>0</v>
      </c>
    </row>
    <row r="31" spans="1:23" ht="12" customHeight="1" x14ac:dyDescent="0.25">
      <c r="A31" s="18" t="s">
        <v>83</v>
      </c>
      <c r="B31" s="232">
        <v>12.831914917936322</v>
      </c>
      <c r="C31" s="232">
        <v>15.046364623224823</v>
      </c>
      <c r="D31" s="232">
        <v>13.43672579346935</v>
      </c>
      <c r="E31" s="232">
        <v>11.35430386587422</v>
      </c>
      <c r="F31" s="232">
        <v>13.268785201233571</v>
      </c>
      <c r="G31" s="232">
        <v>10.577003371397673</v>
      </c>
      <c r="H31" s="232">
        <v>6.2625837247426368</v>
      </c>
      <c r="I31" s="232">
        <v>5.1626966489267705</v>
      </c>
      <c r="J31" s="232">
        <v>3.6167259721455842</v>
      </c>
      <c r="K31" s="232">
        <v>2.9070502535225335</v>
      </c>
      <c r="L31" s="232">
        <v>5.9313951084284842</v>
      </c>
      <c r="M31" s="232">
        <v>3.9682190655537939</v>
      </c>
      <c r="N31" s="232">
        <v>4.9675216331846332</v>
      </c>
      <c r="O31" s="232">
        <v>6.8408082988671968</v>
      </c>
      <c r="P31" s="232">
        <v>4.6790951790473816</v>
      </c>
      <c r="Q31" s="232">
        <v>4.6526018649388021</v>
      </c>
      <c r="R31" s="232">
        <v>5.3915890669051709</v>
      </c>
      <c r="S31" s="232">
        <v>11.990790281933439</v>
      </c>
      <c r="T31" s="232">
        <v>13.682801123712405</v>
      </c>
      <c r="U31" s="232">
        <v>18.629660269733606</v>
      </c>
      <c r="V31" s="232">
        <v>17.044327993777756</v>
      </c>
      <c r="W31" s="232">
        <v>15.699313013359252</v>
      </c>
    </row>
    <row r="32" spans="1:23" ht="12" customHeight="1" x14ac:dyDescent="0.25">
      <c r="A32" s="18" t="s">
        <v>70</v>
      </c>
      <c r="B32" s="232">
        <v>3.8150003816010161</v>
      </c>
      <c r="C32" s="232">
        <v>4.0057198298391219</v>
      </c>
      <c r="D32" s="232">
        <v>3.6353169821049747</v>
      </c>
      <c r="E32" s="232">
        <v>2.8159969624300234</v>
      </c>
      <c r="F32" s="232">
        <v>1.5721365318541127</v>
      </c>
      <c r="G32" s="232">
        <v>1.033531229161905</v>
      </c>
      <c r="H32" s="232">
        <v>0.73376511723524629</v>
      </c>
      <c r="I32" s="232">
        <v>0.50675890041526706</v>
      </c>
      <c r="J32" s="232">
        <v>0.30142827482967344</v>
      </c>
      <c r="K32" s="232">
        <v>0.33594296278604974</v>
      </c>
      <c r="L32" s="232">
        <v>1.0208677704637412</v>
      </c>
      <c r="M32" s="232">
        <v>0.52531909132011334</v>
      </c>
      <c r="N32" s="232">
        <v>0.44866325519296724</v>
      </c>
      <c r="O32" s="232">
        <v>0.70144352002214327</v>
      </c>
      <c r="P32" s="232">
        <v>0.56727516021570679</v>
      </c>
      <c r="Q32" s="232">
        <v>0.4527454804111013</v>
      </c>
      <c r="R32" s="232">
        <v>0.61620864944249498</v>
      </c>
      <c r="S32" s="232">
        <v>1.0624134994654859</v>
      </c>
      <c r="T32" s="232">
        <v>1.229465691642196</v>
      </c>
      <c r="U32" s="232">
        <v>0.91454884245818513</v>
      </c>
      <c r="V32" s="232">
        <v>0.5080005342084275</v>
      </c>
      <c r="W32" s="232">
        <v>0.5097740315241841</v>
      </c>
    </row>
    <row r="33" spans="1:23" ht="12" customHeight="1" x14ac:dyDescent="0.25">
      <c r="A33" s="18" t="s">
        <v>34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</row>
    <row r="34" spans="1:23" ht="12" customHeight="1" x14ac:dyDescent="0.25">
      <c r="A34" s="18" t="s">
        <v>72</v>
      </c>
      <c r="B34" s="232">
        <v>233.04175614043771</v>
      </c>
      <c r="C34" s="232">
        <v>256.97073661192775</v>
      </c>
      <c r="D34" s="232">
        <v>249.60775263500838</v>
      </c>
      <c r="E34" s="232">
        <v>237.90666715335695</v>
      </c>
      <c r="F34" s="232">
        <v>259.84584353262414</v>
      </c>
      <c r="G34" s="232">
        <v>259.61827367636045</v>
      </c>
      <c r="H34" s="232">
        <v>284.77987783491153</v>
      </c>
      <c r="I34" s="232">
        <v>282.27755363080172</v>
      </c>
      <c r="J34" s="232">
        <v>270.52151761321812</v>
      </c>
      <c r="K34" s="232">
        <v>236.99218729330178</v>
      </c>
      <c r="L34" s="232">
        <v>254.27079961386227</v>
      </c>
      <c r="M34" s="232">
        <v>241.47248156957878</v>
      </c>
      <c r="N34" s="232">
        <v>229.97935444647638</v>
      </c>
      <c r="O34" s="232">
        <v>205.08850919546131</v>
      </c>
      <c r="P34" s="232">
        <v>213.37779705208015</v>
      </c>
      <c r="Q34" s="232">
        <v>212.52781009447168</v>
      </c>
      <c r="R34" s="232">
        <v>211.96127799300351</v>
      </c>
      <c r="S34" s="232">
        <v>205.05184701490447</v>
      </c>
      <c r="T34" s="232">
        <v>221.77633878288685</v>
      </c>
      <c r="U34" s="232">
        <v>213.1037199225608</v>
      </c>
      <c r="V34" s="232">
        <v>178.65087407928598</v>
      </c>
      <c r="W34" s="232">
        <v>195.32825999337723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6.2649333378874035</v>
      </c>
      <c r="C36" s="232">
        <v>13.598386610289875</v>
      </c>
      <c r="D36" s="232">
        <v>16.435696240982054</v>
      </c>
      <c r="E36" s="232">
        <v>15.718362986188824</v>
      </c>
      <c r="F36" s="232">
        <v>17.801626630296536</v>
      </c>
      <c r="G36" s="232">
        <v>18.094446939007799</v>
      </c>
      <c r="H36" s="232">
        <v>19.693771776794183</v>
      </c>
      <c r="I36" s="232">
        <v>20.853275021051047</v>
      </c>
      <c r="J36" s="232">
        <v>21.646247948673732</v>
      </c>
      <c r="K36" s="232">
        <v>15.364192072751663</v>
      </c>
      <c r="L36" s="232">
        <v>21.272104319026479</v>
      </c>
      <c r="M36" s="232">
        <v>20.024518500626119</v>
      </c>
      <c r="N36" s="232">
        <v>20.4733902197719</v>
      </c>
      <c r="O36" s="232">
        <v>21.317956579138041</v>
      </c>
      <c r="P36" s="232">
        <v>20.769487876288014</v>
      </c>
      <c r="Q36" s="232">
        <v>18.49173695507206</v>
      </c>
      <c r="R36" s="232">
        <v>17.206378809304397</v>
      </c>
      <c r="S36" s="232">
        <v>18.334681850632521</v>
      </c>
      <c r="T36" s="232">
        <v>19.573365278338109</v>
      </c>
      <c r="U36" s="232">
        <v>19.891856612146793</v>
      </c>
      <c r="V36" s="232">
        <v>30.643738037444315</v>
      </c>
      <c r="W36" s="232">
        <v>25.5549047052654</v>
      </c>
    </row>
    <row r="37" spans="1:23" ht="12" customHeight="1" x14ac:dyDescent="0.25">
      <c r="A37" s="47" t="s">
        <v>38</v>
      </c>
      <c r="B37" s="233">
        <v>216.0539361982442</v>
      </c>
      <c r="C37" s="233">
        <v>194.45779473907743</v>
      </c>
      <c r="D37" s="233">
        <v>227.11429289772749</v>
      </c>
      <c r="E37" s="233">
        <v>223.03459818674833</v>
      </c>
      <c r="F37" s="233">
        <v>248.78863686498647</v>
      </c>
      <c r="G37" s="233">
        <v>213.46267747312044</v>
      </c>
      <c r="H37" s="233">
        <v>252.71062002894303</v>
      </c>
      <c r="I37" s="233">
        <v>233.25379774850111</v>
      </c>
      <c r="J37" s="233">
        <v>236.97246686952616</v>
      </c>
      <c r="K37" s="233">
        <v>205.79983191774835</v>
      </c>
      <c r="L37" s="233">
        <v>244.41728207968274</v>
      </c>
      <c r="M37" s="233">
        <v>238.9199468731945</v>
      </c>
      <c r="N37" s="233">
        <v>210.91063470512515</v>
      </c>
      <c r="O37" s="233">
        <v>197.9059526789537</v>
      </c>
      <c r="P37" s="233">
        <v>201.65904182918112</v>
      </c>
      <c r="Q37" s="233">
        <v>207.20928213182685</v>
      </c>
      <c r="R37" s="233">
        <v>228.29090054249548</v>
      </c>
      <c r="S37" s="233">
        <v>199.33646254376859</v>
      </c>
      <c r="T37" s="233">
        <v>223.77719327490991</v>
      </c>
      <c r="U37" s="233">
        <v>209.7598146301695</v>
      </c>
      <c r="V37" s="233">
        <v>198.36623371516015</v>
      </c>
      <c r="W37" s="233">
        <v>208.29142222243806</v>
      </c>
    </row>
    <row r="39" spans="1:23" ht="15" customHeight="1" x14ac:dyDescent="0.25">
      <c r="A39" s="32" t="s">
        <v>100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1.0000000000000002</v>
      </c>
      <c r="D41" s="234">
        <f t="shared" si="4"/>
        <v>1</v>
      </c>
      <c r="E41" s="234">
        <f t="shared" si="4"/>
        <v>1</v>
      </c>
      <c r="F41" s="234">
        <f t="shared" si="4"/>
        <v>1</v>
      </c>
      <c r="G41" s="234">
        <f t="shared" si="4"/>
        <v>1</v>
      </c>
      <c r="H41" s="234">
        <f t="shared" si="4"/>
        <v>0.99999999999999989</v>
      </c>
      <c r="I41" s="234">
        <f t="shared" si="4"/>
        <v>1</v>
      </c>
      <c r="J41" s="234">
        <f t="shared" si="4"/>
        <v>1</v>
      </c>
      <c r="K41" s="234">
        <f t="shared" si="4"/>
        <v>1</v>
      </c>
      <c r="L41" s="234">
        <f t="shared" si="4"/>
        <v>0.99999999999999989</v>
      </c>
      <c r="M41" s="234">
        <f t="shared" si="4"/>
        <v>1</v>
      </c>
      <c r="N41" s="234">
        <f t="shared" si="4"/>
        <v>1</v>
      </c>
      <c r="O41" s="234">
        <f t="shared" si="4"/>
        <v>1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0.99999999999999989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9.1606330866720962E-3</v>
      </c>
      <c r="C42" s="235">
        <f t="shared" si="5"/>
        <v>8.9993709898717484E-3</v>
      </c>
      <c r="D42" s="235">
        <f t="shared" si="5"/>
        <v>1.0457809810058812E-2</v>
      </c>
      <c r="E42" s="235">
        <f t="shared" si="5"/>
        <v>1.3253672045395341E-2</v>
      </c>
      <c r="F42" s="235">
        <f t="shared" si="5"/>
        <v>1.0779463410389703E-2</v>
      </c>
      <c r="G42" s="235">
        <f t="shared" si="5"/>
        <v>1.07799429490824E-2</v>
      </c>
      <c r="H42" s="235">
        <f t="shared" si="5"/>
        <v>9.4838714947640384E-3</v>
      </c>
      <c r="I42" s="235">
        <f t="shared" si="5"/>
        <v>9.1855759709881506E-3</v>
      </c>
      <c r="J42" s="235">
        <f t="shared" si="5"/>
        <v>9.8257987517792675E-3</v>
      </c>
      <c r="K42" s="235">
        <f t="shared" si="5"/>
        <v>9.5992045702668703E-3</v>
      </c>
      <c r="L42" s="235">
        <f t="shared" si="5"/>
        <v>9.0081502391327062E-3</v>
      </c>
      <c r="M42" s="235">
        <f t="shared" si="5"/>
        <v>9.0641533319789688E-3</v>
      </c>
      <c r="N42" s="235">
        <f t="shared" si="5"/>
        <v>9.2006806672503463E-3</v>
      </c>
      <c r="O42" s="235">
        <f t="shared" si="5"/>
        <v>9.3313067383638607E-3</v>
      </c>
      <c r="P42" s="235">
        <f t="shared" si="5"/>
        <v>9.6857395755546617E-3</v>
      </c>
      <c r="Q42" s="235">
        <f t="shared" si="5"/>
        <v>1.0005940859819812E-2</v>
      </c>
      <c r="R42" s="235">
        <f t="shared" si="5"/>
        <v>1.0387378098055783E-2</v>
      </c>
      <c r="S42" s="235">
        <f t="shared" si="5"/>
        <v>1.0202977548623843E-2</v>
      </c>
      <c r="T42" s="235">
        <f t="shared" si="5"/>
        <v>7.6480688880991021E-3</v>
      </c>
      <c r="U42" s="235">
        <f t="shared" si="5"/>
        <v>7.8573147926914791E-3</v>
      </c>
      <c r="V42" s="235">
        <f t="shared" si="5"/>
        <v>8.3189452392408922E-3</v>
      </c>
      <c r="W42" s="235">
        <f t="shared" si="5"/>
        <v>1.0099641178510164E-2</v>
      </c>
    </row>
    <row r="43" spans="1:23" ht="12" customHeight="1" x14ac:dyDescent="0.25">
      <c r="A43" s="202" t="s">
        <v>93</v>
      </c>
      <c r="B43" s="235">
        <f t="shared" ref="B43:W43" si="6">IF(B7=0,0,B7/B$5)</f>
        <v>1.2467975045508903E-2</v>
      </c>
      <c r="C43" s="235">
        <f t="shared" si="6"/>
        <v>1.1925240412864562E-2</v>
      </c>
      <c r="D43" s="235">
        <f t="shared" si="6"/>
        <v>1.3007152263167177E-2</v>
      </c>
      <c r="E43" s="235">
        <f t="shared" si="6"/>
        <v>1.7569376746484892E-2</v>
      </c>
      <c r="F43" s="235">
        <f t="shared" si="6"/>
        <v>1.5633523441094487E-2</v>
      </c>
      <c r="G43" s="235">
        <f t="shared" si="6"/>
        <v>1.675662900687069E-2</v>
      </c>
      <c r="H43" s="235">
        <f t="shared" si="6"/>
        <v>1.3929309190230523E-2</v>
      </c>
      <c r="I43" s="235">
        <f t="shared" si="6"/>
        <v>1.3798961839300052E-2</v>
      </c>
      <c r="J43" s="235">
        <f t="shared" si="6"/>
        <v>1.3554432049513383E-2</v>
      </c>
      <c r="K43" s="235">
        <f t="shared" si="6"/>
        <v>1.3048729215433506E-2</v>
      </c>
      <c r="L43" s="235">
        <f t="shared" si="6"/>
        <v>1.2856765144714804E-2</v>
      </c>
      <c r="M43" s="235">
        <f t="shared" si="6"/>
        <v>1.4219676015113217E-2</v>
      </c>
      <c r="N43" s="235">
        <f t="shared" si="6"/>
        <v>1.4857066868742972E-2</v>
      </c>
      <c r="O43" s="235">
        <f t="shared" si="6"/>
        <v>1.5741269807113305E-2</v>
      </c>
      <c r="P43" s="235">
        <f t="shared" si="6"/>
        <v>1.5000007723370219E-2</v>
      </c>
      <c r="Q43" s="235">
        <f t="shared" si="6"/>
        <v>1.5454284086804684E-2</v>
      </c>
      <c r="R43" s="235">
        <f t="shared" si="6"/>
        <v>1.5351381683830047E-2</v>
      </c>
      <c r="S43" s="235">
        <f t="shared" si="6"/>
        <v>1.4526181536933448E-2</v>
      </c>
      <c r="T43" s="235">
        <f t="shared" si="6"/>
        <v>9.8893192982387849E-3</v>
      </c>
      <c r="U43" s="235">
        <f t="shared" si="6"/>
        <v>1.0639608451894928E-2</v>
      </c>
      <c r="V43" s="235">
        <f t="shared" si="6"/>
        <v>1.0959364413426516E-2</v>
      </c>
      <c r="W43" s="235">
        <f t="shared" si="6"/>
        <v>1.0096861337029282E-2</v>
      </c>
    </row>
    <row r="44" spans="1:23" ht="12" customHeight="1" x14ac:dyDescent="0.25">
      <c r="A44" s="202" t="s">
        <v>94</v>
      </c>
      <c r="B44" s="235">
        <f t="shared" ref="B44:W44" si="7">IF(B8=0,0,B8/B$5)</f>
        <v>3.8605561705164375E-2</v>
      </c>
      <c r="C44" s="235">
        <f t="shared" si="7"/>
        <v>3.5709365131670452E-2</v>
      </c>
      <c r="D44" s="235">
        <f t="shared" si="7"/>
        <v>4.1146836885621214E-2</v>
      </c>
      <c r="E44" s="235">
        <f t="shared" si="7"/>
        <v>4.4875736420924468E-2</v>
      </c>
      <c r="F44" s="235">
        <f t="shared" si="7"/>
        <v>4.3839165955731216E-2</v>
      </c>
      <c r="G44" s="235">
        <f t="shared" si="7"/>
        <v>4.1522669011462919E-2</v>
      </c>
      <c r="H44" s="235">
        <f t="shared" si="7"/>
        <v>4.1189617294948487E-2</v>
      </c>
      <c r="I44" s="235">
        <f t="shared" si="7"/>
        <v>4.0121316489850026E-2</v>
      </c>
      <c r="J44" s="235">
        <f t="shared" si="7"/>
        <v>4.0614820392754408E-2</v>
      </c>
      <c r="K44" s="235">
        <f t="shared" si="7"/>
        <v>3.996211109953262E-2</v>
      </c>
      <c r="L44" s="235">
        <f t="shared" si="7"/>
        <v>4.1435298148180762E-2</v>
      </c>
      <c r="M44" s="235">
        <f t="shared" si="7"/>
        <v>4.1732223119692033E-2</v>
      </c>
      <c r="N44" s="235">
        <f t="shared" si="7"/>
        <v>4.0719991126595495E-2</v>
      </c>
      <c r="O44" s="235">
        <f t="shared" si="7"/>
        <v>4.1592260634233359E-2</v>
      </c>
      <c r="P44" s="235">
        <f t="shared" si="7"/>
        <v>4.0277495624405156E-2</v>
      </c>
      <c r="Q44" s="235">
        <f t="shared" si="7"/>
        <v>4.1856990750564031E-2</v>
      </c>
      <c r="R44" s="235">
        <f t="shared" si="7"/>
        <v>4.2936964334032414E-2</v>
      </c>
      <c r="S44" s="235">
        <f t="shared" si="7"/>
        <v>4.0657760423478649E-2</v>
      </c>
      <c r="T44" s="235">
        <f t="shared" si="7"/>
        <v>4.0258774021357809E-2</v>
      </c>
      <c r="U44" s="235">
        <f t="shared" si="7"/>
        <v>3.938587095614686E-2</v>
      </c>
      <c r="V44" s="235">
        <f t="shared" si="7"/>
        <v>4.0191546620274722E-2</v>
      </c>
      <c r="W44" s="235">
        <f t="shared" si="7"/>
        <v>3.7060673026473284E-2</v>
      </c>
    </row>
    <row r="45" spans="1:23" ht="12" customHeight="1" x14ac:dyDescent="0.25">
      <c r="A45" s="202" t="s">
        <v>95</v>
      </c>
      <c r="B45" s="235">
        <f t="shared" ref="B45:W45" si="8">IF(B9=0,0,B9/B$5)</f>
        <v>1.8960091891788877E-2</v>
      </c>
      <c r="C45" s="235">
        <f t="shared" si="8"/>
        <v>1.8039850654325361E-2</v>
      </c>
      <c r="D45" s="235">
        <f t="shared" si="8"/>
        <v>1.9998764677954722E-2</v>
      </c>
      <c r="E45" s="235">
        <f t="shared" si="8"/>
        <v>2.7853429760710497E-2</v>
      </c>
      <c r="F45" s="235">
        <f t="shared" si="8"/>
        <v>2.4770886288891493E-2</v>
      </c>
      <c r="G45" s="235">
        <f t="shared" si="8"/>
        <v>2.697723333410601E-2</v>
      </c>
      <c r="H45" s="235">
        <f t="shared" si="8"/>
        <v>2.1615203258160569E-2</v>
      </c>
      <c r="I45" s="235">
        <f t="shared" si="8"/>
        <v>2.1550485998691409E-2</v>
      </c>
      <c r="J45" s="235">
        <f t="shared" si="8"/>
        <v>2.0656710905168005E-2</v>
      </c>
      <c r="K45" s="235">
        <f t="shared" si="8"/>
        <v>1.9769962370273536E-2</v>
      </c>
      <c r="L45" s="235">
        <f t="shared" si="8"/>
        <v>1.9326726370214358E-2</v>
      </c>
      <c r="M45" s="235">
        <f t="shared" si="8"/>
        <v>2.14282777746286E-2</v>
      </c>
      <c r="N45" s="235">
        <f t="shared" si="8"/>
        <v>2.2492779060049699E-2</v>
      </c>
      <c r="O45" s="235">
        <f t="shared" si="8"/>
        <v>2.4410055236653915E-2</v>
      </c>
      <c r="P45" s="235">
        <f t="shared" si="8"/>
        <v>2.2842622805209243E-2</v>
      </c>
      <c r="Q45" s="235">
        <f t="shared" si="8"/>
        <v>2.3365392780358676E-2</v>
      </c>
      <c r="R45" s="235">
        <f t="shared" si="8"/>
        <v>2.286087387806986E-2</v>
      </c>
      <c r="S45" s="235">
        <f t="shared" si="8"/>
        <v>2.1391591009459657E-2</v>
      </c>
      <c r="T45" s="235">
        <f t="shared" si="8"/>
        <v>1.3710423701096784E-2</v>
      </c>
      <c r="U45" s="235">
        <f t="shared" si="8"/>
        <v>1.4982797715255756E-2</v>
      </c>
      <c r="V45" s="235">
        <f t="shared" si="8"/>
        <v>1.5546369203787696E-2</v>
      </c>
      <c r="W45" s="235">
        <f t="shared" si="8"/>
        <v>1.1690215205262275E-2</v>
      </c>
    </row>
    <row r="46" spans="1:23" ht="12" customHeight="1" x14ac:dyDescent="0.25">
      <c r="A46" s="202" t="s">
        <v>96</v>
      </c>
      <c r="B46" s="235">
        <f t="shared" ref="B46:W46" si="9">IF(B10=0,0,B10/B$5)</f>
        <v>2.2831256866070355E-2</v>
      </c>
      <c r="C46" s="235">
        <f t="shared" si="9"/>
        <v>2.3179763283490071E-2</v>
      </c>
      <c r="D46" s="235">
        <f t="shared" si="9"/>
        <v>2.6257398125209015E-2</v>
      </c>
      <c r="E46" s="235">
        <f t="shared" si="9"/>
        <v>3.2479934387001523E-2</v>
      </c>
      <c r="F46" s="235">
        <f t="shared" si="9"/>
        <v>2.7217652103578672E-2</v>
      </c>
      <c r="G46" s="235">
        <f t="shared" si="9"/>
        <v>2.7684899780983388E-2</v>
      </c>
      <c r="H46" s="235">
        <f t="shared" si="9"/>
        <v>2.1647638701074393E-2</v>
      </c>
      <c r="I46" s="235">
        <f t="shared" si="9"/>
        <v>2.0582375007468057E-2</v>
      </c>
      <c r="J46" s="235">
        <f t="shared" si="9"/>
        <v>2.1407663124776398E-2</v>
      </c>
      <c r="K46" s="235">
        <f t="shared" si="9"/>
        <v>2.1089262407151359E-2</v>
      </c>
      <c r="L46" s="235">
        <f t="shared" si="9"/>
        <v>1.7465024991770398E-2</v>
      </c>
      <c r="M46" s="235">
        <f t="shared" si="9"/>
        <v>2.1401386473194315E-2</v>
      </c>
      <c r="N46" s="235">
        <f t="shared" si="9"/>
        <v>2.4070695843062168E-2</v>
      </c>
      <c r="O46" s="235">
        <f t="shared" si="9"/>
        <v>2.6968874008551219E-2</v>
      </c>
      <c r="P46" s="235">
        <f t="shared" si="9"/>
        <v>2.2804865835449391E-2</v>
      </c>
      <c r="Q46" s="235">
        <f t="shared" si="9"/>
        <v>2.0524801350772792E-2</v>
      </c>
      <c r="R46" s="235">
        <f t="shared" si="9"/>
        <v>2.0670592292986647E-2</v>
      </c>
      <c r="S46" s="235">
        <f t="shared" si="9"/>
        <v>2.0838924030686195E-2</v>
      </c>
      <c r="T46" s="235">
        <f t="shared" si="9"/>
        <v>1.5533452615429683E-2</v>
      </c>
      <c r="U46" s="235">
        <f t="shared" si="9"/>
        <v>1.5992206230603916E-2</v>
      </c>
      <c r="V46" s="235">
        <f t="shared" si="9"/>
        <v>1.6463272715543913E-2</v>
      </c>
      <c r="W46" s="235">
        <f t="shared" si="9"/>
        <v>1.9899068463207322E-2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0.11303391205829726</v>
      </c>
      <c r="C47" s="236">
        <f t="shared" si="10"/>
        <v>0.1107924806694365</v>
      </c>
      <c r="D47" s="236">
        <f t="shared" si="10"/>
        <v>0.1066313658026565</v>
      </c>
      <c r="E47" s="236">
        <f t="shared" si="10"/>
        <v>0.1142565711279519</v>
      </c>
      <c r="F47" s="236">
        <f t="shared" si="10"/>
        <v>0.11216923376580931</v>
      </c>
      <c r="G47" s="236">
        <f t="shared" si="10"/>
        <v>0.13790351197798931</v>
      </c>
      <c r="H47" s="236">
        <f t="shared" si="10"/>
        <v>0.12548446490592199</v>
      </c>
      <c r="I47" s="236">
        <f t="shared" si="10"/>
        <v>0.1346184021170708</v>
      </c>
      <c r="J47" s="236">
        <f t="shared" si="10"/>
        <v>0.12826708596099659</v>
      </c>
      <c r="K47" s="236">
        <f t="shared" si="10"/>
        <v>0.12181034652359668</v>
      </c>
      <c r="L47" s="236">
        <f t="shared" si="10"/>
        <v>0.12055926297082578</v>
      </c>
      <c r="M47" s="236">
        <f t="shared" si="10"/>
        <v>0.13429581388330605</v>
      </c>
      <c r="N47" s="236">
        <f t="shared" si="10"/>
        <v>0.14110556754317172</v>
      </c>
      <c r="O47" s="236">
        <f t="shared" si="10"/>
        <v>0.15571122362575807</v>
      </c>
      <c r="P47" s="236">
        <f t="shared" si="10"/>
        <v>0.15039372892395608</v>
      </c>
      <c r="Q47" s="236">
        <f t="shared" si="10"/>
        <v>0.13097216219355473</v>
      </c>
      <c r="R47" s="236">
        <f t="shared" si="10"/>
        <v>0.12781642266570756</v>
      </c>
      <c r="S47" s="236">
        <f t="shared" si="10"/>
        <v>0.12979625254760688</v>
      </c>
      <c r="T47" s="236">
        <f t="shared" si="10"/>
        <v>0.11145495041118417</v>
      </c>
      <c r="U47" s="236">
        <f t="shared" si="10"/>
        <v>0.10966746732044924</v>
      </c>
      <c r="V47" s="236">
        <f t="shared" si="10"/>
        <v>0.11296681038983157</v>
      </c>
      <c r="W47" s="236">
        <f t="shared" si="10"/>
        <v>0.11486083028842244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0.78494056934649814</v>
      </c>
      <c r="C48" s="237">
        <f t="shared" si="11"/>
        <v>0.79135392885834144</v>
      </c>
      <c r="D48" s="237">
        <f t="shared" si="11"/>
        <v>0.7825006724353325</v>
      </c>
      <c r="E48" s="237">
        <f t="shared" si="11"/>
        <v>0.74971127951153138</v>
      </c>
      <c r="F48" s="237">
        <f t="shared" si="11"/>
        <v>0.76559007503450516</v>
      </c>
      <c r="G48" s="237">
        <f t="shared" si="11"/>
        <v>0.73837511393950539</v>
      </c>
      <c r="H48" s="237">
        <f t="shared" si="11"/>
        <v>0.7666498951548999</v>
      </c>
      <c r="I48" s="237">
        <f t="shared" si="11"/>
        <v>0.76014288257663154</v>
      </c>
      <c r="J48" s="237">
        <f t="shared" si="11"/>
        <v>0.76567348881501196</v>
      </c>
      <c r="K48" s="237">
        <f t="shared" si="11"/>
        <v>0.77472038381374553</v>
      </c>
      <c r="L48" s="237">
        <f t="shared" si="11"/>
        <v>0.77934877213516107</v>
      </c>
      <c r="M48" s="237">
        <f t="shared" si="11"/>
        <v>0.75785846940208679</v>
      </c>
      <c r="N48" s="237">
        <f t="shared" si="11"/>
        <v>0.74755321889112758</v>
      </c>
      <c r="O48" s="237">
        <f t="shared" si="11"/>
        <v>0.72624500994932628</v>
      </c>
      <c r="P48" s="237">
        <f t="shared" si="11"/>
        <v>0.73899553951205521</v>
      </c>
      <c r="Q48" s="237">
        <f t="shared" si="11"/>
        <v>0.75782042797812532</v>
      </c>
      <c r="R48" s="237">
        <f t="shared" si="11"/>
        <v>0.75997638704731774</v>
      </c>
      <c r="S48" s="237">
        <f t="shared" si="11"/>
        <v>0.76258631290321144</v>
      </c>
      <c r="T48" s="237">
        <f t="shared" si="11"/>
        <v>0.8015050110645936</v>
      </c>
      <c r="U48" s="237">
        <f t="shared" si="11"/>
        <v>0.80147473453295792</v>
      </c>
      <c r="V48" s="237">
        <f t="shared" si="11"/>
        <v>0.79555369141789467</v>
      </c>
      <c r="W48" s="237">
        <f t="shared" si="11"/>
        <v>0.79629271050109518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final energy consumption"</f>
        <v>LU: Textiles and leather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41.935167669819442</v>
      </c>
      <c r="C5" s="225">
        <v>35.666809974204639</v>
      </c>
      <c r="D5" s="225">
        <v>40.454944110060168</v>
      </c>
      <c r="E5" s="225">
        <v>43.583319002579529</v>
      </c>
      <c r="F5" s="225">
        <v>46.244969905417001</v>
      </c>
      <c r="G5" s="225">
        <v>45.457523645743748</v>
      </c>
      <c r="H5" s="225">
        <v>41.815907136715381</v>
      </c>
      <c r="I5" s="225">
        <v>42.139466895958712</v>
      </c>
      <c r="J5" s="225">
        <v>39.74600171969044</v>
      </c>
      <c r="K5" s="225">
        <v>36.579019776440227</v>
      </c>
      <c r="L5" s="225">
        <v>38.968099742046419</v>
      </c>
      <c r="M5" s="225">
        <v>50.002235597592417</v>
      </c>
      <c r="N5" s="225">
        <v>48.726655202063611</v>
      </c>
      <c r="O5" s="225">
        <v>49.249097162510743</v>
      </c>
      <c r="P5" s="225">
        <v>44.438091143594143</v>
      </c>
      <c r="Q5" s="225">
        <v>36.141788478073941</v>
      </c>
      <c r="R5" s="225">
        <v>36.560705073086837</v>
      </c>
      <c r="S5" s="225">
        <v>35.540584694754941</v>
      </c>
      <c r="T5" s="225">
        <v>33.464058469475482</v>
      </c>
      <c r="U5" s="225">
        <v>33.725279449699059</v>
      </c>
      <c r="V5" s="225">
        <v>32.945055889939809</v>
      </c>
      <c r="W5" s="225">
        <v>2.9423043852106621</v>
      </c>
      <c r="DA5" s="89" t="s">
        <v>2682</v>
      </c>
    </row>
    <row r="6" spans="1:105" ht="12" customHeight="1" x14ac:dyDescent="0.25">
      <c r="A6" s="55" t="s">
        <v>92</v>
      </c>
      <c r="B6" s="261">
        <v>0.97219252675465773</v>
      </c>
      <c r="C6" s="261">
        <v>0.83464499805382653</v>
      </c>
      <c r="D6" s="261">
        <v>1.085657105743526</v>
      </c>
      <c r="E6" s="261">
        <v>0.93043148367510375</v>
      </c>
      <c r="F6" s="261">
        <v>0.90650290847151105</v>
      </c>
      <c r="G6" s="261">
        <v>0.91896285569016234</v>
      </c>
      <c r="H6" s="261">
        <v>0.76313520081634634</v>
      </c>
      <c r="I6" s="261">
        <v>0.71012593655821021</v>
      </c>
      <c r="J6" s="261">
        <v>0.78607140563817213</v>
      </c>
      <c r="K6" s="261">
        <v>0.69100767225483761</v>
      </c>
      <c r="L6" s="261">
        <v>0.82873889562790148</v>
      </c>
      <c r="M6" s="261">
        <v>0.76174043337494923</v>
      </c>
      <c r="N6" s="261">
        <v>0.64728921302396258</v>
      </c>
      <c r="O6" s="261">
        <v>0.63035588876734139</v>
      </c>
      <c r="P6" s="261">
        <v>0.51457342128692918</v>
      </c>
      <c r="Q6" s="261">
        <v>0.60037994443814469</v>
      </c>
      <c r="R6" s="261">
        <v>0.59947749385949001</v>
      </c>
      <c r="S6" s="261">
        <v>0.53369506405605505</v>
      </c>
      <c r="T6" s="261">
        <v>0.36630266892699059</v>
      </c>
      <c r="U6" s="261">
        <v>0.46136114226601121</v>
      </c>
      <c r="V6" s="261">
        <v>0.41786390583919408</v>
      </c>
      <c r="W6" s="261">
        <v>8.9564125870969916E-2</v>
      </c>
      <c r="DA6" s="67" t="s">
        <v>2699</v>
      </c>
    </row>
    <row r="7" spans="1:105" ht="12" customHeight="1" x14ac:dyDescent="0.25">
      <c r="A7" s="202" t="s">
        <v>93</v>
      </c>
      <c r="B7" s="226">
        <v>0.7976964322089497</v>
      </c>
      <c r="C7" s="226">
        <v>0.68483692148006292</v>
      </c>
      <c r="D7" s="226">
        <v>0.89079557394340592</v>
      </c>
      <c r="E7" s="226">
        <v>0.76343096096418783</v>
      </c>
      <c r="F7" s="226">
        <v>0.74379725823303444</v>
      </c>
      <c r="G7" s="226">
        <v>0.75402080466885102</v>
      </c>
      <c r="H7" s="226">
        <v>0.62616221605443811</v>
      </c>
      <c r="I7" s="226">
        <v>0.58266743512468533</v>
      </c>
      <c r="J7" s="226">
        <v>0.64498166616465424</v>
      </c>
      <c r="K7" s="226">
        <v>0.56698065415781562</v>
      </c>
      <c r="L7" s="226">
        <v>0.67999088872032964</v>
      </c>
      <c r="M7" s="226">
        <v>0.62501779148713776</v>
      </c>
      <c r="N7" s="226">
        <v>0.53110909786581562</v>
      </c>
      <c r="O7" s="226">
        <v>0.51721508821935691</v>
      </c>
      <c r="P7" s="226">
        <v>0.42221408926107012</v>
      </c>
      <c r="Q7" s="226">
        <v>0.49261944159027249</v>
      </c>
      <c r="R7" s="226">
        <v>0.4918789693206071</v>
      </c>
      <c r="S7" s="226">
        <v>0.43790364230240397</v>
      </c>
      <c r="T7" s="226">
        <v>0.30055603604265901</v>
      </c>
      <c r="U7" s="226">
        <v>0.37855273211570162</v>
      </c>
      <c r="V7" s="226">
        <v>0.34286269197062091</v>
      </c>
      <c r="W7" s="226">
        <v>7.3488513535154801E-2</v>
      </c>
      <c r="DA7" s="174" t="s">
        <v>2700</v>
      </c>
    </row>
    <row r="8" spans="1:105" ht="12" customHeight="1" x14ac:dyDescent="0.25">
      <c r="A8" s="202" t="s">
        <v>94</v>
      </c>
      <c r="B8" s="226">
        <v>0.57334431065018265</v>
      </c>
      <c r="C8" s="226">
        <v>0.49222653731379512</v>
      </c>
      <c r="D8" s="226">
        <v>0.64025931877182296</v>
      </c>
      <c r="E8" s="226">
        <v>0.54871600319301017</v>
      </c>
      <c r="F8" s="226">
        <v>0.53460427935499366</v>
      </c>
      <c r="G8" s="226">
        <v>0.54195245335573683</v>
      </c>
      <c r="H8" s="226">
        <v>0.45005409278912739</v>
      </c>
      <c r="I8" s="226">
        <v>0.41879221899586738</v>
      </c>
      <c r="J8" s="226">
        <v>0.46358057255584523</v>
      </c>
      <c r="K8" s="226">
        <v>0.40751734517593002</v>
      </c>
      <c r="L8" s="226">
        <v>0.48874345126773677</v>
      </c>
      <c r="M8" s="226">
        <v>0.4492315376313803</v>
      </c>
      <c r="N8" s="226">
        <v>0.38173466409105489</v>
      </c>
      <c r="O8" s="226">
        <v>0.37174834465766282</v>
      </c>
      <c r="P8" s="226">
        <v>0.30346637665639409</v>
      </c>
      <c r="Q8" s="226">
        <v>0.35407022364300827</v>
      </c>
      <c r="R8" s="226">
        <v>0.35353800919918638</v>
      </c>
      <c r="S8" s="226">
        <v>0.314743242904853</v>
      </c>
      <c r="T8" s="226">
        <v>0.21602465090566109</v>
      </c>
      <c r="U8" s="226">
        <v>0.27208477620816057</v>
      </c>
      <c r="V8" s="226">
        <v>0.24643255985388371</v>
      </c>
      <c r="W8" s="226">
        <v>5.2819869103392522E-2</v>
      </c>
      <c r="DA8" s="174" t="s">
        <v>2701</v>
      </c>
    </row>
    <row r="9" spans="1:105" ht="12" customHeight="1" x14ac:dyDescent="0.25">
      <c r="A9" s="202" t="s">
        <v>95</v>
      </c>
      <c r="B9" s="226">
        <v>1.121760607793836</v>
      </c>
      <c r="C9" s="226">
        <v>0.96305192083133806</v>
      </c>
      <c r="D9" s="226">
        <v>1.252681275857914</v>
      </c>
      <c r="E9" s="226">
        <v>1.0735747888558891</v>
      </c>
      <c r="F9" s="226">
        <v>1.0459648943902049</v>
      </c>
      <c r="G9" s="226">
        <v>1.0603417565655719</v>
      </c>
      <c r="H9" s="226">
        <v>0.88054061632655367</v>
      </c>
      <c r="I9" s="226">
        <v>0.81937608064408851</v>
      </c>
      <c r="J9" s="226">
        <v>0.90700546804404492</v>
      </c>
      <c r="K9" s="226">
        <v>0.79731654490942816</v>
      </c>
      <c r="L9" s="226">
        <v>0.95623718726296336</v>
      </c>
      <c r="M9" s="226">
        <v>0.87893126927878762</v>
      </c>
      <c r="N9" s="226">
        <v>0.74687216887380325</v>
      </c>
      <c r="O9" s="226">
        <v>0.72733371780847067</v>
      </c>
      <c r="P9" s="226">
        <v>0.59373856302337968</v>
      </c>
      <c r="Q9" s="226">
        <v>0.69274608973632068</v>
      </c>
      <c r="R9" s="226">
        <v>0.6917048006071036</v>
      </c>
      <c r="S9" s="226">
        <v>0.61580199698775595</v>
      </c>
      <c r="T9" s="226">
        <v>0.42265692568498908</v>
      </c>
      <c r="U9" s="226">
        <v>0.53233977953770539</v>
      </c>
      <c r="V9" s="226">
        <v>0.48215066058368561</v>
      </c>
      <c r="W9" s="226">
        <v>0.1033432221588115</v>
      </c>
      <c r="DA9" s="174" t="s">
        <v>2702</v>
      </c>
    </row>
    <row r="10" spans="1:105" ht="12" customHeight="1" x14ac:dyDescent="0.25">
      <c r="A10" s="56" t="s">
        <v>96</v>
      </c>
      <c r="B10" s="262">
        <v>4.1800106901039964</v>
      </c>
      <c r="C10" s="262">
        <v>3.5354526581811969</v>
      </c>
      <c r="D10" s="262">
        <v>3.6807240174766638</v>
      </c>
      <c r="E10" s="262">
        <v>4.3519842481267101</v>
      </c>
      <c r="F10" s="262">
        <v>4.7736863443099642</v>
      </c>
      <c r="G10" s="262">
        <v>4.6155485209233547</v>
      </c>
      <c r="H10" s="262">
        <v>4.380678695150884</v>
      </c>
      <c r="I10" s="262">
        <v>4.6883310845599722</v>
      </c>
      <c r="J10" s="262">
        <v>4.0381112809371356</v>
      </c>
      <c r="K10" s="262">
        <v>3.8442950376363521</v>
      </c>
      <c r="L10" s="262">
        <v>3.7306441127832981</v>
      </c>
      <c r="M10" s="262">
        <v>5.8948742301931532</v>
      </c>
      <c r="N10" s="262">
        <v>6.0086530133556844</v>
      </c>
      <c r="O10" s="262">
        <v>6.151452261430479</v>
      </c>
      <c r="P10" s="262">
        <v>5.6719699805101067</v>
      </c>
      <c r="Q10" s="262">
        <v>4.2590014742014306</v>
      </c>
      <c r="R10" s="262">
        <v>4.3296681237866874</v>
      </c>
      <c r="S10" s="262">
        <v>4.352369636251753</v>
      </c>
      <c r="T10" s="262">
        <v>4.5101605299748018</v>
      </c>
      <c r="U10" s="262">
        <v>4.2492077071115526</v>
      </c>
      <c r="V10" s="262">
        <v>4.257339270656777</v>
      </c>
      <c r="W10" s="262">
        <v>0.24661347915191759</v>
      </c>
      <c r="DA10" s="68" t="s">
        <v>2703</v>
      </c>
    </row>
    <row r="11" spans="1:105" ht="12" customHeight="1" x14ac:dyDescent="0.25">
      <c r="A11" s="37" t="s">
        <v>160</v>
      </c>
      <c r="B11" s="228">
        <v>7.1485674752328768E-2</v>
      </c>
      <c r="C11" s="228">
        <v>7.7909592081747289E-2</v>
      </c>
      <c r="D11" s="228">
        <v>7.6709636094603656E-2</v>
      </c>
      <c r="E11" s="228">
        <v>0.1214639265531316</v>
      </c>
      <c r="F11" s="228">
        <v>0.15771152041507</v>
      </c>
      <c r="G11" s="228">
        <v>0.14536535048435381</v>
      </c>
      <c r="H11" s="228">
        <v>8.2430794738124993E-2</v>
      </c>
      <c r="I11" s="228">
        <v>6.5004218468084352E-2</v>
      </c>
      <c r="J11" s="228">
        <v>4.8590446068321663E-2</v>
      </c>
      <c r="K11" s="228">
        <v>3.7723715934945959E-2</v>
      </c>
      <c r="L11" s="228">
        <v>9.2972012768974793E-2</v>
      </c>
      <c r="M11" s="228">
        <v>4.4883441551562778E-2</v>
      </c>
      <c r="N11" s="228">
        <v>4.0419806929528131E-2</v>
      </c>
      <c r="O11" s="228">
        <v>5.5602181949885587E-2</v>
      </c>
      <c r="P11" s="228">
        <v>8.6909080462589192E-3</v>
      </c>
      <c r="Q11" s="228">
        <v>8.8467567576266427E-3</v>
      </c>
      <c r="R11" s="228">
        <v>1.8064399938582599E-2</v>
      </c>
      <c r="S11" s="228">
        <v>1.0293156234754139E-2</v>
      </c>
      <c r="T11" s="228">
        <v>9.3003178875109768E-3</v>
      </c>
      <c r="U11" s="228">
        <v>8.9611777888366443E-3</v>
      </c>
      <c r="V11" s="228">
        <v>1.34377765083712E-2</v>
      </c>
      <c r="W11" s="228">
        <v>9.1988044910707827E-3</v>
      </c>
      <c r="DA11" s="69" t="s">
        <v>2704</v>
      </c>
    </row>
    <row r="12" spans="1:105" ht="12" customHeight="1" x14ac:dyDescent="0.25">
      <c r="A12" s="37" t="s">
        <v>162</v>
      </c>
      <c r="B12" s="228">
        <v>3.8172312544612441</v>
      </c>
      <c r="C12" s="228">
        <v>3.2011835664865131</v>
      </c>
      <c r="D12" s="228">
        <v>3.1217633635691691</v>
      </c>
      <c r="E12" s="228">
        <v>3.9647272761232188</v>
      </c>
      <c r="F12" s="228">
        <v>4.3980051901998376</v>
      </c>
      <c r="G12" s="228">
        <v>4.2311500512159252</v>
      </c>
      <c r="H12" s="228">
        <v>4.1330797307007083</v>
      </c>
      <c r="I12" s="228">
        <v>4.5066997406148923</v>
      </c>
      <c r="J12" s="228">
        <v>3.7887025263809728</v>
      </c>
      <c r="K12" s="228">
        <v>3.6546087762084158</v>
      </c>
      <c r="L12" s="228">
        <v>3.3665638825545599</v>
      </c>
      <c r="M12" s="228">
        <v>5.7576942365335917</v>
      </c>
      <c r="N12" s="228">
        <v>5.9102756973698378</v>
      </c>
      <c r="O12" s="228">
        <v>6.0441927673693003</v>
      </c>
      <c r="P12" s="228">
        <v>5.6284273160945961</v>
      </c>
      <c r="Q12" s="228">
        <v>4.1727115071770937</v>
      </c>
      <c r="R12" s="228">
        <v>4.2365306336604407</v>
      </c>
      <c r="S12" s="228">
        <v>4.2877504428016771</v>
      </c>
      <c r="T12" s="228">
        <v>4.4826688013456089</v>
      </c>
      <c r="U12" s="228">
        <v>4.2017568077191436</v>
      </c>
      <c r="V12" s="228">
        <v>4.2147974714520968</v>
      </c>
      <c r="W12" s="228">
        <v>0.18101237243243079</v>
      </c>
      <c r="DA12" s="69" t="s">
        <v>2705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2707</v>
      </c>
    </row>
    <row r="15" spans="1:105" ht="12" customHeight="1" x14ac:dyDescent="0.25">
      <c r="A15" s="37" t="s">
        <v>38</v>
      </c>
      <c r="B15" s="228">
        <v>0.2912937608904233</v>
      </c>
      <c r="C15" s="228">
        <v>0.2563594996129373</v>
      </c>
      <c r="D15" s="228">
        <v>0.48225101781289098</v>
      </c>
      <c r="E15" s="228">
        <v>0.26579304545035931</v>
      </c>
      <c r="F15" s="228">
        <v>0.21796963369505681</v>
      </c>
      <c r="G15" s="228">
        <v>0.23903311922307549</v>
      </c>
      <c r="H15" s="228">
        <v>0.16516816971205139</v>
      </c>
      <c r="I15" s="228">
        <v>0.11662712547699559</v>
      </c>
      <c r="J15" s="228">
        <v>0.20081830848784071</v>
      </c>
      <c r="K15" s="228">
        <v>0.15196254549299049</v>
      </c>
      <c r="L15" s="228">
        <v>0.27110821745976371</v>
      </c>
      <c r="M15" s="228">
        <v>9.2296552107998697E-2</v>
      </c>
      <c r="N15" s="228">
        <v>5.7957509056317767E-2</v>
      </c>
      <c r="O15" s="228">
        <v>5.165731211129318E-2</v>
      </c>
      <c r="P15" s="228">
        <v>3.4851756369251412E-2</v>
      </c>
      <c r="Q15" s="228">
        <v>7.7443210266710374E-2</v>
      </c>
      <c r="R15" s="228">
        <v>7.5073090187663977E-2</v>
      </c>
      <c r="S15" s="228">
        <v>5.4326037215322177E-2</v>
      </c>
      <c r="T15" s="228">
        <v>1.8191410741682321E-2</v>
      </c>
      <c r="U15" s="228">
        <v>3.8489721603572648E-2</v>
      </c>
      <c r="V15" s="228">
        <v>2.9104022696309371E-2</v>
      </c>
      <c r="W15" s="228">
        <v>5.6402302228415961E-2</v>
      </c>
      <c r="DA15" s="69" t="s">
        <v>2708</v>
      </c>
    </row>
    <row r="16" spans="1:105" ht="12" customHeight="1" x14ac:dyDescent="0.25">
      <c r="A16" s="57" t="s">
        <v>2709</v>
      </c>
      <c r="B16" s="263">
        <v>1.9578408846218101</v>
      </c>
      <c r="C16" s="263">
        <v>1.6576530693631719</v>
      </c>
      <c r="D16" s="263">
        <v>1.743545335089832</v>
      </c>
      <c r="E16" s="263">
        <v>2.1375641570905182</v>
      </c>
      <c r="F16" s="263">
        <v>2.3536775370390761</v>
      </c>
      <c r="G16" s="263">
        <v>2.2869469856604598</v>
      </c>
      <c r="H16" s="263">
        <v>2.1944638213010799</v>
      </c>
      <c r="I16" s="263">
        <v>2.253634374607425</v>
      </c>
      <c r="J16" s="263">
        <v>2.022167931468247</v>
      </c>
      <c r="K16" s="263">
        <v>1.887074473992959</v>
      </c>
      <c r="L16" s="263">
        <v>1.9361833423326389</v>
      </c>
      <c r="M16" s="263">
        <v>2.738098434248661</v>
      </c>
      <c r="N16" s="263">
        <v>2.7602959973108221</v>
      </c>
      <c r="O16" s="263">
        <v>2.8115012508712129</v>
      </c>
      <c r="P16" s="263">
        <v>2.5936505229177498</v>
      </c>
      <c r="Q16" s="263">
        <v>1.913382246199411</v>
      </c>
      <c r="R16" s="263">
        <v>1.943171842270093</v>
      </c>
      <c r="S16" s="263">
        <v>1.935176750727112</v>
      </c>
      <c r="T16" s="263">
        <v>1.9495226473909399</v>
      </c>
      <c r="U16" s="263">
        <v>1.88063089318909</v>
      </c>
      <c r="V16" s="263">
        <v>1.866880642570828</v>
      </c>
      <c r="W16" s="263">
        <v>0.1160604541741537</v>
      </c>
      <c r="DA16" s="70" t="s">
        <v>2710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2711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2712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2713</v>
      </c>
    </row>
    <row r="20" spans="1:105" ht="12" customHeight="1" x14ac:dyDescent="0.25">
      <c r="A20" s="46" t="s">
        <v>160</v>
      </c>
      <c r="B20" s="231">
        <v>3.5990682593394711E-2</v>
      </c>
      <c r="C20" s="231">
        <v>3.9384997071425148E-2</v>
      </c>
      <c r="D20" s="231">
        <v>4.181580653744596E-2</v>
      </c>
      <c r="E20" s="231">
        <v>4.9684123478328922E-2</v>
      </c>
      <c r="F20" s="231">
        <v>5.9779912577073671E-2</v>
      </c>
      <c r="G20" s="231">
        <v>5.5606882655761629E-2</v>
      </c>
      <c r="H20" s="231">
        <v>2.8333079895784929E-2</v>
      </c>
      <c r="I20" s="231">
        <v>2.385835216665275E-2</v>
      </c>
      <c r="J20" s="231">
        <v>1.774182132894556E-2</v>
      </c>
      <c r="K20" s="231">
        <v>1.40927052422341E-2</v>
      </c>
      <c r="L20" s="231">
        <v>3.2609523866869383E-2</v>
      </c>
      <c r="M20" s="231">
        <v>1.7219369756405329E-2</v>
      </c>
      <c r="N20" s="231">
        <v>1.484544703732883E-2</v>
      </c>
      <c r="O20" s="231">
        <v>2.0365574134942731E-2</v>
      </c>
      <c r="P20" s="231">
        <v>3.0147571432743688E-3</v>
      </c>
      <c r="Q20" s="231">
        <v>4.0266675436947249E-3</v>
      </c>
      <c r="R20" s="231">
        <v>8.1825381013629454E-3</v>
      </c>
      <c r="S20" s="231">
        <v>4.5668492286661767E-3</v>
      </c>
      <c r="T20" s="231">
        <v>3.890503187699275E-3</v>
      </c>
      <c r="U20" s="231">
        <v>3.830621015227E-3</v>
      </c>
      <c r="V20" s="231">
        <v>5.7114599491149276E-3</v>
      </c>
      <c r="W20" s="231">
        <v>5.5793506669182978E-3</v>
      </c>
      <c r="DA20" s="73" t="s">
        <v>2714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2715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2716</v>
      </c>
    </row>
    <row r="23" spans="1:105" ht="12" customHeight="1" x14ac:dyDescent="0.25">
      <c r="A23" s="46" t="s">
        <v>162</v>
      </c>
      <c r="B23" s="231">
        <v>1.9218502020284149</v>
      </c>
      <c r="C23" s="231">
        <v>1.6182680722917471</v>
      </c>
      <c r="D23" s="231">
        <v>1.7017295285523859</v>
      </c>
      <c r="E23" s="231">
        <v>1.621748984531951</v>
      </c>
      <c r="F23" s="231">
        <v>1.667046041352729</v>
      </c>
      <c r="G23" s="231">
        <v>1.6185498374470459</v>
      </c>
      <c r="H23" s="231">
        <v>1.4206205168543791</v>
      </c>
      <c r="I23" s="231">
        <v>1.6540838741680099</v>
      </c>
      <c r="J23" s="231">
        <v>1.383368310656417</v>
      </c>
      <c r="K23" s="231">
        <v>1.365277067285839</v>
      </c>
      <c r="L23" s="231">
        <v>1.1808074495525831</v>
      </c>
      <c r="M23" s="231">
        <v>2.2089185360106098</v>
      </c>
      <c r="N23" s="231">
        <v>2.1707348823880168</v>
      </c>
      <c r="O23" s="231">
        <v>2.2138241984943789</v>
      </c>
      <c r="P23" s="231">
        <v>1.9524244608595229</v>
      </c>
      <c r="Q23" s="231">
        <v>1.8992408693351559</v>
      </c>
      <c r="R23" s="231">
        <v>1.918999437865516</v>
      </c>
      <c r="S23" s="231">
        <v>1.902381481037493</v>
      </c>
      <c r="T23" s="231">
        <v>1.87518722176738</v>
      </c>
      <c r="U23" s="231">
        <v>1.7961185803692881</v>
      </c>
      <c r="V23" s="231">
        <v>1.7914159337918161</v>
      </c>
      <c r="W23" s="231">
        <v>0.10978942990164429</v>
      </c>
      <c r="DA23" s="73" t="s">
        <v>2717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2718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2719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0.46613104908023789</v>
      </c>
      <c r="F26" s="231">
        <v>0.62685158310927314</v>
      </c>
      <c r="G26" s="231">
        <v>0.61279026555765248</v>
      </c>
      <c r="H26" s="231">
        <v>0.74551022455091598</v>
      </c>
      <c r="I26" s="231">
        <v>0.57569214827276294</v>
      </c>
      <c r="J26" s="231">
        <v>0.6210577994828842</v>
      </c>
      <c r="K26" s="231">
        <v>0.50770470146488567</v>
      </c>
      <c r="L26" s="231">
        <v>0.72276636891318657</v>
      </c>
      <c r="M26" s="231">
        <v>0.5119605284816463</v>
      </c>
      <c r="N26" s="231">
        <v>0.57471566788547546</v>
      </c>
      <c r="O26" s="231">
        <v>0.57731147824189089</v>
      </c>
      <c r="P26" s="231">
        <v>0.63821130491495259</v>
      </c>
      <c r="Q26" s="231">
        <v>1.0114709320559939E-2</v>
      </c>
      <c r="R26" s="231">
        <v>1.5989866303214341E-2</v>
      </c>
      <c r="S26" s="231">
        <v>2.8228420460951888E-2</v>
      </c>
      <c r="T26" s="231">
        <v>7.0444922435860535E-2</v>
      </c>
      <c r="U26" s="231">
        <v>8.0681691804575045E-2</v>
      </c>
      <c r="V26" s="231">
        <v>6.9753248829896405E-2</v>
      </c>
      <c r="W26" s="231">
        <v>6.9167360559110164E-4</v>
      </c>
      <c r="DA26" s="73" t="s">
        <v>2720</v>
      </c>
    </row>
    <row r="27" spans="1:105" ht="12" customHeight="1" x14ac:dyDescent="0.25">
      <c r="A27" s="57" t="s">
        <v>2721</v>
      </c>
      <c r="B27" s="263">
        <v>16.641647519285382</v>
      </c>
      <c r="C27" s="263">
        <v>14.090051089586961</v>
      </c>
      <c r="D27" s="263">
        <v>14.82013534826358</v>
      </c>
      <c r="E27" s="263">
        <v>18.16929533526941</v>
      </c>
      <c r="F27" s="263">
        <v>20.00625906483215</v>
      </c>
      <c r="G27" s="263">
        <v>19.439049378113921</v>
      </c>
      <c r="H27" s="263">
        <v>18.652942481059181</v>
      </c>
      <c r="I27" s="263">
        <v>19.155892184163111</v>
      </c>
      <c r="J27" s="263">
        <v>17.188427417480099</v>
      </c>
      <c r="K27" s="263">
        <v>16.040133028940151</v>
      </c>
      <c r="L27" s="263">
        <v>16.457558409827431</v>
      </c>
      <c r="M27" s="263">
        <v>23.273836691113619</v>
      </c>
      <c r="N27" s="263">
        <v>23.46251597714199</v>
      </c>
      <c r="O27" s="263">
        <v>23.897760632405319</v>
      </c>
      <c r="P27" s="263">
        <v>22.04602944480088</v>
      </c>
      <c r="Q27" s="263">
        <v>16.26374909269499</v>
      </c>
      <c r="R27" s="263">
        <v>16.51696065929579</v>
      </c>
      <c r="S27" s="263">
        <v>16.449002381180449</v>
      </c>
      <c r="T27" s="263">
        <v>16.570942502822991</v>
      </c>
      <c r="U27" s="263">
        <v>15.98536259210726</v>
      </c>
      <c r="V27" s="263">
        <v>15.868485461852041</v>
      </c>
      <c r="W27" s="263">
        <v>0.98651386048030631</v>
      </c>
      <c r="DA27" s="70" t="s">
        <v>2722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2723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2724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2725</v>
      </c>
    </row>
    <row r="31" spans="1:105" ht="12" customHeight="1" x14ac:dyDescent="0.25">
      <c r="A31" s="46" t="s">
        <v>160</v>
      </c>
      <c r="B31" s="231">
        <v>0.30592080204385502</v>
      </c>
      <c r="C31" s="231">
        <v>0.33477247510711372</v>
      </c>
      <c r="D31" s="231">
        <v>0.35543435556829073</v>
      </c>
      <c r="E31" s="231">
        <v>0.42231504956579591</v>
      </c>
      <c r="F31" s="231">
        <v>0.50812925690512623</v>
      </c>
      <c r="G31" s="231">
        <v>0.47265850257397402</v>
      </c>
      <c r="H31" s="231">
        <v>0.24083117911417201</v>
      </c>
      <c r="I31" s="231">
        <v>0.2027959934165483</v>
      </c>
      <c r="J31" s="231">
        <v>0.1508054812960373</v>
      </c>
      <c r="K31" s="231">
        <v>0.11978799455898979</v>
      </c>
      <c r="L31" s="231">
        <v>0.27718095286838967</v>
      </c>
      <c r="M31" s="231">
        <v>0.14636464292944529</v>
      </c>
      <c r="N31" s="231">
        <v>0.12618629981729501</v>
      </c>
      <c r="O31" s="231">
        <v>0.1731073801470133</v>
      </c>
      <c r="P31" s="231">
        <v>2.5625435717832139E-2</v>
      </c>
      <c r="Q31" s="231">
        <v>3.4226674121405162E-2</v>
      </c>
      <c r="R31" s="231">
        <v>6.9551573861585059E-2</v>
      </c>
      <c r="S31" s="231">
        <v>3.8818218443662497E-2</v>
      </c>
      <c r="T31" s="231">
        <v>3.3069277095443841E-2</v>
      </c>
      <c r="U31" s="231">
        <v>3.25602786294295E-2</v>
      </c>
      <c r="V31" s="231">
        <v>4.8547409567476912E-2</v>
      </c>
      <c r="W31" s="231">
        <v>4.7424480668805537E-2</v>
      </c>
      <c r="DA31" s="73" t="s">
        <v>2726</v>
      </c>
    </row>
    <row r="32" spans="1:105" ht="12" customHeight="1" x14ac:dyDescent="0.25">
      <c r="A32" s="46" t="s">
        <v>70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2727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2728</v>
      </c>
    </row>
    <row r="34" spans="1:105" ht="12" customHeight="1" x14ac:dyDescent="0.25">
      <c r="A34" s="46" t="s">
        <v>162</v>
      </c>
      <c r="B34" s="231">
        <v>16.335726717241531</v>
      </c>
      <c r="C34" s="231">
        <v>13.755278614479851</v>
      </c>
      <c r="D34" s="231">
        <v>14.46470099269529</v>
      </c>
      <c r="E34" s="231">
        <v>13.784866368521589</v>
      </c>
      <c r="F34" s="231">
        <v>14.169891351498199</v>
      </c>
      <c r="G34" s="231">
        <v>13.757673618299901</v>
      </c>
      <c r="H34" s="231">
        <v>12.07527439326223</v>
      </c>
      <c r="I34" s="231">
        <v>14.059712930428081</v>
      </c>
      <c r="J34" s="231">
        <v>11.75863064057954</v>
      </c>
      <c r="K34" s="231">
        <v>11.604855071929631</v>
      </c>
      <c r="L34" s="231">
        <v>10.03686332119695</v>
      </c>
      <c r="M34" s="231">
        <v>18.775807556090189</v>
      </c>
      <c r="N34" s="231">
        <v>18.451246500298151</v>
      </c>
      <c r="O34" s="231">
        <v>18.817505687202232</v>
      </c>
      <c r="P34" s="231">
        <v>16.595607917305951</v>
      </c>
      <c r="Q34" s="231">
        <v>16.143547389348829</v>
      </c>
      <c r="R34" s="231">
        <v>16.311495221856891</v>
      </c>
      <c r="S34" s="231">
        <v>16.170242588818699</v>
      </c>
      <c r="T34" s="231">
        <v>15.93909138502273</v>
      </c>
      <c r="U34" s="231">
        <v>15.26700793313894</v>
      </c>
      <c r="V34" s="231">
        <v>15.227035437230439</v>
      </c>
      <c r="W34" s="231">
        <v>0.93321015416397635</v>
      </c>
      <c r="DA34" s="73" t="s">
        <v>2729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2730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2731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3.9621139171820241</v>
      </c>
      <c r="F37" s="231">
        <v>5.3282384564288234</v>
      </c>
      <c r="G37" s="231">
        <v>5.2087172572400471</v>
      </c>
      <c r="H37" s="231">
        <v>6.3368369086827867</v>
      </c>
      <c r="I37" s="231">
        <v>4.8933832603184833</v>
      </c>
      <c r="J37" s="231">
        <v>5.2789912956045173</v>
      </c>
      <c r="K37" s="231">
        <v>4.3154899624515277</v>
      </c>
      <c r="L37" s="231">
        <v>6.1435141357620848</v>
      </c>
      <c r="M37" s="231">
        <v>4.3516644920939944</v>
      </c>
      <c r="N37" s="231">
        <v>4.8850831770265417</v>
      </c>
      <c r="O37" s="231">
        <v>4.9071475650560741</v>
      </c>
      <c r="P37" s="231">
        <v>5.4247960917770968</v>
      </c>
      <c r="Q37" s="231">
        <v>8.5975029224759456E-2</v>
      </c>
      <c r="R37" s="231">
        <v>0.13591386357732199</v>
      </c>
      <c r="S37" s="231">
        <v>0.23994157391809109</v>
      </c>
      <c r="T37" s="231">
        <v>0.59878184070481455</v>
      </c>
      <c r="U37" s="231">
        <v>0.68579438033888773</v>
      </c>
      <c r="V37" s="231">
        <v>0.59290261505411956</v>
      </c>
      <c r="W37" s="231">
        <v>5.8792256475243632E-3</v>
      </c>
      <c r="DA37" s="73" t="s">
        <v>2732</v>
      </c>
    </row>
    <row r="38" spans="1:105" ht="12" customHeight="1" x14ac:dyDescent="0.25">
      <c r="A38" s="57" t="s">
        <v>2733</v>
      </c>
      <c r="B38" s="263">
        <v>3.5397779179272151</v>
      </c>
      <c r="C38" s="263">
        <v>3.0389638390677778</v>
      </c>
      <c r="D38" s="263">
        <v>3.952905359373863</v>
      </c>
      <c r="E38" s="263">
        <v>3.3877248892785832</v>
      </c>
      <c r="F38" s="263">
        <v>3.3006003334090912</v>
      </c>
      <c r="G38" s="263">
        <v>3.3459673207180258</v>
      </c>
      <c r="H38" s="263">
        <v>2.7785948337415678</v>
      </c>
      <c r="I38" s="263">
        <v>2.58558674336579</v>
      </c>
      <c r="J38" s="263">
        <v>2.862106143605653</v>
      </c>
      <c r="K38" s="263">
        <v>2.515976652825306</v>
      </c>
      <c r="L38" s="263">
        <v>3.017459568696462</v>
      </c>
      <c r="M38" s="263">
        <v>2.7735164497241742</v>
      </c>
      <c r="N38" s="263">
        <v>2.356796621779556</v>
      </c>
      <c r="O38" s="263">
        <v>2.2951419539733959</v>
      </c>
      <c r="P38" s="263">
        <v>1.873575021095998</v>
      </c>
      <c r="Q38" s="263">
        <v>2.1859987720568341</v>
      </c>
      <c r="R38" s="263">
        <v>2.182712926360193</v>
      </c>
      <c r="S38" s="263">
        <v>1.943197412716918</v>
      </c>
      <c r="T38" s="263">
        <v>1.333717409939299</v>
      </c>
      <c r="U38" s="263">
        <v>1.679827748763425</v>
      </c>
      <c r="V38" s="263">
        <v>1.52145319561963</v>
      </c>
      <c r="W38" s="263">
        <v>0.32610527881224938</v>
      </c>
      <c r="DA38" s="70" t="s">
        <v>2734</v>
      </c>
    </row>
    <row r="39" spans="1:105" ht="12" customHeight="1" x14ac:dyDescent="0.25">
      <c r="A39" s="57" t="s">
        <v>2735</v>
      </c>
      <c r="B39" s="263">
        <f t="shared" ref="B39:W39" si="0">B40+B46+B57+B58</f>
        <v>10.851947022299818</v>
      </c>
      <c r="C39" s="263">
        <f t="shared" si="0"/>
        <v>9.2547569054190415</v>
      </c>
      <c r="D39" s="263">
        <f t="shared" si="0"/>
        <v>10.937690605531021</v>
      </c>
      <c r="E39" s="263">
        <f t="shared" si="0"/>
        <v>10.977444450359927</v>
      </c>
      <c r="F39" s="263">
        <f t="shared" si="0"/>
        <v>11.368695650733649</v>
      </c>
      <c r="G39" s="263">
        <f t="shared" si="0"/>
        <v>11.266904157334544</v>
      </c>
      <c r="H39" s="263">
        <f t="shared" si="0"/>
        <v>10.069707629094598</v>
      </c>
      <c r="I39" s="263">
        <f t="shared" si="0"/>
        <v>9.97625914673106</v>
      </c>
      <c r="J39" s="263">
        <f t="shared" si="0"/>
        <v>9.7832771417513449</v>
      </c>
      <c r="K39" s="263">
        <f t="shared" si="0"/>
        <v>8.9054606536252869</v>
      </c>
      <c r="L39" s="263">
        <f t="shared" si="0"/>
        <v>9.7652630142598902</v>
      </c>
      <c r="M39" s="263">
        <f t="shared" si="0"/>
        <v>11.589224763705035</v>
      </c>
      <c r="N39" s="263">
        <f t="shared" si="0"/>
        <v>10.966543118516842</v>
      </c>
      <c r="O39" s="263">
        <f t="shared" si="0"/>
        <v>11.004367366694666</v>
      </c>
      <c r="P39" s="263">
        <f t="shared" si="0"/>
        <v>9.7313504169303755</v>
      </c>
      <c r="Q39" s="263">
        <f t="shared" si="0"/>
        <v>8.5776714975135757</v>
      </c>
      <c r="R39" s="263">
        <f t="shared" si="0"/>
        <v>8.650628319690659</v>
      </c>
      <c r="S39" s="263">
        <f t="shared" si="0"/>
        <v>8.2456227682503958</v>
      </c>
      <c r="T39" s="263">
        <f t="shared" si="0"/>
        <v>7.3047568497273883</v>
      </c>
      <c r="U39" s="263">
        <f t="shared" si="0"/>
        <v>7.6694858791804892</v>
      </c>
      <c r="V39" s="263">
        <f t="shared" si="0"/>
        <v>7.3832781080468752</v>
      </c>
      <c r="W39" s="263">
        <f t="shared" si="0"/>
        <v>0.82812864719681001</v>
      </c>
      <c r="DA39" s="70"/>
    </row>
    <row r="40" spans="1:105" ht="12" customHeight="1" x14ac:dyDescent="0.25">
      <c r="A40" s="60" t="s">
        <v>2736</v>
      </c>
      <c r="B40" s="331">
        <v>3.1325454153948971</v>
      </c>
      <c r="C40" s="331">
        <v>2.652244910981076</v>
      </c>
      <c r="D40" s="331">
        <v>2.7896725361437329</v>
      </c>
      <c r="E40" s="331">
        <v>3.3082222285198539</v>
      </c>
      <c r="F40" s="331">
        <v>3.6075492316358031</v>
      </c>
      <c r="G40" s="331">
        <v>3.504767711449194</v>
      </c>
      <c r="H40" s="331">
        <v>3.308789518115451</v>
      </c>
      <c r="I40" s="331">
        <v>3.4592608290459359</v>
      </c>
      <c r="J40" s="331">
        <v>3.0732924820916931</v>
      </c>
      <c r="K40" s="331">
        <v>2.8901944946256011</v>
      </c>
      <c r="L40" s="331">
        <v>2.899860807948321</v>
      </c>
      <c r="M40" s="331">
        <v>4.2565083671308033</v>
      </c>
      <c r="N40" s="331">
        <v>4.2730624304467772</v>
      </c>
      <c r="O40" s="331">
        <v>4.3543472778758723</v>
      </c>
      <c r="P40" s="331">
        <v>3.9843282658071599</v>
      </c>
      <c r="Q40" s="331">
        <v>3.0592687320853269</v>
      </c>
      <c r="R40" s="331">
        <v>3.105677070660144</v>
      </c>
      <c r="S40" s="331">
        <v>3.0902181410165861</v>
      </c>
      <c r="T40" s="331">
        <v>3.1036037107828802</v>
      </c>
      <c r="U40" s="331">
        <v>2.9912289320766261</v>
      </c>
      <c r="V40" s="331">
        <v>2.9716285124228299</v>
      </c>
      <c r="W40" s="331">
        <v>0.185566302801285</v>
      </c>
      <c r="DA40" s="72" t="s">
        <v>2737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2738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2739</v>
      </c>
    </row>
    <row r="43" spans="1:105" ht="12" customHeight="1" x14ac:dyDescent="0.25">
      <c r="A43" s="59" t="s">
        <v>160</v>
      </c>
      <c r="B43" s="297">
        <v>5.7585092149431541E-2</v>
      </c>
      <c r="C43" s="297">
        <v>6.3015995314280246E-2</v>
      </c>
      <c r="D43" s="297">
        <v>6.6905290459913558E-2</v>
      </c>
      <c r="E43" s="297">
        <v>9.8338438378308107E-2</v>
      </c>
      <c r="F43" s="297">
        <v>0.12488750078946539</v>
      </c>
      <c r="G43" s="297">
        <v>0.11641037217488789</v>
      </c>
      <c r="H43" s="297">
        <v>6.4700621183015922E-2</v>
      </c>
      <c r="I43" s="297">
        <v>4.918659403188784E-2</v>
      </c>
      <c r="J43" s="297">
        <v>3.8916145750512693E-2</v>
      </c>
      <c r="K43" s="297">
        <v>2.9528455615520869E-2</v>
      </c>
      <c r="L43" s="297">
        <v>7.7931232460765526E-2</v>
      </c>
      <c r="M43" s="297">
        <v>3.2924461352992797E-2</v>
      </c>
      <c r="N43" s="297">
        <v>2.9024566676566079E-2</v>
      </c>
      <c r="O43" s="297">
        <v>3.9691696463414049E-2</v>
      </c>
      <c r="P43" s="297">
        <v>6.1427540114289206E-3</v>
      </c>
      <c r="Q43" s="297">
        <v>6.4723733643507319E-3</v>
      </c>
      <c r="R43" s="297">
        <v>1.318625914839017E-2</v>
      </c>
      <c r="S43" s="297">
        <v>7.4005992242810676E-3</v>
      </c>
      <c r="T43" s="297">
        <v>6.4258013225316386E-3</v>
      </c>
      <c r="U43" s="297">
        <v>6.3658821036471922E-3</v>
      </c>
      <c r="V43" s="297">
        <v>9.4441480840270625E-3</v>
      </c>
      <c r="W43" s="297">
        <v>8.9741736905732481E-3</v>
      </c>
      <c r="DA43" s="122" t="s">
        <v>2740</v>
      </c>
    </row>
    <row r="44" spans="1:105" ht="12" customHeight="1" x14ac:dyDescent="0.25">
      <c r="A44" s="59" t="s">
        <v>70</v>
      </c>
      <c r="B44" s="297">
        <v>0</v>
      </c>
      <c r="C44" s="297">
        <v>0</v>
      </c>
      <c r="D44" s="297">
        <v>0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2741</v>
      </c>
    </row>
    <row r="45" spans="1:105" ht="12" customHeight="1" x14ac:dyDescent="0.25">
      <c r="A45" s="59" t="s">
        <v>162</v>
      </c>
      <c r="B45" s="297">
        <v>3.074960323245465</v>
      </c>
      <c r="C45" s="297">
        <v>2.589228915666796</v>
      </c>
      <c r="D45" s="297">
        <v>2.7227672456838188</v>
      </c>
      <c r="E45" s="297">
        <v>3.209883790141546</v>
      </c>
      <c r="F45" s="297">
        <v>3.4826617308463379</v>
      </c>
      <c r="G45" s="297">
        <v>3.388357339274306</v>
      </c>
      <c r="H45" s="297">
        <v>3.2440888969324351</v>
      </c>
      <c r="I45" s="297">
        <v>3.410074235014048</v>
      </c>
      <c r="J45" s="297">
        <v>3.0343763363411811</v>
      </c>
      <c r="K45" s="297">
        <v>2.8606660390100802</v>
      </c>
      <c r="L45" s="297">
        <v>2.8219295754875562</v>
      </c>
      <c r="M45" s="297">
        <v>4.2235839057778106</v>
      </c>
      <c r="N45" s="297">
        <v>4.2440378637702114</v>
      </c>
      <c r="O45" s="297">
        <v>4.3146555814124579</v>
      </c>
      <c r="P45" s="297">
        <v>3.978185511795731</v>
      </c>
      <c r="Q45" s="297">
        <v>3.0527963587209772</v>
      </c>
      <c r="R45" s="297">
        <v>3.092490811511754</v>
      </c>
      <c r="S45" s="297">
        <v>3.0828175417923052</v>
      </c>
      <c r="T45" s="297">
        <v>3.0971779094603482</v>
      </c>
      <c r="U45" s="297">
        <v>2.984863049972978</v>
      </c>
      <c r="V45" s="297">
        <v>2.9621843643388028</v>
      </c>
      <c r="W45" s="297">
        <v>0.17659212911071179</v>
      </c>
      <c r="DA45" s="122" t="s">
        <v>2742</v>
      </c>
    </row>
    <row r="46" spans="1:105" ht="12" customHeight="1" x14ac:dyDescent="0.25">
      <c r="A46" s="60" t="s">
        <v>2743</v>
      </c>
      <c r="B46" s="331">
        <v>2.088363610263265</v>
      </c>
      <c r="C46" s="331">
        <v>1.768163273987384</v>
      </c>
      <c r="D46" s="331">
        <v>1.8597816907624889</v>
      </c>
      <c r="E46" s="331">
        <v>2.2800684342298871</v>
      </c>
      <c r="F46" s="331">
        <v>2.5105893728416819</v>
      </c>
      <c r="G46" s="331">
        <v>2.4394101180378249</v>
      </c>
      <c r="H46" s="331">
        <v>2.3407614093878202</v>
      </c>
      <c r="I46" s="331">
        <v>2.4038766662479212</v>
      </c>
      <c r="J46" s="331">
        <v>2.156979126899464</v>
      </c>
      <c r="K46" s="331">
        <v>2.012879438925824</v>
      </c>
      <c r="L46" s="331">
        <v>2.0652622318214822</v>
      </c>
      <c r="M46" s="331">
        <v>2.920638329865239</v>
      </c>
      <c r="N46" s="331">
        <v>2.944315730464877</v>
      </c>
      <c r="O46" s="331">
        <v>2.9989346675959609</v>
      </c>
      <c r="P46" s="331">
        <v>2.7665605577789338</v>
      </c>
      <c r="Q46" s="331">
        <v>2.0409410626127058</v>
      </c>
      <c r="R46" s="331">
        <v>2.0727166317547661</v>
      </c>
      <c r="S46" s="331">
        <v>2.064188534108919</v>
      </c>
      <c r="T46" s="331">
        <v>2.07949082388367</v>
      </c>
      <c r="U46" s="331">
        <v>2.006006286068363</v>
      </c>
      <c r="V46" s="331">
        <v>1.99133935207555</v>
      </c>
      <c r="W46" s="331">
        <v>0.1237978177857639</v>
      </c>
      <c r="DA46" s="72" t="s">
        <v>2744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2745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2746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2747</v>
      </c>
    </row>
    <row r="50" spans="1:105" ht="12" customHeight="1" x14ac:dyDescent="0.25">
      <c r="A50" s="64" t="s">
        <v>160</v>
      </c>
      <c r="B50" s="231">
        <v>3.8390061432954377E-2</v>
      </c>
      <c r="C50" s="231">
        <v>4.2010663542853488E-2</v>
      </c>
      <c r="D50" s="231">
        <v>4.4603526973275708E-2</v>
      </c>
      <c r="E50" s="231">
        <v>5.2996398376884177E-2</v>
      </c>
      <c r="F50" s="231">
        <v>6.3765240082211919E-2</v>
      </c>
      <c r="G50" s="231">
        <v>5.9314008166145751E-2</v>
      </c>
      <c r="H50" s="231">
        <v>3.0221951888837278E-2</v>
      </c>
      <c r="I50" s="231">
        <v>2.5448908977762929E-2</v>
      </c>
      <c r="J50" s="231">
        <v>1.892460941754193E-2</v>
      </c>
      <c r="K50" s="231">
        <v>1.503221892504971E-2</v>
      </c>
      <c r="L50" s="231">
        <v>3.4783492124660677E-2</v>
      </c>
      <c r="M50" s="231">
        <v>1.8367327740165688E-2</v>
      </c>
      <c r="N50" s="231">
        <v>1.583514350648409E-2</v>
      </c>
      <c r="O50" s="231">
        <v>2.172327907727226E-2</v>
      </c>
      <c r="P50" s="231">
        <v>3.215740952825996E-3</v>
      </c>
      <c r="Q50" s="231">
        <v>4.2951120466077084E-3</v>
      </c>
      <c r="R50" s="231">
        <v>8.7280406414538096E-3</v>
      </c>
      <c r="S50" s="231">
        <v>4.8713058439105884E-3</v>
      </c>
      <c r="T50" s="231">
        <v>4.1498700668792287E-3</v>
      </c>
      <c r="U50" s="231">
        <v>4.0859957495754671E-3</v>
      </c>
      <c r="V50" s="231">
        <v>6.0922239457225922E-3</v>
      </c>
      <c r="W50" s="231">
        <v>5.9513073780461849E-3</v>
      </c>
      <c r="DA50" s="73" t="s">
        <v>2748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2749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2750</v>
      </c>
    </row>
    <row r="53" spans="1:105" ht="12" customHeight="1" x14ac:dyDescent="0.25">
      <c r="A53" s="64" t="s">
        <v>162</v>
      </c>
      <c r="B53" s="231">
        <v>2.049973548830311</v>
      </c>
      <c r="C53" s="231">
        <v>1.7261526104445299</v>
      </c>
      <c r="D53" s="231">
        <v>1.815178163789213</v>
      </c>
      <c r="E53" s="231">
        <v>1.729865583500749</v>
      </c>
      <c r="F53" s="231">
        <v>1.7781824441095779</v>
      </c>
      <c r="G53" s="231">
        <v>1.7264531599435169</v>
      </c>
      <c r="H53" s="231">
        <v>1.5153285513113379</v>
      </c>
      <c r="I53" s="231">
        <v>1.764356132445877</v>
      </c>
      <c r="J53" s="231">
        <v>1.4755928647001779</v>
      </c>
      <c r="K53" s="231">
        <v>1.456295538438229</v>
      </c>
      <c r="L53" s="231">
        <v>1.259527946189422</v>
      </c>
      <c r="M53" s="231">
        <v>2.3561797717446509</v>
      </c>
      <c r="N53" s="231">
        <v>2.3154505412138859</v>
      </c>
      <c r="O53" s="231">
        <v>2.3614124783940049</v>
      </c>
      <c r="P53" s="231">
        <v>2.0825860915834919</v>
      </c>
      <c r="Q53" s="231">
        <v>2.025856927290834</v>
      </c>
      <c r="R53" s="231">
        <v>2.0469327337232168</v>
      </c>
      <c r="S53" s="231">
        <v>2.029206913106659</v>
      </c>
      <c r="T53" s="231">
        <v>2.0001997032185401</v>
      </c>
      <c r="U53" s="231">
        <v>1.9158598190605729</v>
      </c>
      <c r="V53" s="231">
        <v>1.910843662711271</v>
      </c>
      <c r="W53" s="231">
        <v>0.1171087252284206</v>
      </c>
      <c r="DA53" s="73" t="s">
        <v>2751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2752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2753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0.49720645235225402</v>
      </c>
      <c r="F56" s="231">
        <v>0.66864168864989149</v>
      </c>
      <c r="G56" s="231">
        <v>0.65364294992816274</v>
      </c>
      <c r="H56" s="231">
        <v>0.79521090618764412</v>
      </c>
      <c r="I56" s="231">
        <v>0.61407162482428057</v>
      </c>
      <c r="J56" s="231">
        <v>0.6624616527817434</v>
      </c>
      <c r="K56" s="231">
        <v>0.54155168156254485</v>
      </c>
      <c r="L56" s="231">
        <v>0.77095079350739915</v>
      </c>
      <c r="M56" s="231">
        <v>0.54609123038042273</v>
      </c>
      <c r="N56" s="231">
        <v>0.61303004574450737</v>
      </c>
      <c r="O56" s="231">
        <v>0.61579891012468368</v>
      </c>
      <c r="P56" s="231">
        <v>0.68075872524261627</v>
      </c>
      <c r="Q56" s="231">
        <v>1.078902327526394E-2</v>
      </c>
      <c r="R56" s="231">
        <v>1.70558573900953E-2</v>
      </c>
      <c r="S56" s="231">
        <v>3.011031515834868E-2</v>
      </c>
      <c r="T56" s="231">
        <v>7.5141250598251275E-2</v>
      </c>
      <c r="U56" s="231">
        <v>8.6060471258213381E-2</v>
      </c>
      <c r="V56" s="231">
        <v>7.4403465418556192E-2</v>
      </c>
      <c r="W56" s="231">
        <v>7.3778517929717522E-4</v>
      </c>
      <c r="DA56" s="73" t="s">
        <v>2754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2756</v>
      </c>
    </row>
    <row r="58" spans="1:105" ht="12" customHeight="1" x14ac:dyDescent="0.25">
      <c r="A58" s="60" t="s">
        <v>2757</v>
      </c>
      <c r="B58" s="331">
        <v>5.6310379966416546</v>
      </c>
      <c r="C58" s="331">
        <v>4.8343487204505813</v>
      </c>
      <c r="D58" s="331">
        <v>6.2882363786247986</v>
      </c>
      <c r="E58" s="331">
        <v>5.3891537876101863</v>
      </c>
      <c r="F58" s="331">
        <v>5.250557046256163</v>
      </c>
      <c r="G58" s="331">
        <v>5.3227263278475254</v>
      </c>
      <c r="H58" s="331">
        <v>4.4201567015913277</v>
      </c>
      <c r="I58" s="331">
        <v>4.1131216514372024</v>
      </c>
      <c r="J58" s="331">
        <v>4.5530055327601886</v>
      </c>
      <c r="K58" s="331">
        <v>4.0023867200738623</v>
      </c>
      <c r="L58" s="331">
        <v>4.8001399744900866</v>
      </c>
      <c r="M58" s="331">
        <v>4.4120780667089932</v>
      </c>
      <c r="N58" s="331">
        <v>3.7491649576051889</v>
      </c>
      <c r="O58" s="331">
        <v>3.6510854212228332</v>
      </c>
      <c r="P58" s="331">
        <v>2.9804615933442831</v>
      </c>
      <c r="Q58" s="331">
        <v>3.477461702815543</v>
      </c>
      <c r="R58" s="331">
        <v>3.472234617275749</v>
      </c>
      <c r="S58" s="331">
        <v>3.0912160931248902</v>
      </c>
      <c r="T58" s="331">
        <v>2.121662315060838</v>
      </c>
      <c r="U58" s="331">
        <v>2.6722506610355001</v>
      </c>
      <c r="V58" s="331">
        <v>2.4203102435484962</v>
      </c>
      <c r="W58" s="331">
        <v>0.51876452660976113</v>
      </c>
      <c r="DA58" s="72" t="s">
        <v>2758</v>
      </c>
    </row>
    <row r="59" spans="1:105" ht="12" customHeight="1" x14ac:dyDescent="0.25">
      <c r="A59" s="132" t="s">
        <v>2759</v>
      </c>
      <c r="B59" s="318">
        <v>1.298949758173596</v>
      </c>
      <c r="C59" s="318">
        <v>1.115172034907463</v>
      </c>
      <c r="D59" s="318">
        <v>1.450550170008539</v>
      </c>
      <c r="E59" s="318">
        <v>1.2431526857661961</v>
      </c>
      <c r="F59" s="318">
        <v>1.211181634643326</v>
      </c>
      <c r="G59" s="318">
        <v>1.227829412713118</v>
      </c>
      <c r="H59" s="318">
        <v>1.019627550381603</v>
      </c>
      <c r="I59" s="318">
        <v>0.94880169120850177</v>
      </c>
      <c r="J59" s="318">
        <v>1.050272692045245</v>
      </c>
      <c r="K59" s="318">
        <v>0.92325771292216019</v>
      </c>
      <c r="L59" s="318">
        <v>1.107280871267774</v>
      </c>
      <c r="M59" s="318">
        <v>1.017763996835517</v>
      </c>
      <c r="N59" s="318">
        <v>0.86484533010408238</v>
      </c>
      <c r="O59" s="318">
        <v>0.84222065768283039</v>
      </c>
      <c r="P59" s="318">
        <v>0.68752330711126242</v>
      </c>
      <c r="Q59" s="318">
        <v>0.80216969599994814</v>
      </c>
      <c r="R59" s="318">
        <v>0.80096392869702482</v>
      </c>
      <c r="S59" s="318">
        <v>0.71307179937724585</v>
      </c>
      <c r="T59" s="318">
        <v>0.48941824805976147</v>
      </c>
      <c r="U59" s="318">
        <v>0.61642619921965847</v>
      </c>
      <c r="V59" s="318">
        <v>0.55830939294627246</v>
      </c>
      <c r="W59" s="318">
        <v>0.1196669347268962</v>
      </c>
      <c r="DA59" s="139" t="s">
        <v>2760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100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</v>
      </c>
      <c r="C63" s="234">
        <f t="shared" si="1"/>
        <v>1</v>
      </c>
      <c r="D63" s="234">
        <f t="shared" si="1"/>
        <v>1</v>
      </c>
      <c r="E63" s="234">
        <f t="shared" si="1"/>
        <v>1.0000000000000002</v>
      </c>
      <c r="F63" s="234">
        <f t="shared" si="1"/>
        <v>1</v>
      </c>
      <c r="G63" s="234">
        <f t="shared" si="1"/>
        <v>1</v>
      </c>
      <c r="H63" s="234">
        <f t="shared" si="1"/>
        <v>0.99999999999999978</v>
      </c>
      <c r="I63" s="234">
        <f t="shared" si="1"/>
        <v>0.99999999999999978</v>
      </c>
      <c r="J63" s="234">
        <f t="shared" si="1"/>
        <v>1</v>
      </c>
      <c r="K63" s="234">
        <f t="shared" si="1"/>
        <v>0.99999999999999989</v>
      </c>
      <c r="L63" s="234">
        <f t="shared" si="1"/>
        <v>1.0000000000000002</v>
      </c>
      <c r="M63" s="234">
        <f t="shared" si="1"/>
        <v>0.99999999999999989</v>
      </c>
      <c r="N63" s="234">
        <f t="shared" si="1"/>
        <v>1</v>
      </c>
      <c r="O63" s="234">
        <f t="shared" si="1"/>
        <v>0.99999999999999989</v>
      </c>
      <c r="P63" s="234">
        <f t="shared" si="1"/>
        <v>1</v>
      </c>
      <c r="Q63" s="234">
        <f t="shared" si="1"/>
        <v>0.99999999999999978</v>
      </c>
      <c r="R63" s="234">
        <f t="shared" si="1"/>
        <v>1</v>
      </c>
      <c r="S63" s="234">
        <f t="shared" si="1"/>
        <v>1</v>
      </c>
      <c r="T63" s="234">
        <f t="shared" si="1"/>
        <v>1</v>
      </c>
      <c r="U63" s="234">
        <f t="shared" si="1"/>
        <v>0.99999999999999967</v>
      </c>
      <c r="V63" s="234">
        <f t="shared" si="1"/>
        <v>0.99999999999999989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2.3183227366808418E-2</v>
      </c>
      <c r="C64" s="301">
        <f t="shared" si="2"/>
        <v>2.3401167602526498E-2</v>
      </c>
      <c r="D64" s="301">
        <f t="shared" si="2"/>
        <v>2.6836203327581642E-2</v>
      </c>
      <c r="E64" s="301">
        <f t="shared" si="2"/>
        <v>2.1348339341022537E-2</v>
      </c>
      <c r="F64" s="301">
        <f t="shared" si="2"/>
        <v>1.9602194797089183E-2</v>
      </c>
      <c r="G64" s="301">
        <f t="shared" si="2"/>
        <v>2.0215858277977405E-2</v>
      </c>
      <c r="H64" s="301">
        <f t="shared" si="2"/>
        <v>1.8249877930934449E-2</v>
      </c>
      <c r="I64" s="301">
        <f t="shared" si="2"/>
        <v>1.6851801621304164E-2</v>
      </c>
      <c r="J64" s="301">
        <f t="shared" si="2"/>
        <v>1.9777370593952018E-2</v>
      </c>
      <c r="K64" s="301">
        <f t="shared" si="2"/>
        <v>1.8890819832736497E-2</v>
      </c>
      <c r="L64" s="301">
        <f t="shared" si="2"/>
        <v>2.1267110819204141E-2</v>
      </c>
      <c r="M64" s="301">
        <f t="shared" si="2"/>
        <v>1.5234127519922862E-2</v>
      </c>
      <c r="N64" s="301">
        <f t="shared" si="2"/>
        <v>1.3284088767015336E-2</v>
      </c>
      <c r="O64" s="301">
        <f t="shared" si="2"/>
        <v>1.279933897442447E-2</v>
      </c>
      <c r="P64" s="301">
        <f t="shared" si="2"/>
        <v>1.1579557268204267E-2</v>
      </c>
      <c r="Q64" s="301">
        <f t="shared" si="2"/>
        <v>1.6611793984749147E-2</v>
      </c>
      <c r="R64" s="301">
        <f t="shared" si="2"/>
        <v>1.6396770594579672E-2</v>
      </c>
      <c r="S64" s="301">
        <f t="shared" si="2"/>
        <v>1.5016496454399004E-2</v>
      </c>
      <c r="T64" s="301">
        <f t="shared" si="2"/>
        <v>1.0946151951686214E-2</v>
      </c>
      <c r="U64" s="301">
        <f t="shared" si="2"/>
        <v>1.3679979819118388E-2</v>
      </c>
      <c r="V64" s="301">
        <f t="shared" si="2"/>
        <v>1.2683660553958694E-2</v>
      </c>
      <c r="W64" s="301">
        <f t="shared" si="2"/>
        <v>3.0440129281375263E-2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1.902213527532998E-2</v>
      </c>
      <c r="C65" s="235">
        <f t="shared" si="3"/>
        <v>1.9200958032842257E-2</v>
      </c>
      <c r="D65" s="235">
        <f t="shared" si="3"/>
        <v>2.2019448884169551E-2</v>
      </c>
      <c r="E65" s="235">
        <f t="shared" si="3"/>
        <v>1.7516586125967213E-2</v>
      </c>
      <c r="F65" s="235">
        <f t="shared" si="3"/>
        <v>1.6083852141201376E-2</v>
      </c>
      <c r="G65" s="235">
        <f t="shared" si="3"/>
        <v>1.6587370894750687E-2</v>
      </c>
      <c r="H65" s="235">
        <f t="shared" si="3"/>
        <v>1.4974258815125704E-2</v>
      </c>
      <c r="I65" s="235">
        <f t="shared" si="3"/>
        <v>1.3827119279018803E-2</v>
      </c>
      <c r="J65" s="235">
        <f t="shared" si="3"/>
        <v>1.6227586128370892E-2</v>
      </c>
      <c r="K65" s="235">
        <f t="shared" si="3"/>
        <v>1.5500159862758156E-2</v>
      </c>
      <c r="L65" s="235">
        <f t="shared" si="3"/>
        <v>1.7449937082423917E-2</v>
      </c>
      <c r="M65" s="235">
        <f t="shared" si="3"/>
        <v>1.2499796939423886E-2</v>
      </c>
      <c r="N65" s="235">
        <f t="shared" si="3"/>
        <v>1.0899765142166432E-2</v>
      </c>
      <c r="O65" s="235">
        <f t="shared" si="3"/>
        <v>1.0502021722604692E-2</v>
      </c>
      <c r="P65" s="235">
        <f t="shared" si="3"/>
        <v>9.5011751944240139E-3</v>
      </c>
      <c r="Q65" s="235">
        <f t="shared" si="3"/>
        <v>1.3630189936204426E-2</v>
      </c>
      <c r="R65" s="235">
        <f t="shared" si="3"/>
        <v>1.345376048786024E-2</v>
      </c>
      <c r="S65" s="235">
        <f t="shared" si="3"/>
        <v>1.232122786001969E-2</v>
      </c>
      <c r="T65" s="235">
        <f t="shared" si="3"/>
        <v>8.9814580116399714E-3</v>
      </c>
      <c r="U65" s="235">
        <f t="shared" si="3"/>
        <v>1.1224598825943295E-2</v>
      </c>
      <c r="V65" s="235">
        <f t="shared" si="3"/>
        <v>1.0407106095555856E-2</v>
      </c>
      <c r="W65" s="235">
        <f t="shared" si="3"/>
        <v>2.4976516333436113E-2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1.3672159729143424E-2</v>
      </c>
      <c r="C66" s="235">
        <f t="shared" si="4"/>
        <v>1.3800688586105369E-2</v>
      </c>
      <c r="D66" s="235">
        <f t="shared" si="4"/>
        <v>1.5826478885496865E-2</v>
      </c>
      <c r="E66" s="235">
        <f t="shared" si="4"/>
        <v>1.259004627803894E-2</v>
      </c>
      <c r="F66" s="235">
        <f t="shared" si="4"/>
        <v>1.1560268726488493E-2</v>
      </c>
      <c r="G66" s="235">
        <f t="shared" si="4"/>
        <v>1.1922172830602061E-2</v>
      </c>
      <c r="H66" s="235">
        <f t="shared" si="4"/>
        <v>1.0762748523371599E-2</v>
      </c>
      <c r="I66" s="235">
        <f t="shared" si="4"/>
        <v>9.9382419817947605E-3</v>
      </c>
      <c r="J66" s="235">
        <f t="shared" si="4"/>
        <v>1.1663577529766579E-2</v>
      </c>
      <c r="K66" s="235">
        <f t="shared" si="4"/>
        <v>1.1140739901357426E-2</v>
      </c>
      <c r="L66" s="235">
        <f t="shared" si="4"/>
        <v>1.2542142277992186E-2</v>
      </c>
      <c r="M66" s="235">
        <f t="shared" si="4"/>
        <v>8.9842290502109186E-3</v>
      </c>
      <c r="N66" s="235">
        <f t="shared" si="4"/>
        <v>7.834206195932121E-3</v>
      </c>
      <c r="O66" s="235">
        <f t="shared" si="4"/>
        <v>7.5483281131221228E-3</v>
      </c>
      <c r="P66" s="235">
        <f t="shared" si="4"/>
        <v>6.8289696709922581E-3</v>
      </c>
      <c r="Q66" s="235">
        <f t="shared" si="4"/>
        <v>9.7966990166469294E-3</v>
      </c>
      <c r="R66" s="235">
        <f t="shared" si="4"/>
        <v>9.669890350649548E-3</v>
      </c>
      <c r="S66" s="235">
        <f t="shared" si="4"/>
        <v>8.855882524389156E-3</v>
      </c>
      <c r="T66" s="235">
        <f t="shared" si="4"/>
        <v>6.4554229458662271E-3</v>
      </c>
      <c r="U66" s="235">
        <f t="shared" si="4"/>
        <v>8.0676804061467454E-3</v>
      </c>
      <c r="V66" s="235">
        <f t="shared" si="4"/>
        <v>7.4801075061807689E-3</v>
      </c>
      <c r="W66" s="235">
        <f t="shared" si="4"/>
        <v>1.7951871114657209E-2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2.6749877730932795E-2</v>
      </c>
      <c r="C67" s="235">
        <f t="shared" si="5"/>
        <v>2.7001347233684414E-2</v>
      </c>
      <c r="D67" s="235">
        <f t="shared" si="5"/>
        <v>3.0964849993363418E-2</v>
      </c>
      <c r="E67" s="235">
        <f t="shared" si="5"/>
        <v>2.4632699239641394E-2</v>
      </c>
      <c r="F67" s="235">
        <f t="shared" si="5"/>
        <v>2.2617917073564441E-2</v>
      </c>
      <c r="G67" s="235">
        <f t="shared" si="5"/>
        <v>2.3325990320743159E-2</v>
      </c>
      <c r="H67" s="235">
        <f t="shared" si="5"/>
        <v>2.1057551458770522E-2</v>
      </c>
      <c r="I67" s="235">
        <f t="shared" si="5"/>
        <v>1.9444386486120187E-2</v>
      </c>
      <c r="J67" s="235">
        <f t="shared" si="5"/>
        <v>2.2820042993021566E-2</v>
      </c>
      <c r="K67" s="235">
        <f t="shared" si="5"/>
        <v>2.1797099807003655E-2</v>
      </c>
      <c r="L67" s="235">
        <f t="shared" si="5"/>
        <v>2.4538974022158627E-2</v>
      </c>
      <c r="M67" s="235">
        <f t="shared" si="5"/>
        <v>1.7577839446064843E-2</v>
      </c>
      <c r="N67" s="235">
        <f t="shared" si="5"/>
        <v>1.5327794731171547E-2</v>
      </c>
      <c r="O67" s="235">
        <f t="shared" si="5"/>
        <v>1.4768468047412848E-2</v>
      </c>
      <c r="P67" s="235">
        <f t="shared" si="5"/>
        <v>1.3361027617158766E-2</v>
      </c>
      <c r="Q67" s="235">
        <f t="shared" si="5"/>
        <v>1.9167454597787473E-2</v>
      </c>
      <c r="R67" s="235">
        <f t="shared" si="5"/>
        <v>1.8919350686053459E-2</v>
      </c>
      <c r="S67" s="235">
        <f t="shared" si="5"/>
        <v>1.7326726678152701E-2</v>
      </c>
      <c r="T67" s="235">
        <f t="shared" si="5"/>
        <v>1.2630175328868705E-2</v>
      </c>
      <c r="U67" s="235">
        <f t="shared" si="5"/>
        <v>1.578459209898276E-2</v>
      </c>
      <c r="V67" s="235">
        <f t="shared" si="5"/>
        <v>1.463499294687542E-2</v>
      </c>
      <c r="W67" s="235">
        <f t="shared" si="5"/>
        <v>3.5123226093894552E-2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9.9677929584441174E-2</v>
      </c>
      <c r="C68" s="302">
        <f t="shared" si="6"/>
        <v>9.9124442604711427E-2</v>
      </c>
      <c r="D68" s="302">
        <f t="shared" si="6"/>
        <v>9.0983292609749439E-2</v>
      </c>
      <c r="E68" s="302">
        <f t="shared" si="6"/>
        <v>9.985435592615452E-2</v>
      </c>
      <c r="F68" s="302">
        <f t="shared" si="6"/>
        <v>0.10322606662029178</v>
      </c>
      <c r="G68" s="302">
        <f t="shared" si="6"/>
        <v>0.10153541483898046</v>
      </c>
      <c r="H68" s="302">
        <f t="shared" si="6"/>
        <v>0.10476105853278361</v>
      </c>
      <c r="I68" s="302">
        <f t="shared" si="6"/>
        <v>0.11125748448919262</v>
      </c>
      <c r="J68" s="302">
        <f t="shared" si="6"/>
        <v>0.10159792447592603</v>
      </c>
      <c r="K68" s="302">
        <f t="shared" si="6"/>
        <v>0.10509562752450741</v>
      </c>
      <c r="L68" s="302">
        <f t="shared" si="6"/>
        <v>9.5735849001585993E-2</v>
      </c>
      <c r="M68" s="302">
        <f t="shared" si="6"/>
        <v>0.11789221341289365</v>
      </c>
      <c r="N68" s="302">
        <f t="shared" si="6"/>
        <v>0.12331347161914806</v>
      </c>
      <c r="O68" s="302">
        <f t="shared" si="6"/>
        <v>0.12490487371031585</v>
      </c>
      <c r="P68" s="302">
        <f t="shared" si="6"/>
        <v>0.12763757025885966</v>
      </c>
      <c r="Q68" s="302">
        <f t="shared" si="6"/>
        <v>0.11784146976526161</v>
      </c>
      <c r="R68" s="302">
        <f t="shared" si="6"/>
        <v>0.11842408714852314</v>
      </c>
      <c r="S68" s="302">
        <f t="shared" si="6"/>
        <v>0.12246195929618663</v>
      </c>
      <c r="T68" s="302">
        <f t="shared" si="6"/>
        <v>0.13477625656459996</v>
      </c>
      <c r="U68" s="302">
        <f t="shared" si="6"/>
        <v>0.12599473678043815</v>
      </c>
      <c r="V68" s="302">
        <f t="shared" si="6"/>
        <v>0.1292254377979917</v>
      </c>
      <c r="W68" s="302">
        <f t="shared" si="6"/>
        <v>8.3816440063613828E-2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4.6687326971888078E-2</v>
      </c>
      <c r="C69" s="303">
        <f t="shared" si="7"/>
        <v>4.647606754184181E-2</v>
      </c>
      <c r="D69" s="303">
        <f t="shared" si="7"/>
        <v>4.3098448742047685E-2</v>
      </c>
      <c r="E69" s="303">
        <f t="shared" si="7"/>
        <v>4.9045465237835692E-2</v>
      </c>
      <c r="F69" s="303">
        <f t="shared" si="7"/>
        <v>5.0895860497973275E-2</v>
      </c>
      <c r="G69" s="303">
        <f t="shared" si="7"/>
        <v>5.0309537393258108E-2</v>
      </c>
      <c r="H69" s="303">
        <f t="shared" si="7"/>
        <v>5.2479163351075248E-2</v>
      </c>
      <c r="I69" s="303">
        <f t="shared" si="7"/>
        <v>5.3480372216658356E-2</v>
      </c>
      <c r="J69" s="303">
        <f t="shared" si="7"/>
        <v>5.0877266743196745E-2</v>
      </c>
      <c r="K69" s="303">
        <f t="shared" si="7"/>
        <v>5.1588984218991669E-2</v>
      </c>
      <c r="L69" s="303">
        <f t="shared" si="7"/>
        <v>4.9686367956082424E-2</v>
      </c>
      <c r="M69" s="303">
        <f t="shared" si="7"/>
        <v>5.4759520279939224E-2</v>
      </c>
      <c r="N69" s="303">
        <f t="shared" si="7"/>
        <v>5.6648583529162931E-2</v>
      </c>
      <c r="O69" s="303">
        <f t="shared" si="7"/>
        <v>5.7087366324582611E-2</v>
      </c>
      <c r="P69" s="303">
        <f t="shared" si="7"/>
        <v>5.836548006836767E-2</v>
      </c>
      <c r="Q69" s="303">
        <f t="shared" si="7"/>
        <v>5.2940995085514329E-2</v>
      </c>
      <c r="R69" s="303">
        <f t="shared" si="7"/>
        <v>5.3149189502379311E-2</v>
      </c>
      <c r="S69" s="303">
        <f t="shared" si="7"/>
        <v>5.4449772488202881E-2</v>
      </c>
      <c r="T69" s="303">
        <f t="shared" si="7"/>
        <v>5.8257208974494629E-2</v>
      </c>
      <c r="U69" s="303">
        <f t="shared" si="7"/>
        <v>5.5763241220700144E-2</v>
      </c>
      <c r="V69" s="303">
        <f t="shared" si="7"/>
        <v>5.6666488859741279E-2</v>
      </c>
      <c r="W69" s="303">
        <f t="shared" si="7"/>
        <v>3.9445427453911788E-2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0.39684227926104854</v>
      </c>
      <c r="C70" s="303">
        <f t="shared" si="8"/>
        <v>0.39504657410565536</v>
      </c>
      <c r="D70" s="303">
        <f t="shared" si="8"/>
        <v>0.3663368143074055</v>
      </c>
      <c r="E70" s="303">
        <f t="shared" si="8"/>
        <v>0.41688645452160356</v>
      </c>
      <c r="F70" s="303">
        <f t="shared" si="8"/>
        <v>0.43261481423277293</v>
      </c>
      <c r="G70" s="303">
        <f t="shared" si="8"/>
        <v>0.42763106784269422</v>
      </c>
      <c r="H70" s="303">
        <f t="shared" si="8"/>
        <v>0.44607288848413967</v>
      </c>
      <c r="I70" s="303">
        <f t="shared" si="8"/>
        <v>0.45458316384159603</v>
      </c>
      <c r="J70" s="303">
        <f t="shared" si="8"/>
        <v>0.43245676731717231</v>
      </c>
      <c r="K70" s="303">
        <f t="shared" si="8"/>
        <v>0.43850636586142916</v>
      </c>
      <c r="L70" s="303">
        <f t="shared" si="8"/>
        <v>0.42233412762670058</v>
      </c>
      <c r="M70" s="303">
        <f t="shared" si="8"/>
        <v>0.46545592237948341</v>
      </c>
      <c r="N70" s="303">
        <f t="shared" si="8"/>
        <v>0.48151295999788502</v>
      </c>
      <c r="O70" s="303">
        <f t="shared" si="8"/>
        <v>0.48524261375895239</v>
      </c>
      <c r="P70" s="303">
        <f t="shared" si="8"/>
        <v>0.49610658058112533</v>
      </c>
      <c r="Q70" s="303">
        <f t="shared" si="8"/>
        <v>0.44999845822687173</v>
      </c>
      <c r="R70" s="303">
        <f t="shared" si="8"/>
        <v>0.45176811077022416</v>
      </c>
      <c r="S70" s="303">
        <f t="shared" si="8"/>
        <v>0.4628230661497244</v>
      </c>
      <c r="T70" s="303">
        <f t="shared" si="8"/>
        <v>0.49518627628320439</v>
      </c>
      <c r="U70" s="303">
        <f t="shared" si="8"/>
        <v>0.47398755037595103</v>
      </c>
      <c r="V70" s="303">
        <f t="shared" si="8"/>
        <v>0.48166515530780096</v>
      </c>
      <c r="W70" s="303">
        <f t="shared" si="8"/>
        <v>0.33528613335825019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8.4410725284276802E-2</v>
      </c>
      <c r="C71" s="303">
        <f t="shared" si="9"/>
        <v>8.5204251270737483E-2</v>
      </c>
      <c r="D71" s="303">
        <f t="shared" si="9"/>
        <v>9.7711304423502357E-2</v>
      </c>
      <c r="E71" s="303">
        <f t="shared" si="9"/>
        <v>7.7729850933979508E-2</v>
      </c>
      <c r="F71" s="303">
        <f t="shared" si="9"/>
        <v>7.1372093876581125E-2</v>
      </c>
      <c r="G71" s="303">
        <f t="shared" si="9"/>
        <v>7.3606458345456163E-2</v>
      </c>
      <c r="H71" s="303">
        <f t="shared" si="9"/>
        <v>6.6448273492120277E-2</v>
      </c>
      <c r="I71" s="303">
        <f t="shared" si="9"/>
        <v>6.1357841800645907E-2</v>
      </c>
      <c r="J71" s="303">
        <f t="shared" si="9"/>
        <v>7.2009913444645829E-2</v>
      </c>
      <c r="K71" s="303">
        <f t="shared" si="9"/>
        <v>6.87819593909893E-2</v>
      </c>
      <c r="L71" s="303">
        <f t="shared" si="9"/>
        <v>7.7434095803256109E-2</v>
      </c>
      <c r="M71" s="303">
        <f t="shared" si="9"/>
        <v>5.5467848918693503E-2</v>
      </c>
      <c r="N71" s="303">
        <f t="shared" si="9"/>
        <v>4.8367707818363526E-2</v>
      </c>
      <c r="O71" s="303">
        <f t="shared" si="9"/>
        <v>4.6602721394058313E-2</v>
      </c>
      <c r="P71" s="303">
        <f t="shared" si="9"/>
        <v>4.2161464925256548E-2</v>
      </c>
      <c r="Q71" s="303">
        <f t="shared" si="9"/>
        <v>6.0483967841907134E-2</v>
      </c>
      <c r="R71" s="303">
        <f t="shared" si="9"/>
        <v>5.9701062164879783E-2</v>
      </c>
      <c r="S71" s="303">
        <f t="shared" si="9"/>
        <v>5.4675448628837386E-2</v>
      </c>
      <c r="T71" s="303">
        <f t="shared" si="9"/>
        <v>3.9855219926652363E-2</v>
      </c>
      <c r="U71" s="303">
        <f t="shared" si="9"/>
        <v>4.9809157290123349E-2</v>
      </c>
      <c r="V71" s="303">
        <f t="shared" si="9"/>
        <v>4.6181533299029097E-2</v>
      </c>
      <c r="W71" s="303">
        <f t="shared" si="9"/>
        <v>0.11083329122962274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0.25877914946575775</v>
      </c>
      <c r="C72" s="303">
        <f t="shared" si="10"/>
        <v>0.25947812299760964</v>
      </c>
      <c r="D72" s="303">
        <f t="shared" si="10"/>
        <v>0.27036721582841294</v>
      </c>
      <c r="E72" s="303">
        <f t="shared" si="10"/>
        <v>0.25187261322870375</v>
      </c>
      <c r="F72" s="303">
        <f t="shared" si="10"/>
        <v>0.24583637256085561</v>
      </c>
      <c r="G72" s="303">
        <f t="shared" si="10"/>
        <v>0.24785565190789885</v>
      </c>
      <c r="H72" s="303">
        <f t="shared" si="10"/>
        <v>0.24081045512589513</v>
      </c>
      <c r="I72" s="303">
        <f t="shared" si="10"/>
        <v>0.2367438385341275</v>
      </c>
      <c r="J72" s="303">
        <f t="shared" si="10"/>
        <v>0.24614493831978684</v>
      </c>
      <c r="K72" s="303">
        <f t="shared" si="10"/>
        <v>0.24345815464855911</v>
      </c>
      <c r="L72" s="303">
        <f t="shared" si="10"/>
        <v>0.25059633594920233</v>
      </c>
      <c r="M72" s="303">
        <f t="shared" si="10"/>
        <v>0.23177413220026208</v>
      </c>
      <c r="N72" s="303">
        <f t="shared" si="10"/>
        <v>0.2250625057894883</v>
      </c>
      <c r="O72" s="303">
        <f t="shared" si="10"/>
        <v>0.22344302739972621</v>
      </c>
      <c r="P72" s="303">
        <f t="shared" si="10"/>
        <v>0.21898668836798524</v>
      </c>
      <c r="Q72" s="303">
        <f t="shared" si="10"/>
        <v>0.23733389681911765</v>
      </c>
      <c r="R72" s="303">
        <f t="shared" si="10"/>
        <v>0.23660999705551583</v>
      </c>
      <c r="S72" s="303">
        <f t="shared" si="10"/>
        <v>0.23200582767754185</v>
      </c>
      <c r="T72" s="303">
        <f t="shared" si="10"/>
        <v>0.21828663897388545</v>
      </c>
      <c r="U72" s="303">
        <f t="shared" si="10"/>
        <v>0.227410595384968</v>
      </c>
      <c r="V72" s="303">
        <f t="shared" si="10"/>
        <v>0.22410883541106552</v>
      </c>
      <c r="W72" s="303">
        <f t="shared" si="10"/>
        <v>0.28145580428705985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7.469972315502095E-2</v>
      </c>
      <c r="C73" s="304">
        <f t="shared" si="11"/>
        <v>7.4361708066946919E-2</v>
      </c>
      <c r="D73" s="304">
        <f t="shared" si="11"/>
        <v>6.895751798727634E-2</v>
      </c>
      <c r="E73" s="304">
        <f t="shared" si="11"/>
        <v>7.5905697506058523E-2</v>
      </c>
      <c r="F73" s="304">
        <f t="shared" si="11"/>
        <v>7.8009548692845515E-2</v>
      </c>
      <c r="G73" s="304">
        <f t="shared" si="11"/>
        <v>7.7099838054582412E-2</v>
      </c>
      <c r="H73" s="304">
        <f t="shared" si="11"/>
        <v>7.9127531714127355E-2</v>
      </c>
      <c r="I73" s="304">
        <f t="shared" si="11"/>
        <v>8.2090759182757683E-2</v>
      </c>
      <c r="J73" s="304">
        <f t="shared" si="11"/>
        <v>7.7323311757649407E-2</v>
      </c>
      <c r="K73" s="304">
        <f t="shared" si="11"/>
        <v>7.9012354958924141E-2</v>
      </c>
      <c r="L73" s="304">
        <f t="shared" si="11"/>
        <v>7.4416274520550538E-2</v>
      </c>
      <c r="M73" s="304">
        <f t="shared" si="11"/>
        <v>8.5126361176854098E-2</v>
      </c>
      <c r="N73" s="304">
        <f t="shared" si="11"/>
        <v>8.7694556762143813E-2</v>
      </c>
      <c r="O73" s="304">
        <f t="shared" si="11"/>
        <v>8.8414763493176812E-2</v>
      </c>
      <c r="P73" s="304">
        <f t="shared" si="11"/>
        <v>8.966020284112744E-2</v>
      </c>
      <c r="Q73" s="304">
        <f t="shared" si="11"/>
        <v>8.4646301716399197E-2</v>
      </c>
      <c r="R73" s="304">
        <f t="shared" si="11"/>
        <v>8.4945765254026875E-2</v>
      </c>
      <c r="S73" s="304">
        <f t="shared" si="11"/>
        <v>8.6948995565417325E-2</v>
      </c>
      <c r="T73" s="304">
        <f t="shared" si="11"/>
        <v>9.2744390630737694E-2</v>
      </c>
      <c r="U73" s="304">
        <f t="shared" si="11"/>
        <v>8.8693970246800063E-2</v>
      </c>
      <c r="V73" s="304">
        <f t="shared" si="11"/>
        <v>9.0199528644000701E-2</v>
      </c>
      <c r="W73" s="304">
        <f t="shared" si="11"/>
        <v>6.3068356807006176E-2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4.9799815436680633E-2</v>
      </c>
      <c r="C74" s="304">
        <f t="shared" si="12"/>
        <v>4.9574472044631279E-2</v>
      </c>
      <c r="D74" s="304">
        <f t="shared" si="12"/>
        <v>4.5971678658184231E-2</v>
      </c>
      <c r="E74" s="304">
        <f t="shared" si="12"/>
        <v>5.2315162920358101E-2</v>
      </c>
      <c r="F74" s="304">
        <f t="shared" si="12"/>
        <v>5.4288917864504842E-2</v>
      </c>
      <c r="G74" s="304">
        <f t="shared" si="12"/>
        <v>5.3663506552808674E-2</v>
      </c>
      <c r="H74" s="304">
        <f t="shared" si="12"/>
        <v>5.5977774241146971E-2</v>
      </c>
      <c r="I74" s="304">
        <f t="shared" si="12"/>
        <v>5.704573036443561E-2</v>
      </c>
      <c r="J74" s="304">
        <f t="shared" si="12"/>
        <v>5.4269084526076539E-2</v>
      </c>
      <c r="K74" s="304">
        <f t="shared" si="12"/>
        <v>5.5028249833591142E-2</v>
      </c>
      <c r="L74" s="304">
        <f t="shared" si="12"/>
        <v>5.2998792486487936E-2</v>
      </c>
      <c r="M74" s="304">
        <f t="shared" si="12"/>
        <v>5.8410154965268517E-2</v>
      </c>
      <c r="N74" s="304">
        <f t="shared" si="12"/>
        <v>6.0425155764440464E-2</v>
      </c>
      <c r="O74" s="304">
        <f t="shared" si="12"/>
        <v>6.0893190746221466E-2</v>
      </c>
      <c r="P74" s="304">
        <f t="shared" si="12"/>
        <v>6.2256512072925534E-2</v>
      </c>
      <c r="Q74" s="304">
        <f t="shared" si="12"/>
        <v>5.6470394757881973E-2</v>
      </c>
      <c r="R74" s="304">
        <f t="shared" si="12"/>
        <v>5.6692468802537942E-2</v>
      </c>
      <c r="S74" s="304">
        <f t="shared" si="12"/>
        <v>5.8079757320749728E-2</v>
      </c>
      <c r="T74" s="304">
        <f t="shared" si="12"/>
        <v>6.2141022906127621E-2</v>
      </c>
      <c r="U74" s="304">
        <f t="shared" si="12"/>
        <v>5.9480790635413491E-2</v>
      </c>
      <c r="V74" s="304">
        <f t="shared" si="12"/>
        <v>6.0444254783724033E-2</v>
      </c>
      <c r="W74" s="304">
        <f t="shared" si="12"/>
        <v>4.2075122617505893E-2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0.13427961087405615</v>
      </c>
      <c r="C76" s="304">
        <f t="shared" si="14"/>
        <v>0.13554194288603144</v>
      </c>
      <c r="D76" s="304">
        <f t="shared" si="14"/>
        <v>0.15543801918295239</v>
      </c>
      <c r="E76" s="304">
        <f t="shared" si="14"/>
        <v>0.12365175280228712</v>
      </c>
      <c r="F76" s="304">
        <f t="shared" si="14"/>
        <v>0.11353790600350522</v>
      </c>
      <c r="G76" s="304">
        <f t="shared" si="14"/>
        <v>0.11709230730050778</v>
      </c>
      <c r="H76" s="304">
        <f t="shared" si="14"/>
        <v>0.10570514917062084</v>
      </c>
      <c r="I76" s="304">
        <f t="shared" si="14"/>
        <v>9.7607348986934184E-2</v>
      </c>
      <c r="J76" s="304">
        <f t="shared" si="14"/>
        <v>0.11455254203606091</v>
      </c>
      <c r="K76" s="304">
        <f t="shared" si="14"/>
        <v>0.10941754985604385</v>
      </c>
      <c r="L76" s="304">
        <f t="shared" si="14"/>
        <v>0.12318126894216387</v>
      </c>
      <c r="M76" s="304">
        <f t="shared" si="14"/>
        <v>8.8237616058139456E-2</v>
      </c>
      <c r="N76" s="304">
        <f t="shared" si="14"/>
        <v>7.6942793262904055E-2</v>
      </c>
      <c r="O76" s="304">
        <f t="shared" si="14"/>
        <v>7.4135073160327941E-2</v>
      </c>
      <c r="P76" s="304">
        <f t="shared" si="14"/>
        <v>6.7069973453932299E-2</v>
      </c>
      <c r="Q76" s="304">
        <f t="shared" si="14"/>
        <v>9.6217200344836482E-2</v>
      </c>
      <c r="R76" s="304">
        <f t="shared" si="14"/>
        <v>9.4971762998951006E-2</v>
      </c>
      <c r="S76" s="304">
        <f t="shared" si="14"/>
        <v>8.6977074791374773E-2</v>
      </c>
      <c r="T76" s="304">
        <f t="shared" si="14"/>
        <v>6.3401225437020134E-2</v>
      </c>
      <c r="U76" s="304">
        <f t="shared" si="14"/>
        <v>7.923583450275444E-2</v>
      </c>
      <c r="V76" s="304">
        <f t="shared" si="14"/>
        <v>7.3465051983340801E-2</v>
      </c>
      <c r="W76" s="304">
        <f t="shared" si="14"/>
        <v>0.17631232486254778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3.0975189330373049E-2</v>
      </c>
      <c r="C77" s="237">
        <f t="shared" si="15"/>
        <v>3.1266380024285619E-2</v>
      </c>
      <c r="D77" s="237">
        <f t="shared" si="15"/>
        <v>3.5855942998270565E-2</v>
      </c>
      <c r="E77" s="237">
        <f t="shared" si="15"/>
        <v>2.8523589167053078E-2</v>
      </c>
      <c r="F77" s="237">
        <f t="shared" si="15"/>
        <v>2.6190559473181788E-2</v>
      </c>
      <c r="G77" s="237">
        <f t="shared" si="15"/>
        <v>2.7010477347638829E-2</v>
      </c>
      <c r="H77" s="237">
        <f t="shared" si="15"/>
        <v>2.4383724285783705E-2</v>
      </c>
      <c r="I77" s="237">
        <f t="shared" si="15"/>
        <v>2.2515749749541666E-2</v>
      </c>
      <c r="J77" s="237">
        <f t="shared" si="15"/>
        <v>2.6424612454161212E-2</v>
      </c>
      <c r="K77" s="237">
        <f t="shared" si="15"/>
        <v>2.5240088951667617E-2</v>
      </c>
      <c r="L77" s="237">
        <f t="shared" si="15"/>
        <v>2.8415059461393815E-2</v>
      </c>
      <c r="M77" s="237">
        <f t="shared" si="15"/>
        <v>2.0354369853105566E-2</v>
      </c>
      <c r="N77" s="237">
        <f t="shared" si="15"/>
        <v>1.7748916409666787E-2</v>
      </c>
      <c r="O77" s="237">
        <f t="shared" si="15"/>
        <v>1.7101240554800327E-2</v>
      </c>
      <c r="P77" s="237">
        <f t="shared" si="15"/>
        <v>1.5471486047626295E-2</v>
      </c>
      <c r="Q77" s="237">
        <f t="shared" si="15"/>
        <v>2.2195074725939439E-2</v>
      </c>
      <c r="R77" s="237">
        <f t="shared" si="15"/>
        <v>2.190778123933481E-2</v>
      </c>
      <c r="S77" s="237">
        <f t="shared" si="15"/>
        <v>2.0063592242546325E-2</v>
      </c>
      <c r="T77" s="237">
        <f t="shared" si="15"/>
        <v>1.4625191039102097E-2</v>
      </c>
      <c r="U77" s="237">
        <f t="shared" si="15"/>
        <v>1.827786779762796E-2</v>
      </c>
      <c r="V77" s="237">
        <f t="shared" si="15"/>
        <v>1.6946682221800673E-2</v>
      </c>
      <c r="W77" s="237">
        <f t="shared" si="15"/>
        <v>4.0671160784178463E-2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54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 t="shared" ref="B81:W81" si="16">SUM(B$82:B$91)</f>
        <v>103.22988570121714</v>
      </c>
      <c r="C81" s="324">
        <f t="shared" si="16"/>
        <v>101.96020815151098</v>
      </c>
      <c r="D81" s="324">
        <f t="shared" si="16"/>
        <v>105.91575251106612</v>
      </c>
      <c r="E81" s="324">
        <f t="shared" si="16"/>
        <v>110.51549896555096</v>
      </c>
      <c r="F81" s="324">
        <f t="shared" si="16"/>
        <v>108.23895091441841</v>
      </c>
      <c r="G81" s="324">
        <f t="shared" si="16"/>
        <v>93.792151207448086</v>
      </c>
      <c r="H81" s="324">
        <f t="shared" si="16"/>
        <v>87.072392026222232</v>
      </c>
      <c r="I81" s="324">
        <f t="shared" si="16"/>
        <v>78.761382371411031</v>
      </c>
      <c r="J81" s="324">
        <f t="shared" si="16"/>
        <v>73.776272626744372</v>
      </c>
      <c r="K81" s="324">
        <f t="shared" si="16"/>
        <v>73.572826684531663</v>
      </c>
      <c r="L81" s="324">
        <f t="shared" si="16"/>
        <v>69.265196416860121</v>
      </c>
      <c r="M81" s="324">
        <f t="shared" si="16"/>
        <v>61.803524648485734</v>
      </c>
      <c r="N81" s="324">
        <f t="shared" si="16"/>
        <v>62.692661169633659</v>
      </c>
      <c r="O81" s="324">
        <f t="shared" si="16"/>
        <v>61.096521775308631</v>
      </c>
      <c r="P81" s="324">
        <f t="shared" si="16"/>
        <v>57.728719467414045</v>
      </c>
      <c r="Q81" s="324">
        <f t="shared" si="16"/>
        <v>57.26946426556276</v>
      </c>
      <c r="R81" s="324">
        <f t="shared" si="16"/>
        <v>56.553604333322575</v>
      </c>
      <c r="S81" s="324">
        <f t="shared" si="16"/>
        <v>56.254919671339707</v>
      </c>
      <c r="T81" s="324">
        <f t="shared" si="16"/>
        <v>56.061305827116087</v>
      </c>
      <c r="U81" s="324">
        <f t="shared" si="16"/>
        <v>55.610520508608722</v>
      </c>
      <c r="V81" s="324">
        <f t="shared" si="16"/>
        <v>58.373479610767873</v>
      </c>
      <c r="W81" s="324">
        <f t="shared" si="16"/>
        <v>55.716544641725655</v>
      </c>
      <c r="DA81" s="95"/>
    </row>
    <row r="82" spans="1:105" ht="12" customHeight="1" x14ac:dyDescent="0.25">
      <c r="A82" s="55" t="s">
        <v>92</v>
      </c>
      <c r="B82" s="336">
        <f>IF(B$6=0,0,B$6/TEL!B$5*1000)</f>
        <v>2.3932019112609626</v>
      </c>
      <c r="C82" s="336">
        <f>IF(C$6=0,0,C$6/TEL!C$5*1000)</f>
        <v>2.3859879197419973</v>
      </c>
      <c r="D82" s="336">
        <f>IF(D$6=0,0,D$6/TEL!D$5*1000)</f>
        <v>2.8423766699807862</v>
      </c>
      <c r="E82" s="336">
        <f>IF(E$6=0,0,E$6/TEL!E$5*1000)</f>
        <v>2.359322374359007</v>
      </c>
      <c r="F82" s="336">
        <f>IF(F$6=0,0,F$6/TEL!F$5*1000)</f>
        <v>2.1217210004570042</v>
      </c>
      <c r="G82" s="336">
        <f>IF(G$6=0,0,G$6/TEL!G$5*1000)</f>
        <v>1.8960888363963981</v>
      </c>
      <c r="H82" s="336">
        <f>IF(H$6=0,0,H$6/TEL!H$5*1000)</f>
        <v>1.5890605256330264</v>
      </c>
      <c r="I82" s="336">
        <f>IF(I$6=0,0,I$6/TEL!I$5*1000)</f>
        <v>1.327271191142702</v>
      </c>
      <c r="J82" s="336">
        <f>IF(J$6=0,0,J$6/TEL!J$5*1000)</f>
        <v>1.4591006847795618</v>
      </c>
      <c r="K82" s="336">
        <f>IF(K$6=0,0,K$6/TEL!K$5*1000)</f>
        <v>1.3898510134826356</v>
      </c>
      <c r="L82" s="336">
        <f>IF(L$6=0,0,L$6/TEL!L$5*1000)</f>
        <v>1.4730706081113054</v>
      </c>
      <c r="M82" s="336">
        <f>IF(M$6=0,0,M$6/TEL!M$5*1000)</f>
        <v>0.94152277567572751</v>
      </c>
      <c r="N82" s="336">
        <f>IF(N$6=0,0,N$6/TEL!N$5*1000)</f>
        <v>0.832814876017829</v>
      </c>
      <c r="O82" s="336">
        <f>IF(O$6=0,0,O$6/TEL!O$5*1000)</f>
        <v>0.78199509236048126</v>
      </c>
      <c r="P82" s="336">
        <f>IF(P$6=0,0,P$6/TEL!P$5*1000)</f>
        <v>0.66847301309301943</v>
      </c>
      <c r="Q82" s="336">
        <f>IF(Q$6=0,0,Q$6/TEL!Q$5*1000)</f>
        <v>0.95134854199648178</v>
      </c>
      <c r="R82" s="336">
        <f>IF(R$6=0,0,R$6/TEL!R$5*1000)</f>
        <v>0.92729647655011704</v>
      </c>
      <c r="S82" s="336">
        <f>IF(S$6=0,0,S$6/TEL!S$5*1000)</f>
        <v>0.84475180178717335</v>
      </c>
      <c r="T82" s="336">
        <f>IF(T$6=0,0,T$6/TEL!T$5*1000)</f>
        <v>0.61365557219356448</v>
      </c>
      <c r="U82" s="336">
        <f>IF(U$6=0,0,U$6/TEL!U$5*1000)</f>
        <v>0.76075079828843672</v>
      </c>
      <c r="V82" s="336">
        <f>IF(V$6=0,0,V$6/TEL!V$5*1000)</f>
        <v>0.74038940073640858</v>
      </c>
      <c r="W82" s="336">
        <f>IF(W$6=0,0,W$6/TEL!W$5*1000)</f>
        <v>1.6960188220056451</v>
      </c>
      <c r="DA82" s="67"/>
    </row>
    <row r="83" spans="1:105" ht="12" customHeight="1" x14ac:dyDescent="0.25">
      <c r="A83" s="202" t="s">
        <v>93</v>
      </c>
      <c r="B83" s="337">
        <f>IF(B$7=0,0,B$7/TEL!B$5*1000)</f>
        <v>1.9636528502654047</v>
      </c>
      <c r="C83" s="337">
        <f>IF(C$7=0,0,C$7/TEL!C$5*1000)</f>
        <v>1.9577336777370238</v>
      </c>
      <c r="D83" s="337">
        <f>IF(D$7=0,0,D$7/TEL!D$5*1000)</f>
        <v>2.3322064984457733</v>
      </c>
      <c r="E83" s="337">
        <f>IF(E$7=0,0,E$7/TEL!E$5*1000)</f>
        <v>1.9358542558843137</v>
      </c>
      <c r="F83" s="337">
        <f>IF(F$7=0,0,F$7/TEL!F$5*1000)</f>
        <v>1.7408992824262595</v>
      </c>
      <c r="G83" s="337">
        <f>IF(G$7=0,0,G$7/TEL!G$5*1000)</f>
        <v>1.5557651990944803</v>
      </c>
      <c r="H83" s="337">
        <f>IF(H$7=0,0,H$7/TEL!H$5*1000)</f>
        <v>1.3038445338527396</v>
      </c>
      <c r="I83" s="337">
        <f>IF(I$7=0,0,I$7/TEL!I$5*1000)</f>
        <v>1.0890430286299095</v>
      </c>
      <c r="J83" s="337">
        <f>IF(J$7=0,0,J$7/TEL!J$5*1000)</f>
        <v>1.1972108182806664</v>
      </c>
      <c r="K83" s="337">
        <f>IF(K$7=0,0,K$7/TEL!K$5*1000)</f>
        <v>1.1403905751652399</v>
      </c>
      <c r="L83" s="337">
        <f>IF(L$7=0,0,L$7/TEL!L$5*1000)</f>
        <v>1.2086733194759434</v>
      </c>
      <c r="M83" s="337">
        <f>IF(M$7=0,0,M$7/TEL!M$5*1000)</f>
        <v>0.77253150824675065</v>
      </c>
      <c r="N83" s="337">
        <f>IF(N$7=0,0,N$7/TEL!N$5*1000)</f>
        <v>0.68333528288642398</v>
      </c>
      <c r="O83" s="337">
        <f>IF(O$7=0,0,O$7/TEL!O$5*1000)</f>
        <v>0.6416369988598819</v>
      </c>
      <c r="P83" s="337">
        <f>IF(P$7=0,0,P$7/TEL!P$5*1000)</f>
        <v>0.54849067740965707</v>
      </c>
      <c r="Q83" s="337">
        <f>IF(Q$7=0,0,Q$7/TEL!Q$5*1000)</f>
        <v>0.78059367548429259</v>
      </c>
      <c r="R83" s="337">
        <f>IF(R$7=0,0,R$7/TEL!R$5*1000)</f>
        <v>0.76085864742573694</v>
      </c>
      <c r="S83" s="337">
        <f>IF(S$7=0,0,S$7/TEL!S$5*1000)</f>
        <v>0.69312968351768056</v>
      </c>
      <c r="T83" s="337">
        <f>IF(T$7=0,0,T$7/TEL!T$5*1000)</f>
        <v>0.50351226436395047</v>
      </c>
      <c r="U83" s="337">
        <f>IF(U$7=0,0,U$7/TEL!U$5*1000)</f>
        <v>0.62420578321102516</v>
      </c>
      <c r="V83" s="337">
        <f>IF(V$7=0,0,V$7/TEL!V$5*1000)</f>
        <v>0.6074989954760277</v>
      </c>
      <c r="W83" s="337">
        <f>IF(W$7=0,0,W$7/TEL!W$5*1000)</f>
        <v>1.391605187286683</v>
      </c>
      <c r="DA83" s="174"/>
    </row>
    <row r="84" spans="1:105" ht="12" customHeight="1" x14ac:dyDescent="0.25">
      <c r="A84" s="202" t="s">
        <v>94</v>
      </c>
      <c r="B84" s="337">
        <f>IF(B$8=0,0,B$8/TEL!B$5*1000)</f>
        <v>1.4113754861282597</v>
      </c>
      <c r="C84" s="337">
        <f>IF(C$8=0,0,C$8/TEL!C$5*1000)</f>
        <v>1.4071210808734855</v>
      </c>
      <c r="D84" s="337">
        <f>IF(D$8=0,0,D$8/TEL!D$5*1000)</f>
        <v>1.6762734207578995</v>
      </c>
      <c r="E84" s="337">
        <f>IF(E$8=0,0,E$8/TEL!E$5*1000)</f>
        <v>1.3913952464168509</v>
      </c>
      <c r="F84" s="337">
        <f>IF(F$8=0,0,F$8/TEL!F$5*1000)</f>
        <v>1.2512713592438742</v>
      </c>
      <c r="G84" s="337">
        <f>IF(G$8=0,0,G$8/TEL!G$5*1000)</f>
        <v>1.1182062368491579</v>
      </c>
      <c r="H84" s="337">
        <f>IF(H$8=0,0,H$8/TEL!H$5*1000)</f>
        <v>0.93713825870665657</v>
      </c>
      <c r="I84" s="337">
        <f>IF(I$8=0,0,I$8/TEL!I$5*1000)</f>
        <v>0.7827496768277471</v>
      </c>
      <c r="J84" s="337">
        <f>IF(J$8=0,0,J$8/TEL!J$5*1000)</f>
        <v>0.86049527563922901</v>
      </c>
      <c r="K84" s="337">
        <f>IF(K$8=0,0,K$8/TEL!K$5*1000)</f>
        <v>0.81965572590001612</v>
      </c>
      <c r="L84" s="337">
        <f>IF(L$8=0,0,L$8/TEL!L$5*1000)</f>
        <v>0.86873394837333384</v>
      </c>
      <c r="M84" s="337">
        <f>IF(M$8=0,0,M$8/TEL!M$5*1000)</f>
        <v>0.55525702155235213</v>
      </c>
      <c r="N84" s="337">
        <f>IF(N$8=0,0,N$8/TEL!N$5*1000)</f>
        <v>0.49114723457461718</v>
      </c>
      <c r="O84" s="337">
        <f>IF(O$8=0,0,O$8/TEL!O$5*1000)</f>
        <v>0.46117659293054014</v>
      </c>
      <c r="P84" s="337">
        <f>IF(P$8=0,0,P$8/TEL!P$5*1000)</f>
        <v>0.3942276743881909</v>
      </c>
      <c r="Q84" s="337">
        <f>IF(Q$8=0,0,Q$8/TEL!Q$5*1000)</f>
        <v>0.56105170425433526</v>
      </c>
      <c r="R84" s="337">
        <f>IF(R$8=0,0,R$8/TEL!R$5*1000)</f>
        <v>0.5468671528372484</v>
      </c>
      <c r="S84" s="337">
        <f>IF(S$8=0,0,S$8/TEL!S$5*1000)</f>
        <v>0.49818696002833307</v>
      </c>
      <c r="T84" s="337">
        <f>IF(T$8=0,0,T$8/TEL!T$5*1000)</f>
        <v>0.3618994400115893</v>
      </c>
      <c r="U84" s="337">
        <f>IF(U$8=0,0,U$8/TEL!U$5*1000)</f>
        <v>0.44864790668292442</v>
      </c>
      <c r="V84" s="337">
        <f>IF(V$8=0,0,V$8/TEL!V$5*1000)</f>
        <v>0.43663990299839484</v>
      </c>
      <c r="W84" s="337">
        <f>IF(W$8=0,0,W$8/TEL!W$5*1000)</f>
        <v>1.0002162283623037</v>
      </c>
      <c r="DA84" s="174"/>
    </row>
    <row r="85" spans="1:105" ht="12" customHeight="1" x14ac:dyDescent="0.25">
      <c r="A85" s="202" t="s">
        <v>95</v>
      </c>
      <c r="B85" s="337">
        <f>IF(B$9=0,0,B$9/TEL!B$5*1000)</f>
        <v>2.7613868206857268</v>
      </c>
      <c r="C85" s="337">
        <f>IF(C$9=0,0,C$9/TEL!C$5*1000)</f>
        <v>2.7530629843176881</v>
      </c>
      <c r="D85" s="337">
        <f>IF(D$9=0,0,D$9/TEL!D$5*1000)</f>
        <v>3.2796653884393674</v>
      </c>
      <c r="E85" s="337">
        <f>IF(E$9=0,0,E$9/TEL!E$5*1000)</f>
        <v>2.7222950473373158</v>
      </c>
      <c r="F85" s="337">
        <f>IF(F$9=0,0,F$9/TEL!F$5*1000)</f>
        <v>2.4481396159119275</v>
      </c>
      <c r="G85" s="337">
        <f>IF(G$9=0,0,G$9/TEL!G$5*1000)</f>
        <v>2.1877948112266132</v>
      </c>
      <c r="H85" s="337">
        <f>IF(H$9=0,0,H$9/TEL!H$5*1000)</f>
        <v>1.8335313757304152</v>
      </c>
      <c r="I85" s="337">
        <f>IF(I$9=0,0,I$9/TEL!I$5*1000)</f>
        <v>1.5314667590108098</v>
      </c>
      <c r="J85" s="337">
        <f>IF(J$9=0,0,J$9/TEL!J$5*1000)</f>
        <v>1.683577713207187</v>
      </c>
      <c r="K85" s="337">
        <f>IF(K$9=0,0,K$9/TEL!K$5*1000)</f>
        <v>1.6036742463261184</v>
      </c>
      <c r="L85" s="337">
        <f>IF(L$9=0,0,L$9/TEL!L$5*1000)</f>
        <v>1.6996968555130449</v>
      </c>
      <c r="M85" s="337">
        <f>IF(M$9=0,0,M$9/TEL!M$5*1000)</f>
        <v>1.0863724334719933</v>
      </c>
      <c r="N85" s="337">
        <f>IF(N$9=0,0,N$9/TEL!N$5*1000)</f>
        <v>0.96094024155903368</v>
      </c>
      <c r="O85" s="337">
        <f>IF(O$9=0,0,O$9/TEL!O$5*1000)</f>
        <v>0.90230202964670891</v>
      </c>
      <c r="P85" s="337">
        <f>IF(P$9=0,0,P$9/TEL!P$5*1000)</f>
        <v>0.77131501510732992</v>
      </c>
      <c r="Q85" s="337">
        <f>IF(Q$9=0,0,Q$9/TEL!Q$5*1000)</f>
        <v>1.0977098561497864</v>
      </c>
      <c r="R85" s="337">
        <f>IF(R$9=0,0,R$9/TEL!R$5*1000)</f>
        <v>1.0699574729424424</v>
      </c>
      <c r="S85" s="337">
        <f>IF(S$9=0,0,S$9/TEL!S$5*1000)</f>
        <v>0.97471361744673879</v>
      </c>
      <c r="T85" s="337">
        <f>IF(T$9=0,0,T$9/TEL!T$5*1000)</f>
        <v>0.70806412176180511</v>
      </c>
      <c r="U85" s="337">
        <f>IF(U$9=0,0,U$9/TEL!U$5*1000)</f>
        <v>0.8777893826405041</v>
      </c>
      <c r="V85" s="337">
        <f>IF(V$9=0,0,V$9/TEL!V$5*1000)</f>
        <v>0.8542954623881639</v>
      </c>
      <c r="W85" s="337">
        <f>IF(W$9=0,0,W$9/TEL!W$5*1000)</f>
        <v>1.9569447946218994</v>
      </c>
      <c r="DA85" s="174"/>
    </row>
    <row r="86" spans="1:105" ht="12" customHeight="1" x14ac:dyDescent="0.25">
      <c r="A86" s="56" t="s">
        <v>96</v>
      </c>
      <c r="B86" s="338">
        <f>IF(B$10=0,0,B$10/TEL!B$5*1000)</f>
        <v>10.289741277935834</v>
      </c>
      <c r="C86" s="338">
        <f>IF(C$10=0,0,C$10/TEL!C$5*1000)</f>
        <v>10.106748800878883</v>
      </c>
      <c r="D86" s="338">
        <f>IF(D$10=0,0,D$10/TEL!D$5*1000)</f>
        <v>9.6365639026961318</v>
      </c>
      <c r="E86" s="338">
        <f>IF(E$10=0,0,E$10/TEL!E$5*1000)</f>
        <v>11.035453969062685</v>
      </c>
      <c r="F86" s="338">
        <f>IF(F$10=0,0,F$10/TEL!F$5*1000)</f>
        <v>11.173081158002248</v>
      </c>
      <c r="G86" s="338">
        <f>IF(G$10=0,0,G$10/TEL!G$5*1000)</f>
        <v>9.5232249814886245</v>
      </c>
      <c r="H86" s="338">
        <f>IF(H$10=0,0,H$10/TEL!H$5*1000)</f>
        <v>9.1217959576485512</v>
      </c>
      <c r="I86" s="338">
        <f>IF(I$10=0,0,I$10/TEL!I$5*1000)</f>
        <v>8.7627932775346338</v>
      </c>
      <c r="J86" s="338">
        <f>IF(J$10=0,0,J$10/TEL!J$5*1000)</f>
        <v>7.4955161744473058</v>
      </c>
      <c r="K86" s="338">
        <f>IF(K$10=0,0,K$10/TEL!K$5*1000)</f>
        <v>7.732182389162678</v>
      </c>
      <c r="L86" s="338">
        <f>IF(L$10=0,0,L$10/TEL!L$5*1000)</f>
        <v>6.6311623852297137</v>
      </c>
      <c r="M86" s="338">
        <f>IF(M$10=0,0,M$10/TEL!M$5*1000)</f>
        <v>7.2861543175283128</v>
      </c>
      <c r="N86" s="338">
        <f>IF(N$10=0,0,N$10/TEL!N$5*1000)</f>
        <v>7.7308496938704847</v>
      </c>
      <c r="O86" s="338">
        <f>IF(O$10=0,0,O$10/TEL!O$5*1000)</f>
        <v>7.6312533364844883</v>
      </c>
      <c r="P86" s="338">
        <f>IF(P$10=0,0,P$10/TEL!P$5*1000)</f>
        <v>7.3683534869760594</v>
      </c>
      <c r="Q86" s="338">
        <f>IF(Q$10=0,0,Q$10/TEL!Q$5*1000)</f>
        <v>6.7487178417230451</v>
      </c>
      <c r="R86" s="338">
        <f>IF(R$10=0,0,R$10/TEL!R$5*1000)</f>
        <v>6.6973089681324893</v>
      </c>
      <c r="S86" s="338">
        <f>IF(S$10=0,0,S$10/TEL!S$5*1000)</f>
        <v>6.8890876830018515</v>
      </c>
      <c r="T86" s="338">
        <f>IF(T$10=0,0,T$10/TEL!T$5*1000)</f>
        <v>7.5557329375019018</v>
      </c>
      <c r="U86" s="338">
        <f>IF(U$10=0,0,U$10/TEL!U$5*1000)</f>
        <v>7.0066328937053139</v>
      </c>
      <c r="V86" s="338">
        <f>IF(V$10=0,0,V$10/TEL!V$5*1000)</f>
        <v>7.5433384584936212</v>
      </c>
      <c r="W86" s="338">
        <f>IF(W$10=0,0,W$10/TEL!W$5*1000)</f>
        <v>4.6699624245148623</v>
      </c>
      <c r="DA86" s="68"/>
    </row>
    <row r="87" spans="1:105" ht="12" customHeight="1" x14ac:dyDescent="0.25">
      <c r="A87" s="203" t="s">
        <v>2709</v>
      </c>
      <c r="B87" s="351">
        <f>IF(B$16=0,0,B$16/TEL!B$5*1000)</f>
        <v>4.8195274270033588</v>
      </c>
      <c r="C87" s="351">
        <f>IF(C$16=0,0,C$16/TEL!C$5*1000)</f>
        <v>4.7387095206298753</v>
      </c>
      <c r="D87" s="351">
        <f>IF(D$16=0,0,D$16/TEL!D$5*1000)</f>
        <v>4.5648046305735921</v>
      </c>
      <c r="E87" s="351">
        <f>IF(E$16=0,0,E$16/TEL!E$5*1000)</f>
        <v>5.4202840627569948</v>
      </c>
      <c r="F87" s="351">
        <f>IF(F$16=0,0,F$16/TEL!F$5*1000)</f>
        <v>5.5089145461872171</v>
      </c>
      <c r="G87" s="351">
        <f>IF(G$16=0,0,G$16/TEL!G$5*1000)</f>
        <v>4.7186397383652281</v>
      </c>
      <c r="H87" s="351">
        <f>IF(H$16=0,0,H$16/TEL!H$5*1000)</f>
        <v>4.5694862845129798</v>
      </c>
      <c r="I87" s="351">
        <f>IF(I$16=0,0,I$16/TEL!I$5*1000)</f>
        <v>4.212188045521617</v>
      </c>
      <c r="J87" s="351">
        <f>IF(J$16=0,0,J$16/TEL!J$5*1000)</f>
        <v>3.7535351017496783</v>
      </c>
      <c r="K87" s="351">
        <f>IF(K$16=0,0,K$16/TEL!K$5*1000)</f>
        <v>3.7955473947749128</v>
      </c>
      <c r="L87" s="351">
        <f>IF(L$16=0,0,L$16/TEL!L$5*1000)</f>
        <v>3.4415360357184328</v>
      </c>
      <c r="M87" s="351">
        <f>IF(M$16=0,0,M$16/TEL!M$5*1000)</f>
        <v>3.3843313613604784</v>
      </c>
      <c r="N87" s="351">
        <f>IF(N$16=0,0,N$16/TEL!N$5*1000)</f>
        <v>3.5514504529335018</v>
      </c>
      <c r="O87" s="351">
        <f>IF(O$16=0,0,O$16/TEL!O$5*1000)</f>
        <v>3.4878395197448828</v>
      </c>
      <c r="P87" s="351">
        <f>IF(P$16=0,0,P$16/TEL!P$5*1000)</f>
        <v>3.3693644254477433</v>
      </c>
      <c r="Q87" s="351">
        <f>IF(Q$16=0,0,Q$16/TEL!Q$5*1000)</f>
        <v>3.0319024262331973</v>
      </c>
      <c r="R87" s="351">
        <f>IF(R$16=0,0,R$16/TEL!R$5*1000)</f>
        <v>3.0057782337543415</v>
      </c>
      <c r="S87" s="351">
        <f>IF(S$16=0,0,S$16/TEL!S$5*1000)</f>
        <v>3.0630675774465757</v>
      </c>
      <c r="T87" s="351">
        <f>IF(T$16=0,0,T$16/TEL!T$5*1000)</f>
        <v>3.265975208953356</v>
      </c>
      <c r="U87" s="351">
        <f>IF(U$16=0,0,U$16/TEL!U$5*1000)</f>
        <v>3.1010228695302415</v>
      </c>
      <c r="V87" s="351">
        <f>IF(V$16=0,0,V$16/TEL!V$5*1000)</f>
        <v>3.3078201320679126</v>
      </c>
      <c r="W87" s="351">
        <f>IF(W$16=0,0,W$16/TEL!W$5*1000)</f>
        <v>2.1977629196478268</v>
      </c>
      <c r="DA87" s="175"/>
    </row>
    <row r="88" spans="1:105" ht="12" customHeight="1" x14ac:dyDescent="0.25">
      <c r="A88" s="203" t="s">
        <v>2721</v>
      </c>
      <c r="B88" s="351">
        <f>IF(B$27=0,0,B$27/TEL!B$5*1000)</f>
        <v>40.965983129528539</v>
      </c>
      <c r="C88" s="351">
        <f>IF(C$27=0,0,C$27/TEL!C$5*1000)</f>
        <v>40.279030925353936</v>
      </c>
      <c r="D88" s="351">
        <f>IF(D$27=0,0,D$27/TEL!D$5*1000)</f>
        <v>38.800839359875553</v>
      </c>
      <c r="E88" s="351">
        <f>IF(E$27=0,0,E$27/TEL!E$5*1000)</f>
        <v>46.072414533434475</v>
      </c>
      <c r="F88" s="351">
        <f>IF(F$27=0,0,F$27/TEL!F$5*1000)</f>
        <v>46.825773642591351</v>
      </c>
      <c r="G88" s="351">
        <f>IF(G$27=0,0,G$27/TEL!G$5*1000)</f>
        <v>40.108437776104466</v>
      </c>
      <c r="H88" s="351">
        <f>IF(H$27=0,0,H$27/TEL!H$5*1000)</f>
        <v>38.840633418360333</v>
      </c>
      <c r="I88" s="351">
        <f>IF(I$27=0,0,I$27/TEL!I$5*1000)</f>
        <v>35.803598386933743</v>
      </c>
      <c r="J88" s="351">
        <f>IF(J$27=0,0,J$27/TEL!J$5*1000)</f>
        <v>31.905048364872261</v>
      </c>
      <c r="K88" s="351">
        <f>IF(K$27=0,0,K$27/TEL!K$5*1000)</f>
        <v>32.262152855586756</v>
      </c>
      <c r="L88" s="351">
        <f>IF(L$27=0,0,L$27/TEL!L$5*1000)</f>
        <v>29.253056303606677</v>
      </c>
      <c r="M88" s="351">
        <f>IF(M$27=0,0,M$27/TEL!M$5*1000)</f>
        <v>28.766816571564068</v>
      </c>
      <c r="N88" s="351">
        <f>IF(N$27=0,0,N$27/TEL!N$5*1000)</f>
        <v>30.187328849934769</v>
      </c>
      <c r="O88" s="351">
        <f>IF(O$27=0,0,O$27/TEL!O$5*1000)</f>
        <v>29.646635917831517</v>
      </c>
      <c r="P88" s="351">
        <f>IF(P$27=0,0,P$27/TEL!P$5*1000)</f>
        <v>28.639597616305824</v>
      </c>
      <c r="Q88" s="351">
        <f>IF(Q$27=0,0,Q$27/TEL!Q$5*1000)</f>
        <v>25.771170622982169</v>
      </c>
      <c r="R88" s="351">
        <f>IF(R$27=0,0,R$27/TEL!R$5*1000)</f>
        <v>25.549114986911903</v>
      </c>
      <c r="S88" s="351">
        <f>IF(S$27=0,0,S$27/TEL!S$5*1000)</f>
        <v>26.036074408295889</v>
      </c>
      <c r="T88" s="351">
        <f>IF(T$27=0,0,T$27/TEL!T$5*1000)</f>
        <v>27.760789276103527</v>
      </c>
      <c r="U88" s="351">
        <f>IF(U$27=0,0,U$27/TEL!U$5*1000)</f>
        <v>26.358694391007042</v>
      </c>
      <c r="V88" s="351">
        <f>IF(V$27=0,0,V$27/TEL!V$5*1000)</f>
        <v>28.116471122577263</v>
      </c>
      <c r="W88" s="351">
        <f>IF(W$27=0,0,W$27/TEL!W$5*1000)</f>
        <v>18.680984817006525</v>
      </c>
      <c r="DA88" s="175"/>
    </row>
    <row r="89" spans="1:105" ht="12" customHeight="1" x14ac:dyDescent="0.25">
      <c r="A89" s="203" t="s">
        <v>2733</v>
      </c>
      <c r="B89" s="351">
        <f>IF(B$38=0,0,B$38/TEL!B$5*1000)</f>
        <v>8.7137095230527351</v>
      </c>
      <c r="C89" s="351">
        <f>IF(C$38=0,0,C$38/TEL!C$5*1000)</f>
        <v>8.6874431949580391</v>
      </c>
      <c r="D89" s="351">
        <f>IF(D$38=0,0,D$38/TEL!D$5*1000)</f>
        <v>10.349166336853116</v>
      </c>
      <c r="E89" s="351">
        <f>IF(E$38=0,0,E$38/TEL!E$5*1000)</f>
        <v>8.5903532604866406</v>
      </c>
      <c r="F89" s="351">
        <f>IF(F$38=0,0,F$38/TEL!F$5*1000)</f>
        <v>7.7252405657665282</v>
      </c>
      <c r="G89" s="351">
        <f>IF(G$38=0,0,G$38/TEL!G$5*1000)</f>
        <v>6.9037080709817547</v>
      </c>
      <c r="H89" s="351">
        <f>IF(H$38=0,0,H$38/TEL!H$5*1000)</f>
        <v>5.7858101189715292</v>
      </c>
      <c r="I89" s="351">
        <f>IF(I$38=0,0,I$38/TEL!I$5*1000)</f>
        <v>4.8326284395452204</v>
      </c>
      <c r="J89" s="351">
        <f>IF(J$38=0,0,J$38/TEL!J$5*1000)</f>
        <v>5.3126230061204565</v>
      </c>
      <c r="K89" s="351">
        <f>IF(K$38=0,0,K$38/TEL!K$5*1000)</f>
        <v>5.0604831772957501</v>
      </c>
      <c r="L89" s="351">
        <f>IF(L$38=0,0,L$38/TEL!L$5*1000)</f>
        <v>5.3634878551744967</v>
      </c>
      <c r="M89" s="351">
        <f>IF(M$38=0,0,M$38/TEL!M$5*1000)</f>
        <v>3.4281085678449563</v>
      </c>
      <c r="N89" s="351">
        <f>IF(N$38=0,0,N$38/TEL!N$5*1000)</f>
        <v>3.0323003178085051</v>
      </c>
      <c r="O89" s="351">
        <f>IF(O$38=0,0,O$38/TEL!O$5*1000)</f>
        <v>2.8472641824407257</v>
      </c>
      <c r="P89" s="351">
        <f>IF(P$38=0,0,P$38/TEL!P$5*1000)</f>
        <v>2.4339273810053519</v>
      </c>
      <c r="Q89" s="351">
        <f>IF(Q$38=0,0,Q$38/TEL!Q$5*1000)</f>
        <v>3.4638844349615483</v>
      </c>
      <c r="R89" s="351">
        <f>IF(R$38=0,0,R$38/TEL!R$5*1000)</f>
        <v>3.376310247951706</v>
      </c>
      <c r="S89" s="351">
        <f>IF(S$38=0,0,S$38/TEL!S$5*1000)</f>
        <v>3.0757629706097078</v>
      </c>
      <c r="T89" s="351">
        <f>IF(T$38=0,0,T$38/TEL!T$5*1000)</f>
        <v>2.2343356731150297</v>
      </c>
      <c r="U89" s="351">
        <f>IF(U$38=0,0,U$38/TEL!U$5*1000)</f>
        <v>2.7699131629989227</v>
      </c>
      <c r="V89" s="351">
        <f>IF(V$38=0,0,V$38/TEL!V$5*1000)</f>
        <v>2.6957767924248728</v>
      </c>
      <c r="W89" s="351">
        <f>IF(W$38=0,0,W$38/TEL!W$5*1000)</f>
        <v>6.1752480185846554</v>
      </c>
      <c r="DA89" s="175"/>
    </row>
    <row r="90" spans="1:105" ht="12" customHeight="1" x14ac:dyDescent="0.25">
      <c r="A90" s="203" t="s">
        <v>2735</v>
      </c>
      <c r="B90" s="351">
        <f>IF(B$39=0,0,B$39/TEL!B$5*1000)</f>
        <v>26.713742021208365</v>
      </c>
      <c r="C90" s="351">
        <f>IF(C$39=0,0,C$39/TEL!C$5*1000)</f>
        <v>26.456443431599652</v>
      </c>
      <c r="D90" s="351">
        <f>IF(D$39=0,0,D$39/TEL!D$5*1000)</f>
        <v>28.636147118788184</v>
      </c>
      <c r="E90" s="351">
        <f>IF(E$39=0,0,E$39/TEL!E$5*1000)</f>
        <v>27.835827526727421</v>
      </c>
      <c r="F90" s="351">
        <f>IF(F$39=0,0,F$39/TEL!F$5*1000)</f>
        <v>26.609071062593127</v>
      </c>
      <c r="G90" s="351">
        <f>IF(G$39=0,0,G$39/TEL!G$5*1000)</f>
        <v>23.246914781366272</v>
      </c>
      <c r="H90" s="351">
        <f>IF(H$39=0,0,H$39/TEL!H$5*1000)</f>
        <v>20.967942352734944</v>
      </c>
      <c r="I90" s="351">
        <f>IF(I$39=0,0,I$39/TEL!I$5*1000)</f>
        <v>18.646271990862012</v>
      </c>
      <c r="J90" s="351">
        <f>IF(J$39=0,0,J$39/TEL!J$5*1000)</f>
        <v>18.159656075173775</v>
      </c>
      <c r="K90" s="351">
        <f>IF(K$39=0,0,K$39/TEL!K$5*1000)</f>
        <v>17.911904616894343</v>
      </c>
      <c r="L90" s="351">
        <f>IF(L$39=0,0,L$39/TEL!L$5*1000)</f>
        <v>17.357604430866964</v>
      </c>
      <c r="M90" s="351">
        <f>IF(M$39=0,0,M$39/TEL!M$5*1000)</f>
        <v>14.324458292320287</v>
      </c>
      <c r="N90" s="351">
        <f>IF(N$39=0,0,N$39/TEL!N$5*1000)</f>
        <v>14.109767417449104</v>
      </c>
      <c r="O90" s="351">
        <f>IF(O$39=0,0,O$39/TEL!O$5*1000)</f>
        <v>13.651591789068256</v>
      </c>
      <c r="P90" s="351">
        <f>IF(P$39=0,0,P$39/TEL!P$5*1000)</f>
        <v>12.641821099893441</v>
      </c>
      <c r="Q90" s="351">
        <f>IF(Q$39=0,0,Q$39/TEL!Q$5*1000)</f>
        <v>13.591985122889218</v>
      </c>
      <c r="R90" s="351">
        <f>IF(R$39=0,0,R$39/TEL!R$5*1000)</f>
        <v>13.381148154786263</v>
      </c>
      <c r="S90" s="351">
        <f>IF(S$39=0,0,S$39/TEL!S$5*1000)</f>
        <v>13.051469199282797</v>
      </c>
      <c r="T90" s="351">
        <f>IF(T$39=0,0,T$39/TEL!T$5*1000)</f>
        <v>12.237434025488271</v>
      </c>
      <c r="U90" s="351">
        <f>IF(U$39=0,0,U$39/TEL!U$5*1000)</f>
        <v>12.646421578530687</v>
      </c>
      <c r="V90" s="351">
        <f>IF(V$39=0,0,V$39/TEL!V$5*1000)</f>
        <v>13.082012534460766</v>
      </c>
      <c r="W90" s="351">
        <f>IF(W$39=0,0,W$39/TEL!W$5*1000)</f>
        <v>15.681744884232767</v>
      </c>
      <c r="DA90" s="175"/>
    </row>
    <row r="91" spans="1:105" ht="12" customHeight="1" x14ac:dyDescent="0.25">
      <c r="A91" s="41" t="s">
        <v>2759</v>
      </c>
      <c r="B91" s="339">
        <f>IF(B$59=0,0,B$59/TEL!B$5*1000)</f>
        <v>3.1975652541479711</v>
      </c>
      <c r="C91" s="339">
        <f>IF(C$59=0,0,C$59/TEL!C$5*1000)</f>
        <v>3.1879266154204071</v>
      </c>
      <c r="D91" s="339">
        <f>IF(D$59=0,0,D$59/TEL!D$5*1000)</f>
        <v>3.7977091846557198</v>
      </c>
      <c r="E91" s="339">
        <f>IF(E$59=0,0,E$59/TEL!E$5*1000)</f>
        <v>3.1522986890852547</v>
      </c>
      <c r="F91" s="339">
        <f>IF(F$59=0,0,F$59/TEL!F$5*1000)</f>
        <v>2.8348386812388799</v>
      </c>
      <c r="G91" s="339">
        <f>IF(G$59=0,0,G$59/TEL!G$5*1000)</f>
        <v>2.5333707755750927</v>
      </c>
      <c r="H91" s="339">
        <f>IF(H$59=0,0,H$59/TEL!H$5*1000)</f>
        <v>2.123149200071075</v>
      </c>
      <c r="I91" s="339">
        <f>IF(I$59=0,0,I$59/TEL!I$5*1000)</f>
        <v>1.7733715754026538</v>
      </c>
      <c r="J91" s="339">
        <f>IF(J$59=0,0,J$59/TEL!J$5*1000)</f>
        <v>1.9495094124742627</v>
      </c>
      <c r="K91" s="339">
        <f>IF(K$59=0,0,K$59/TEL!K$5*1000)</f>
        <v>1.8569846899432039</v>
      </c>
      <c r="L91" s="339">
        <f>IF(L$59=0,0,L$59/TEL!L$5*1000)</f>
        <v>1.9681746747902016</v>
      </c>
      <c r="M91" s="339">
        <f>IF(M$59=0,0,M$59/TEL!M$5*1000)</f>
        <v>1.2579717989208046</v>
      </c>
      <c r="N91" s="339">
        <f>IF(N$59=0,0,N$59/TEL!N$5*1000)</f>
        <v>1.1127268025993906</v>
      </c>
      <c r="O91" s="339">
        <f>IF(O$59=0,0,O$59/TEL!O$5*1000)</f>
        <v>1.0448263159411493</v>
      </c>
      <c r="P91" s="339">
        <f>IF(P$59=0,0,P$59/TEL!P$5*1000)</f>
        <v>0.8931490777874288</v>
      </c>
      <c r="Q91" s="339">
        <f>IF(Q$59=0,0,Q$59/TEL!Q$5*1000)</f>
        <v>1.2711000388886839</v>
      </c>
      <c r="R91" s="339">
        <f>IF(R$59=0,0,R$59/TEL!R$5*1000)</f>
        <v>1.2389639920303281</v>
      </c>
      <c r="S91" s="339">
        <f>IF(S$59=0,0,S$59/TEL!S$5*1000)</f>
        <v>1.1286757699229579</v>
      </c>
      <c r="T91" s="339">
        <f>IF(T$59=0,0,T$59/TEL!T$5*1000)</f>
        <v>0.81990730762310049</v>
      </c>
      <c r="U91" s="339">
        <f>IF(U$59=0,0,U$59/TEL!U$5*1000)</f>
        <v>1.0164417420136289</v>
      </c>
      <c r="V91" s="339">
        <f>IF(V$59=0,0,V$59/TEL!V$5*1000)</f>
        <v>0.98923680914444378</v>
      </c>
      <c r="W91" s="339">
        <f>IF(W$59=0,0,W$59/TEL!W$5*1000)</f>
        <v>2.2660565454624808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useful energy demand"</f>
        <v>LU: Textiles and leather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20.375299990061009</v>
      </c>
      <c r="C5" s="225">
        <v>17.32369739225463</v>
      </c>
      <c r="D5" s="225">
        <v>19.627554155996311</v>
      </c>
      <c r="E5" s="225">
        <v>21.271269676556571</v>
      </c>
      <c r="F5" s="225">
        <v>22.6130105415657</v>
      </c>
      <c r="G5" s="225">
        <v>22.219691895300929</v>
      </c>
      <c r="H5" s="225">
        <v>20.50793879489979</v>
      </c>
      <c r="I5" s="225">
        <v>20.66765580241568</v>
      </c>
      <c r="J5" s="225">
        <v>19.462768295101021</v>
      </c>
      <c r="K5" s="225">
        <v>17.914982017324871</v>
      </c>
      <c r="L5" s="225">
        <v>19.07302835899009</v>
      </c>
      <c r="M5" s="225">
        <v>24.540164616393781</v>
      </c>
      <c r="N5" s="225">
        <v>23.973991330568111</v>
      </c>
      <c r="O5" s="225">
        <v>24.240055978994281</v>
      </c>
      <c r="P5" s="225">
        <v>21.927408759948541</v>
      </c>
      <c r="Q5" s="225">
        <v>17.659513980578289</v>
      </c>
      <c r="R5" s="225">
        <v>17.866746435015081</v>
      </c>
      <c r="S5" s="225">
        <v>17.394721154036169</v>
      </c>
      <c r="T5" s="225">
        <v>16.455646961017969</v>
      </c>
      <c r="U5" s="225">
        <v>16.537731268793909</v>
      </c>
      <c r="V5" s="225">
        <v>16.169319033557631</v>
      </c>
      <c r="W5" s="225">
        <v>1.4267299074302791</v>
      </c>
      <c r="DA5" s="89" t="s">
        <v>2761</v>
      </c>
    </row>
    <row r="6" spans="1:105" ht="12" customHeight="1" x14ac:dyDescent="0.25">
      <c r="A6" s="55" t="s">
        <v>92</v>
      </c>
      <c r="B6" s="261">
        <v>0.46510186813574489</v>
      </c>
      <c r="C6" s="261">
        <v>0.399298428183613</v>
      </c>
      <c r="D6" s="261">
        <v>0.51938390199494588</v>
      </c>
      <c r="E6" s="261">
        <v>0.44512317192375528</v>
      </c>
      <c r="F6" s="261">
        <v>0.43367561938375709</v>
      </c>
      <c r="G6" s="261">
        <v>0.4396365217449516</v>
      </c>
      <c r="H6" s="261">
        <v>0.36508777610610149</v>
      </c>
      <c r="I6" s="261">
        <v>0.33972787345671362</v>
      </c>
      <c r="J6" s="261">
        <v>0.37606057358911221</v>
      </c>
      <c r="K6" s="261">
        <v>0.33058159820946992</v>
      </c>
      <c r="L6" s="261">
        <v>0.39647291863061468</v>
      </c>
      <c r="M6" s="261">
        <v>0.3644205122414283</v>
      </c>
      <c r="N6" s="261">
        <v>0.30966646411748788</v>
      </c>
      <c r="O6" s="261">
        <v>0.30156547534338851</v>
      </c>
      <c r="P6" s="261">
        <v>0.24617455179631259</v>
      </c>
      <c r="Q6" s="261">
        <v>0.28722483054005649</v>
      </c>
      <c r="R6" s="261">
        <v>0.28679309357594551</v>
      </c>
      <c r="S6" s="261">
        <v>0.25532244331882081</v>
      </c>
      <c r="T6" s="261">
        <v>0.17524106690036989</v>
      </c>
      <c r="U6" s="261">
        <v>0.22071752584795831</v>
      </c>
      <c r="V6" s="261">
        <v>0.19990822587484691</v>
      </c>
      <c r="W6" s="261">
        <v>4.2847935068570549E-2</v>
      </c>
      <c r="DA6" s="67" t="s">
        <v>2762</v>
      </c>
    </row>
    <row r="7" spans="1:105" ht="12" customHeight="1" x14ac:dyDescent="0.25">
      <c r="A7" s="202" t="s">
        <v>93</v>
      </c>
      <c r="B7" s="226">
        <v>9.8029821010373372E-2</v>
      </c>
      <c r="C7" s="226">
        <v>8.4160387489862057E-2</v>
      </c>
      <c r="D7" s="226">
        <v>0.1094708803306155</v>
      </c>
      <c r="E7" s="226">
        <v>9.3818898311799445E-2</v>
      </c>
      <c r="F7" s="226">
        <v>9.1406090272560664E-2</v>
      </c>
      <c r="G7" s="226">
        <v>9.2662473511506652E-2</v>
      </c>
      <c r="H7" s="226">
        <v>7.6949786265556055E-2</v>
      </c>
      <c r="I7" s="226">
        <v>7.1604663212138403E-2</v>
      </c>
      <c r="J7" s="226">
        <v>7.9262529874938148E-2</v>
      </c>
      <c r="K7" s="226">
        <v>6.9676896873566693E-2</v>
      </c>
      <c r="L7" s="226">
        <v>8.3564853017266322E-2</v>
      </c>
      <c r="M7" s="226">
        <v>7.6809146630022446E-2</v>
      </c>
      <c r="N7" s="226">
        <v>6.5268600558475262E-2</v>
      </c>
      <c r="O7" s="226">
        <v>6.3561149924670782E-2</v>
      </c>
      <c r="P7" s="226">
        <v>5.1886369209031218E-2</v>
      </c>
      <c r="Q7" s="226">
        <v>6.0538562961348408E-2</v>
      </c>
      <c r="R7" s="226">
        <v>6.044756548269925E-2</v>
      </c>
      <c r="S7" s="226">
        <v>5.3814476210983869E-2</v>
      </c>
      <c r="T7" s="226">
        <v>3.6935672803826071E-2</v>
      </c>
      <c r="U7" s="226">
        <v>4.6520775415188953E-2</v>
      </c>
      <c r="V7" s="226">
        <v>4.2134785825656912E-2</v>
      </c>
      <c r="W7" s="226">
        <v>9.0310869364432396E-3</v>
      </c>
      <c r="DA7" s="174" t="s">
        <v>2763</v>
      </c>
    </row>
    <row r="8" spans="1:105" ht="12" customHeight="1" x14ac:dyDescent="0.25">
      <c r="A8" s="202" t="s">
        <v>94</v>
      </c>
      <c r="B8" s="226">
        <v>0.37985825003955442</v>
      </c>
      <c r="C8" s="226">
        <v>0.32611522886660049</v>
      </c>
      <c r="D8" s="226">
        <v>0.42419150217847268</v>
      </c>
      <c r="E8" s="226">
        <v>0.36354123843180242</v>
      </c>
      <c r="F8" s="226">
        <v>0.35419178711157978</v>
      </c>
      <c r="G8" s="226">
        <v>0.35906017852152178</v>
      </c>
      <c r="H8" s="226">
        <v>0.29817468654419749</v>
      </c>
      <c r="I8" s="226">
        <v>0.27746273309584357</v>
      </c>
      <c r="J8" s="226">
        <v>0.30713639565674472</v>
      </c>
      <c r="K8" s="226">
        <v>0.26999278221449369</v>
      </c>
      <c r="L8" s="226">
        <v>0.32380757717177078</v>
      </c>
      <c r="M8" s="226">
        <v>0.29762971843868252</v>
      </c>
      <c r="N8" s="226">
        <v>0.25291096255342088</v>
      </c>
      <c r="O8" s="226">
        <v>0.24629471860743571</v>
      </c>
      <c r="P8" s="226">
        <v>0.20105581348111601</v>
      </c>
      <c r="Q8" s="226">
        <v>0.23458241940453789</v>
      </c>
      <c r="R8" s="226">
        <v>0.23422981095701231</v>
      </c>
      <c r="S8" s="226">
        <v>0.2085270844076767</v>
      </c>
      <c r="T8" s="226">
        <v>0.1431229792188467</v>
      </c>
      <c r="U8" s="226">
        <v>0.18026453743934559</v>
      </c>
      <c r="V8" s="226">
        <v>0.1632691546772467</v>
      </c>
      <c r="W8" s="226">
        <v>3.4994788772177772E-2</v>
      </c>
      <c r="DA8" s="174" t="s">
        <v>2764</v>
      </c>
    </row>
    <row r="9" spans="1:105" ht="12" customHeight="1" x14ac:dyDescent="0.25">
      <c r="A9" s="202" t="s">
        <v>95</v>
      </c>
      <c r="B9" s="226">
        <v>0.53426124305744627</v>
      </c>
      <c r="C9" s="226">
        <v>0.45867301167235669</v>
      </c>
      <c r="D9" s="226">
        <v>0.59661486679485698</v>
      </c>
      <c r="E9" s="226">
        <v>0.51131176939554013</v>
      </c>
      <c r="F9" s="226">
        <v>0.49816199712199621</v>
      </c>
      <c r="G9" s="226">
        <v>0.50500926935076818</v>
      </c>
      <c r="H9" s="226">
        <v>0.41937532925710891</v>
      </c>
      <c r="I9" s="226">
        <v>0.39024447848760929</v>
      </c>
      <c r="J9" s="226">
        <v>0.43197975169597969</v>
      </c>
      <c r="K9" s="226">
        <v>0.37973817714221952</v>
      </c>
      <c r="L9" s="226">
        <v>0.45542735658155659</v>
      </c>
      <c r="M9" s="226">
        <v>0.41860884508189677</v>
      </c>
      <c r="N9" s="226">
        <v>0.35571301985036757</v>
      </c>
      <c r="O9" s="226">
        <v>0.3464074362159848</v>
      </c>
      <c r="P9" s="226">
        <v>0.2827800339288718</v>
      </c>
      <c r="Q9" s="226">
        <v>0.32993437677723542</v>
      </c>
      <c r="R9" s="226">
        <v>0.32943844170811942</v>
      </c>
      <c r="S9" s="226">
        <v>0.29328819188523497</v>
      </c>
      <c r="T9" s="226">
        <v>0.20129893395650569</v>
      </c>
      <c r="U9" s="226">
        <v>0.25353761789165258</v>
      </c>
      <c r="V9" s="226">
        <v>0.22963403196250501</v>
      </c>
      <c r="W9" s="226">
        <v>4.9219305748946132E-2</v>
      </c>
      <c r="DA9" s="174" t="s">
        <v>2765</v>
      </c>
    </row>
    <row r="10" spans="1:105" ht="12" customHeight="1" x14ac:dyDescent="0.25">
      <c r="A10" s="56" t="s">
        <v>96</v>
      </c>
      <c r="B10" s="262">
        <v>2.8233680485859902</v>
      </c>
      <c r="C10" s="262">
        <v>2.3884935094882049</v>
      </c>
      <c r="D10" s="262">
        <v>2.522165942667618</v>
      </c>
      <c r="E10" s="262">
        <v>2.9303069974240299</v>
      </c>
      <c r="F10" s="262">
        <v>3.2006041966833529</v>
      </c>
      <c r="G10" s="262">
        <v>3.0996734089873219</v>
      </c>
      <c r="H10" s="262">
        <v>2.9354880969752442</v>
      </c>
      <c r="I10" s="262">
        <v>3.1333273212686268</v>
      </c>
      <c r="J10" s="262">
        <v>2.715678471562871</v>
      </c>
      <c r="K10" s="262">
        <v>2.5794771788815698</v>
      </c>
      <c r="L10" s="262">
        <v>2.5197530766565648</v>
      </c>
      <c r="M10" s="262">
        <v>3.9332144495725281</v>
      </c>
      <c r="N10" s="262">
        <v>4.0035695980264094</v>
      </c>
      <c r="O10" s="262">
        <v>4.0965275001834849</v>
      </c>
      <c r="P10" s="262">
        <v>3.777920820300428</v>
      </c>
      <c r="Q10" s="262">
        <v>2.8450249903855438</v>
      </c>
      <c r="R10" s="262">
        <v>2.8910373280176418</v>
      </c>
      <c r="S10" s="262">
        <v>2.9032523501649341</v>
      </c>
      <c r="T10" s="262">
        <v>3.002361232208425</v>
      </c>
      <c r="U10" s="262">
        <v>2.8321287457737272</v>
      </c>
      <c r="V10" s="262">
        <v>2.8357080294680879</v>
      </c>
      <c r="W10" s="262">
        <v>0.17266441427844059</v>
      </c>
      <c r="DA10" s="68" t="s">
        <v>2766</v>
      </c>
    </row>
    <row r="11" spans="1:105" ht="12" customHeight="1" x14ac:dyDescent="0.25">
      <c r="A11" s="37" t="s">
        <v>160</v>
      </c>
      <c r="B11" s="228">
        <v>4.2860016403889728E-2</v>
      </c>
      <c r="C11" s="228">
        <v>4.6711546141421367E-2</v>
      </c>
      <c r="D11" s="228">
        <v>4.5992099434495712E-2</v>
      </c>
      <c r="E11" s="228">
        <v>7.2825022671811401E-2</v>
      </c>
      <c r="F11" s="228">
        <v>9.4557663133089304E-2</v>
      </c>
      <c r="G11" s="228">
        <v>8.7155382220318461E-2</v>
      </c>
      <c r="H11" s="228">
        <v>4.9422282532859657E-2</v>
      </c>
      <c r="I11" s="228">
        <v>3.8973988558083317E-2</v>
      </c>
      <c r="J11" s="228">
        <v>2.9132932196219381E-2</v>
      </c>
      <c r="K11" s="228">
        <v>2.2617665558717959E-2</v>
      </c>
      <c r="L11" s="228">
        <v>5.5742384837055681E-2</v>
      </c>
      <c r="M11" s="228">
        <v>2.691035718453981E-2</v>
      </c>
      <c r="N11" s="228">
        <v>2.423413633631815E-2</v>
      </c>
      <c r="O11" s="228">
        <v>3.3336894961413573E-2</v>
      </c>
      <c r="P11" s="228">
        <v>5.2107287609426947E-3</v>
      </c>
      <c r="Q11" s="228">
        <v>5.3041695565830558E-3</v>
      </c>
      <c r="R11" s="228">
        <v>1.0830708115668339E-2</v>
      </c>
      <c r="S11" s="228">
        <v>6.1713741473076152E-3</v>
      </c>
      <c r="T11" s="228">
        <v>5.5761070816097193E-3</v>
      </c>
      <c r="U11" s="228">
        <v>5.3727719344944551E-3</v>
      </c>
      <c r="V11" s="228">
        <v>8.0567655488462918E-3</v>
      </c>
      <c r="W11" s="228">
        <v>5.5152436169825002E-3</v>
      </c>
      <c r="DA11" s="69" t="s">
        <v>2767</v>
      </c>
    </row>
    <row r="12" spans="1:105" ht="12" customHeight="1" x14ac:dyDescent="0.25">
      <c r="A12" s="37" t="s">
        <v>162</v>
      </c>
      <c r="B12" s="228">
        <v>2.5390832260699741</v>
      </c>
      <c r="C12" s="228">
        <v>2.129310737393074</v>
      </c>
      <c r="D12" s="228">
        <v>2.076483310497514</v>
      </c>
      <c r="E12" s="228">
        <v>2.6371922086149242</v>
      </c>
      <c r="F12" s="228">
        <v>2.9253928992523579</v>
      </c>
      <c r="G12" s="228">
        <v>2.8144069368267148</v>
      </c>
      <c r="H12" s="228">
        <v>2.7491741308486981</v>
      </c>
      <c r="I12" s="228">
        <v>2.9976925560786341</v>
      </c>
      <c r="J12" s="228">
        <v>2.520106955024024</v>
      </c>
      <c r="K12" s="228">
        <v>2.4309126754303949</v>
      </c>
      <c r="L12" s="228">
        <v>2.2393157013207299</v>
      </c>
      <c r="M12" s="228">
        <v>3.829808539824906</v>
      </c>
      <c r="N12" s="228">
        <v>3.9313001713224169</v>
      </c>
      <c r="O12" s="228">
        <v>4.0203769296987089</v>
      </c>
      <c r="P12" s="228">
        <v>3.7438248916011361</v>
      </c>
      <c r="Q12" s="228">
        <v>2.7755357453704641</v>
      </c>
      <c r="R12" s="228">
        <v>2.817985904335008</v>
      </c>
      <c r="S12" s="228">
        <v>2.852055456207462</v>
      </c>
      <c r="T12" s="228">
        <v>2.9817080503628661</v>
      </c>
      <c r="U12" s="228">
        <v>2.794855621607014</v>
      </c>
      <c r="V12" s="228">
        <v>2.8035297962466719</v>
      </c>
      <c r="W12" s="228">
        <v>0.12040283858023269</v>
      </c>
      <c r="DA12" s="69" t="s">
        <v>2768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2769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2770</v>
      </c>
    </row>
    <row r="15" spans="1:105" ht="12" customHeight="1" x14ac:dyDescent="0.25">
      <c r="A15" s="37" t="s">
        <v>38</v>
      </c>
      <c r="B15" s="228">
        <v>0.2414248061121255</v>
      </c>
      <c r="C15" s="228">
        <v>0.21247122595370929</v>
      </c>
      <c r="D15" s="228">
        <v>0.39969053273560901</v>
      </c>
      <c r="E15" s="228">
        <v>0.22028976613729451</v>
      </c>
      <c r="F15" s="228">
        <v>0.18065363429790571</v>
      </c>
      <c r="G15" s="228">
        <v>0.19811108994028859</v>
      </c>
      <c r="H15" s="228">
        <v>0.136891683593686</v>
      </c>
      <c r="I15" s="228">
        <v>9.6660776631909931E-2</v>
      </c>
      <c r="J15" s="228">
        <v>0.1664385843426277</v>
      </c>
      <c r="K15" s="228">
        <v>0.125946837892457</v>
      </c>
      <c r="L15" s="228">
        <v>0.2246949904987795</v>
      </c>
      <c r="M15" s="228">
        <v>7.64955525630822E-2</v>
      </c>
      <c r="N15" s="228">
        <v>4.8035290367673969E-2</v>
      </c>
      <c r="O15" s="228">
        <v>4.2813675523362439E-2</v>
      </c>
      <c r="P15" s="228">
        <v>2.888519993834919E-2</v>
      </c>
      <c r="Q15" s="228">
        <v>6.4185075458496721E-2</v>
      </c>
      <c r="R15" s="228">
        <v>6.2220715566966192E-2</v>
      </c>
      <c r="S15" s="228">
        <v>4.5025519810165171E-2</v>
      </c>
      <c r="T15" s="228">
        <v>1.507707476394864E-2</v>
      </c>
      <c r="U15" s="228">
        <v>3.1900352232218772E-2</v>
      </c>
      <c r="V15" s="228">
        <v>2.4121467672569001E-2</v>
      </c>
      <c r="W15" s="228">
        <v>4.6746332081225507E-2</v>
      </c>
      <c r="DA15" s="69" t="s">
        <v>2771</v>
      </c>
    </row>
    <row r="16" spans="1:105" ht="12" customHeight="1" x14ac:dyDescent="0.25">
      <c r="A16" s="57" t="s">
        <v>2709</v>
      </c>
      <c r="B16" s="263">
        <v>1.055820843189786</v>
      </c>
      <c r="C16" s="263">
        <v>0.89366337265152673</v>
      </c>
      <c r="D16" s="263">
        <v>0.93995712825390976</v>
      </c>
      <c r="E16" s="263">
        <v>1.1637862771183021</v>
      </c>
      <c r="F16" s="263">
        <v>1.284061898863549</v>
      </c>
      <c r="G16" s="263">
        <v>1.247822968114614</v>
      </c>
      <c r="H16" s="263">
        <v>1.201966615561481</v>
      </c>
      <c r="I16" s="263">
        <v>1.22990669092472</v>
      </c>
      <c r="J16" s="263">
        <v>1.1062447010962659</v>
      </c>
      <c r="K16" s="263">
        <v>1.0306642968016011</v>
      </c>
      <c r="L16" s="263">
        <v>1.061851026653293</v>
      </c>
      <c r="M16" s="263">
        <v>1.4900897305146661</v>
      </c>
      <c r="N16" s="263">
        <v>1.5036752585819551</v>
      </c>
      <c r="O16" s="263">
        <v>1.531212292873696</v>
      </c>
      <c r="P16" s="263">
        <v>1.4156230666651071</v>
      </c>
      <c r="Q16" s="263">
        <v>1.0330449528461669</v>
      </c>
      <c r="R16" s="263">
        <v>1.0491426294955131</v>
      </c>
      <c r="S16" s="263">
        <v>1.045235527808394</v>
      </c>
      <c r="T16" s="263">
        <v>1.054029803977335</v>
      </c>
      <c r="U16" s="263">
        <v>1.017090597631523</v>
      </c>
      <c r="V16" s="263">
        <v>1.0093437024405949</v>
      </c>
      <c r="W16" s="263">
        <v>6.2500283268899504E-2</v>
      </c>
      <c r="DA16" s="70" t="s">
        <v>2772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2773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2774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2775</v>
      </c>
    </row>
    <row r="20" spans="1:105" ht="12" customHeight="1" x14ac:dyDescent="0.25">
      <c r="A20" s="46" t="s">
        <v>160</v>
      </c>
      <c r="B20" s="231">
        <v>1.832788150071487E-2</v>
      </c>
      <c r="C20" s="231">
        <v>2.00564009131508E-2</v>
      </c>
      <c r="D20" s="231">
        <v>2.1294265400117269E-2</v>
      </c>
      <c r="E20" s="231">
        <v>2.5301124123297939E-2</v>
      </c>
      <c r="F20" s="231">
        <v>3.044229992005713E-2</v>
      </c>
      <c r="G20" s="231">
        <v>2.831722775177373E-2</v>
      </c>
      <c r="H20" s="231">
        <v>1.4428326818550989E-2</v>
      </c>
      <c r="I20" s="231">
        <v>1.2149618173482131E-2</v>
      </c>
      <c r="J20" s="231">
        <v>9.034838338505078E-3</v>
      </c>
      <c r="K20" s="231">
        <v>7.1765638518779644E-3</v>
      </c>
      <c r="L20" s="231">
        <v>1.660606151816647E-2</v>
      </c>
      <c r="M20" s="231">
        <v>8.7687852986236721E-3</v>
      </c>
      <c r="N20" s="231">
        <v>7.5598897970119844E-3</v>
      </c>
      <c r="O20" s="231">
        <v>1.037095721845957E-2</v>
      </c>
      <c r="P20" s="231">
        <v>1.535233779797969E-3</v>
      </c>
      <c r="Q20" s="231">
        <v>2.0505386468317771E-3</v>
      </c>
      <c r="R20" s="231">
        <v>4.1668725873064702E-3</v>
      </c>
      <c r="S20" s="231">
        <v>2.3256205624170691E-3</v>
      </c>
      <c r="T20" s="231">
        <v>1.9811983620280698E-3</v>
      </c>
      <c r="U20" s="231">
        <v>1.950703987317916E-3</v>
      </c>
      <c r="V20" s="231">
        <v>2.9085016898976221E-3</v>
      </c>
      <c r="W20" s="231">
        <v>2.8412264093312912E-3</v>
      </c>
      <c r="DA20" s="73" t="s">
        <v>2776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2777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2778</v>
      </c>
    </row>
    <row r="23" spans="1:105" ht="12" customHeight="1" x14ac:dyDescent="0.25">
      <c r="A23" s="46" t="s">
        <v>162</v>
      </c>
      <c r="B23" s="231">
        <v>1.037492961689072</v>
      </c>
      <c r="C23" s="231">
        <v>0.87360697173837598</v>
      </c>
      <c r="D23" s="231">
        <v>0.91866286285379251</v>
      </c>
      <c r="E23" s="231">
        <v>0.87548610984479913</v>
      </c>
      <c r="F23" s="231">
        <v>0.89993930478537565</v>
      </c>
      <c r="G23" s="231">
        <v>0.87375908003753633</v>
      </c>
      <c r="H23" s="231">
        <v>0.76690877671521962</v>
      </c>
      <c r="I23" s="231">
        <v>0.89294179935639406</v>
      </c>
      <c r="J23" s="231">
        <v>0.74679851958020249</v>
      </c>
      <c r="K23" s="231">
        <v>0.73703213006380419</v>
      </c>
      <c r="L23" s="231">
        <v>0.63744792217823198</v>
      </c>
      <c r="M23" s="231">
        <v>1.1924641325513941</v>
      </c>
      <c r="N23" s="231">
        <v>1.171851042185037</v>
      </c>
      <c r="O23" s="231">
        <v>1.195112408829099</v>
      </c>
      <c r="P23" s="231">
        <v>1.0539981910314291</v>
      </c>
      <c r="Q23" s="231">
        <v>1.0252875236622241</v>
      </c>
      <c r="R23" s="231">
        <v>1.035954003162896</v>
      </c>
      <c r="S23" s="231">
        <v>1.026982953687485</v>
      </c>
      <c r="T23" s="231">
        <v>1.0123023856799931</v>
      </c>
      <c r="U23" s="231">
        <v>0.96961791482255766</v>
      </c>
      <c r="V23" s="231">
        <v>0.96707923479417268</v>
      </c>
      <c r="W23" s="231">
        <v>5.9268802880989332E-2</v>
      </c>
      <c r="DA23" s="73" t="s">
        <v>2779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2780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2781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0.262999043150205</v>
      </c>
      <c r="F26" s="231">
        <v>0.35368029415811658</v>
      </c>
      <c r="G26" s="231">
        <v>0.3457466603253041</v>
      </c>
      <c r="H26" s="231">
        <v>0.42062951202771087</v>
      </c>
      <c r="I26" s="231">
        <v>0.32481527339484328</v>
      </c>
      <c r="J26" s="231">
        <v>0.35041134317755812</v>
      </c>
      <c r="K26" s="231">
        <v>0.28645560288591893</v>
      </c>
      <c r="L26" s="231">
        <v>0.40779704295689462</v>
      </c>
      <c r="M26" s="231">
        <v>0.2888568126646483</v>
      </c>
      <c r="N26" s="231">
        <v>0.32426432659990589</v>
      </c>
      <c r="O26" s="231">
        <v>0.32572892682613791</v>
      </c>
      <c r="P26" s="231">
        <v>0.36008964185387998</v>
      </c>
      <c r="Q26" s="231">
        <v>5.7068905371111959E-3</v>
      </c>
      <c r="R26" s="231">
        <v>9.0217537453103503E-3</v>
      </c>
      <c r="S26" s="231">
        <v>1.5926953558491809E-2</v>
      </c>
      <c r="T26" s="231">
        <v>3.9746219935313902E-2</v>
      </c>
      <c r="U26" s="231">
        <v>4.5521978821647609E-2</v>
      </c>
      <c r="V26" s="231">
        <v>3.935596595652454E-2</v>
      </c>
      <c r="W26" s="231">
        <v>3.9025397857888429E-4</v>
      </c>
      <c r="DA26" s="73" t="s">
        <v>2782</v>
      </c>
    </row>
    <row r="27" spans="1:105" ht="12" customHeight="1" x14ac:dyDescent="0.25">
      <c r="A27" s="57" t="s">
        <v>2721</v>
      </c>
      <c r="B27" s="263">
        <v>7.9389605709078168</v>
      </c>
      <c r="C27" s="263">
        <v>6.7196611289758996</v>
      </c>
      <c r="D27" s="263">
        <v>7.0677545605245902</v>
      </c>
      <c r="E27" s="263">
        <v>8.7507775837164647</v>
      </c>
      <c r="F27" s="263">
        <v>9.6551577395316901</v>
      </c>
      <c r="G27" s="263">
        <v>9.382668856400274</v>
      </c>
      <c r="H27" s="263">
        <v>9.0378643593180623</v>
      </c>
      <c r="I27" s="263">
        <v>9.2479522336839448</v>
      </c>
      <c r="J27" s="263">
        <v>8.3181091947815347</v>
      </c>
      <c r="K27" s="263">
        <v>7.7498026932581912</v>
      </c>
      <c r="L27" s="263">
        <v>7.9843029119507198</v>
      </c>
      <c r="M27" s="263">
        <v>11.20432855060066</v>
      </c>
      <c r="N27" s="263">
        <v>11.30648127126047</v>
      </c>
      <c r="O27" s="263">
        <v>11.513538586800291</v>
      </c>
      <c r="P27" s="263">
        <v>10.64439652050109</v>
      </c>
      <c r="Q27" s="263">
        <v>7.7677033954394457</v>
      </c>
      <c r="R27" s="263">
        <v>7.8887455410143392</v>
      </c>
      <c r="S27" s="263">
        <v>7.8593671417900381</v>
      </c>
      <c r="T27" s="263">
        <v>7.9254933337526534</v>
      </c>
      <c r="U27" s="263">
        <v>7.6477389168062579</v>
      </c>
      <c r="V27" s="263">
        <v>7.5894882241206254</v>
      </c>
      <c r="W27" s="263">
        <v>0.46995405304114812</v>
      </c>
      <c r="DA27" s="70" t="s">
        <v>2783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2784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2785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2786</v>
      </c>
    </row>
    <row r="31" spans="1:105" ht="12" customHeight="1" x14ac:dyDescent="0.25">
      <c r="A31" s="46" t="s">
        <v>160</v>
      </c>
      <c r="B31" s="231">
        <v>0.13781157051499071</v>
      </c>
      <c r="C31" s="231">
        <v>0.15080870686619161</v>
      </c>
      <c r="D31" s="231">
        <v>0.1601164956047279</v>
      </c>
      <c r="E31" s="231">
        <v>0.19024499100402881</v>
      </c>
      <c r="F31" s="231">
        <v>0.2289026782450449</v>
      </c>
      <c r="G31" s="231">
        <v>0.2129237702104525</v>
      </c>
      <c r="H31" s="231">
        <v>0.1084899189625661</v>
      </c>
      <c r="I31" s="231">
        <v>9.1355782804452168E-2</v>
      </c>
      <c r="J31" s="231">
        <v>6.793503442991318E-2</v>
      </c>
      <c r="K31" s="231">
        <v>5.396223973239006E-2</v>
      </c>
      <c r="L31" s="231">
        <v>0.12486480872313629</v>
      </c>
      <c r="M31" s="231">
        <v>6.593452022618955E-2</v>
      </c>
      <c r="N31" s="231">
        <v>5.6844555973686248E-2</v>
      </c>
      <c r="O31" s="231">
        <v>7.7981620623417194E-2</v>
      </c>
      <c r="P31" s="231">
        <v>1.154377707501934E-2</v>
      </c>
      <c r="Q31" s="231">
        <v>1.541847328675432E-2</v>
      </c>
      <c r="R31" s="231">
        <v>3.133167656993905E-2</v>
      </c>
      <c r="S31" s="231">
        <v>1.748687769048219E-2</v>
      </c>
      <c r="T31" s="231">
        <v>1.489708768371107E-2</v>
      </c>
      <c r="U31" s="231">
        <v>1.4667793443102021E-2</v>
      </c>
      <c r="V31" s="231">
        <v>2.1869695399037881E-2</v>
      </c>
      <c r="W31" s="231">
        <v>2.1363837039394901E-2</v>
      </c>
      <c r="DA31" s="73" t="s">
        <v>2787</v>
      </c>
    </row>
    <row r="32" spans="1:105" ht="12" customHeight="1" x14ac:dyDescent="0.25">
      <c r="A32" s="46" t="s">
        <v>70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2788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2789</v>
      </c>
    </row>
    <row r="34" spans="1:105" ht="12" customHeight="1" x14ac:dyDescent="0.25">
      <c r="A34" s="46" t="s">
        <v>162</v>
      </c>
      <c r="B34" s="231">
        <v>7.8011490003928259</v>
      </c>
      <c r="C34" s="231">
        <v>6.5688524221097078</v>
      </c>
      <c r="D34" s="231">
        <v>6.9076380649198619</v>
      </c>
      <c r="E34" s="231">
        <v>6.5829820951791627</v>
      </c>
      <c r="F34" s="231">
        <v>6.7668513109823447</v>
      </c>
      <c r="G34" s="231">
        <v>6.5699961595130159</v>
      </c>
      <c r="H34" s="231">
        <v>5.76656407107021</v>
      </c>
      <c r="I34" s="231">
        <v>6.7142354528528836</v>
      </c>
      <c r="J34" s="231">
        <v>5.6153504068434437</v>
      </c>
      <c r="K34" s="231">
        <v>5.5419146702874498</v>
      </c>
      <c r="L34" s="231">
        <v>4.7931180302247807</v>
      </c>
      <c r="M34" s="231">
        <v>8.9664129966845216</v>
      </c>
      <c r="N34" s="231">
        <v>8.811418413352877</v>
      </c>
      <c r="O34" s="231">
        <v>8.9863259971572607</v>
      </c>
      <c r="P34" s="231">
        <v>7.9252556287170899</v>
      </c>
      <c r="Q34" s="231">
        <v>7.7093734952294133</v>
      </c>
      <c r="R34" s="231">
        <v>7.7895772160902386</v>
      </c>
      <c r="S34" s="231">
        <v>7.7221218248424348</v>
      </c>
      <c r="T34" s="231">
        <v>7.6117352461707162</v>
      </c>
      <c r="U34" s="231">
        <v>7.2907808595311527</v>
      </c>
      <c r="V34" s="231">
        <v>7.2716919385484893</v>
      </c>
      <c r="W34" s="231">
        <v>0.44565580627820811</v>
      </c>
      <c r="DA34" s="73" t="s">
        <v>2790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2791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2792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1.9775504975332729</v>
      </c>
      <c r="F37" s="231">
        <v>2.6594037503043011</v>
      </c>
      <c r="G37" s="231">
        <v>2.599748926676805</v>
      </c>
      <c r="H37" s="231">
        <v>3.1628103692852871</v>
      </c>
      <c r="I37" s="231">
        <v>2.4423609980266092</v>
      </c>
      <c r="J37" s="231">
        <v>2.634823753508178</v>
      </c>
      <c r="K37" s="231">
        <v>2.1539257832383512</v>
      </c>
      <c r="L37" s="231">
        <v>3.0663200730028031</v>
      </c>
      <c r="M37" s="231">
        <v>2.171981033689951</v>
      </c>
      <c r="N37" s="231">
        <v>2.4382183019339081</v>
      </c>
      <c r="O37" s="231">
        <v>2.4492309690196139</v>
      </c>
      <c r="P37" s="231">
        <v>2.7075971147089821</v>
      </c>
      <c r="Q37" s="231">
        <v>4.2911426923278387E-2</v>
      </c>
      <c r="R37" s="231">
        <v>6.7836648354160534E-2</v>
      </c>
      <c r="S37" s="231">
        <v>0.1197584392571211</v>
      </c>
      <c r="T37" s="231">
        <v>0.29886099989822562</v>
      </c>
      <c r="U37" s="231">
        <v>0.342290263832004</v>
      </c>
      <c r="V37" s="231">
        <v>0.29592659017309803</v>
      </c>
      <c r="W37" s="231">
        <v>2.9344097235450722E-3</v>
      </c>
      <c r="DA37" s="73" t="s">
        <v>2793</v>
      </c>
    </row>
    <row r="38" spans="1:105" ht="12" customHeight="1" x14ac:dyDescent="0.25">
      <c r="A38" s="57" t="s">
        <v>2733</v>
      </c>
      <c r="B38" s="263">
        <v>2.069523791421449</v>
      </c>
      <c r="C38" s="263">
        <v>1.776723882695725</v>
      </c>
      <c r="D38" s="263">
        <v>2.311057890109641</v>
      </c>
      <c r="E38" s="263">
        <v>1.980626304731014</v>
      </c>
      <c r="F38" s="263">
        <v>1.929689114497757</v>
      </c>
      <c r="G38" s="263">
        <v>1.9562128291933769</v>
      </c>
      <c r="H38" s="263">
        <v>1.624499685708007</v>
      </c>
      <c r="I38" s="263">
        <v>1.5116579074296139</v>
      </c>
      <c r="J38" s="263">
        <v>1.6733243991854261</v>
      </c>
      <c r="K38" s="263">
        <v>1.47096051289338</v>
      </c>
      <c r="L38" s="263">
        <v>1.764151455785774</v>
      </c>
      <c r="M38" s="263">
        <v>1.621530619063247</v>
      </c>
      <c r="N38" s="263">
        <v>1.3778962390868219</v>
      </c>
      <c r="O38" s="263">
        <v>1.341849965892443</v>
      </c>
      <c r="P38" s="263">
        <v>1.0953817361066549</v>
      </c>
      <c r="Q38" s="263">
        <v>1.278039631774073</v>
      </c>
      <c r="R38" s="263">
        <v>1.276118568927249</v>
      </c>
      <c r="S38" s="263">
        <v>1.1360863224439599</v>
      </c>
      <c r="T38" s="263">
        <v>0.77975510749517229</v>
      </c>
      <c r="U38" s="263">
        <v>0.98210779663588077</v>
      </c>
      <c r="V38" s="263">
        <v>0.88951444380804234</v>
      </c>
      <c r="W38" s="263">
        <v>0.1906567724466923</v>
      </c>
      <c r="DA38" s="70" t="s">
        <v>2794</v>
      </c>
    </row>
    <row r="39" spans="1:105" ht="12" customHeight="1" x14ac:dyDescent="0.25">
      <c r="A39" s="57" t="s">
        <v>2735</v>
      </c>
      <c r="B39" s="263">
        <f t="shared" ref="B39:W39" si="0">B40+B46+B57+B58</f>
        <v>4.4095724187403249</v>
      </c>
      <c r="C39" s="263">
        <f t="shared" si="0"/>
        <v>3.7611080039227787</v>
      </c>
      <c r="D39" s="263">
        <f t="shared" si="0"/>
        <v>4.4660346209661181</v>
      </c>
      <c r="E39" s="263">
        <f t="shared" si="0"/>
        <v>4.4569821162791889</v>
      </c>
      <c r="F39" s="263">
        <f t="shared" si="0"/>
        <v>4.6058543467711672</v>
      </c>
      <c r="G39" s="263">
        <f t="shared" si="0"/>
        <v>4.5690375425967114</v>
      </c>
      <c r="H39" s="263">
        <f t="shared" si="0"/>
        <v>4.0769242041727294</v>
      </c>
      <c r="I39" s="263">
        <f t="shared" si="0"/>
        <v>4.0269227252372275</v>
      </c>
      <c r="J39" s="263">
        <f t="shared" si="0"/>
        <v>3.9691897275739558</v>
      </c>
      <c r="K39" s="263">
        <f t="shared" si="0"/>
        <v>3.607053559806781</v>
      </c>
      <c r="L39" s="263">
        <f t="shared" si="0"/>
        <v>3.971546643565425</v>
      </c>
      <c r="M39" s="263">
        <f t="shared" si="0"/>
        <v>4.6627867385423212</v>
      </c>
      <c r="N39" s="263">
        <f t="shared" si="0"/>
        <v>4.3987930703665548</v>
      </c>
      <c r="O39" s="263">
        <f t="shared" si="0"/>
        <v>4.4095465950378756</v>
      </c>
      <c r="P39" s="263">
        <f t="shared" si="0"/>
        <v>3.8941897438913022</v>
      </c>
      <c r="Q39" s="263">
        <f t="shared" si="0"/>
        <v>3.452393330661228</v>
      </c>
      <c r="R39" s="263">
        <f t="shared" si="0"/>
        <v>3.4803236695087927</v>
      </c>
      <c r="S39" s="263">
        <f t="shared" si="0"/>
        <v>3.3100105697111863</v>
      </c>
      <c r="T39" s="263">
        <f t="shared" si="0"/>
        <v>2.9110382448551535</v>
      </c>
      <c r="U39" s="263">
        <f t="shared" si="0"/>
        <v>3.0725091913053859</v>
      </c>
      <c r="V39" s="263">
        <f t="shared" si="0"/>
        <v>2.9520836334132641</v>
      </c>
      <c r="W39" s="263">
        <f t="shared" si="0"/>
        <v>0.33951172945604957</v>
      </c>
      <c r="DA39" s="70"/>
    </row>
    <row r="40" spans="1:105" ht="12" customHeight="1" x14ac:dyDescent="0.25">
      <c r="A40" s="60" t="s">
        <v>2736</v>
      </c>
      <c r="B40" s="331">
        <v>1.208464623671256</v>
      </c>
      <c r="C40" s="331">
        <v>1.0227541234797259</v>
      </c>
      <c r="D40" s="331">
        <v>1.075730280941545</v>
      </c>
      <c r="E40" s="331">
        <v>1.2751275763419669</v>
      </c>
      <c r="F40" s="331">
        <v>1.38997900232673</v>
      </c>
      <c r="G40" s="331">
        <v>1.3505229586349561</v>
      </c>
      <c r="H40" s="331">
        <v>1.276341022015625</v>
      </c>
      <c r="I40" s="331">
        <v>1.334929760651542</v>
      </c>
      <c r="J40" s="331">
        <v>1.1861258257892751</v>
      </c>
      <c r="K40" s="331">
        <v>1.115668792830268</v>
      </c>
      <c r="L40" s="331">
        <v>1.117972365618253</v>
      </c>
      <c r="M40" s="331">
        <v>1.643403579965923</v>
      </c>
      <c r="N40" s="331">
        <v>1.64991403112194</v>
      </c>
      <c r="O40" s="331">
        <v>1.681000734131139</v>
      </c>
      <c r="P40" s="331">
        <v>1.5390464375265229</v>
      </c>
      <c r="Q40" s="331">
        <v>1.181667158162895</v>
      </c>
      <c r="R40" s="331">
        <v>1.1993972007583471</v>
      </c>
      <c r="S40" s="331">
        <v>1.1935961146469689</v>
      </c>
      <c r="T40" s="331">
        <v>1.1987960494872989</v>
      </c>
      <c r="U40" s="331">
        <v>1.155385130855985</v>
      </c>
      <c r="V40" s="331">
        <v>1.1477220958237551</v>
      </c>
      <c r="W40" s="331">
        <v>7.1422816979694603E-2</v>
      </c>
      <c r="DA40" s="72" t="s">
        <v>2795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2796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2797</v>
      </c>
    </row>
    <row r="43" spans="1:105" ht="12" customHeight="1" x14ac:dyDescent="0.25">
      <c r="A43" s="59" t="s">
        <v>160</v>
      </c>
      <c r="B43" s="297">
        <v>2.0544165979763392E-2</v>
      </c>
      <c r="C43" s="297">
        <v>2.2481705226017341E-2</v>
      </c>
      <c r="D43" s="297">
        <v>2.386925749056586E-2</v>
      </c>
      <c r="E43" s="297">
        <v>3.508340656974427E-2</v>
      </c>
      <c r="F43" s="297">
        <v>4.4555100100537669E-2</v>
      </c>
      <c r="G43" s="297">
        <v>4.1530783722997552E-2</v>
      </c>
      <c r="H43" s="297">
        <v>2.3082715525198579E-2</v>
      </c>
      <c r="I43" s="297">
        <v>1.7547901966504329E-2</v>
      </c>
      <c r="J43" s="297">
        <v>1.3883797485580459E-2</v>
      </c>
      <c r="K43" s="297">
        <v>1.0534627464294601E-2</v>
      </c>
      <c r="L43" s="297">
        <v>2.7802893334386999E-2</v>
      </c>
      <c r="M43" s="297">
        <v>1.174619287010842E-2</v>
      </c>
      <c r="N43" s="297">
        <v>1.035485909698191E-2</v>
      </c>
      <c r="O43" s="297">
        <v>1.416048441924418E-2</v>
      </c>
      <c r="P43" s="297">
        <v>2.1915004955826729E-3</v>
      </c>
      <c r="Q43" s="297">
        <v>2.3090961170153059E-3</v>
      </c>
      <c r="R43" s="297">
        <v>4.7043546599477883E-3</v>
      </c>
      <c r="S43" s="297">
        <v>2.6402517238107658E-3</v>
      </c>
      <c r="T43" s="297">
        <v>2.292480987622701E-3</v>
      </c>
      <c r="U43" s="297">
        <v>2.2711040941908829E-3</v>
      </c>
      <c r="V43" s="297">
        <v>3.3693120655643801E-3</v>
      </c>
      <c r="W43" s="297">
        <v>3.2016431154079971E-3</v>
      </c>
      <c r="DA43" s="122" t="s">
        <v>2798</v>
      </c>
    </row>
    <row r="44" spans="1:105" ht="12" customHeight="1" x14ac:dyDescent="0.25">
      <c r="A44" s="59" t="s">
        <v>70</v>
      </c>
      <c r="B44" s="297">
        <v>0</v>
      </c>
      <c r="C44" s="297">
        <v>0</v>
      </c>
      <c r="D44" s="297">
        <v>0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2799</v>
      </c>
    </row>
    <row r="45" spans="1:105" ht="12" customHeight="1" x14ac:dyDescent="0.25">
      <c r="A45" s="59" t="s">
        <v>162</v>
      </c>
      <c r="B45" s="297">
        <v>1.1879204576914919</v>
      </c>
      <c r="C45" s="297">
        <v>1.0002724182537079</v>
      </c>
      <c r="D45" s="297">
        <v>1.0518610234509791</v>
      </c>
      <c r="E45" s="297">
        <v>1.2400441697722231</v>
      </c>
      <c r="F45" s="297">
        <v>1.345423902226192</v>
      </c>
      <c r="G45" s="297">
        <v>1.308992174911958</v>
      </c>
      <c r="H45" s="297">
        <v>1.253258306490427</v>
      </c>
      <c r="I45" s="297">
        <v>1.317381858685037</v>
      </c>
      <c r="J45" s="297">
        <v>1.1722420283036949</v>
      </c>
      <c r="K45" s="297">
        <v>1.1051341653659741</v>
      </c>
      <c r="L45" s="297">
        <v>1.090169472283866</v>
      </c>
      <c r="M45" s="297">
        <v>1.6316573870958151</v>
      </c>
      <c r="N45" s="297">
        <v>1.639559172024958</v>
      </c>
      <c r="O45" s="297">
        <v>1.6668402497118939</v>
      </c>
      <c r="P45" s="297">
        <v>1.5368549370309399</v>
      </c>
      <c r="Q45" s="297">
        <v>1.1793580620458799</v>
      </c>
      <c r="R45" s="297">
        <v>1.194692846098399</v>
      </c>
      <c r="S45" s="297">
        <v>1.190955862923158</v>
      </c>
      <c r="T45" s="297">
        <v>1.1965035684996761</v>
      </c>
      <c r="U45" s="297">
        <v>1.1531140267617941</v>
      </c>
      <c r="V45" s="297">
        <v>1.1443527837581899</v>
      </c>
      <c r="W45" s="297">
        <v>6.8221173864286611E-2</v>
      </c>
      <c r="DA45" s="122" t="s">
        <v>2800</v>
      </c>
    </row>
    <row r="46" spans="1:105" ht="12" customHeight="1" x14ac:dyDescent="0.25">
      <c r="A46" s="60" t="s">
        <v>2743</v>
      </c>
      <c r="B46" s="331">
        <v>0.81433566572176386</v>
      </c>
      <c r="C46" s="331">
        <v>0.6892665192143056</v>
      </c>
      <c r="D46" s="331">
        <v>0.72497206199686193</v>
      </c>
      <c r="E46" s="331">
        <v>0.89760746706970607</v>
      </c>
      <c r="F46" s="331">
        <v>0.99037389532860431</v>
      </c>
      <c r="G46" s="331">
        <v>0.96242345848429756</v>
      </c>
      <c r="H46" s="331">
        <v>0.92705527682280442</v>
      </c>
      <c r="I46" s="331">
        <v>0.94860495546193735</v>
      </c>
      <c r="J46" s="331">
        <v>0.85322668228142762</v>
      </c>
      <c r="K46" s="331">
        <v>0.79493287302031201</v>
      </c>
      <c r="L46" s="331">
        <v>0.81898663799310389</v>
      </c>
      <c r="M46" s="331">
        <v>1.1492794639456709</v>
      </c>
      <c r="N46" s="331">
        <v>1.159757737901159</v>
      </c>
      <c r="O46" s="331">
        <v>1.180996558195917</v>
      </c>
      <c r="P46" s="331">
        <v>1.0918446626996521</v>
      </c>
      <c r="Q46" s="331">
        <v>0.79676903029776169</v>
      </c>
      <c r="R46" s="331">
        <v>0.80918487936474437</v>
      </c>
      <c r="S46" s="331">
        <v>0.8061714019609354</v>
      </c>
      <c r="T46" s="331">
        <v>0.81295426932405757</v>
      </c>
      <c r="U46" s="331">
        <v>0.78446372248092855</v>
      </c>
      <c r="V46" s="331">
        <v>0.77848868126700232</v>
      </c>
      <c r="W46" s="331">
        <v>4.8205346685346068E-2</v>
      </c>
      <c r="DA46" s="72" t="s">
        <v>2801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2802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2803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2804</v>
      </c>
    </row>
    <row r="50" spans="1:105" ht="12" customHeight="1" x14ac:dyDescent="0.25">
      <c r="A50" s="64" t="s">
        <v>160</v>
      </c>
      <c r="B50" s="231">
        <v>1.413596603952573E-2</v>
      </c>
      <c r="C50" s="231">
        <v>1.5469142037630159E-2</v>
      </c>
      <c r="D50" s="231">
        <v>1.642388469834687E-2</v>
      </c>
      <c r="E50" s="231">
        <v>1.9514302913559021E-2</v>
      </c>
      <c r="F50" s="231">
        <v>2.3479599528085079E-2</v>
      </c>
      <c r="G50" s="231">
        <v>2.1840569507009071E-2</v>
      </c>
      <c r="H50" s="231">
        <v>1.112830950517985E-2</v>
      </c>
      <c r="I50" s="231">
        <v>9.3707824271369901E-3</v>
      </c>
      <c r="J50" s="231">
        <v>6.9684086467239172E-3</v>
      </c>
      <c r="K50" s="231">
        <v>5.5351548888330536E-3</v>
      </c>
      <c r="L50" s="231">
        <v>1.280795719144737E-2</v>
      </c>
      <c r="M50" s="231">
        <v>6.7632067123743608E-3</v>
      </c>
      <c r="N50" s="231">
        <v>5.8308073101056533E-3</v>
      </c>
      <c r="O50" s="231">
        <v>7.9989331572118995E-3</v>
      </c>
      <c r="P50" s="231">
        <v>1.1840982588800749E-3</v>
      </c>
      <c r="Q50" s="231">
        <v>1.5815436537615351E-3</v>
      </c>
      <c r="R50" s="231">
        <v>3.2138340365686822E-3</v>
      </c>
      <c r="S50" s="231">
        <v>1.7937093978847539E-3</v>
      </c>
      <c r="T50" s="231">
        <v>1.5280627366616509E-3</v>
      </c>
      <c r="U50" s="231">
        <v>1.5045429727826389E-3</v>
      </c>
      <c r="V50" s="231">
        <v>2.24327514954155E-3</v>
      </c>
      <c r="W50" s="231">
        <v>2.191386933145776E-3</v>
      </c>
      <c r="DA50" s="73" t="s">
        <v>2805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2806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2807</v>
      </c>
    </row>
    <row r="53" spans="1:105" ht="12" customHeight="1" x14ac:dyDescent="0.25">
      <c r="A53" s="64" t="s">
        <v>162</v>
      </c>
      <c r="B53" s="231">
        <v>0.80019969968223814</v>
      </c>
      <c r="C53" s="231">
        <v>0.67379737717667543</v>
      </c>
      <c r="D53" s="231">
        <v>0.70854817729851505</v>
      </c>
      <c r="E53" s="231">
        <v>0.67524672267004016</v>
      </c>
      <c r="F53" s="231">
        <v>0.69410703302420773</v>
      </c>
      <c r="G53" s="231">
        <v>0.67391469557766936</v>
      </c>
      <c r="H53" s="231">
        <v>0.59150297445112343</v>
      </c>
      <c r="I53" s="231">
        <v>0.68870998268308536</v>
      </c>
      <c r="J53" s="231">
        <v>0.57599229407621788</v>
      </c>
      <c r="K53" s="231">
        <v>0.56845965313639069</v>
      </c>
      <c r="L53" s="231">
        <v>0.49165214100310811</v>
      </c>
      <c r="M53" s="231">
        <v>0.91972618223451141</v>
      </c>
      <c r="N53" s="231">
        <v>0.90382767561348532</v>
      </c>
      <c r="O53" s="231">
        <v>0.92176875019434079</v>
      </c>
      <c r="P53" s="231">
        <v>0.81292988682629197</v>
      </c>
      <c r="Q53" s="231">
        <v>0.79078586440409493</v>
      </c>
      <c r="R53" s="231">
        <v>0.79901272859333117</v>
      </c>
      <c r="S53" s="231">
        <v>0.79209351915178317</v>
      </c>
      <c r="T53" s="231">
        <v>0.78077066054497946</v>
      </c>
      <c r="U53" s="231">
        <v>0.74784889430416746</v>
      </c>
      <c r="V53" s="231">
        <v>0.74589085596432592</v>
      </c>
      <c r="W53" s="231">
        <v>4.5712963863080991E-2</v>
      </c>
      <c r="DA53" s="73" t="s">
        <v>2808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2809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2810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0.20284644148610689</v>
      </c>
      <c r="F56" s="231">
        <v>0.27278726277631149</v>
      </c>
      <c r="G56" s="231">
        <v>0.26666819339961911</v>
      </c>
      <c r="H56" s="231">
        <v>0.32442399286650109</v>
      </c>
      <c r="I56" s="231">
        <v>0.25052419035171503</v>
      </c>
      <c r="J56" s="231">
        <v>0.27026597955848591</v>
      </c>
      <c r="K56" s="231">
        <v>0.22093806499508831</v>
      </c>
      <c r="L56" s="231">
        <v>0.3145265397985485</v>
      </c>
      <c r="M56" s="231">
        <v>0.22279007499878509</v>
      </c>
      <c r="N56" s="231">
        <v>0.25009925497756852</v>
      </c>
      <c r="O56" s="231">
        <v>0.25122887484436479</v>
      </c>
      <c r="P56" s="231">
        <v>0.27773067761447978</v>
      </c>
      <c r="Q56" s="231">
        <v>4.4016222399052519E-3</v>
      </c>
      <c r="R56" s="231">
        <v>6.9583167348444951E-3</v>
      </c>
      <c r="S56" s="231">
        <v>1.2284173411267529E-2</v>
      </c>
      <c r="T56" s="231">
        <v>3.0655546042416468E-2</v>
      </c>
      <c r="U56" s="231">
        <v>3.5110285203978457E-2</v>
      </c>
      <c r="V56" s="231">
        <v>3.0354550153134829E-2</v>
      </c>
      <c r="W56" s="231">
        <v>3.009958891193036E-4</v>
      </c>
      <c r="DA56" s="73" t="s">
        <v>2811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2812</v>
      </c>
    </row>
    <row r="58" spans="1:105" ht="12" customHeight="1" x14ac:dyDescent="0.25">
      <c r="A58" s="60" t="s">
        <v>2757</v>
      </c>
      <c r="B58" s="331">
        <v>2.386772129347305</v>
      </c>
      <c r="C58" s="331">
        <v>2.049087361228747</v>
      </c>
      <c r="D58" s="331">
        <v>2.6653322780277109</v>
      </c>
      <c r="E58" s="331">
        <v>2.2842470728675162</v>
      </c>
      <c r="F58" s="331">
        <v>2.2255014491158329</v>
      </c>
      <c r="G58" s="331">
        <v>2.2560911254774578</v>
      </c>
      <c r="H58" s="331">
        <v>1.8735279053342999</v>
      </c>
      <c r="I58" s="331">
        <v>1.7433880091237479</v>
      </c>
      <c r="J58" s="331">
        <v>1.9298372195032529</v>
      </c>
      <c r="K58" s="331">
        <v>1.696451893956201</v>
      </c>
      <c r="L58" s="331">
        <v>2.0345876399540681</v>
      </c>
      <c r="M58" s="331">
        <v>1.870103694630727</v>
      </c>
      <c r="N58" s="331">
        <v>1.589121301343456</v>
      </c>
      <c r="O58" s="331">
        <v>1.54754930271082</v>
      </c>
      <c r="P58" s="331">
        <v>1.263298643665127</v>
      </c>
      <c r="Q58" s="331">
        <v>1.4739571422005711</v>
      </c>
      <c r="R58" s="331">
        <v>1.4717415893857011</v>
      </c>
      <c r="S58" s="331">
        <v>1.310243053103282</v>
      </c>
      <c r="T58" s="331">
        <v>0.8992879260437967</v>
      </c>
      <c r="U58" s="331">
        <v>1.1326603379684721</v>
      </c>
      <c r="V58" s="331">
        <v>1.025872856322507</v>
      </c>
      <c r="W58" s="331">
        <v>0.2198835657910089</v>
      </c>
      <c r="DA58" s="72" t="s">
        <v>2813</v>
      </c>
    </row>
    <row r="59" spans="1:105" ht="12" customHeight="1" x14ac:dyDescent="0.25">
      <c r="A59" s="132" t="s">
        <v>2759</v>
      </c>
      <c r="B59" s="318">
        <v>0.60080313497252302</v>
      </c>
      <c r="C59" s="318">
        <v>0.51580043830806166</v>
      </c>
      <c r="D59" s="318">
        <v>0.67092286217554142</v>
      </c>
      <c r="E59" s="318">
        <v>0.57499531922467573</v>
      </c>
      <c r="F59" s="318">
        <v>0.56020775132828893</v>
      </c>
      <c r="G59" s="318">
        <v>0.56790784687988427</v>
      </c>
      <c r="H59" s="318">
        <v>0.4716082549913001</v>
      </c>
      <c r="I59" s="318">
        <v>0.43884917561924441</v>
      </c>
      <c r="J59" s="318">
        <v>0.48578255008419208</v>
      </c>
      <c r="K59" s="318">
        <v>0.42703432124359653</v>
      </c>
      <c r="L59" s="318">
        <v>0.51215053897710328</v>
      </c>
      <c r="M59" s="318">
        <v>0.47074630570832598</v>
      </c>
      <c r="N59" s="318">
        <v>0.40001684616614541</v>
      </c>
      <c r="O59" s="318">
        <v>0.38955225811500538</v>
      </c>
      <c r="P59" s="318">
        <v>0.31800010406862828</v>
      </c>
      <c r="Q59" s="318">
        <v>0.37102748978865102</v>
      </c>
      <c r="R59" s="318">
        <v>0.37046978632777022</v>
      </c>
      <c r="S59" s="318">
        <v>0.32981704629494402</v>
      </c>
      <c r="T59" s="318">
        <v>0.22637058584968581</v>
      </c>
      <c r="U59" s="318">
        <v>0.28511556404699118</v>
      </c>
      <c r="V59" s="318">
        <v>0.25823480196675791</v>
      </c>
      <c r="W59" s="318">
        <v>5.5349538412911473E-2</v>
      </c>
      <c r="DA59" s="139" t="s">
        <v>2814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102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</v>
      </c>
      <c r="C63" s="234">
        <f t="shared" si="1"/>
        <v>1</v>
      </c>
      <c r="D63" s="234">
        <f t="shared" si="1"/>
        <v>0.99999999999999989</v>
      </c>
      <c r="E63" s="234">
        <f t="shared" si="1"/>
        <v>1</v>
      </c>
      <c r="F63" s="234">
        <f t="shared" si="1"/>
        <v>1</v>
      </c>
      <c r="G63" s="234">
        <f t="shared" si="1"/>
        <v>1</v>
      </c>
      <c r="H63" s="234">
        <f t="shared" si="1"/>
        <v>1</v>
      </c>
      <c r="I63" s="234">
        <f t="shared" si="1"/>
        <v>0.99999999999999989</v>
      </c>
      <c r="J63" s="234">
        <f t="shared" si="1"/>
        <v>1</v>
      </c>
      <c r="K63" s="234">
        <f t="shared" si="1"/>
        <v>0.99999999999999989</v>
      </c>
      <c r="L63" s="234">
        <f t="shared" si="1"/>
        <v>0.99999999999999989</v>
      </c>
      <c r="M63" s="234">
        <f t="shared" si="1"/>
        <v>0.99999999999999989</v>
      </c>
      <c r="N63" s="234">
        <f t="shared" si="1"/>
        <v>0.99999999999999989</v>
      </c>
      <c r="O63" s="234">
        <f t="shared" si="1"/>
        <v>0.99999999999999978</v>
      </c>
      <c r="P63" s="234">
        <f t="shared" si="1"/>
        <v>0.99999999999999989</v>
      </c>
      <c r="Q63" s="234">
        <f t="shared" si="1"/>
        <v>0.99999999999999967</v>
      </c>
      <c r="R63" s="234">
        <f t="shared" si="1"/>
        <v>1</v>
      </c>
      <c r="S63" s="234">
        <f t="shared" si="1"/>
        <v>1.0000000000000002</v>
      </c>
      <c r="T63" s="234">
        <f t="shared" si="1"/>
        <v>1.0000000000000002</v>
      </c>
      <c r="U63" s="234">
        <f t="shared" si="1"/>
        <v>1</v>
      </c>
      <c r="V63" s="234">
        <f t="shared" si="1"/>
        <v>0.99999999999999989</v>
      </c>
      <c r="W63" s="234">
        <f t="shared" si="1"/>
        <v>1.0000000000000002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2.2826749464430942E-2</v>
      </c>
      <c r="C64" s="301">
        <f t="shared" si="2"/>
        <v>2.3049261317744908E-2</v>
      </c>
      <c r="D64" s="301">
        <f t="shared" si="2"/>
        <v>2.6461977782202252E-2</v>
      </c>
      <c r="E64" s="301">
        <f t="shared" si="2"/>
        <v>2.0926027392447245E-2</v>
      </c>
      <c r="F64" s="301">
        <f t="shared" si="2"/>
        <v>1.9178146075977103E-2</v>
      </c>
      <c r="G64" s="301">
        <f t="shared" si="2"/>
        <v>1.9785896393906655E-2</v>
      </c>
      <c r="H64" s="301">
        <f t="shared" si="2"/>
        <v>1.7802265735106289E-2</v>
      </c>
      <c r="I64" s="301">
        <f t="shared" si="2"/>
        <v>1.6437658760361469E-2</v>
      </c>
      <c r="J64" s="301">
        <f t="shared" si="2"/>
        <v>1.9322049560841277E-2</v>
      </c>
      <c r="K64" s="301">
        <f t="shared" si="2"/>
        <v>1.8452801006988314E-2</v>
      </c>
      <c r="L64" s="301">
        <f t="shared" si="2"/>
        <v>2.0787098470586438E-2</v>
      </c>
      <c r="M64" s="301">
        <f t="shared" si="2"/>
        <v>1.4849962008730018E-2</v>
      </c>
      <c r="N64" s="301">
        <f t="shared" si="2"/>
        <v>1.2916767168537627E-2</v>
      </c>
      <c r="O64" s="301">
        <f t="shared" si="2"/>
        <v>1.244079120958781E-2</v>
      </c>
      <c r="P64" s="301">
        <f t="shared" si="2"/>
        <v>1.1226796311927297E-2</v>
      </c>
      <c r="Q64" s="301">
        <f t="shared" si="2"/>
        <v>1.6264594306272685E-2</v>
      </c>
      <c r="R64" s="301">
        <f t="shared" si="2"/>
        <v>1.6051780586861138E-2</v>
      </c>
      <c r="S64" s="301">
        <f t="shared" si="2"/>
        <v>1.4678156726851427E-2</v>
      </c>
      <c r="T64" s="301">
        <f t="shared" si="2"/>
        <v>1.0649296701339126E-2</v>
      </c>
      <c r="U64" s="301">
        <f t="shared" si="2"/>
        <v>1.3346300182325745E-2</v>
      </c>
      <c r="V64" s="301">
        <f t="shared" si="2"/>
        <v>1.2363428877861803E-2</v>
      </c>
      <c r="W64" s="301">
        <f t="shared" si="2"/>
        <v>3.0032268087619399E-2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4.8112087212552421E-3</v>
      </c>
      <c r="C65" s="235">
        <f t="shared" si="3"/>
        <v>4.8581076882288363E-3</v>
      </c>
      <c r="D65" s="235">
        <f t="shared" si="3"/>
        <v>5.5774081406455645E-3</v>
      </c>
      <c r="E65" s="235">
        <f t="shared" si="3"/>
        <v>4.4105923030630769E-3</v>
      </c>
      <c r="F65" s="235">
        <f t="shared" si="3"/>
        <v>4.0421902295823993E-3</v>
      </c>
      <c r="G65" s="235">
        <f t="shared" si="3"/>
        <v>4.1702861564477016E-3</v>
      </c>
      <c r="H65" s="235">
        <f t="shared" si="3"/>
        <v>3.7521950418875367E-3</v>
      </c>
      <c r="I65" s="235">
        <f t="shared" si="3"/>
        <v>3.4645759488489787E-3</v>
      </c>
      <c r="J65" s="235">
        <f t="shared" si="3"/>
        <v>4.0725208599893441E-3</v>
      </c>
      <c r="K65" s="235">
        <f t="shared" si="3"/>
        <v>3.8893087811187822E-3</v>
      </c>
      <c r="L65" s="235">
        <f t="shared" si="3"/>
        <v>4.3813101645118644E-3</v>
      </c>
      <c r="M65" s="235">
        <f t="shared" si="3"/>
        <v>3.1299360795123176E-3</v>
      </c>
      <c r="N65" s="235">
        <f t="shared" si="3"/>
        <v>2.7224753550008311E-3</v>
      </c>
      <c r="O65" s="235">
        <f t="shared" si="3"/>
        <v>2.6221535948494096E-3</v>
      </c>
      <c r="P65" s="235">
        <f t="shared" si="3"/>
        <v>2.3662791065310073E-3</v>
      </c>
      <c r="Q65" s="235">
        <f t="shared" si="3"/>
        <v>3.4280990421326407E-3</v>
      </c>
      <c r="R65" s="235">
        <f t="shared" si="3"/>
        <v>3.3832441571026431E-3</v>
      </c>
      <c r="S65" s="235">
        <f t="shared" si="3"/>
        <v>3.0937245693356272E-3</v>
      </c>
      <c r="T65" s="235">
        <f t="shared" si="3"/>
        <v>2.2445591407814925E-3</v>
      </c>
      <c r="U65" s="235">
        <f t="shared" si="3"/>
        <v>2.8130083056175877E-3</v>
      </c>
      <c r="V65" s="235">
        <f t="shared" si="3"/>
        <v>2.6058478862474562E-3</v>
      </c>
      <c r="W65" s="235">
        <f t="shared" si="3"/>
        <v>6.3299205332489096E-3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1.8643075205020183E-2</v>
      </c>
      <c r="C66" s="235">
        <f t="shared" si="4"/>
        <v>1.8824805206560904E-2</v>
      </c>
      <c r="D66" s="235">
        <f t="shared" si="4"/>
        <v>2.1612040848649507E-2</v>
      </c>
      <c r="E66" s="235">
        <f t="shared" si="4"/>
        <v>1.7090716443338001E-2</v>
      </c>
      <c r="F66" s="235">
        <f t="shared" si="4"/>
        <v>1.5663185866407681E-2</v>
      </c>
      <c r="G66" s="235">
        <f t="shared" si="4"/>
        <v>1.6159548035742863E-2</v>
      </c>
      <c r="H66" s="235">
        <f t="shared" si="4"/>
        <v>1.4539476128061776E-2</v>
      </c>
      <c r="I66" s="235">
        <f t="shared" si="4"/>
        <v>1.3424973579413546E-2</v>
      </c>
      <c r="J66" s="235">
        <f t="shared" si="4"/>
        <v>1.5780714798626777E-2</v>
      </c>
      <c r="K66" s="235">
        <f t="shared" si="4"/>
        <v>1.5070781648197824E-2</v>
      </c>
      <c r="L66" s="235">
        <f t="shared" si="4"/>
        <v>1.6977250338913473E-2</v>
      </c>
      <c r="M66" s="235">
        <f t="shared" si="4"/>
        <v>1.2128269027170843E-2</v>
      </c>
      <c r="N66" s="235">
        <f t="shared" si="4"/>
        <v>1.0549389088622301E-2</v>
      </c>
      <c r="O66" s="235">
        <f t="shared" si="4"/>
        <v>1.0160649745234394E-2</v>
      </c>
      <c r="P66" s="235">
        <f t="shared" si="4"/>
        <v>9.1691551738823807E-3</v>
      </c>
      <c r="Q66" s="235">
        <f t="shared" si="4"/>
        <v>1.3283628284590883E-2</v>
      </c>
      <c r="R66" s="235">
        <f t="shared" si="4"/>
        <v>1.3109818948231725E-2</v>
      </c>
      <c r="S66" s="235">
        <f t="shared" si="4"/>
        <v>1.198795212415873E-2</v>
      </c>
      <c r="T66" s="235">
        <f t="shared" si="4"/>
        <v>8.697499378656633E-3</v>
      </c>
      <c r="U66" s="235">
        <f t="shared" si="4"/>
        <v>1.0900197524644637E-2</v>
      </c>
      <c r="V66" s="235">
        <f t="shared" si="4"/>
        <v>1.0097466339701731E-2</v>
      </c>
      <c r="W66" s="235">
        <f t="shared" si="4"/>
        <v>2.4527970283603161E-2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2.6221024638560256E-2</v>
      </c>
      <c r="C67" s="235">
        <f t="shared" si="5"/>
        <v>2.6476623395501466E-2</v>
      </c>
      <c r="D67" s="235">
        <f t="shared" si="5"/>
        <v>3.0396801458453155E-2</v>
      </c>
      <c r="E67" s="235">
        <f t="shared" si="5"/>
        <v>2.4037670396284128E-2</v>
      </c>
      <c r="F67" s="235">
        <f t="shared" si="5"/>
        <v>2.2029883911578632E-2</v>
      </c>
      <c r="G67" s="235">
        <f t="shared" si="5"/>
        <v>2.2728005038520301E-2</v>
      </c>
      <c r="H67" s="235">
        <f t="shared" si="5"/>
        <v>2.0449413929468387E-2</v>
      </c>
      <c r="I67" s="235">
        <f t="shared" si="5"/>
        <v>1.8881893632174612E-2</v>
      </c>
      <c r="J67" s="235">
        <f t="shared" si="5"/>
        <v>2.2195185450813459E-2</v>
      </c>
      <c r="K67" s="235">
        <f t="shared" si="5"/>
        <v>2.1196682015923306E-2</v>
      </c>
      <c r="L67" s="235">
        <f t="shared" si="5"/>
        <v>2.3878083123957106E-2</v>
      </c>
      <c r="M67" s="235">
        <f t="shared" si="5"/>
        <v>1.7058110718713347E-2</v>
      </c>
      <c r="N67" s="235">
        <f t="shared" si="5"/>
        <v>1.4837455096465918E-2</v>
      </c>
      <c r="O67" s="235">
        <f t="shared" si="5"/>
        <v>1.4290702815050068E-2</v>
      </c>
      <c r="P67" s="235">
        <f t="shared" si="5"/>
        <v>1.2896190198514611E-2</v>
      </c>
      <c r="Q67" s="235">
        <f t="shared" si="5"/>
        <v>1.868309496739792E-2</v>
      </c>
      <c r="R67" s="235">
        <f t="shared" si="5"/>
        <v>1.8438636430328975E-2</v>
      </c>
      <c r="S67" s="235">
        <f t="shared" si="5"/>
        <v>1.6860758461608456E-2</v>
      </c>
      <c r="T67" s="235">
        <f t="shared" si="5"/>
        <v>1.2232817976307209E-2</v>
      </c>
      <c r="U67" s="235">
        <f t="shared" si="5"/>
        <v>1.5330858493877497E-2</v>
      </c>
      <c r="V67" s="235">
        <f t="shared" si="5"/>
        <v>1.4201836916318183E-2</v>
      </c>
      <c r="W67" s="235">
        <f t="shared" si="5"/>
        <v>3.4497984161274309E-2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0.1385681707735944</v>
      </c>
      <c r="C68" s="302">
        <f t="shared" si="6"/>
        <v>0.13787434953441827</v>
      </c>
      <c r="D68" s="302">
        <f t="shared" si="6"/>
        <v>0.12850128562233948</v>
      </c>
      <c r="E68" s="302">
        <f t="shared" si="6"/>
        <v>0.13775891340673335</v>
      </c>
      <c r="F68" s="302">
        <f t="shared" si="6"/>
        <v>0.14153817293810658</v>
      </c>
      <c r="G68" s="302">
        <f t="shared" si="6"/>
        <v>0.13950118766691125</v>
      </c>
      <c r="H68" s="302">
        <f t="shared" si="6"/>
        <v>0.14313910950940051</v>
      </c>
      <c r="I68" s="302">
        <f t="shared" si="6"/>
        <v>0.15160535627375779</v>
      </c>
      <c r="J68" s="302">
        <f t="shared" si="6"/>
        <v>0.13953197358088237</v>
      </c>
      <c r="K68" s="302">
        <f t="shared" si="6"/>
        <v>0.14398435769497617</v>
      </c>
      <c r="L68" s="302">
        <f t="shared" si="6"/>
        <v>0.13211080218778559</v>
      </c>
      <c r="M68" s="302">
        <f t="shared" si="6"/>
        <v>0.1602766122825838</v>
      </c>
      <c r="N68" s="302">
        <f t="shared" si="6"/>
        <v>0.16699637297864731</v>
      </c>
      <c r="O68" s="302">
        <f t="shared" si="6"/>
        <v>0.16899826896989903</v>
      </c>
      <c r="P68" s="302">
        <f t="shared" si="6"/>
        <v>0.17229216920519039</v>
      </c>
      <c r="Q68" s="302">
        <f t="shared" si="6"/>
        <v>0.16110437657086521</v>
      </c>
      <c r="R68" s="302">
        <f t="shared" si="6"/>
        <v>0.16181106831805786</v>
      </c>
      <c r="S68" s="302">
        <f t="shared" si="6"/>
        <v>0.16690421907058167</v>
      </c>
      <c r="T68" s="302">
        <f t="shared" si="6"/>
        <v>0.1824517285355455</v>
      </c>
      <c r="U68" s="302">
        <f t="shared" si="6"/>
        <v>0.17125255573101797</v>
      </c>
      <c r="V68" s="302">
        <f t="shared" si="6"/>
        <v>0.17537584752845126</v>
      </c>
      <c r="W68" s="302">
        <f t="shared" si="6"/>
        <v>0.12102109402713161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5.1818664937684902E-2</v>
      </c>
      <c r="C69" s="303">
        <f t="shared" si="7"/>
        <v>5.1586180040935188E-2</v>
      </c>
      <c r="D69" s="303">
        <f t="shared" si="7"/>
        <v>4.7889671875736409E-2</v>
      </c>
      <c r="E69" s="303">
        <f t="shared" si="7"/>
        <v>5.4711650729572139E-2</v>
      </c>
      <c r="F69" s="303">
        <f t="shared" si="7"/>
        <v>5.6784208210723365E-2</v>
      </c>
      <c r="G69" s="303">
        <f t="shared" si="7"/>
        <v>5.6158428028361025E-2</v>
      </c>
      <c r="H69" s="303">
        <f t="shared" si="7"/>
        <v>5.8609820693457666E-2</v>
      </c>
      <c r="I69" s="303">
        <f t="shared" si="7"/>
        <v>5.9508765903725079E-2</v>
      </c>
      <c r="J69" s="303">
        <f t="shared" si="7"/>
        <v>5.683902126989402E-2</v>
      </c>
      <c r="K69" s="303">
        <f t="shared" si="7"/>
        <v>5.7530858574398033E-2</v>
      </c>
      <c r="L69" s="303">
        <f t="shared" si="7"/>
        <v>5.5672911855803357E-2</v>
      </c>
      <c r="M69" s="303">
        <f t="shared" si="7"/>
        <v>6.0720445596327763E-2</v>
      </c>
      <c r="N69" s="303">
        <f t="shared" si="7"/>
        <v>6.2721106295916998E-2</v>
      </c>
      <c r="O69" s="303">
        <f t="shared" si="7"/>
        <v>6.3168678083936752E-2</v>
      </c>
      <c r="P69" s="303">
        <f t="shared" si="7"/>
        <v>6.4559523752337311E-2</v>
      </c>
      <c r="Q69" s="303">
        <f t="shared" si="7"/>
        <v>5.8497926612379972E-2</v>
      </c>
      <c r="R69" s="303">
        <f t="shared" si="7"/>
        <v>5.8720407395462512E-2</v>
      </c>
      <c r="S69" s="303">
        <f t="shared" si="7"/>
        <v>6.0089237335423665E-2</v>
      </c>
      <c r="T69" s="303">
        <f t="shared" si="7"/>
        <v>6.4052772065069347E-2</v>
      </c>
      <c r="U69" s="303">
        <f t="shared" si="7"/>
        <v>6.1501216890054056E-2</v>
      </c>
      <c r="V69" s="303">
        <f t="shared" si="7"/>
        <v>6.2423389652082058E-2</v>
      </c>
      <c r="W69" s="303">
        <f t="shared" si="7"/>
        <v>4.3806667921800574E-2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0.38963649981990012</v>
      </c>
      <c r="C70" s="303">
        <f t="shared" si="8"/>
        <v>0.38788839223087784</v>
      </c>
      <c r="D70" s="303">
        <f t="shared" si="8"/>
        <v>0.36009349429640258</v>
      </c>
      <c r="E70" s="303">
        <f t="shared" si="8"/>
        <v>0.41138952760120595</v>
      </c>
      <c r="F70" s="303">
        <f t="shared" si="8"/>
        <v>0.4269735655844778</v>
      </c>
      <c r="G70" s="303">
        <f t="shared" si="8"/>
        <v>0.422268179982484</v>
      </c>
      <c r="H70" s="303">
        <f t="shared" si="8"/>
        <v>0.4407007671373453</v>
      </c>
      <c r="I70" s="303">
        <f t="shared" si="8"/>
        <v>0.44746014362224013</v>
      </c>
      <c r="J70" s="303">
        <f t="shared" si="8"/>
        <v>0.42738571762554911</v>
      </c>
      <c r="K70" s="303">
        <f t="shared" si="8"/>
        <v>0.43258780197287744</v>
      </c>
      <c r="L70" s="303">
        <f t="shared" si="8"/>
        <v>0.41861747183882897</v>
      </c>
      <c r="M70" s="303">
        <f t="shared" si="8"/>
        <v>0.4565710428493106</v>
      </c>
      <c r="N70" s="303">
        <f t="shared" si="8"/>
        <v>0.47161447234045278</v>
      </c>
      <c r="O70" s="303">
        <f t="shared" si="8"/>
        <v>0.47497986790037056</v>
      </c>
      <c r="P70" s="303">
        <f t="shared" si="8"/>
        <v>0.4854379574454592</v>
      </c>
      <c r="Q70" s="303">
        <f t="shared" si="8"/>
        <v>0.43985940972001086</v>
      </c>
      <c r="R70" s="303">
        <f t="shared" si="8"/>
        <v>0.44153229406972777</v>
      </c>
      <c r="S70" s="303">
        <f t="shared" si="8"/>
        <v>0.45182484227212788</v>
      </c>
      <c r="T70" s="303">
        <f t="shared" si="8"/>
        <v>0.48162757456619448</v>
      </c>
      <c r="U70" s="303">
        <f t="shared" si="8"/>
        <v>0.46244184238482944</v>
      </c>
      <c r="V70" s="303">
        <f t="shared" si="8"/>
        <v>0.46937587219161692</v>
      </c>
      <c r="W70" s="303">
        <f t="shared" si="8"/>
        <v>0.32939244533507733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0.10157022436140595</v>
      </c>
      <c r="C71" s="303">
        <f t="shared" si="9"/>
        <v>0.10256031622268423</v>
      </c>
      <c r="D71" s="303">
        <f t="shared" si="9"/>
        <v>0.11774558723627833</v>
      </c>
      <c r="E71" s="303">
        <f t="shared" si="9"/>
        <v>9.3112744788990939E-2</v>
      </c>
      <c r="F71" s="303">
        <f t="shared" si="9"/>
        <v>8.5335347584556839E-2</v>
      </c>
      <c r="G71" s="303">
        <f t="shared" si="9"/>
        <v>8.8039601917571195E-2</v>
      </c>
      <c r="H71" s="303">
        <f t="shared" si="9"/>
        <v>7.9213211135192724E-2</v>
      </c>
      <c r="I71" s="303">
        <f t="shared" si="9"/>
        <v>7.3141236813752633E-2</v>
      </c>
      <c r="J71" s="303">
        <f t="shared" si="9"/>
        <v>8.5975662547789725E-2</v>
      </c>
      <c r="K71" s="303">
        <f t="shared" si="9"/>
        <v>8.2107841998996831E-2</v>
      </c>
      <c r="L71" s="303">
        <f t="shared" si="9"/>
        <v>9.2494564711022395E-2</v>
      </c>
      <c r="M71" s="303">
        <f t="shared" si="9"/>
        <v>6.6076599094205005E-2</v>
      </c>
      <c r="N71" s="303">
        <f t="shared" si="9"/>
        <v>5.7474628237223525E-2</v>
      </c>
      <c r="O71" s="303">
        <f t="shared" si="9"/>
        <v>5.5356718938902233E-2</v>
      </c>
      <c r="P71" s="303">
        <f t="shared" si="9"/>
        <v>4.9954910226666725E-2</v>
      </c>
      <c r="Q71" s="303">
        <f t="shared" si="9"/>
        <v>7.2371166793131728E-2</v>
      </c>
      <c r="R71" s="303">
        <f t="shared" si="9"/>
        <v>7.1424227884396674E-2</v>
      </c>
      <c r="S71" s="303">
        <f t="shared" si="9"/>
        <v>6.5312131903899423E-2</v>
      </c>
      <c r="T71" s="303">
        <f t="shared" si="9"/>
        <v>4.738525986503879E-2</v>
      </c>
      <c r="U71" s="303">
        <f t="shared" si="9"/>
        <v>5.9385884355799279E-2</v>
      </c>
      <c r="V71" s="303">
        <f t="shared" si="9"/>
        <v>5.5012486423327636E-2</v>
      </c>
      <c r="W71" s="303">
        <f t="shared" si="9"/>
        <v>0.13363200102119485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0.21641754579767153</v>
      </c>
      <c r="C72" s="303">
        <f t="shared" si="10"/>
        <v>0.21710769466594113</v>
      </c>
      <c r="D72" s="303">
        <f t="shared" si="10"/>
        <v>0.22753902933961456</v>
      </c>
      <c r="E72" s="303">
        <f t="shared" si="10"/>
        <v>0.20953061025742648</v>
      </c>
      <c r="F72" s="303">
        <f t="shared" si="10"/>
        <v>0.20368160790908396</v>
      </c>
      <c r="G72" s="303">
        <f t="shared" si="10"/>
        <v>0.20563010342924609</v>
      </c>
      <c r="H72" s="303">
        <f t="shared" si="10"/>
        <v>0.19879736549568003</v>
      </c>
      <c r="I72" s="303">
        <f t="shared" si="10"/>
        <v>0.19484177420675605</v>
      </c>
      <c r="J72" s="303">
        <f t="shared" si="10"/>
        <v>0.20393757287718631</v>
      </c>
      <c r="K72" s="303">
        <f t="shared" si="10"/>
        <v>0.20134285126931983</v>
      </c>
      <c r="L72" s="303">
        <f t="shared" si="10"/>
        <v>0.2082284243914225</v>
      </c>
      <c r="M72" s="303">
        <f t="shared" si="10"/>
        <v>0.19000633497900005</v>
      </c>
      <c r="N72" s="303">
        <f t="shared" si="10"/>
        <v>0.18348188291692005</v>
      </c>
      <c r="O72" s="303">
        <f t="shared" si="10"/>
        <v>0.18191156814402817</v>
      </c>
      <c r="P72" s="303">
        <f t="shared" si="10"/>
        <v>0.17759461624139675</v>
      </c>
      <c r="Q72" s="303">
        <f t="shared" si="10"/>
        <v>0.19549764135401046</v>
      </c>
      <c r="R72" s="303">
        <f t="shared" si="10"/>
        <v>0.19479336555020937</v>
      </c>
      <c r="S72" s="303">
        <f t="shared" si="10"/>
        <v>0.19028822252451866</v>
      </c>
      <c r="T72" s="303">
        <f t="shared" si="10"/>
        <v>0.17690208423595596</v>
      </c>
      <c r="U72" s="303">
        <f t="shared" si="10"/>
        <v>0.1857878291385166</v>
      </c>
      <c r="V72" s="303">
        <f t="shared" si="10"/>
        <v>0.18257315767513407</v>
      </c>
      <c r="W72" s="303">
        <f t="shared" si="10"/>
        <v>0.23796496287622732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5.9310273922874274E-2</v>
      </c>
      <c r="C73" s="304">
        <f t="shared" si="11"/>
        <v>5.9037865896745347E-2</v>
      </c>
      <c r="D73" s="304">
        <f t="shared" si="11"/>
        <v>5.4807148786437269E-2</v>
      </c>
      <c r="E73" s="304">
        <f t="shared" si="11"/>
        <v>5.9946002083143476E-2</v>
      </c>
      <c r="F73" s="304">
        <f t="shared" si="11"/>
        <v>6.1468109244974922E-2</v>
      </c>
      <c r="G73" s="304">
        <f t="shared" si="11"/>
        <v>6.0780453887417214E-2</v>
      </c>
      <c r="H73" s="304">
        <f t="shared" si="11"/>
        <v>6.2236436083622601E-2</v>
      </c>
      <c r="I73" s="304">
        <f t="shared" si="11"/>
        <v>6.4590284133506454E-2</v>
      </c>
      <c r="J73" s="304">
        <f t="shared" si="11"/>
        <v>6.0943325625873845E-2</v>
      </c>
      <c r="K73" s="304">
        <f t="shared" si="11"/>
        <v>6.2275741708886383E-2</v>
      </c>
      <c r="L73" s="304">
        <f t="shared" si="11"/>
        <v>5.8615356962508559E-2</v>
      </c>
      <c r="M73" s="304">
        <f t="shared" si="11"/>
        <v>6.6967911815394493E-2</v>
      </c>
      <c r="N73" s="304">
        <f t="shared" si="11"/>
        <v>6.8820998905518585E-2</v>
      </c>
      <c r="O73" s="304">
        <f t="shared" si="11"/>
        <v>6.9348054954487107E-2</v>
      </c>
      <c r="P73" s="304">
        <f t="shared" si="11"/>
        <v>7.0188249527124463E-2</v>
      </c>
      <c r="Q73" s="304">
        <f t="shared" si="11"/>
        <v>6.691391164346186E-2</v>
      </c>
      <c r="R73" s="304">
        <f t="shared" si="11"/>
        <v>6.7130140628613819E-2</v>
      </c>
      <c r="S73" s="304">
        <f t="shared" si="11"/>
        <v>6.8618295405673338E-2</v>
      </c>
      <c r="T73" s="304">
        <f t="shared" si="11"/>
        <v>7.2850131771005119E-2</v>
      </c>
      <c r="U73" s="304">
        <f t="shared" si="11"/>
        <v>6.9863581169453057E-2</v>
      </c>
      <c r="V73" s="304">
        <f t="shared" si="11"/>
        <v>7.0981473829651393E-2</v>
      </c>
      <c r="W73" s="304">
        <f t="shared" si="11"/>
        <v>5.0060503118166302E-2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3.9966806187834956E-2</v>
      </c>
      <c r="C74" s="304">
        <f t="shared" si="12"/>
        <v>3.9787494759777692E-2</v>
      </c>
      <c r="D74" s="304">
        <f t="shared" si="12"/>
        <v>3.6936444359542346E-2</v>
      </c>
      <c r="E74" s="304">
        <f t="shared" si="12"/>
        <v>4.2198114203731547E-2</v>
      </c>
      <c r="F74" s="304">
        <f t="shared" si="12"/>
        <v>4.379664058919383E-2</v>
      </c>
      <c r="G74" s="304">
        <f t="shared" si="12"/>
        <v>4.3313987566489749E-2</v>
      </c>
      <c r="H74" s="304">
        <f t="shared" si="12"/>
        <v>4.5204702729723274E-2</v>
      </c>
      <c r="I74" s="304">
        <f t="shared" si="12"/>
        <v>4.5898043035488445E-2</v>
      </c>
      <c r="J74" s="304">
        <f t="shared" si="12"/>
        <v>4.3838916917907998E-2</v>
      </c>
      <c r="K74" s="304">
        <f t="shared" si="12"/>
        <v>4.4372518613279316E-2</v>
      </c>
      <c r="L74" s="304">
        <f t="shared" si="12"/>
        <v>4.2939517656988842E-2</v>
      </c>
      <c r="M74" s="304">
        <f t="shared" si="12"/>
        <v>4.6832589834295883E-2</v>
      </c>
      <c r="N74" s="304">
        <f t="shared" si="12"/>
        <v>4.8375663522594432E-2</v>
      </c>
      <c r="O74" s="304">
        <f t="shared" si="12"/>
        <v>4.8720867609354276E-2</v>
      </c>
      <c r="P74" s="304">
        <f t="shared" si="12"/>
        <v>4.9793601909495049E-2</v>
      </c>
      <c r="Q74" s="304">
        <f t="shared" si="12"/>
        <v>4.5118400833343328E-2</v>
      </c>
      <c r="R74" s="304">
        <f t="shared" si="12"/>
        <v>4.5289996268090056E-2</v>
      </c>
      <c r="S74" s="304">
        <f t="shared" si="12"/>
        <v>4.6345750232039566E-2</v>
      </c>
      <c r="T74" s="304">
        <f t="shared" si="12"/>
        <v>4.9402753428648367E-2</v>
      </c>
      <c r="U74" s="304">
        <f t="shared" si="12"/>
        <v>4.7434784719303229E-2</v>
      </c>
      <c r="V74" s="304">
        <f t="shared" si="12"/>
        <v>4.8146040018836614E-2</v>
      </c>
      <c r="W74" s="304">
        <f t="shared" si="12"/>
        <v>3.3787296694557968E-2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0.11714046568696231</v>
      </c>
      <c r="C76" s="304">
        <f t="shared" si="14"/>
        <v>0.11828233400941808</v>
      </c>
      <c r="D76" s="304">
        <f t="shared" si="14"/>
        <v>0.13579543619363491</v>
      </c>
      <c r="E76" s="304">
        <f t="shared" si="14"/>
        <v>0.10738649397055146</v>
      </c>
      <c r="F76" s="304">
        <f t="shared" si="14"/>
        <v>9.8416858074915209E-2</v>
      </c>
      <c r="G76" s="304">
        <f t="shared" si="14"/>
        <v>0.10153566197533914</v>
      </c>
      <c r="H76" s="304">
        <f t="shared" si="14"/>
        <v>9.135622668233416E-2</v>
      </c>
      <c r="I76" s="304">
        <f t="shared" si="14"/>
        <v>8.435344703776114E-2</v>
      </c>
      <c r="J76" s="304">
        <f t="shared" si="14"/>
        <v>9.9155330333404457E-2</v>
      </c>
      <c r="K76" s="304">
        <f t="shared" si="14"/>
        <v>9.4694590947154142E-2</v>
      </c>
      <c r="L76" s="304">
        <f t="shared" si="14"/>
        <v>0.10667354977192509</v>
      </c>
      <c r="M76" s="304">
        <f t="shared" si="14"/>
        <v>7.6205833329309663E-2</v>
      </c>
      <c r="N76" s="304">
        <f t="shared" si="14"/>
        <v>6.6285220488807056E-2</v>
      </c>
      <c r="O76" s="304">
        <f t="shared" si="14"/>
        <v>6.3842645580186805E-2</v>
      </c>
      <c r="P76" s="304">
        <f t="shared" si="14"/>
        <v>5.7612764804777221E-2</v>
      </c>
      <c r="Q76" s="304">
        <f t="shared" si="14"/>
        <v>8.3465328877205258E-2</v>
      </c>
      <c r="R76" s="304">
        <f t="shared" si="14"/>
        <v>8.2373228653505479E-2</v>
      </c>
      <c r="S76" s="304">
        <f t="shared" si="14"/>
        <v>7.5324176886805733E-2</v>
      </c>
      <c r="T76" s="304">
        <f t="shared" si="14"/>
        <v>5.4649199036302464E-2</v>
      </c>
      <c r="U76" s="304">
        <f t="shared" si="14"/>
        <v>6.8489463249760296E-2</v>
      </c>
      <c r="V76" s="304">
        <f t="shared" si="14"/>
        <v>6.3445643826646095E-2</v>
      </c>
      <c r="W76" s="304">
        <f t="shared" si="14"/>
        <v>0.15411716306350304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2.9486836280476481E-2</v>
      </c>
      <c r="C77" s="237">
        <f t="shared" si="15"/>
        <v>2.9774269697107177E-2</v>
      </c>
      <c r="D77" s="237">
        <f t="shared" si="15"/>
        <v>3.4182703399678119E-2</v>
      </c>
      <c r="E77" s="237">
        <f t="shared" si="15"/>
        <v>2.7031546680938743E-2</v>
      </c>
      <c r="F77" s="237">
        <f t="shared" si="15"/>
        <v>2.4773691689505609E-2</v>
      </c>
      <c r="G77" s="237">
        <f t="shared" si="15"/>
        <v>2.555876335080896E-2</v>
      </c>
      <c r="H77" s="237">
        <f t="shared" si="15"/>
        <v>2.2996375194399666E-2</v>
      </c>
      <c r="I77" s="237">
        <f t="shared" si="15"/>
        <v>2.1233621258969812E-2</v>
      </c>
      <c r="J77" s="237">
        <f t="shared" si="15"/>
        <v>2.4959581428427555E-2</v>
      </c>
      <c r="K77" s="237">
        <f t="shared" si="15"/>
        <v>2.3836715037203415E-2</v>
      </c>
      <c r="L77" s="237">
        <f t="shared" si="15"/>
        <v>2.6852082917168243E-2</v>
      </c>
      <c r="M77" s="237">
        <f t="shared" si="15"/>
        <v>1.9182687364446172E-2</v>
      </c>
      <c r="N77" s="237">
        <f t="shared" si="15"/>
        <v>1.668545052221249E-2</v>
      </c>
      <c r="O77" s="237">
        <f t="shared" si="15"/>
        <v>1.6070600598141353E-2</v>
      </c>
      <c r="P77" s="237">
        <f t="shared" si="15"/>
        <v>1.450240233809435E-2</v>
      </c>
      <c r="Q77" s="237">
        <f t="shared" si="15"/>
        <v>2.1010062349207478E-2</v>
      </c>
      <c r="R77" s="237">
        <f t="shared" si="15"/>
        <v>2.0735156659621421E-2</v>
      </c>
      <c r="S77" s="237">
        <f t="shared" si="15"/>
        <v>1.896075501149469E-2</v>
      </c>
      <c r="T77" s="237">
        <f t="shared" si="15"/>
        <v>1.3756407535111717E-2</v>
      </c>
      <c r="U77" s="237">
        <f t="shared" si="15"/>
        <v>1.7240306993317384E-2</v>
      </c>
      <c r="V77" s="237">
        <f t="shared" si="15"/>
        <v>1.5970666509258689E-2</v>
      </c>
      <c r="W77" s="237">
        <f t="shared" si="15"/>
        <v>3.8794685752822682E-2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343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0.4858762018191482</v>
      </c>
      <c r="C81" s="324">
        <f>IF(C$5=0,0,C$5/TEL_fec!C$5)</f>
        <v>0.4857091902747589</v>
      </c>
      <c r="D81" s="324">
        <f>IF(D$5=0,0,D$5/TEL_fec!D$5)</f>
        <v>0.48517071492172475</v>
      </c>
      <c r="E81" s="324">
        <f>IF(E$5=0,0,E$5/TEL_fec!E$5)</f>
        <v>0.48805988537260336</v>
      </c>
      <c r="F81" s="324">
        <f>IF(F$5=0,0,F$5/TEL_fec!F$5)</f>
        <v>0.48898313887575645</v>
      </c>
      <c r="G81" s="324">
        <f>IF(G$5=0,0,G$5/TEL_fec!G$5)</f>
        <v>0.48880119534143146</v>
      </c>
      <c r="H81" s="324">
        <f>IF(H$5=0,0,H$5/TEL_fec!H$5)</f>
        <v>0.49043390898707351</v>
      </c>
      <c r="I81" s="324">
        <f>IF(I$5=0,0,I$5/TEL_fec!I$5)</f>
        <v>0.490458406923932</v>
      </c>
      <c r="J81" s="324">
        <f>IF(J$5=0,0,J$5/TEL_fec!J$5)</f>
        <v>0.48967864572549025</v>
      </c>
      <c r="K81" s="324">
        <f>IF(K$5=0,0,K$5/TEL_fec!K$5)</f>
        <v>0.48976112883329725</v>
      </c>
      <c r="L81" s="324">
        <f>IF(L$5=0,0,L$5/TEL_fec!L$5)</f>
        <v>0.4894523593720525</v>
      </c>
      <c r="M81" s="324">
        <f>IF(M$5=0,0,M$5/TEL_fec!M$5)</f>
        <v>0.49078134853585181</v>
      </c>
      <c r="N81" s="324">
        <f>IF(N$5=0,0,N$5/TEL_fec!N$5)</f>
        <v>0.49200978871114459</v>
      </c>
      <c r="O81" s="324">
        <f>IF(O$5=0,0,O$5/TEL_fec!O$5)</f>
        <v>0.49219290049130537</v>
      </c>
      <c r="P81" s="324">
        <f>IF(P$5=0,0,P$5/TEL_fec!P$5)</f>
        <v>0.49343723359074637</v>
      </c>
      <c r="Q81" s="324">
        <f>IF(Q$5=0,0,Q$5/TEL_fec!Q$5)</f>
        <v>0.48861760096049889</v>
      </c>
      <c r="R81" s="324">
        <f>IF(R$5=0,0,R$5/TEL_fec!R$5)</f>
        <v>0.48868714099737637</v>
      </c>
      <c r="S81" s="324">
        <f>IF(S$5=0,0,S$5/TEL_fec!S$5)</f>
        <v>0.48943261073032579</v>
      </c>
      <c r="T81" s="324">
        <f>IF(T$5=0,0,T$5/TEL_fec!T$5)</f>
        <v>0.4917409218618275</v>
      </c>
      <c r="U81" s="324">
        <f>IF(U$5=0,0,U$5/TEL_fec!U$5)</f>
        <v>0.49036602627592107</v>
      </c>
      <c r="V81" s="324">
        <f>IF(V$5=0,0,V$5/TEL_fec!V$5)</f>
        <v>0.49079652763603715</v>
      </c>
      <c r="W81" s="324">
        <f>IF(W$5=0,0,W$5/TEL_fec!W$5)</f>
        <v>0.4849022129055246</v>
      </c>
      <c r="DA81" s="95"/>
    </row>
    <row r="82" spans="1:105" ht="12" customHeight="1" x14ac:dyDescent="0.25">
      <c r="A82" s="55" t="s">
        <v>92</v>
      </c>
      <c r="B82" s="336">
        <f>IF(B$6=0,0,B$6/TEL_fec!B$6)</f>
        <v>0.47840510530186153</v>
      </c>
      <c r="C82" s="336">
        <f>IF(C$6=0,0,C$6/TEL_fec!C$6)</f>
        <v>0.47840510530186164</v>
      </c>
      <c r="D82" s="336">
        <f>IF(D$6=0,0,D$6/TEL_fec!D$6)</f>
        <v>0.47840510530186164</v>
      </c>
      <c r="E82" s="336">
        <f>IF(E$6=0,0,E$6/TEL_fec!E$6)</f>
        <v>0.47840510530186153</v>
      </c>
      <c r="F82" s="336">
        <f>IF(F$6=0,0,F$6/TEL_fec!F$6)</f>
        <v>0.47840510530186164</v>
      </c>
      <c r="G82" s="336">
        <f>IF(G$6=0,0,G$6/TEL_fec!G$6)</f>
        <v>0.47840510530186164</v>
      </c>
      <c r="H82" s="336">
        <f>IF(H$6=0,0,H$6/TEL_fec!H$6)</f>
        <v>0.47840510530186164</v>
      </c>
      <c r="I82" s="336">
        <f>IF(I$6=0,0,I$6/TEL_fec!I$6)</f>
        <v>0.47840510530186159</v>
      </c>
      <c r="J82" s="336">
        <f>IF(J$6=0,0,J$6/TEL_fec!J$6)</f>
        <v>0.47840510530186175</v>
      </c>
      <c r="K82" s="336">
        <f>IF(K$6=0,0,K$6/TEL_fec!K$6)</f>
        <v>0.4784051053018617</v>
      </c>
      <c r="L82" s="336">
        <f>IF(L$6=0,0,L$6/TEL_fec!L$6)</f>
        <v>0.47840510530186159</v>
      </c>
      <c r="M82" s="336">
        <f>IF(M$6=0,0,M$6/TEL_fec!M$6)</f>
        <v>0.47840510530186164</v>
      </c>
      <c r="N82" s="336">
        <f>IF(N$6=0,0,N$6/TEL_fec!N$6)</f>
        <v>0.47840510530186148</v>
      </c>
      <c r="O82" s="336">
        <f>IF(O$6=0,0,O$6/TEL_fec!O$6)</f>
        <v>0.47840510530186159</v>
      </c>
      <c r="P82" s="336">
        <f>IF(P$6=0,0,P$6/TEL_fec!P$6)</f>
        <v>0.4784051053018617</v>
      </c>
      <c r="Q82" s="336">
        <f>IF(Q$6=0,0,Q$6/TEL_fec!Q$6)</f>
        <v>0.4784051053018617</v>
      </c>
      <c r="R82" s="336">
        <f>IF(R$6=0,0,R$6/TEL_fec!R$6)</f>
        <v>0.47840510530186175</v>
      </c>
      <c r="S82" s="336">
        <f>IF(S$6=0,0,S$6/TEL_fec!S$6)</f>
        <v>0.47840510530186164</v>
      </c>
      <c r="T82" s="336">
        <f>IF(T$6=0,0,T$6/TEL_fec!T$6)</f>
        <v>0.47840510530186164</v>
      </c>
      <c r="U82" s="336">
        <f>IF(U$6=0,0,U$6/TEL_fec!U$6)</f>
        <v>0.47840510530186175</v>
      </c>
      <c r="V82" s="336">
        <f>IF(V$6=0,0,V$6/TEL_fec!V$6)</f>
        <v>0.47840510530186181</v>
      </c>
      <c r="W82" s="336">
        <f>IF(W$6=0,0,W$6/TEL_fec!W$6)</f>
        <v>0.47840510530186159</v>
      </c>
      <c r="DA82" s="67"/>
    </row>
    <row r="83" spans="1:105" ht="12" customHeight="1" x14ac:dyDescent="0.25">
      <c r="A83" s="202" t="s">
        <v>93</v>
      </c>
      <c r="B83" s="337">
        <f>IF(B$7=0,0,B$7/TEL_fec!B$7)</f>
        <v>0.12289113634232139</v>
      </c>
      <c r="C83" s="337">
        <f>IF(C$7=0,0,C$7/TEL_fec!C$7)</f>
        <v>0.12289113634232138</v>
      </c>
      <c r="D83" s="337">
        <f>IF(D$7=0,0,D$7/TEL_fec!D$7)</f>
        <v>0.12289113634232135</v>
      </c>
      <c r="E83" s="337">
        <f>IF(E$7=0,0,E$7/TEL_fec!E$7)</f>
        <v>0.12289113634232139</v>
      </c>
      <c r="F83" s="337">
        <f>IF(F$7=0,0,F$7/TEL_fec!F$7)</f>
        <v>0.12289113634232139</v>
      </c>
      <c r="G83" s="337">
        <f>IF(G$7=0,0,G$7/TEL_fec!G$7)</f>
        <v>0.12289113634232139</v>
      </c>
      <c r="H83" s="337">
        <f>IF(H$7=0,0,H$7/TEL_fec!H$7)</f>
        <v>0.12289113634232139</v>
      </c>
      <c r="I83" s="337">
        <f>IF(I$7=0,0,I$7/TEL_fec!I$7)</f>
        <v>0.12289113634232138</v>
      </c>
      <c r="J83" s="337">
        <f>IF(J$7=0,0,J$7/TEL_fec!J$7)</f>
        <v>0.12289113634232139</v>
      </c>
      <c r="K83" s="337">
        <f>IF(K$7=0,0,K$7/TEL_fec!K$7)</f>
        <v>0.12289113634232139</v>
      </c>
      <c r="L83" s="337">
        <f>IF(L$7=0,0,L$7/TEL_fec!L$7)</f>
        <v>0.12289113634232139</v>
      </c>
      <c r="M83" s="337">
        <f>IF(M$7=0,0,M$7/TEL_fec!M$7)</f>
        <v>0.12289113634232139</v>
      </c>
      <c r="N83" s="337">
        <f>IF(N$7=0,0,N$7/TEL_fec!N$7)</f>
        <v>0.12289113634232139</v>
      </c>
      <c r="O83" s="337">
        <f>IF(O$7=0,0,O$7/TEL_fec!O$7)</f>
        <v>0.12289113634232141</v>
      </c>
      <c r="P83" s="337">
        <f>IF(P$7=0,0,P$7/TEL_fec!P$7)</f>
        <v>0.12289113634232138</v>
      </c>
      <c r="Q83" s="337">
        <f>IF(Q$7=0,0,Q$7/TEL_fec!Q$7)</f>
        <v>0.12289113634232139</v>
      </c>
      <c r="R83" s="337">
        <f>IF(R$7=0,0,R$7/TEL_fec!R$7)</f>
        <v>0.12289113634232139</v>
      </c>
      <c r="S83" s="337">
        <f>IF(S$7=0,0,S$7/TEL_fec!S$7)</f>
        <v>0.12289113634232141</v>
      </c>
      <c r="T83" s="337">
        <f>IF(T$7=0,0,T$7/TEL_fec!T$7)</f>
        <v>0.12289113634232139</v>
      </c>
      <c r="U83" s="337">
        <f>IF(U$7=0,0,U$7/TEL_fec!U$7)</f>
        <v>0.12289113634232139</v>
      </c>
      <c r="V83" s="337">
        <f>IF(V$7=0,0,V$7/TEL_fec!V$7)</f>
        <v>0.12289113634232138</v>
      </c>
      <c r="W83" s="337">
        <f>IF(W$7=0,0,W$7/TEL_fec!W$7)</f>
        <v>0.12289113634232139</v>
      </c>
      <c r="DA83" s="174"/>
    </row>
    <row r="84" spans="1:105" ht="12" customHeight="1" x14ac:dyDescent="0.25">
      <c r="A84" s="202" t="s">
        <v>94</v>
      </c>
      <c r="B84" s="337">
        <f>IF(B$8=0,0,B$8/TEL_fec!B$8)</f>
        <v>0.66253077423719164</v>
      </c>
      <c r="C84" s="337">
        <f>IF(C$8=0,0,C$8/TEL_fec!C$8)</f>
        <v>0.66253077423719142</v>
      </c>
      <c r="D84" s="337">
        <f>IF(D$8=0,0,D$8/TEL_fec!D$8)</f>
        <v>0.66253077423719153</v>
      </c>
      <c r="E84" s="337">
        <f>IF(E$8=0,0,E$8/TEL_fec!E$8)</f>
        <v>0.66253077423719176</v>
      </c>
      <c r="F84" s="337">
        <f>IF(F$8=0,0,F$8/TEL_fec!F$8)</f>
        <v>0.66253077423719153</v>
      </c>
      <c r="G84" s="337">
        <f>IF(G$8=0,0,G$8/TEL_fec!G$8)</f>
        <v>0.66253077423719153</v>
      </c>
      <c r="H84" s="337">
        <f>IF(H$8=0,0,H$8/TEL_fec!H$8)</f>
        <v>0.66253077423719176</v>
      </c>
      <c r="I84" s="337">
        <f>IF(I$8=0,0,I$8/TEL_fec!I$8)</f>
        <v>0.66253077423719176</v>
      </c>
      <c r="J84" s="337">
        <f>IF(J$8=0,0,J$8/TEL_fec!J$8)</f>
        <v>0.66253077423719164</v>
      </c>
      <c r="K84" s="337">
        <f>IF(K$8=0,0,K$8/TEL_fec!K$8)</f>
        <v>0.66253077423719142</v>
      </c>
      <c r="L84" s="337">
        <f>IF(L$8=0,0,L$8/TEL_fec!L$8)</f>
        <v>0.66253077423719164</v>
      </c>
      <c r="M84" s="337">
        <f>IF(M$8=0,0,M$8/TEL_fec!M$8)</f>
        <v>0.66253077423719176</v>
      </c>
      <c r="N84" s="337">
        <f>IF(N$8=0,0,N$8/TEL_fec!N$8)</f>
        <v>0.66253077423719164</v>
      </c>
      <c r="O84" s="337">
        <f>IF(O$8=0,0,O$8/TEL_fec!O$8)</f>
        <v>0.66253077423719164</v>
      </c>
      <c r="P84" s="337">
        <f>IF(P$8=0,0,P$8/TEL_fec!P$8)</f>
        <v>0.66253077423719164</v>
      </c>
      <c r="Q84" s="337">
        <f>IF(Q$8=0,0,Q$8/TEL_fec!Q$8)</f>
        <v>0.66253077423719164</v>
      </c>
      <c r="R84" s="337">
        <f>IF(R$8=0,0,R$8/TEL_fec!R$8)</f>
        <v>0.66253077423719164</v>
      </c>
      <c r="S84" s="337">
        <f>IF(S$8=0,0,S$8/TEL_fec!S$8)</f>
        <v>0.66253077423719153</v>
      </c>
      <c r="T84" s="337">
        <f>IF(T$8=0,0,T$8/TEL_fec!T$8)</f>
        <v>0.66253077423719176</v>
      </c>
      <c r="U84" s="337">
        <f>IF(U$8=0,0,U$8/TEL_fec!U$8)</f>
        <v>0.66253077423719142</v>
      </c>
      <c r="V84" s="337">
        <f>IF(V$8=0,0,V$8/TEL_fec!V$8)</f>
        <v>0.66253077423719187</v>
      </c>
      <c r="W84" s="337">
        <f>IF(W$8=0,0,W$8/TEL_fec!W$8)</f>
        <v>0.66253077423719176</v>
      </c>
      <c r="DA84" s="174"/>
    </row>
    <row r="85" spans="1:105" ht="12" customHeight="1" x14ac:dyDescent="0.25">
      <c r="A85" s="202" t="s">
        <v>95</v>
      </c>
      <c r="B85" s="337">
        <f>IF(B$9=0,0,B$9/TEL_fec!B$9)</f>
        <v>0.4762702838247963</v>
      </c>
      <c r="C85" s="337">
        <f>IF(C$9=0,0,C$9/TEL_fec!C$9)</f>
        <v>0.47627028382479636</v>
      </c>
      <c r="D85" s="337">
        <f>IF(D$9=0,0,D$9/TEL_fec!D$9)</f>
        <v>0.47627028382479658</v>
      </c>
      <c r="E85" s="337">
        <f>IF(E$9=0,0,E$9/TEL_fec!E$9)</f>
        <v>0.47627028382479636</v>
      </c>
      <c r="F85" s="337">
        <f>IF(F$9=0,0,F$9/TEL_fec!F$9)</f>
        <v>0.47627028382479653</v>
      </c>
      <c r="G85" s="337">
        <f>IF(G$9=0,0,G$9/TEL_fec!G$9)</f>
        <v>0.47627028382479647</v>
      </c>
      <c r="H85" s="337">
        <f>IF(H$9=0,0,H$9/TEL_fec!H$9)</f>
        <v>0.47627028382479647</v>
      </c>
      <c r="I85" s="337">
        <f>IF(I$9=0,0,I$9/TEL_fec!I$9)</f>
        <v>0.47627028382479641</v>
      </c>
      <c r="J85" s="337">
        <f>IF(J$9=0,0,J$9/TEL_fec!J$9)</f>
        <v>0.47627028382479653</v>
      </c>
      <c r="K85" s="337">
        <f>IF(K$9=0,0,K$9/TEL_fec!K$9)</f>
        <v>0.47627028382479658</v>
      </c>
      <c r="L85" s="337">
        <f>IF(L$9=0,0,L$9/TEL_fec!L$9)</f>
        <v>0.47627028382479647</v>
      </c>
      <c r="M85" s="337">
        <f>IF(M$9=0,0,M$9/TEL_fec!M$9)</f>
        <v>0.47627028382479647</v>
      </c>
      <c r="N85" s="337">
        <f>IF(N$9=0,0,N$9/TEL_fec!N$9)</f>
        <v>0.47627028382479641</v>
      </c>
      <c r="O85" s="337">
        <f>IF(O$9=0,0,O$9/TEL_fec!O$9)</f>
        <v>0.47627028382479653</v>
      </c>
      <c r="P85" s="337">
        <f>IF(P$9=0,0,P$9/TEL_fec!P$9)</f>
        <v>0.47627028382479636</v>
      </c>
      <c r="Q85" s="337">
        <f>IF(Q$9=0,0,Q$9/TEL_fec!Q$9)</f>
        <v>0.47627028382479653</v>
      </c>
      <c r="R85" s="337">
        <f>IF(R$9=0,0,R$9/TEL_fec!R$9)</f>
        <v>0.47627028382479641</v>
      </c>
      <c r="S85" s="337">
        <f>IF(S$9=0,0,S$9/TEL_fec!S$9)</f>
        <v>0.47627028382479647</v>
      </c>
      <c r="T85" s="337">
        <f>IF(T$9=0,0,T$9/TEL_fec!T$9)</f>
        <v>0.47627028382479653</v>
      </c>
      <c r="U85" s="337">
        <f>IF(U$9=0,0,U$9/TEL_fec!U$9)</f>
        <v>0.47627028382479658</v>
      </c>
      <c r="V85" s="337">
        <f>IF(V$9=0,0,V$9/TEL_fec!V$9)</f>
        <v>0.47627028382479636</v>
      </c>
      <c r="W85" s="337">
        <f>IF(W$9=0,0,W$9/TEL_fec!W$9)</f>
        <v>0.4762702838247963</v>
      </c>
      <c r="DA85" s="174"/>
    </row>
    <row r="86" spans="1:105" ht="12" customHeight="1" x14ac:dyDescent="0.25">
      <c r="A86" s="56" t="s">
        <v>96</v>
      </c>
      <c r="B86" s="338">
        <f>IF(B$10=0,0,B$10/TEL_fec!B$10)</f>
        <v>0.67544517416431449</v>
      </c>
      <c r="C86" s="338">
        <f>IF(C$10=0,0,C$10/TEL_fec!C$10)</f>
        <v>0.67558350808661605</v>
      </c>
      <c r="D86" s="338">
        <f>IF(D$10=0,0,D$10/TEL_fec!D$10)</f>
        <v>0.68523636401207277</v>
      </c>
      <c r="E86" s="338">
        <f>IF(E$10=0,0,E$10/TEL_fec!E$10)</f>
        <v>0.6733266552344177</v>
      </c>
      <c r="F86" s="338">
        <f>IF(F$10=0,0,F$10/TEL_fec!F$10)</f>
        <v>0.67046805463001147</v>
      </c>
      <c r="G86" s="338">
        <f>IF(G$10=0,0,G$10/TEL_fec!G$10)</f>
        <v>0.67157205583167023</v>
      </c>
      <c r="H86" s="338">
        <f>IF(H$10=0,0,H$10/TEL_fec!H$10)</f>
        <v>0.67009892787266767</v>
      </c>
      <c r="I86" s="338">
        <f>IF(I$10=0,0,I$10/TEL_fec!I$10)</f>
        <v>0.6683246692170649</v>
      </c>
      <c r="J86" s="338">
        <f>IF(J$10=0,0,J$10/TEL_fec!J$10)</f>
        <v>0.67251204402981091</v>
      </c>
      <c r="K86" s="338">
        <f>IF(K$10=0,0,K$10/TEL_fec!K$10)</f>
        <v>0.67098834861216849</v>
      </c>
      <c r="L86" s="338">
        <f>IF(L$10=0,0,L$10/TEL_fec!L$10)</f>
        <v>0.67542038331194998</v>
      </c>
      <c r="M86" s="338">
        <f>IF(M$10=0,0,M$10/TEL_fec!M$10)</f>
        <v>0.667226186001877</v>
      </c>
      <c r="N86" s="338">
        <f>IF(N$10=0,0,N$10/TEL_fec!N$10)</f>
        <v>0.66630068155500211</v>
      </c>
      <c r="O86" s="338">
        <f>IF(O$10=0,0,O$10/TEL_fec!O$10)</f>
        <v>0.6659447763040699</v>
      </c>
      <c r="P86" s="338">
        <f>IF(P$10=0,0,P$10/TEL_fec!P$10)</f>
        <v>0.66606854995390186</v>
      </c>
      <c r="Q86" s="338">
        <f>IF(Q$10=0,0,Q$10/TEL_fec!Q$10)</f>
        <v>0.66800281888115343</v>
      </c>
      <c r="R86" s="338">
        <f>IF(R$10=0,0,R$10/TEL_fec!R$10)</f>
        <v>0.66772723575154014</v>
      </c>
      <c r="S86" s="338">
        <f>IF(S$10=0,0,S$10/TEL_fec!S$10)</f>
        <v>0.66705096138507336</v>
      </c>
      <c r="T86" s="338">
        <f>IF(T$10=0,0,T$10/TEL_fec!T$10)</f>
        <v>0.66568833021675156</v>
      </c>
      <c r="U86" s="338">
        <f>IF(U$10=0,0,U$10/TEL_fec!U$10)</f>
        <v>0.666507485862323</v>
      </c>
      <c r="V86" s="338">
        <f>IF(V$10=0,0,V$10/TEL_fec!V$10)</f>
        <v>0.66607518198347038</v>
      </c>
      <c r="W86" s="338">
        <f>IF(W$10=0,0,W$10/TEL_fec!W$10)</f>
        <v>0.70014183682180942</v>
      </c>
      <c r="DA86" s="68"/>
    </row>
    <row r="87" spans="1:105" ht="12" customHeight="1" x14ac:dyDescent="0.25">
      <c r="A87" s="203" t="s">
        <v>2709</v>
      </c>
      <c r="B87" s="351">
        <f>IF(B$16=0,0,B$16/TEL_fec!B$16)</f>
        <v>0.53927816682290586</v>
      </c>
      <c r="C87" s="351">
        <f>IF(C$16=0,0,C$16/TEL_fec!C$16)</f>
        <v>0.53911363551774405</v>
      </c>
      <c r="D87" s="351">
        <f>IF(D$16=0,0,D$16/TEL_fec!D$16)</f>
        <v>0.53910678967546355</v>
      </c>
      <c r="E87" s="351">
        <f>IF(E$16=0,0,E$16/TEL_fec!E$16)</f>
        <v>0.54444507466964409</v>
      </c>
      <c r="F87" s="351">
        <f>IF(F$16=0,0,F$16/TEL_fec!F$16)</f>
        <v>0.54555557363176332</v>
      </c>
      <c r="G87" s="351">
        <f>IF(G$16=0,0,G$16/TEL_fec!G$16)</f>
        <v>0.54562828781719597</v>
      </c>
      <c r="H87" s="351">
        <f>IF(H$16=0,0,H$16/TEL_fec!H$16)</f>
        <v>0.54772678587557877</v>
      </c>
      <c r="I87" s="351">
        <f>IF(I$16=0,0,I$16/TEL_fec!I$16)</f>
        <v>0.54574366844176547</v>
      </c>
      <c r="J87" s="351">
        <f>IF(J$16=0,0,J$16/TEL_fec!J$16)</f>
        <v>0.54705876988814106</v>
      </c>
      <c r="K87" s="351">
        <f>IF(K$16=0,0,K$16/TEL_fec!K$16)</f>
        <v>0.54617044054481056</v>
      </c>
      <c r="L87" s="351">
        <f>IF(L$16=0,0,L$16/TEL_fec!L$16)</f>
        <v>0.54842483324642999</v>
      </c>
      <c r="M87" s="351">
        <f>IF(M$16=0,0,M$16/TEL_fec!M$16)</f>
        <v>0.54420604894124247</v>
      </c>
      <c r="N87" s="351">
        <f>IF(N$16=0,0,N$16/TEL_fec!N$16)</f>
        <v>0.54475145420885607</v>
      </c>
      <c r="O87" s="351">
        <f>IF(O$16=0,0,O$16/TEL_fec!O$16)</f>
        <v>0.54462443948734229</v>
      </c>
      <c r="P87" s="351">
        <f>IF(P$16=0,0,P$16/TEL_fec!P$16)</f>
        <v>0.54580332012987998</v>
      </c>
      <c r="Q87" s="351">
        <f>IF(Q$16=0,0,Q$16/TEL_fec!Q$16)</f>
        <v>0.53990516265013144</v>
      </c>
      <c r="R87" s="351">
        <f>IF(R$16=0,0,R$16/TEL_fec!R$16)</f>
        <v>0.5399124290880325</v>
      </c>
      <c r="S87" s="351">
        <f>IF(S$16=0,0,S$16/TEL_fec!S$16)</f>
        <v>0.5401240622675233</v>
      </c>
      <c r="T87" s="351">
        <f>IF(T$16=0,0,T$16/TEL_fec!T$16)</f>
        <v>0.54066045623422254</v>
      </c>
      <c r="U87" s="351">
        <f>IF(U$16=0,0,U$16/TEL_fec!U$16)</f>
        <v>0.54082414646862798</v>
      </c>
      <c r="V87" s="351">
        <f>IF(V$16=0,0,V$16/TEL_fec!V$16)</f>
        <v>0.54065786500986834</v>
      </c>
      <c r="W87" s="351">
        <f>IF(W$16=0,0,W$16/TEL_fec!W$16)</f>
        <v>0.53851489479021974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0.47705376295872465</v>
      </c>
      <c r="C88" s="351">
        <f>IF(C$27=0,0,C$27/TEL_fec!C$27)</f>
        <v>0.47690821603492717</v>
      </c>
      <c r="D88" s="351">
        <f>IF(D$27=0,0,D$27/TEL_fec!D$27)</f>
        <v>0.47690216009752517</v>
      </c>
      <c r="E88" s="351">
        <f>IF(E$27=0,0,E$27/TEL_fec!E$27)</f>
        <v>0.48162448913083894</v>
      </c>
      <c r="F88" s="351">
        <f>IF(F$27=0,0,F$27/TEL_fec!F$27)</f>
        <v>0.48260685359732924</v>
      </c>
      <c r="G88" s="351">
        <f>IF(G$27=0,0,G$27/TEL_fec!G$27)</f>
        <v>0.4826711776844424</v>
      </c>
      <c r="H88" s="351">
        <f>IF(H$27=0,0,H$27/TEL_fec!H$27)</f>
        <v>0.48452754135147369</v>
      </c>
      <c r="I88" s="351">
        <f>IF(I$27=0,0,I$27/TEL_fec!I$27)</f>
        <v>0.48277324516002296</v>
      </c>
      <c r="J88" s="351">
        <f>IF(J$27=0,0,J$27/TEL_fec!J$27)</f>
        <v>0.48393660413181688</v>
      </c>
      <c r="K88" s="351">
        <f>IF(K$27=0,0,K$27/TEL_fec!K$27)</f>
        <v>0.48315077432810155</v>
      </c>
      <c r="L88" s="351">
        <f>IF(L$27=0,0,L$27/TEL_fec!L$27)</f>
        <v>0.48514504479491871</v>
      </c>
      <c r="M88" s="351">
        <f>IF(M$27=0,0,M$27/TEL_fec!M$27)</f>
        <v>0.48141304329417589</v>
      </c>
      <c r="N88" s="351">
        <f>IF(N$27=0,0,N$27/TEL_fec!N$27)</f>
        <v>0.48189551718475726</v>
      </c>
      <c r="O88" s="351">
        <f>IF(O$27=0,0,O$27/TEL_fec!O$27)</f>
        <v>0.48178315800803334</v>
      </c>
      <c r="P88" s="351">
        <f>IF(P$27=0,0,P$27/TEL_fec!P$27)</f>
        <v>0.4828260139610473</v>
      </c>
      <c r="Q88" s="351">
        <f>IF(Q$27=0,0,Q$27/TEL_fec!Q$27)</f>
        <v>0.47760841311357782</v>
      </c>
      <c r="R88" s="351">
        <f>IF(R$27=0,0,R$27/TEL_fec!R$27)</f>
        <v>0.47761484111633651</v>
      </c>
      <c r="S88" s="351">
        <f>IF(S$27=0,0,S$27/TEL_fec!S$27)</f>
        <v>0.47780205508280904</v>
      </c>
      <c r="T88" s="351">
        <f>IF(T$27=0,0,T$27/TEL_fec!T$27)</f>
        <v>0.47827655743796604</v>
      </c>
      <c r="U88" s="351">
        <f>IF(U$27=0,0,U$27/TEL_fec!U$27)</f>
        <v>0.4784213603376325</v>
      </c>
      <c r="V88" s="351">
        <f>IF(V$27=0,0,V$27/TEL_fec!V$27)</f>
        <v>0.47827426520103716</v>
      </c>
      <c r="W88" s="351">
        <f>IF(W$27=0,0,W$27/TEL_fec!W$27)</f>
        <v>0.47637856077596363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0.58464791843023256</v>
      </c>
      <c r="C89" s="351">
        <f>IF(C$38=0,0,C$38/TEL_fec!C$38)</f>
        <v>0.58464791843023267</v>
      </c>
      <c r="D89" s="351">
        <f>IF(D$38=0,0,D$38/TEL_fec!D$38)</f>
        <v>0.584647918430233</v>
      </c>
      <c r="E89" s="351">
        <f>IF(E$38=0,0,E$38/TEL_fec!E$38)</f>
        <v>0.58464791843023267</v>
      </c>
      <c r="F89" s="351">
        <f>IF(F$38=0,0,F$38/TEL_fec!F$38)</f>
        <v>0.58464791843023267</v>
      </c>
      <c r="G89" s="351">
        <f>IF(G$38=0,0,G$38/TEL_fec!G$38)</f>
        <v>0.58464791843023278</v>
      </c>
      <c r="H89" s="351">
        <f>IF(H$38=0,0,H$38/TEL_fec!H$38)</f>
        <v>0.584647918430233</v>
      </c>
      <c r="I89" s="351">
        <f>IF(I$38=0,0,I$38/TEL_fec!I$38)</f>
        <v>0.58464791843023289</v>
      </c>
      <c r="J89" s="351">
        <f>IF(J$38=0,0,J$38/TEL_fec!J$38)</f>
        <v>0.58464791843023289</v>
      </c>
      <c r="K89" s="351">
        <f>IF(K$38=0,0,K$38/TEL_fec!K$38)</f>
        <v>0.58464791843023289</v>
      </c>
      <c r="L89" s="351">
        <f>IF(L$38=0,0,L$38/TEL_fec!L$38)</f>
        <v>0.58464791843023267</v>
      </c>
      <c r="M89" s="351">
        <f>IF(M$38=0,0,M$38/TEL_fec!M$38)</f>
        <v>0.58464791843023245</v>
      </c>
      <c r="N89" s="351">
        <f>IF(N$38=0,0,N$38/TEL_fec!N$38)</f>
        <v>0.58464791843023278</v>
      </c>
      <c r="O89" s="351">
        <f>IF(O$38=0,0,O$38/TEL_fec!O$38)</f>
        <v>0.58464791843023278</v>
      </c>
      <c r="P89" s="351">
        <f>IF(P$38=0,0,P$38/TEL_fec!P$38)</f>
        <v>0.58464791843023289</v>
      </c>
      <c r="Q89" s="351">
        <f>IF(Q$38=0,0,Q$38/TEL_fec!Q$38)</f>
        <v>0.58464791843023278</v>
      </c>
      <c r="R89" s="351">
        <f>IF(R$38=0,0,R$38/TEL_fec!R$38)</f>
        <v>0.58464791843023289</v>
      </c>
      <c r="S89" s="351">
        <f>IF(S$38=0,0,S$38/TEL_fec!S$38)</f>
        <v>0.58464791843023267</v>
      </c>
      <c r="T89" s="351">
        <f>IF(T$38=0,0,T$38/TEL_fec!T$38)</f>
        <v>0.58464791843023256</v>
      </c>
      <c r="U89" s="351">
        <f>IF(U$38=0,0,U$38/TEL_fec!U$38)</f>
        <v>0.584647918430233</v>
      </c>
      <c r="V89" s="351">
        <f>IF(V$38=0,0,V$38/TEL_fec!V$38)</f>
        <v>0.58464791843023267</v>
      </c>
      <c r="W89" s="351">
        <f>IF(W$38=0,0,W$38/TEL_fec!W$38)</f>
        <v>0.58464791843023278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0.40633928728909502</v>
      </c>
      <c r="C90" s="351">
        <f>IF(C$39=0,0,C$39/TEL_fec!C$39)</f>
        <v>0.40639727681237042</v>
      </c>
      <c r="D90" s="351">
        <f>IF(D$39=0,0,D$39/TEL_fec!D$39)</f>
        <v>0.40831604970684704</v>
      </c>
      <c r="E90" s="351">
        <f>IF(E$39=0,0,E$39/TEL_fec!E$39)</f>
        <v>0.40601272331039251</v>
      </c>
      <c r="F90" s="351">
        <f>IF(F$39=0,0,F$39/TEL_fec!F$39)</f>
        <v>0.40513480950419678</v>
      </c>
      <c r="G90" s="351">
        <f>IF(G$39=0,0,G$39/TEL_fec!G$39)</f>
        <v>0.40552732842964262</v>
      </c>
      <c r="H90" s="351">
        <f>IF(H$39=0,0,H$39/TEL_fec!H$39)</f>
        <v>0.40487016647764379</v>
      </c>
      <c r="I90" s="351">
        <f>IF(I$39=0,0,I$39/TEL_fec!I$39)</f>
        <v>0.40365057342728883</v>
      </c>
      <c r="J90" s="351">
        <f>IF(J$39=0,0,J$39/TEL_fec!J$39)</f>
        <v>0.40571167207713538</v>
      </c>
      <c r="K90" s="351">
        <f>IF(K$39=0,0,K$39/TEL_fec!K$39)</f>
        <v>0.40503840285211978</v>
      </c>
      <c r="L90" s="351">
        <f>IF(L$39=0,0,L$39/TEL_fec!L$39)</f>
        <v>0.4067014516419995</v>
      </c>
      <c r="M90" s="351">
        <f>IF(M$39=0,0,M$39/TEL_fec!M$39)</f>
        <v>0.4023381057501938</v>
      </c>
      <c r="N90" s="351">
        <f>IF(N$39=0,0,N$39/TEL_fec!N$39)</f>
        <v>0.40111026992081572</v>
      </c>
      <c r="O90" s="351">
        <f>IF(O$39=0,0,O$39/TEL_fec!O$39)</f>
        <v>0.40070877753351047</v>
      </c>
      <c r="P90" s="351">
        <f>IF(P$39=0,0,P$39/TEL_fec!P$39)</f>
        <v>0.40016951163491987</v>
      </c>
      <c r="Q90" s="351">
        <f>IF(Q$39=0,0,Q$39/TEL_fec!Q$39)</f>
        <v>0.40248607464881109</v>
      </c>
      <c r="R90" s="351">
        <f>IF(R$39=0,0,R$39/TEL_fec!R$39)</f>
        <v>0.40232033337819406</v>
      </c>
      <c r="S90" s="351">
        <f>IF(S$39=0,0,S$39/TEL_fec!S$39)</f>
        <v>0.40142638861146007</v>
      </c>
      <c r="T90" s="351">
        <f>IF(T$39=0,0,T$39/TEL_fec!T$39)</f>
        <v>0.39851268217966662</v>
      </c>
      <c r="U90" s="351">
        <f>IF(U$39=0,0,U$39/TEL_fec!U$39)</f>
        <v>0.40061475302353566</v>
      </c>
      <c r="V90" s="351">
        <f>IF(V$39=0,0,V$39/TEL_fec!V$39)</f>
        <v>0.39983373106260917</v>
      </c>
      <c r="W90" s="351">
        <f>IF(W$39=0,0,W$39/TEL_fec!W$39)</f>
        <v>0.4099746224276703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0.46252992557409572</v>
      </c>
      <c r="C91" s="339">
        <f>IF(C$59=0,0,C$59/TEL_fec!C$59)</f>
        <v>0.46252992557409567</v>
      </c>
      <c r="D91" s="339">
        <f>IF(D$59=0,0,D$59/TEL_fec!D$59)</f>
        <v>0.46252992557409572</v>
      </c>
      <c r="E91" s="339">
        <f>IF(E$59=0,0,E$59/TEL_fec!E$59)</f>
        <v>0.46252992557409561</v>
      </c>
      <c r="F91" s="339">
        <f>IF(F$59=0,0,F$59/TEL_fec!F$59)</f>
        <v>0.46252992557409556</v>
      </c>
      <c r="G91" s="339">
        <f>IF(G$59=0,0,G$59/TEL_fec!G$59)</f>
        <v>0.46252992557409583</v>
      </c>
      <c r="H91" s="339">
        <f>IF(H$59=0,0,H$59/TEL_fec!H$59)</f>
        <v>0.46252992557409545</v>
      </c>
      <c r="I91" s="339">
        <f>IF(I$59=0,0,I$59/TEL_fec!I$59)</f>
        <v>0.46252992557409567</v>
      </c>
      <c r="J91" s="339">
        <f>IF(J$59=0,0,J$59/TEL_fec!J$59)</f>
        <v>0.4625299255740955</v>
      </c>
      <c r="K91" s="339">
        <f>IF(K$59=0,0,K$59/TEL_fec!K$59)</f>
        <v>0.46252992557409567</v>
      </c>
      <c r="L91" s="339">
        <f>IF(L$59=0,0,L$59/TEL_fec!L$59)</f>
        <v>0.46252992557409567</v>
      </c>
      <c r="M91" s="339">
        <f>IF(M$59=0,0,M$59/TEL_fec!M$59)</f>
        <v>0.46252992557409583</v>
      </c>
      <c r="N91" s="339">
        <f>IF(N$59=0,0,N$59/TEL_fec!N$59)</f>
        <v>0.46252992557409567</v>
      </c>
      <c r="O91" s="339">
        <f>IF(O$59=0,0,O$59/TEL_fec!O$59)</f>
        <v>0.46252992557409561</v>
      </c>
      <c r="P91" s="339">
        <f>IF(P$59=0,0,P$59/TEL_fec!P$59)</f>
        <v>0.46252992557409561</v>
      </c>
      <c r="Q91" s="339">
        <f>IF(Q$59=0,0,Q$59/TEL_fec!Q$59)</f>
        <v>0.46252992557409572</v>
      </c>
      <c r="R91" s="339">
        <f>IF(R$59=0,0,R$59/TEL_fec!R$59)</f>
        <v>0.46252992557409572</v>
      </c>
      <c r="S91" s="339">
        <f>IF(S$59=0,0,S$59/TEL_fec!S$59)</f>
        <v>0.46252992557409567</v>
      </c>
      <c r="T91" s="339">
        <f>IF(T$59=0,0,T$59/TEL_fec!T$59)</f>
        <v>0.46252992557409578</v>
      </c>
      <c r="U91" s="339">
        <f>IF(U$59=0,0,U$59/TEL_fec!U$59)</f>
        <v>0.46252992557409545</v>
      </c>
      <c r="V91" s="339">
        <f>IF(V$59=0,0,V$59/TEL_fec!V$59)</f>
        <v>0.46252992557409561</v>
      </c>
      <c r="W91" s="339">
        <f>IF(W$59=0,0,W$59/TEL_fec!W$59)</f>
        <v>0.46252992557409572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CO2 emissions"</f>
        <v>LU: Textiles and leather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65.466898918496469</v>
      </c>
      <c r="C5" s="225">
        <v>55.492513558763157</v>
      </c>
      <c r="D5" s="225">
        <v>57.779080918455158</v>
      </c>
      <c r="E5" s="225">
        <v>59.412441598484023</v>
      </c>
      <c r="F5" s="225">
        <v>62.72083043907304</v>
      </c>
      <c r="G5" s="225">
        <v>60.702392518285983</v>
      </c>
      <c r="H5" s="225">
        <v>53.971023599125367</v>
      </c>
      <c r="I5" s="225">
        <v>60.783869878839809</v>
      </c>
      <c r="J5" s="225">
        <v>51.212834278520418</v>
      </c>
      <c r="K5" s="225">
        <v>49.858396558383518</v>
      </c>
      <c r="L5" s="225">
        <v>45.441106918959633</v>
      </c>
      <c r="M5" s="225">
        <v>79.072854478286928</v>
      </c>
      <c r="N5" s="225">
        <v>78.427832038169299</v>
      </c>
      <c r="O5" s="225">
        <v>80.238831118100123</v>
      </c>
      <c r="P5" s="225">
        <v>71.165902318288943</v>
      </c>
      <c r="Q5" s="225">
        <v>64.287894238639382</v>
      </c>
      <c r="R5" s="225">
        <v>65.207077918603744</v>
      </c>
      <c r="S5" s="225">
        <v>64.731632758518174</v>
      </c>
      <c r="T5" s="225">
        <v>64.519976518394856</v>
      </c>
      <c r="U5" s="225">
        <v>61.630766998528543</v>
      </c>
      <c r="V5" s="225">
        <v>61.576511038492953</v>
      </c>
      <c r="W5" s="225">
        <v>3.8040796778526911</v>
      </c>
      <c r="DA5" s="89" t="s">
        <v>2815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2816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2817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2818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2819</v>
      </c>
    </row>
    <row r="10" spans="1:105" ht="12" customHeight="1" x14ac:dyDescent="0.25">
      <c r="A10" s="56" t="s">
        <v>96</v>
      </c>
      <c r="B10" s="262">
        <v>9.187671422158358</v>
      </c>
      <c r="C10" s="262">
        <v>7.7606314979837201</v>
      </c>
      <c r="D10" s="262">
        <v>7.570366972342832</v>
      </c>
      <c r="E10" s="262">
        <v>9.6891627788366375</v>
      </c>
      <c r="F10" s="262">
        <v>10.81929890702669</v>
      </c>
      <c r="G10" s="262">
        <v>10.389087434526949</v>
      </c>
      <c r="H10" s="262">
        <v>9.9634910267497254</v>
      </c>
      <c r="I10" s="262">
        <v>10.7869832253723</v>
      </c>
      <c r="J10" s="262">
        <v>9.0496327060932416</v>
      </c>
      <c r="K10" s="262">
        <v>8.7009608551151274</v>
      </c>
      <c r="L10" s="262">
        <v>8.1958058615002685</v>
      </c>
      <c r="M10" s="262">
        <v>13.662889515638341</v>
      </c>
      <c r="N10" s="262">
        <v>14.00742399345919</v>
      </c>
      <c r="O10" s="262">
        <v>14.369069796796969</v>
      </c>
      <c r="P10" s="262">
        <v>13.24698364873273</v>
      </c>
      <c r="Q10" s="262">
        <v>9.8282894344416096</v>
      </c>
      <c r="R10" s="262">
        <v>10.00678445636253</v>
      </c>
      <c r="S10" s="262">
        <v>10.10297962516432</v>
      </c>
      <c r="T10" s="262">
        <v>10.55772265178299</v>
      </c>
      <c r="U10" s="262">
        <v>9.8968658672775547</v>
      </c>
      <c r="V10" s="262">
        <v>9.9413839944696036</v>
      </c>
      <c r="W10" s="262">
        <v>0.4536994630955794</v>
      </c>
      <c r="DA10" s="68" t="s">
        <v>2820</v>
      </c>
    </row>
    <row r="11" spans="1:105" ht="12" customHeight="1" x14ac:dyDescent="0.25">
      <c r="A11" s="37" t="s">
        <v>160</v>
      </c>
      <c r="B11" s="228">
        <v>0.22177850128231011</v>
      </c>
      <c r="C11" s="228">
        <v>0.24170818317474391</v>
      </c>
      <c r="D11" s="228">
        <v>0.23798541716105701</v>
      </c>
      <c r="E11" s="228">
        <v>0.3768319692602547</v>
      </c>
      <c r="F11" s="228">
        <v>0.48928718591229697</v>
      </c>
      <c r="G11" s="228">
        <v>0.4509841962112483</v>
      </c>
      <c r="H11" s="228">
        <v>0.25573484729450008</v>
      </c>
      <c r="I11" s="228">
        <v>0.20167030945469211</v>
      </c>
      <c r="J11" s="228">
        <v>0.15074791338274721</v>
      </c>
      <c r="K11" s="228">
        <v>0.1170347655224359</v>
      </c>
      <c r="L11" s="228">
        <v>0.28843812028830751</v>
      </c>
      <c r="M11" s="228">
        <v>0.13924723287826951</v>
      </c>
      <c r="N11" s="228">
        <v>0.12539916891053829</v>
      </c>
      <c r="O11" s="228">
        <v>0.17250125460234569</v>
      </c>
      <c r="P11" s="228">
        <v>2.6962836511784941E-2</v>
      </c>
      <c r="Q11" s="228">
        <v>2.7446344483887941E-2</v>
      </c>
      <c r="R11" s="228">
        <v>5.6043333980177502E-2</v>
      </c>
      <c r="S11" s="228">
        <v>3.1933681414038483E-2</v>
      </c>
      <c r="T11" s="228">
        <v>2.8853481060190339E-2</v>
      </c>
      <c r="U11" s="228">
        <v>2.7801326442229241E-2</v>
      </c>
      <c r="V11" s="228">
        <v>4.168961046976917E-2</v>
      </c>
      <c r="W11" s="228">
        <v>2.8538543990622431E-2</v>
      </c>
      <c r="DA11" s="69" t="s">
        <v>2821</v>
      </c>
    </row>
    <row r="12" spans="1:105" ht="12" customHeight="1" x14ac:dyDescent="0.25">
      <c r="A12" s="37" t="s">
        <v>162</v>
      </c>
      <c r="B12" s="228">
        <v>8.9658929208760476</v>
      </c>
      <c r="C12" s="228">
        <v>7.5189233148089762</v>
      </c>
      <c r="D12" s="228">
        <v>7.332381555181775</v>
      </c>
      <c r="E12" s="228">
        <v>9.3123308095763822</v>
      </c>
      <c r="F12" s="228">
        <v>10.33001172111439</v>
      </c>
      <c r="G12" s="228">
        <v>9.9381032383156995</v>
      </c>
      <c r="H12" s="228">
        <v>9.7077561794552256</v>
      </c>
      <c r="I12" s="228">
        <v>10.58531291591761</v>
      </c>
      <c r="J12" s="228">
        <v>8.8988847927104935</v>
      </c>
      <c r="K12" s="228">
        <v>8.5839260895926923</v>
      </c>
      <c r="L12" s="228">
        <v>7.9073677412119618</v>
      </c>
      <c r="M12" s="228">
        <v>13.52364228276007</v>
      </c>
      <c r="N12" s="228">
        <v>13.882024824548649</v>
      </c>
      <c r="O12" s="228">
        <v>14.196568542194621</v>
      </c>
      <c r="P12" s="228">
        <v>13.220020812220939</v>
      </c>
      <c r="Q12" s="228">
        <v>9.8008430899577217</v>
      </c>
      <c r="R12" s="228">
        <v>9.9507411223823485</v>
      </c>
      <c r="S12" s="228">
        <v>10.07104594375028</v>
      </c>
      <c r="T12" s="228">
        <v>10.5288691707228</v>
      </c>
      <c r="U12" s="228">
        <v>9.8690645408353248</v>
      </c>
      <c r="V12" s="228">
        <v>9.8996943839998348</v>
      </c>
      <c r="W12" s="228">
        <v>0.42516091910495701</v>
      </c>
      <c r="DA12" s="69" t="s">
        <v>2822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2823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2824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2825</v>
      </c>
    </row>
    <row r="16" spans="1:105" ht="12" customHeight="1" x14ac:dyDescent="0.25">
      <c r="A16" s="57" t="s">
        <v>2709</v>
      </c>
      <c r="B16" s="263">
        <v>4.6256899312058719</v>
      </c>
      <c r="C16" s="263">
        <v>3.9231683885572139</v>
      </c>
      <c r="D16" s="263">
        <v>4.126743612009232</v>
      </c>
      <c r="E16" s="263">
        <v>3.9632965405146159</v>
      </c>
      <c r="F16" s="263">
        <v>4.1010113979313454</v>
      </c>
      <c r="G16" s="263">
        <v>3.974157279897097</v>
      </c>
      <c r="H16" s="263">
        <v>3.4246471624914641</v>
      </c>
      <c r="I16" s="263">
        <v>3.9591222027085209</v>
      </c>
      <c r="J16" s="263">
        <v>3.3042908545917382</v>
      </c>
      <c r="K16" s="263">
        <v>3.2504771498865961</v>
      </c>
      <c r="L16" s="263">
        <v>2.8746427972139941</v>
      </c>
      <c r="M16" s="263">
        <v>5.2417180674617567</v>
      </c>
      <c r="N16" s="263">
        <v>5.1446675979146006</v>
      </c>
      <c r="O16" s="263">
        <v>5.2630013056068066</v>
      </c>
      <c r="P16" s="263">
        <v>4.5951974602983814</v>
      </c>
      <c r="Q16" s="263">
        <v>4.473419486930803</v>
      </c>
      <c r="R16" s="263">
        <v>4.5327215608988318</v>
      </c>
      <c r="S16" s="263">
        <v>4.4824720091809436</v>
      </c>
      <c r="T16" s="263">
        <v>4.4164999657446486</v>
      </c>
      <c r="U16" s="263">
        <v>4.2305981724080812</v>
      </c>
      <c r="V16" s="263">
        <v>4.2253877706489442</v>
      </c>
      <c r="W16" s="263">
        <v>0.27518232444878638</v>
      </c>
      <c r="DA16" s="70" t="s">
        <v>2826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2827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2828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2829</v>
      </c>
    </row>
    <row r="20" spans="1:105" ht="12" customHeight="1" x14ac:dyDescent="0.25">
      <c r="A20" s="46" t="s">
        <v>160</v>
      </c>
      <c r="B20" s="231">
        <v>0.1116581703025805</v>
      </c>
      <c r="C20" s="231">
        <v>0.1221887553523343</v>
      </c>
      <c r="D20" s="231">
        <v>0.12973014433893529</v>
      </c>
      <c r="E20" s="231">
        <v>0.15414095874068909</v>
      </c>
      <c r="F20" s="231">
        <v>0.18546232464146981</v>
      </c>
      <c r="G20" s="231">
        <v>0.17251583816062879</v>
      </c>
      <c r="H20" s="231">
        <v>8.7901079730585224E-2</v>
      </c>
      <c r="I20" s="231">
        <v>7.4018600298844203E-2</v>
      </c>
      <c r="J20" s="231">
        <v>5.5042560037161688E-2</v>
      </c>
      <c r="K20" s="231">
        <v>4.3721473686365628E-2</v>
      </c>
      <c r="L20" s="231">
        <v>0.10116839990362431</v>
      </c>
      <c r="M20" s="231">
        <v>5.3421696456423307E-2</v>
      </c>
      <c r="N20" s="231">
        <v>4.605679398301326E-2</v>
      </c>
      <c r="O20" s="231">
        <v>6.3182540069040075E-2</v>
      </c>
      <c r="P20" s="231">
        <v>9.353039238728697E-3</v>
      </c>
      <c r="Q20" s="231">
        <v>1.249240908890834E-2</v>
      </c>
      <c r="R20" s="231">
        <v>2.5385660037384711E-2</v>
      </c>
      <c r="S20" s="231">
        <v>1.416827890377945E-2</v>
      </c>
      <c r="T20" s="231">
        <v>1.206997023097816E-2</v>
      </c>
      <c r="U20" s="231">
        <v>1.188419065331533E-2</v>
      </c>
      <c r="V20" s="231">
        <v>1.7719340721581201E-2</v>
      </c>
      <c r="W20" s="231">
        <v>1.7309482400839869E-2</v>
      </c>
      <c r="DA20" s="73" t="s">
        <v>2830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2831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2832</v>
      </c>
    </row>
    <row r="23" spans="1:105" ht="12" customHeight="1" x14ac:dyDescent="0.25">
      <c r="A23" s="46" t="s">
        <v>162</v>
      </c>
      <c r="B23" s="231">
        <v>4.5140317609032916</v>
      </c>
      <c r="C23" s="231">
        <v>3.80097963320488</v>
      </c>
      <c r="D23" s="231">
        <v>3.9970134676702971</v>
      </c>
      <c r="E23" s="231">
        <v>3.8091555817739269</v>
      </c>
      <c r="F23" s="231">
        <v>3.9155490732898759</v>
      </c>
      <c r="G23" s="231">
        <v>3.8016414417364679</v>
      </c>
      <c r="H23" s="231">
        <v>3.3367460827608779</v>
      </c>
      <c r="I23" s="231">
        <v>3.8851036024096768</v>
      </c>
      <c r="J23" s="231">
        <v>3.249248294554576</v>
      </c>
      <c r="K23" s="231">
        <v>3.2067556762002298</v>
      </c>
      <c r="L23" s="231">
        <v>2.7734743973103702</v>
      </c>
      <c r="M23" s="231">
        <v>5.1882963710053334</v>
      </c>
      <c r="N23" s="231">
        <v>5.0986108039315869</v>
      </c>
      <c r="O23" s="231">
        <v>5.199818765537767</v>
      </c>
      <c r="P23" s="231">
        <v>4.5858444210596527</v>
      </c>
      <c r="Q23" s="231">
        <v>4.4609270778418946</v>
      </c>
      <c r="R23" s="231">
        <v>4.5073359008614471</v>
      </c>
      <c r="S23" s="231">
        <v>4.4683037302771638</v>
      </c>
      <c r="T23" s="231">
        <v>4.4044299955136701</v>
      </c>
      <c r="U23" s="231">
        <v>4.2187139817547656</v>
      </c>
      <c r="V23" s="231">
        <v>4.207668429927363</v>
      </c>
      <c r="W23" s="231">
        <v>0.25787284204794658</v>
      </c>
      <c r="DA23" s="73" t="s">
        <v>2833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2834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2835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2836</v>
      </c>
    </row>
    <row r="27" spans="1:105" ht="12" customHeight="1" x14ac:dyDescent="0.25">
      <c r="A27" s="57" t="s">
        <v>2721</v>
      </c>
      <c r="B27" s="263">
        <v>39.31836441524991</v>
      </c>
      <c r="C27" s="263">
        <v>33.346931302736323</v>
      </c>
      <c r="D27" s="263">
        <v>35.077320702078481</v>
      </c>
      <c r="E27" s="263">
        <v>33.688020594374251</v>
      </c>
      <c r="F27" s="263">
        <v>34.858596882416442</v>
      </c>
      <c r="G27" s="263">
        <v>33.780336879125343</v>
      </c>
      <c r="H27" s="263">
        <v>29.10950088117745</v>
      </c>
      <c r="I27" s="263">
        <v>33.652538723022417</v>
      </c>
      <c r="J27" s="263">
        <v>28.086472264029769</v>
      </c>
      <c r="K27" s="263">
        <v>27.629055774036061</v>
      </c>
      <c r="L27" s="263">
        <v>24.434463776318939</v>
      </c>
      <c r="M27" s="263">
        <v>44.554603573424941</v>
      </c>
      <c r="N27" s="263">
        <v>43.729674582274107</v>
      </c>
      <c r="O27" s="263">
        <v>44.73551109765787</v>
      </c>
      <c r="P27" s="263">
        <v>39.059178412536241</v>
      </c>
      <c r="Q27" s="263">
        <v>38.024065638911829</v>
      </c>
      <c r="R27" s="263">
        <v>38.528133267640079</v>
      </c>
      <c r="S27" s="263">
        <v>38.101012078038018</v>
      </c>
      <c r="T27" s="263">
        <v>37.540249708829514</v>
      </c>
      <c r="U27" s="263">
        <v>35.960084465468682</v>
      </c>
      <c r="V27" s="263">
        <v>35.915796050516029</v>
      </c>
      <c r="W27" s="263">
        <v>2.3390497578146849</v>
      </c>
      <c r="DA27" s="70" t="s">
        <v>2837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2838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2839</v>
      </c>
    </row>
    <row r="30" spans="1:105" ht="12" customHeight="1" x14ac:dyDescent="0.25">
      <c r="A30" s="46" t="s">
        <v>33</v>
      </c>
      <c r="B30" s="231">
        <v>0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  <c r="O30" s="231">
        <v>0</v>
      </c>
      <c r="P30" s="231">
        <v>0</v>
      </c>
      <c r="Q30" s="231">
        <v>0</v>
      </c>
      <c r="R30" s="231">
        <v>0</v>
      </c>
      <c r="S30" s="231">
        <v>0</v>
      </c>
      <c r="T30" s="231">
        <v>0</v>
      </c>
      <c r="U30" s="231">
        <v>0</v>
      </c>
      <c r="V30" s="231">
        <v>0</v>
      </c>
      <c r="W30" s="231">
        <v>0</v>
      </c>
      <c r="DA30" s="73" t="s">
        <v>2840</v>
      </c>
    </row>
    <row r="31" spans="1:105" ht="12" customHeight="1" x14ac:dyDescent="0.25">
      <c r="A31" s="46" t="s">
        <v>160</v>
      </c>
      <c r="B31" s="231">
        <v>0.94909444757193429</v>
      </c>
      <c r="C31" s="231">
        <v>1.038604420494841</v>
      </c>
      <c r="D31" s="231">
        <v>1.10270622688095</v>
      </c>
      <c r="E31" s="231">
        <v>1.310198149295857</v>
      </c>
      <c r="F31" s="231">
        <v>1.576429759452493</v>
      </c>
      <c r="G31" s="231">
        <v>1.4663846243653449</v>
      </c>
      <c r="H31" s="231">
        <v>0.74715917770997442</v>
      </c>
      <c r="I31" s="231">
        <v>0.62915810254017557</v>
      </c>
      <c r="J31" s="231">
        <v>0.4678617603158744</v>
      </c>
      <c r="K31" s="231">
        <v>0.37163252633410782</v>
      </c>
      <c r="L31" s="231">
        <v>0.85993139918080608</v>
      </c>
      <c r="M31" s="231">
        <v>0.4540844198795983</v>
      </c>
      <c r="N31" s="231">
        <v>0.39148274885561268</v>
      </c>
      <c r="O31" s="231">
        <v>0.53705159058684071</v>
      </c>
      <c r="P31" s="231">
        <v>7.9500833529193946E-2</v>
      </c>
      <c r="Q31" s="231">
        <v>0.1061854772557209</v>
      </c>
      <c r="R31" s="231">
        <v>0.21577811031777011</v>
      </c>
      <c r="S31" s="231">
        <v>0.1204303706821253</v>
      </c>
      <c r="T31" s="231">
        <v>0.1025947469633144</v>
      </c>
      <c r="U31" s="231">
        <v>0.10101562055318029</v>
      </c>
      <c r="V31" s="231">
        <v>0.15061439613344019</v>
      </c>
      <c r="W31" s="231">
        <v>0.14713060040713891</v>
      </c>
      <c r="DA31" s="73" t="s">
        <v>2841</v>
      </c>
    </row>
    <row r="32" spans="1:105" ht="12" customHeight="1" x14ac:dyDescent="0.25">
      <c r="A32" s="46" t="s">
        <v>70</v>
      </c>
      <c r="B32" s="231">
        <v>0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231">
        <v>0</v>
      </c>
      <c r="J32" s="231">
        <v>0</v>
      </c>
      <c r="K32" s="231">
        <v>0</v>
      </c>
      <c r="L32" s="231">
        <v>0</v>
      </c>
      <c r="M32" s="231">
        <v>0</v>
      </c>
      <c r="N32" s="231">
        <v>0</v>
      </c>
      <c r="O32" s="231">
        <v>0</v>
      </c>
      <c r="P32" s="231">
        <v>0</v>
      </c>
      <c r="Q32" s="231">
        <v>0</v>
      </c>
      <c r="R32" s="231">
        <v>0</v>
      </c>
      <c r="S32" s="231">
        <v>0</v>
      </c>
      <c r="T32" s="231">
        <v>0</v>
      </c>
      <c r="U32" s="231">
        <v>0</v>
      </c>
      <c r="V32" s="231">
        <v>0</v>
      </c>
      <c r="W32" s="231">
        <v>0</v>
      </c>
      <c r="DA32" s="73" t="s">
        <v>2842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2843</v>
      </c>
    </row>
    <row r="34" spans="1:105" ht="12" customHeight="1" x14ac:dyDescent="0.25">
      <c r="A34" s="46" t="s">
        <v>162</v>
      </c>
      <c r="B34" s="231">
        <v>38.369269967677972</v>
      </c>
      <c r="C34" s="231">
        <v>32.308326882241467</v>
      </c>
      <c r="D34" s="231">
        <v>33.974614475197527</v>
      </c>
      <c r="E34" s="231">
        <v>32.377822445078387</v>
      </c>
      <c r="F34" s="231">
        <v>33.282167122963948</v>
      </c>
      <c r="G34" s="231">
        <v>32.31395225475999</v>
      </c>
      <c r="H34" s="231">
        <v>28.362341703467479</v>
      </c>
      <c r="I34" s="231">
        <v>33.023380620482243</v>
      </c>
      <c r="J34" s="231">
        <v>27.618610503713899</v>
      </c>
      <c r="K34" s="231">
        <v>27.257423247701951</v>
      </c>
      <c r="L34" s="231">
        <v>23.574532377138141</v>
      </c>
      <c r="M34" s="231">
        <v>44.100519153545342</v>
      </c>
      <c r="N34" s="231">
        <v>43.338191833418499</v>
      </c>
      <c r="O34" s="231">
        <v>44.198459507071028</v>
      </c>
      <c r="P34" s="231">
        <v>38.979677579007053</v>
      </c>
      <c r="Q34" s="231">
        <v>37.917880161656107</v>
      </c>
      <c r="R34" s="231">
        <v>38.312355157322308</v>
      </c>
      <c r="S34" s="231">
        <v>37.980581707355903</v>
      </c>
      <c r="T34" s="231">
        <v>37.437654961866187</v>
      </c>
      <c r="U34" s="231">
        <v>35.859068844915498</v>
      </c>
      <c r="V34" s="231">
        <v>35.765181654382587</v>
      </c>
      <c r="W34" s="231">
        <v>2.1919191574075461</v>
      </c>
      <c r="DA34" s="73" t="s">
        <v>2844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2845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2846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2847</v>
      </c>
    </row>
    <row r="38" spans="1:105" ht="12" customHeight="1" x14ac:dyDescent="0.25">
      <c r="A38" s="57" t="s">
        <v>2733</v>
      </c>
      <c r="B38" s="263">
        <v>0</v>
      </c>
      <c r="C38" s="263">
        <v>0</v>
      </c>
      <c r="D38" s="263">
        <v>0</v>
      </c>
      <c r="E38" s="263">
        <v>0</v>
      </c>
      <c r="F38" s="263">
        <v>0</v>
      </c>
      <c r="G38" s="263">
        <v>0</v>
      </c>
      <c r="H38" s="263">
        <v>0</v>
      </c>
      <c r="I38" s="263">
        <v>0</v>
      </c>
      <c r="J38" s="263">
        <v>0</v>
      </c>
      <c r="K38" s="263">
        <v>0</v>
      </c>
      <c r="L38" s="263">
        <v>0</v>
      </c>
      <c r="M38" s="263">
        <v>0</v>
      </c>
      <c r="N38" s="263">
        <v>0</v>
      </c>
      <c r="O38" s="263">
        <v>0</v>
      </c>
      <c r="P38" s="263">
        <v>0</v>
      </c>
      <c r="Q38" s="263">
        <v>0</v>
      </c>
      <c r="R38" s="263">
        <v>0</v>
      </c>
      <c r="S38" s="263">
        <v>0</v>
      </c>
      <c r="T38" s="263">
        <v>0</v>
      </c>
      <c r="U38" s="263">
        <v>0</v>
      </c>
      <c r="V38" s="263">
        <v>0</v>
      </c>
      <c r="W38" s="263">
        <v>0</v>
      </c>
      <c r="DA38" s="70" t="s">
        <v>2848</v>
      </c>
    </row>
    <row r="39" spans="1:105" ht="12" customHeight="1" x14ac:dyDescent="0.25">
      <c r="A39" s="57" t="s">
        <v>2735</v>
      </c>
      <c r="B39" s="263">
        <f t="shared" ref="B39:W39" si="0">B40+B46+B57+B58</f>
        <v>12.33517314988233</v>
      </c>
      <c r="C39" s="263">
        <f t="shared" si="0"/>
        <v>10.461782369485906</v>
      </c>
      <c r="D39" s="263">
        <f t="shared" si="0"/>
        <v>11.004649632024623</v>
      </c>
      <c r="E39" s="263">
        <f t="shared" si="0"/>
        <v>12.07196168475852</v>
      </c>
      <c r="F39" s="263">
        <f t="shared" si="0"/>
        <v>12.941923251698569</v>
      </c>
      <c r="G39" s="263">
        <f t="shared" si="0"/>
        <v>12.5588109247366</v>
      </c>
      <c r="H39" s="263">
        <f t="shared" si="0"/>
        <v>11.473384528706736</v>
      </c>
      <c r="I39" s="263">
        <f t="shared" si="0"/>
        <v>12.385225727736561</v>
      </c>
      <c r="J39" s="263">
        <f t="shared" si="0"/>
        <v>10.77243845380567</v>
      </c>
      <c r="K39" s="263">
        <f t="shared" si="0"/>
        <v>10.277902779345734</v>
      </c>
      <c r="L39" s="263">
        <f t="shared" si="0"/>
        <v>9.9361944839264229</v>
      </c>
      <c r="M39" s="263">
        <f t="shared" si="0"/>
        <v>15.613643321761884</v>
      </c>
      <c r="N39" s="263">
        <f t="shared" si="0"/>
        <v>15.546065864521385</v>
      </c>
      <c r="O39" s="263">
        <f t="shared" si="0"/>
        <v>15.871248918038479</v>
      </c>
      <c r="P39" s="263">
        <f t="shared" si="0"/>
        <v>14.264542796721592</v>
      </c>
      <c r="Q39" s="263">
        <f t="shared" si="0"/>
        <v>11.962119678355139</v>
      </c>
      <c r="R39" s="263">
        <f t="shared" si="0"/>
        <v>12.139438633702316</v>
      </c>
      <c r="S39" s="263">
        <f t="shared" si="0"/>
        <v>12.045169046134898</v>
      </c>
      <c r="T39" s="263">
        <f t="shared" si="0"/>
        <v>12.005504192037719</v>
      </c>
      <c r="U39" s="263">
        <f t="shared" si="0"/>
        <v>11.54321849337423</v>
      </c>
      <c r="V39" s="263">
        <f t="shared" si="0"/>
        <v>11.493943222858363</v>
      </c>
      <c r="W39" s="263">
        <f t="shared" si="0"/>
        <v>0.73614813249364064</v>
      </c>
      <c r="DA39" s="70"/>
    </row>
    <row r="40" spans="1:105" ht="12" customHeight="1" x14ac:dyDescent="0.25">
      <c r="A40" s="60" t="s">
        <v>2736</v>
      </c>
      <c r="B40" s="331">
        <v>7.4011038899293968</v>
      </c>
      <c r="C40" s="331">
        <v>6.2770694216915439</v>
      </c>
      <c r="D40" s="331">
        <v>6.6027897792147741</v>
      </c>
      <c r="E40" s="331">
        <v>7.844445374876261</v>
      </c>
      <c r="F40" s="331">
        <v>8.5675110939051322</v>
      </c>
      <c r="G40" s="331">
        <v>8.3197098261796949</v>
      </c>
      <c r="H40" s="331">
        <v>7.8204275553825067</v>
      </c>
      <c r="I40" s="331">
        <v>8.1621620448474737</v>
      </c>
      <c r="J40" s="331">
        <v>7.2478615422411474</v>
      </c>
      <c r="K40" s="331">
        <v>6.8107271528000313</v>
      </c>
      <c r="L40" s="331">
        <v>6.8699088335648284</v>
      </c>
      <c r="M40" s="331">
        <v>10.02247738313601</v>
      </c>
      <c r="N40" s="331">
        <v>10.05842042674581</v>
      </c>
      <c r="O40" s="331">
        <v>10.257380858724551</v>
      </c>
      <c r="P40" s="331">
        <v>9.3629988390699861</v>
      </c>
      <c r="Q40" s="331">
        <v>7.1904722256289473</v>
      </c>
      <c r="R40" s="331">
        <v>7.304535635410228</v>
      </c>
      <c r="S40" s="331">
        <v>7.2638655696752252</v>
      </c>
      <c r="T40" s="331">
        <v>7.2945708952434254</v>
      </c>
      <c r="U40" s="331">
        <v>7.0305804428056113</v>
      </c>
      <c r="V40" s="331">
        <v>6.9868629341661546</v>
      </c>
      <c r="W40" s="331">
        <v>0.44262031974826832</v>
      </c>
      <c r="DA40" s="72" t="s">
        <v>2849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2850</v>
      </c>
    </row>
    <row r="42" spans="1:105" ht="12" customHeight="1" x14ac:dyDescent="0.25">
      <c r="A42" s="59" t="s">
        <v>33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DA42" s="122" t="s">
        <v>2851</v>
      </c>
    </row>
    <row r="43" spans="1:105" ht="12" customHeight="1" x14ac:dyDescent="0.25">
      <c r="A43" s="59" t="s">
        <v>160</v>
      </c>
      <c r="B43" s="297">
        <v>0.17865307248412879</v>
      </c>
      <c r="C43" s="297">
        <v>0.19550200856373501</v>
      </c>
      <c r="D43" s="297">
        <v>0.20756823094229651</v>
      </c>
      <c r="E43" s="297">
        <v>0.30508701998750459</v>
      </c>
      <c r="F43" s="297">
        <v>0.38745333033425228</v>
      </c>
      <c r="G43" s="297">
        <v>0.36115372715036909</v>
      </c>
      <c r="H43" s="297">
        <v>0.20072842352986681</v>
      </c>
      <c r="I43" s="297">
        <v>0.1525974140324966</v>
      </c>
      <c r="J43" s="297">
        <v>0.12073418219993071</v>
      </c>
      <c r="K43" s="297">
        <v>9.1609635836557526E-2</v>
      </c>
      <c r="L43" s="297">
        <v>0.2417753206934492</v>
      </c>
      <c r="M43" s="297">
        <v>0.10214546788139831</v>
      </c>
      <c r="N43" s="297">
        <v>9.0046361319232132E-2</v>
      </c>
      <c r="O43" s="297">
        <v>0.12314026531198929</v>
      </c>
      <c r="P43" s="297">
        <v>1.90573955288325E-2</v>
      </c>
      <c r="Q43" s="297">
        <v>2.008001280618096E-2</v>
      </c>
      <c r="R43" s="297">
        <v>4.0909298283637652E-2</v>
      </c>
      <c r="S43" s="297">
        <v>2.2959758164675E-2</v>
      </c>
      <c r="T43" s="297">
        <v>1.9935526828087021E-2</v>
      </c>
      <c r="U43" s="297">
        <v>1.97496323169386E-2</v>
      </c>
      <c r="V43" s="297">
        <v>2.9299702565869539E-2</v>
      </c>
      <c r="W43" s="297">
        <v>2.7841645172099829E-2</v>
      </c>
      <c r="DA43" s="122" t="s">
        <v>2852</v>
      </c>
    </row>
    <row r="44" spans="1:105" ht="12" customHeight="1" x14ac:dyDescent="0.25">
      <c r="A44" s="59" t="s">
        <v>70</v>
      </c>
      <c r="B44" s="297">
        <v>0</v>
      </c>
      <c r="C44" s="297">
        <v>0</v>
      </c>
      <c r="D44" s="297">
        <v>0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DA44" s="122" t="s">
        <v>2853</v>
      </c>
    </row>
    <row r="45" spans="1:105" ht="12" customHeight="1" x14ac:dyDescent="0.25">
      <c r="A45" s="59" t="s">
        <v>162</v>
      </c>
      <c r="B45" s="297">
        <v>7.2224508174452682</v>
      </c>
      <c r="C45" s="297">
        <v>6.081567413127809</v>
      </c>
      <c r="D45" s="297">
        <v>6.3952215482724766</v>
      </c>
      <c r="E45" s="297">
        <v>7.5393583548887566</v>
      </c>
      <c r="F45" s="297">
        <v>8.1800577635708791</v>
      </c>
      <c r="G45" s="297">
        <v>7.9585560990293258</v>
      </c>
      <c r="H45" s="297">
        <v>7.6196991318526397</v>
      </c>
      <c r="I45" s="297">
        <v>8.0095646308149764</v>
      </c>
      <c r="J45" s="297">
        <v>7.1271273600412171</v>
      </c>
      <c r="K45" s="297">
        <v>6.7191175169634736</v>
      </c>
      <c r="L45" s="297">
        <v>6.6281335128713792</v>
      </c>
      <c r="M45" s="297">
        <v>9.9203319152546126</v>
      </c>
      <c r="N45" s="297">
        <v>9.9683740654265822</v>
      </c>
      <c r="O45" s="297">
        <v>10.13424059341256</v>
      </c>
      <c r="P45" s="297">
        <v>9.3439414435411532</v>
      </c>
      <c r="Q45" s="297">
        <v>7.1703922128227662</v>
      </c>
      <c r="R45" s="297">
        <v>7.2636263371265901</v>
      </c>
      <c r="S45" s="297">
        <v>7.24090581151055</v>
      </c>
      <c r="T45" s="297">
        <v>7.2746353684153373</v>
      </c>
      <c r="U45" s="297">
        <v>7.010830810488673</v>
      </c>
      <c r="V45" s="297">
        <v>6.957563231600286</v>
      </c>
      <c r="W45" s="297">
        <v>0.41477867457616852</v>
      </c>
      <c r="DA45" s="122" t="s">
        <v>2854</v>
      </c>
    </row>
    <row r="46" spans="1:105" ht="12" customHeight="1" x14ac:dyDescent="0.25">
      <c r="A46" s="60" t="s">
        <v>2743</v>
      </c>
      <c r="B46" s="331">
        <v>4.934069259952933</v>
      </c>
      <c r="C46" s="331">
        <v>4.1847129477943623</v>
      </c>
      <c r="D46" s="331">
        <v>4.4018598528098503</v>
      </c>
      <c r="E46" s="331">
        <v>4.2275163098822599</v>
      </c>
      <c r="F46" s="331">
        <v>4.3744121577934374</v>
      </c>
      <c r="G46" s="331">
        <v>4.2391010985569046</v>
      </c>
      <c r="H46" s="331">
        <v>3.6529569733242302</v>
      </c>
      <c r="I46" s="331">
        <v>4.2230636828890882</v>
      </c>
      <c r="J46" s="331">
        <v>3.5245769115645218</v>
      </c>
      <c r="K46" s="331">
        <v>3.467175626545703</v>
      </c>
      <c r="L46" s="331">
        <v>3.0662856503615941</v>
      </c>
      <c r="M46" s="331">
        <v>5.591165938625875</v>
      </c>
      <c r="N46" s="331">
        <v>5.4876454377755746</v>
      </c>
      <c r="O46" s="331">
        <v>5.613868059313929</v>
      </c>
      <c r="P46" s="331">
        <v>4.9015439576516071</v>
      </c>
      <c r="Q46" s="331">
        <v>4.7716474527261914</v>
      </c>
      <c r="R46" s="331">
        <v>4.8349029982920877</v>
      </c>
      <c r="S46" s="331">
        <v>4.781303476459672</v>
      </c>
      <c r="T46" s="331">
        <v>4.710933296794293</v>
      </c>
      <c r="U46" s="331">
        <v>4.5126380505686194</v>
      </c>
      <c r="V46" s="331">
        <v>4.5070802886922081</v>
      </c>
      <c r="W46" s="331">
        <v>0.29352781274537232</v>
      </c>
      <c r="DA46" s="72" t="s">
        <v>2855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2856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2857</v>
      </c>
    </row>
    <row r="49" spans="1:105" ht="12" customHeight="1" x14ac:dyDescent="0.25">
      <c r="A49" s="64" t="s">
        <v>33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2858</v>
      </c>
    </row>
    <row r="50" spans="1:105" ht="12" customHeight="1" x14ac:dyDescent="0.25">
      <c r="A50" s="64" t="s">
        <v>160</v>
      </c>
      <c r="B50" s="231">
        <v>0.1191020483227526</v>
      </c>
      <c r="C50" s="231">
        <v>0.1303346723758233</v>
      </c>
      <c r="D50" s="231">
        <v>0.13837882062819759</v>
      </c>
      <c r="E50" s="231">
        <v>0.164417022656735</v>
      </c>
      <c r="F50" s="231">
        <v>0.1978264796175678</v>
      </c>
      <c r="G50" s="231">
        <v>0.18401689403800409</v>
      </c>
      <c r="H50" s="231">
        <v>9.3761151712624294E-2</v>
      </c>
      <c r="I50" s="231">
        <v>7.8953173652100486E-2</v>
      </c>
      <c r="J50" s="231">
        <v>5.8712064039639147E-2</v>
      </c>
      <c r="K50" s="231">
        <v>4.6636238598790007E-2</v>
      </c>
      <c r="L50" s="231">
        <v>0.10791295989719921</v>
      </c>
      <c r="M50" s="231">
        <v>5.6983142886851551E-2</v>
      </c>
      <c r="N50" s="231">
        <v>4.9127246915214147E-2</v>
      </c>
      <c r="O50" s="231">
        <v>6.7394709406976103E-2</v>
      </c>
      <c r="P50" s="231">
        <v>9.9765751879772827E-3</v>
      </c>
      <c r="Q50" s="231">
        <v>1.332523636150223E-2</v>
      </c>
      <c r="R50" s="231">
        <v>2.7078037373210361E-2</v>
      </c>
      <c r="S50" s="231">
        <v>1.511283083069808E-2</v>
      </c>
      <c r="T50" s="231">
        <v>1.287463491304338E-2</v>
      </c>
      <c r="U50" s="231">
        <v>1.2676470030203019E-2</v>
      </c>
      <c r="V50" s="231">
        <v>1.8900630103019948E-2</v>
      </c>
      <c r="W50" s="231">
        <v>1.8463447894229192E-2</v>
      </c>
      <c r="DA50" s="73" t="s">
        <v>2859</v>
      </c>
    </row>
    <row r="51" spans="1:105" ht="12" customHeight="1" x14ac:dyDescent="0.25">
      <c r="A51" s="64" t="s">
        <v>70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2860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2861</v>
      </c>
    </row>
    <row r="53" spans="1:105" ht="12" customHeight="1" x14ac:dyDescent="0.25">
      <c r="A53" s="64" t="s">
        <v>162</v>
      </c>
      <c r="B53" s="231">
        <v>4.8149672116301803</v>
      </c>
      <c r="C53" s="231">
        <v>4.0543782754185393</v>
      </c>
      <c r="D53" s="231">
        <v>4.2634810321816534</v>
      </c>
      <c r="E53" s="231">
        <v>4.0630992872255236</v>
      </c>
      <c r="F53" s="231">
        <v>4.1765856781758686</v>
      </c>
      <c r="G53" s="231">
        <v>4.0550842045189004</v>
      </c>
      <c r="H53" s="231">
        <v>3.5591958216116049</v>
      </c>
      <c r="I53" s="231">
        <v>4.1441105092369881</v>
      </c>
      <c r="J53" s="231">
        <v>3.465864847524883</v>
      </c>
      <c r="K53" s="231">
        <v>3.420539387946913</v>
      </c>
      <c r="L53" s="231">
        <v>2.9583726904643939</v>
      </c>
      <c r="M53" s="231">
        <v>5.5341827957390226</v>
      </c>
      <c r="N53" s="231">
        <v>5.4385181908603606</v>
      </c>
      <c r="O53" s="231">
        <v>5.546473349906953</v>
      </c>
      <c r="P53" s="231">
        <v>4.8915673824636299</v>
      </c>
      <c r="Q53" s="231">
        <v>4.7583222163646894</v>
      </c>
      <c r="R53" s="231">
        <v>4.807824960918877</v>
      </c>
      <c r="S53" s="231">
        <v>4.7661906456289742</v>
      </c>
      <c r="T53" s="231">
        <v>4.6980586618812499</v>
      </c>
      <c r="U53" s="231">
        <v>4.4999615805384163</v>
      </c>
      <c r="V53" s="231">
        <v>4.4881796585891882</v>
      </c>
      <c r="W53" s="231">
        <v>0.27506436485114311</v>
      </c>
      <c r="DA53" s="73" t="s">
        <v>2862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2863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2864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2865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2866</v>
      </c>
    </row>
    <row r="58" spans="1:105" ht="12" customHeight="1" x14ac:dyDescent="0.25">
      <c r="A58" s="60" t="s">
        <v>2757</v>
      </c>
      <c r="B58" s="331">
        <v>0</v>
      </c>
      <c r="C58" s="331">
        <v>0</v>
      </c>
      <c r="D58" s="331">
        <v>0</v>
      </c>
      <c r="E58" s="331">
        <v>0</v>
      </c>
      <c r="F58" s="331">
        <v>0</v>
      </c>
      <c r="G58" s="331">
        <v>0</v>
      </c>
      <c r="H58" s="331">
        <v>0</v>
      </c>
      <c r="I58" s="331">
        <v>0</v>
      </c>
      <c r="J58" s="331">
        <v>0</v>
      </c>
      <c r="K58" s="331">
        <v>0</v>
      </c>
      <c r="L58" s="331">
        <v>0</v>
      </c>
      <c r="M58" s="331">
        <v>0</v>
      </c>
      <c r="N58" s="331">
        <v>0</v>
      </c>
      <c r="O58" s="331">
        <v>0</v>
      </c>
      <c r="P58" s="331">
        <v>0</v>
      </c>
      <c r="Q58" s="331">
        <v>0</v>
      </c>
      <c r="R58" s="331">
        <v>0</v>
      </c>
      <c r="S58" s="331">
        <v>0</v>
      </c>
      <c r="T58" s="331">
        <v>0</v>
      </c>
      <c r="U58" s="331">
        <v>0</v>
      </c>
      <c r="V58" s="331">
        <v>0</v>
      </c>
      <c r="W58" s="331">
        <v>0</v>
      </c>
      <c r="DA58" s="72" t="s">
        <v>2867</v>
      </c>
    </row>
    <row r="59" spans="1:105" ht="12" customHeight="1" x14ac:dyDescent="0.25">
      <c r="A59" s="132" t="s">
        <v>2759</v>
      </c>
      <c r="B59" s="318">
        <v>0</v>
      </c>
      <c r="C59" s="318">
        <v>0</v>
      </c>
      <c r="D59" s="318">
        <v>0</v>
      </c>
      <c r="E59" s="318">
        <v>0</v>
      </c>
      <c r="F59" s="318">
        <v>0</v>
      </c>
      <c r="G59" s="318">
        <v>0</v>
      </c>
      <c r="H59" s="318">
        <v>0</v>
      </c>
      <c r="I59" s="318">
        <v>0</v>
      </c>
      <c r="J59" s="318">
        <v>0</v>
      </c>
      <c r="K59" s="318">
        <v>0</v>
      </c>
      <c r="L59" s="318">
        <v>0</v>
      </c>
      <c r="M59" s="318">
        <v>0</v>
      </c>
      <c r="N59" s="318">
        <v>0</v>
      </c>
      <c r="O59" s="318">
        <v>0</v>
      </c>
      <c r="P59" s="318">
        <v>0</v>
      </c>
      <c r="Q59" s="318">
        <v>0</v>
      </c>
      <c r="R59" s="318">
        <v>0</v>
      </c>
      <c r="S59" s="318">
        <v>0</v>
      </c>
      <c r="T59" s="318">
        <v>0</v>
      </c>
      <c r="U59" s="318">
        <v>0</v>
      </c>
      <c r="V59" s="318">
        <v>0</v>
      </c>
      <c r="W59" s="318">
        <v>0</v>
      </c>
      <c r="DA59" s="139" t="s">
        <v>2868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431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0.99999999999999989</v>
      </c>
      <c r="C63" s="234">
        <f t="shared" si="1"/>
        <v>1.0000000000000002</v>
      </c>
      <c r="D63" s="234">
        <f t="shared" si="1"/>
        <v>1.0000000000000002</v>
      </c>
      <c r="E63" s="234">
        <f t="shared" si="1"/>
        <v>1</v>
      </c>
      <c r="F63" s="234">
        <f t="shared" si="1"/>
        <v>1</v>
      </c>
      <c r="G63" s="234">
        <f t="shared" si="1"/>
        <v>1</v>
      </c>
      <c r="H63" s="234">
        <f t="shared" si="1"/>
        <v>1.0000000000000002</v>
      </c>
      <c r="I63" s="234">
        <f t="shared" si="1"/>
        <v>1</v>
      </c>
      <c r="J63" s="234">
        <f t="shared" si="1"/>
        <v>0.99999999999999989</v>
      </c>
      <c r="K63" s="234">
        <f t="shared" si="1"/>
        <v>1</v>
      </c>
      <c r="L63" s="234">
        <f t="shared" si="1"/>
        <v>0.99999999999999978</v>
      </c>
      <c r="M63" s="234">
        <f t="shared" si="1"/>
        <v>1</v>
      </c>
      <c r="N63" s="234">
        <f t="shared" si="1"/>
        <v>0.99999999999999989</v>
      </c>
      <c r="O63" s="234">
        <f t="shared" si="1"/>
        <v>1</v>
      </c>
      <c r="P63" s="234">
        <f t="shared" si="1"/>
        <v>1</v>
      </c>
      <c r="Q63" s="234">
        <f t="shared" si="1"/>
        <v>1</v>
      </c>
      <c r="R63" s="234">
        <f t="shared" si="1"/>
        <v>1.0000000000000002</v>
      </c>
      <c r="S63" s="234">
        <f t="shared" si="1"/>
        <v>1</v>
      </c>
      <c r="T63" s="234">
        <f t="shared" si="1"/>
        <v>1.0000000000000002</v>
      </c>
      <c r="U63" s="234">
        <f t="shared" si="1"/>
        <v>1</v>
      </c>
      <c r="V63" s="234">
        <f t="shared" si="1"/>
        <v>0.99999999999999978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0</v>
      </c>
      <c r="C64" s="301">
        <f t="shared" si="2"/>
        <v>0</v>
      </c>
      <c r="D64" s="301">
        <f t="shared" si="2"/>
        <v>0</v>
      </c>
      <c r="E64" s="301">
        <f t="shared" si="2"/>
        <v>0</v>
      </c>
      <c r="F64" s="301">
        <f t="shared" si="2"/>
        <v>0</v>
      </c>
      <c r="G64" s="301">
        <f t="shared" si="2"/>
        <v>0</v>
      </c>
      <c r="H64" s="301">
        <f t="shared" si="2"/>
        <v>0</v>
      </c>
      <c r="I64" s="301">
        <f t="shared" si="2"/>
        <v>0</v>
      </c>
      <c r="J64" s="301">
        <f t="shared" si="2"/>
        <v>0</v>
      </c>
      <c r="K64" s="301">
        <f t="shared" si="2"/>
        <v>0</v>
      </c>
      <c r="L64" s="301">
        <f t="shared" si="2"/>
        <v>0</v>
      </c>
      <c r="M64" s="301">
        <f t="shared" si="2"/>
        <v>0</v>
      </c>
      <c r="N64" s="301">
        <f t="shared" si="2"/>
        <v>0</v>
      </c>
      <c r="O64" s="301">
        <f t="shared" si="2"/>
        <v>0</v>
      </c>
      <c r="P64" s="301">
        <f t="shared" si="2"/>
        <v>0</v>
      </c>
      <c r="Q64" s="301">
        <f t="shared" si="2"/>
        <v>0</v>
      </c>
      <c r="R64" s="301">
        <f t="shared" si="2"/>
        <v>0</v>
      </c>
      <c r="S64" s="301">
        <f t="shared" si="2"/>
        <v>0</v>
      </c>
      <c r="T64" s="301">
        <f t="shared" si="2"/>
        <v>0</v>
      </c>
      <c r="U64" s="301">
        <f t="shared" si="2"/>
        <v>0</v>
      </c>
      <c r="V64" s="301">
        <f t="shared" si="2"/>
        <v>0</v>
      </c>
      <c r="W64" s="301">
        <f t="shared" si="2"/>
        <v>0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0</v>
      </c>
      <c r="C65" s="235">
        <f t="shared" si="3"/>
        <v>0</v>
      </c>
      <c r="D65" s="235">
        <f t="shared" si="3"/>
        <v>0</v>
      </c>
      <c r="E65" s="235">
        <f t="shared" si="3"/>
        <v>0</v>
      </c>
      <c r="F65" s="235">
        <f t="shared" si="3"/>
        <v>0</v>
      </c>
      <c r="G65" s="235">
        <f t="shared" si="3"/>
        <v>0</v>
      </c>
      <c r="H65" s="235">
        <f t="shared" si="3"/>
        <v>0</v>
      </c>
      <c r="I65" s="235">
        <f t="shared" si="3"/>
        <v>0</v>
      </c>
      <c r="J65" s="235">
        <f t="shared" si="3"/>
        <v>0</v>
      </c>
      <c r="K65" s="235">
        <f t="shared" si="3"/>
        <v>0</v>
      </c>
      <c r="L65" s="235">
        <f t="shared" si="3"/>
        <v>0</v>
      </c>
      <c r="M65" s="235">
        <f t="shared" si="3"/>
        <v>0</v>
      </c>
      <c r="N65" s="235">
        <f t="shared" si="3"/>
        <v>0</v>
      </c>
      <c r="O65" s="235">
        <f t="shared" si="3"/>
        <v>0</v>
      </c>
      <c r="P65" s="235">
        <f t="shared" si="3"/>
        <v>0</v>
      </c>
      <c r="Q65" s="235">
        <f t="shared" si="3"/>
        <v>0</v>
      </c>
      <c r="R65" s="235">
        <f t="shared" si="3"/>
        <v>0</v>
      </c>
      <c r="S65" s="235">
        <f t="shared" si="3"/>
        <v>0</v>
      </c>
      <c r="T65" s="235">
        <f t="shared" si="3"/>
        <v>0</v>
      </c>
      <c r="U65" s="235">
        <f t="shared" si="3"/>
        <v>0</v>
      </c>
      <c r="V65" s="235">
        <f t="shared" si="3"/>
        <v>0</v>
      </c>
      <c r="W65" s="235">
        <f t="shared" si="3"/>
        <v>0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0</v>
      </c>
      <c r="C66" s="235">
        <f t="shared" si="4"/>
        <v>0</v>
      </c>
      <c r="D66" s="235">
        <f t="shared" si="4"/>
        <v>0</v>
      </c>
      <c r="E66" s="235">
        <f t="shared" si="4"/>
        <v>0</v>
      </c>
      <c r="F66" s="235">
        <f t="shared" si="4"/>
        <v>0</v>
      </c>
      <c r="G66" s="235">
        <f t="shared" si="4"/>
        <v>0</v>
      </c>
      <c r="H66" s="235">
        <f t="shared" si="4"/>
        <v>0</v>
      </c>
      <c r="I66" s="235">
        <f t="shared" si="4"/>
        <v>0</v>
      </c>
      <c r="J66" s="235">
        <f t="shared" si="4"/>
        <v>0</v>
      </c>
      <c r="K66" s="235">
        <f t="shared" si="4"/>
        <v>0</v>
      </c>
      <c r="L66" s="235">
        <f t="shared" si="4"/>
        <v>0</v>
      </c>
      <c r="M66" s="235">
        <f t="shared" si="4"/>
        <v>0</v>
      </c>
      <c r="N66" s="235">
        <f t="shared" si="4"/>
        <v>0</v>
      </c>
      <c r="O66" s="235">
        <f t="shared" si="4"/>
        <v>0</v>
      </c>
      <c r="P66" s="235">
        <f t="shared" si="4"/>
        <v>0</v>
      </c>
      <c r="Q66" s="235">
        <f t="shared" si="4"/>
        <v>0</v>
      </c>
      <c r="R66" s="235">
        <f t="shared" si="4"/>
        <v>0</v>
      </c>
      <c r="S66" s="235">
        <f t="shared" si="4"/>
        <v>0</v>
      </c>
      <c r="T66" s="235">
        <f t="shared" si="4"/>
        <v>0</v>
      </c>
      <c r="U66" s="235">
        <f t="shared" si="4"/>
        <v>0</v>
      </c>
      <c r="V66" s="235">
        <f t="shared" si="4"/>
        <v>0</v>
      </c>
      <c r="W66" s="235">
        <f t="shared" si="4"/>
        <v>0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0</v>
      </c>
      <c r="C67" s="235">
        <f t="shared" si="5"/>
        <v>0</v>
      </c>
      <c r="D67" s="235">
        <f t="shared" si="5"/>
        <v>0</v>
      </c>
      <c r="E67" s="235">
        <f t="shared" si="5"/>
        <v>0</v>
      </c>
      <c r="F67" s="235">
        <f t="shared" si="5"/>
        <v>0</v>
      </c>
      <c r="G67" s="235">
        <f t="shared" si="5"/>
        <v>0</v>
      </c>
      <c r="H67" s="235">
        <f t="shared" si="5"/>
        <v>0</v>
      </c>
      <c r="I67" s="235">
        <f t="shared" si="5"/>
        <v>0</v>
      </c>
      <c r="J67" s="235">
        <f t="shared" si="5"/>
        <v>0</v>
      </c>
      <c r="K67" s="235">
        <f t="shared" si="5"/>
        <v>0</v>
      </c>
      <c r="L67" s="235">
        <f t="shared" si="5"/>
        <v>0</v>
      </c>
      <c r="M67" s="235">
        <f t="shared" si="5"/>
        <v>0</v>
      </c>
      <c r="N67" s="235">
        <f t="shared" si="5"/>
        <v>0</v>
      </c>
      <c r="O67" s="235">
        <f t="shared" si="5"/>
        <v>0</v>
      </c>
      <c r="P67" s="235">
        <f t="shared" si="5"/>
        <v>0</v>
      </c>
      <c r="Q67" s="235">
        <f t="shared" si="5"/>
        <v>0</v>
      </c>
      <c r="R67" s="235">
        <f t="shared" si="5"/>
        <v>0</v>
      </c>
      <c r="S67" s="235">
        <f t="shared" si="5"/>
        <v>0</v>
      </c>
      <c r="T67" s="235">
        <f t="shared" si="5"/>
        <v>0</v>
      </c>
      <c r="U67" s="235">
        <f t="shared" si="5"/>
        <v>0</v>
      </c>
      <c r="V67" s="235">
        <f t="shared" si="5"/>
        <v>0</v>
      </c>
      <c r="W67" s="235">
        <f t="shared" si="5"/>
        <v>0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0.14034071529180911</v>
      </c>
      <c r="C68" s="302">
        <f t="shared" si="6"/>
        <v>0.13985006265332869</v>
      </c>
      <c r="D68" s="302">
        <f t="shared" si="6"/>
        <v>0.13102262708240464</v>
      </c>
      <c r="E68" s="302">
        <f t="shared" si="6"/>
        <v>0.16308306001488865</v>
      </c>
      <c r="F68" s="302">
        <f t="shared" si="6"/>
        <v>0.17249929299862424</v>
      </c>
      <c r="G68" s="302">
        <f t="shared" si="6"/>
        <v>0.17114790708450811</v>
      </c>
      <c r="H68" s="302">
        <f t="shared" si="6"/>
        <v>0.18460815382629114</v>
      </c>
      <c r="I68" s="302">
        <f t="shared" si="6"/>
        <v>0.17746456826250023</v>
      </c>
      <c r="J68" s="302">
        <f t="shared" si="6"/>
        <v>0.17670634389959589</v>
      </c>
      <c r="K68" s="302">
        <f t="shared" si="6"/>
        <v>0.17451345120829184</v>
      </c>
      <c r="L68" s="302">
        <f t="shared" si="6"/>
        <v>0.18036105229823723</v>
      </c>
      <c r="M68" s="302">
        <f t="shared" si="6"/>
        <v>0.17278862140217935</v>
      </c>
      <c r="N68" s="302">
        <f t="shared" si="6"/>
        <v>0.17860271831359623</v>
      </c>
      <c r="O68" s="302">
        <f t="shared" si="6"/>
        <v>0.17907875272569396</v>
      </c>
      <c r="P68" s="302">
        <f t="shared" si="6"/>
        <v>0.1861422846784925</v>
      </c>
      <c r="Q68" s="302">
        <f t="shared" si="6"/>
        <v>0.15287931811794275</v>
      </c>
      <c r="R68" s="302">
        <f t="shared" si="6"/>
        <v>0.15346162986867365</v>
      </c>
      <c r="S68" s="302">
        <f t="shared" si="6"/>
        <v>0.15607484617070541</v>
      </c>
      <c r="T68" s="302">
        <f t="shared" si="6"/>
        <v>0.16363494256345473</v>
      </c>
      <c r="U68" s="302">
        <f t="shared" si="6"/>
        <v>0.16058320136619175</v>
      </c>
      <c r="V68" s="302">
        <f t="shared" si="6"/>
        <v>0.1614476661117582</v>
      </c>
      <c r="W68" s="302">
        <f t="shared" si="6"/>
        <v>0.11926655104965665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7.0656927510262257E-2</v>
      </c>
      <c r="C69" s="303">
        <f t="shared" si="7"/>
        <v>7.0697255124383934E-2</v>
      </c>
      <c r="D69" s="303">
        <f t="shared" si="7"/>
        <v>7.1422797774048932E-2</v>
      </c>
      <c r="E69" s="303">
        <f t="shared" si="7"/>
        <v>6.6708191649470006E-2</v>
      </c>
      <c r="F69" s="303">
        <f t="shared" si="7"/>
        <v>6.5385157837077171E-2</v>
      </c>
      <c r="G69" s="303">
        <f t="shared" si="7"/>
        <v>6.5469532831015226E-2</v>
      </c>
      <c r="H69" s="303">
        <f t="shared" si="7"/>
        <v>6.3453441015466724E-2</v>
      </c>
      <c r="I69" s="303">
        <f t="shared" si="7"/>
        <v>6.5134421526635594E-2</v>
      </c>
      <c r="J69" s="303">
        <f t="shared" si="7"/>
        <v>6.4520757367604181E-2</v>
      </c>
      <c r="K69" s="303">
        <f t="shared" si="7"/>
        <v>6.5194177395583322E-2</v>
      </c>
      <c r="L69" s="303">
        <f t="shared" si="7"/>
        <v>6.3260844467118202E-2</v>
      </c>
      <c r="M69" s="303">
        <f t="shared" si="7"/>
        <v>6.6289728656515251E-2</v>
      </c>
      <c r="N69" s="303">
        <f t="shared" si="7"/>
        <v>6.5597473042615678E-2</v>
      </c>
      <c r="O69" s="303">
        <f t="shared" si="7"/>
        <v>6.5591699583215743E-2</v>
      </c>
      <c r="P69" s="303">
        <f t="shared" si="7"/>
        <v>6.4570212849215297E-2</v>
      </c>
      <c r="Q69" s="303">
        <f t="shared" si="7"/>
        <v>6.9584165726836233E-2</v>
      </c>
      <c r="R69" s="303">
        <f t="shared" si="7"/>
        <v>6.9512723243892433E-2</v>
      </c>
      <c r="S69" s="303">
        <f t="shared" si="7"/>
        <v>6.9247009818257446E-2</v>
      </c>
      <c r="T69" s="303">
        <f t="shared" si="7"/>
        <v>6.845166728300793E-2</v>
      </c>
      <c r="U69" s="303">
        <f t="shared" si="7"/>
        <v>6.8644256407016449E-2</v>
      </c>
      <c r="V69" s="303">
        <f t="shared" si="7"/>
        <v>6.8620123150653231E-2</v>
      </c>
      <c r="W69" s="303">
        <f t="shared" si="7"/>
        <v>7.2338738342126424E-2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0.60058388383722916</v>
      </c>
      <c r="C70" s="303">
        <f t="shared" si="8"/>
        <v>0.60092666855726362</v>
      </c>
      <c r="D70" s="303">
        <f t="shared" si="8"/>
        <v>0.60709378107941603</v>
      </c>
      <c r="E70" s="303">
        <f t="shared" si="8"/>
        <v>0.5670196290204953</v>
      </c>
      <c r="F70" s="303">
        <f t="shared" si="8"/>
        <v>0.55577384161515608</v>
      </c>
      <c r="G70" s="303">
        <f t="shared" si="8"/>
        <v>0.55649102906362968</v>
      </c>
      <c r="H70" s="303">
        <f t="shared" si="8"/>
        <v>0.5393542486314673</v>
      </c>
      <c r="I70" s="303">
        <f t="shared" si="8"/>
        <v>0.55364258297640245</v>
      </c>
      <c r="J70" s="303">
        <f t="shared" si="8"/>
        <v>0.54842643762463539</v>
      </c>
      <c r="K70" s="303">
        <f t="shared" si="8"/>
        <v>0.55415050786245812</v>
      </c>
      <c r="L70" s="303">
        <f t="shared" si="8"/>
        <v>0.53771717797050445</v>
      </c>
      <c r="M70" s="303">
        <f t="shared" si="8"/>
        <v>0.5634626935803797</v>
      </c>
      <c r="N70" s="303">
        <f t="shared" si="8"/>
        <v>0.55757852086223325</v>
      </c>
      <c r="O70" s="303">
        <f t="shared" si="8"/>
        <v>0.55752944645733404</v>
      </c>
      <c r="P70" s="303">
        <f t="shared" si="8"/>
        <v>0.54884680921833007</v>
      </c>
      <c r="Q70" s="303">
        <f t="shared" si="8"/>
        <v>0.59146540867810804</v>
      </c>
      <c r="R70" s="303">
        <f t="shared" si="8"/>
        <v>0.59085814757308586</v>
      </c>
      <c r="S70" s="303">
        <f t="shared" si="8"/>
        <v>0.58859958345518826</v>
      </c>
      <c r="T70" s="303">
        <f t="shared" si="8"/>
        <v>0.58183917190556733</v>
      </c>
      <c r="U70" s="303">
        <f t="shared" si="8"/>
        <v>0.5834761794596397</v>
      </c>
      <c r="V70" s="303">
        <f t="shared" si="8"/>
        <v>0.58327104678055253</v>
      </c>
      <c r="W70" s="303">
        <f t="shared" si="8"/>
        <v>0.61487927590807478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</v>
      </c>
      <c r="C71" s="303">
        <f t="shared" si="9"/>
        <v>0</v>
      </c>
      <c r="D71" s="303">
        <f t="shared" si="9"/>
        <v>0</v>
      </c>
      <c r="E71" s="303">
        <f t="shared" si="9"/>
        <v>0</v>
      </c>
      <c r="F71" s="303">
        <f t="shared" si="9"/>
        <v>0</v>
      </c>
      <c r="G71" s="303">
        <f t="shared" si="9"/>
        <v>0</v>
      </c>
      <c r="H71" s="303">
        <f t="shared" si="9"/>
        <v>0</v>
      </c>
      <c r="I71" s="303">
        <f t="shared" si="9"/>
        <v>0</v>
      </c>
      <c r="J71" s="303">
        <f t="shared" si="9"/>
        <v>0</v>
      </c>
      <c r="K71" s="303">
        <f t="shared" si="9"/>
        <v>0</v>
      </c>
      <c r="L71" s="303">
        <f t="shared" si="9"/>
        <v>0</v>
      </c>
      <c r="M71" s="303">
        <f t="shared" si="9"/>
        <v>0</v>
      </c>
      <c r="N71" s="303">
        <f t="shared" si="9"/>
        <v>0</v>
      </c>
      <c r="O71" s="303">
        <f t="shared" si="9"/>
        <v>0</v>
      </c>
      <c r="P71" s="303">
        <f t="shared" si="9"/>
        <v>0</v>
      </c>
      <c r="Q71" s="303">
        <f t="shared" si="9"/>
        <v>0</v>
      </c>
      <c r="R71" s="303">
        <f t="shared" si="9"/>
        <v>0</v>
      </c>
      <c r="S71" s="303">
        <f t="shared" si="9"/>
        <v>0</v>
      </c>
      <c r="T71" s="303">
        <f t="shared" si="9"/>
        <v>0</v>
      </c>
      <c r="U71" s="303">
        <f t="shared" si="9"/>
        <v>0</v>
      </c>
      <c r="V71" s="303">
        <f t="shared" si="9"/>
        <v>0</v>
      </c>
      <c r="W71" s="303">
        <f t="shared" si="9"/>
        <v>0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0.18841847336069945</v>
      </c>
      <c r="C72" s="303">
        <f t="shared" si="10"/>
        <v>0.18852601366502389</v>
      </c>
      <c r="D72" s="303">
        <f t="shared" si="10"/>
        <v>0.19046079406413055</v>
      </c>
      <c r="E72" s="303">
        <f t="shared" si="10"/>
        <v>0.20318911931514611</v>
      </c>
      <c r="F72" s="303">
        <f t="shared" si="10"/>
        <v>0.20634170754914258</v>
      </c>
      <c r="G72" s="303">
        <f t="shared" si="10"/>
        <v>0.20689153102084706</v>
      </c>
      <c r="H72" s="303">
        <f t="shared" si="10"/>
        <v>0.21258415652677504</v>
      </c>
      <c r="I72" s="303">
        <f t="shared" si="10"/>
        <v>0.20375842723446155</v>
      </c>
      <c r="J72" s="303">
        <f t="shared" si="10"/>
        <v>0.21034646110816452</v>
      </c>
      <c r="K72" s="303">
        <f t="shared" si="10"/>
        <v>0.20614186353366673</v>
      </c>
      <c r="L72" s="303">
        <f t="shared" si="10"/>
        <v>0.21866092526413991</v>
      </c>
      <c r="M72" s="303">
        <f t="shared" si="10"/>
        <v>0.19745895636092567</v>
      </c>
      <c r="N72" s="303">
        <f t="shared" si="10"/>
        <v>0.19822128778155459</v>
      </c>
      <c r="O72" s="303">
        <f t="shared" si="10"/>
        <v>0.1978001012337563</v>
      </c>
      <c r="P72" s="303">
        <f t="shared" si="10"/>
        <v>0.20044069325396222</v>
      </c>
      <c r="Q72" s="303">
        <f t="shared" si="10"/>
        <v>0.18607110747711295</v>
      </c>
      <c r="R72" s="303">
        <f t="shared" si="10"/>
        <v>0.18616749931434826</v>
      </c>
      <c r="S72" s="303">
        <f t="shared" si="10"/>
        <v>0.18607856055584893</v>
      </c>
      <c r="T72" s="303">
        <f t="shared" si="10"/>
        <v>0.18607421824797024</v>
      </c>
      <c r="U72" s="303">
        <f t="shared" si="10"/>
        <v>0.18729636276715214</v>
      </c>
      <c r="V72" s="303">
        <f t="shared" si="10"/>
        <v>0.18666116395703589</v>
      </c>
      <c r="W72" s="303">
        <f t="shared" si="10"/>
        <v>0.19351543470014226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0.11305108401641965</v>
      </c>
      <c r="C73" s="304">
        <f t="shared" si="11"/>
        <v>0.11311560819901434</v>
      </c>
      <c r="D73" s="304">
        <f t="shared" si="11"/>
        <v>0.11427647643847834</v>
      </c>
      <c r="E73" s="304">
        <f t="shared" si="11"/>
        <v>0.13203371488904475</v>
      </c>
      <c r="F73" s="304">
        <f t="shared" si="11"/>
        <v>0.13659753918959355</v>
      </c>
      <c r="G73" s="304">
        <f t="shared" si="11"/>
        <v>0.13705736266776414</v>
      </c>
      <c r="H73" s="304">
        <f t="shared" si="11"/>
        <v>0.14490048611027717</v>
      </c>
      <c r="I73" s="304">
        <f t="shared" si="11"/>
        <v>0.13428171093938363</v>
      </c>
      <c r="J73" s="304">
        <f t="shared" si="11"/>
        <v>0.14152431991605335</v>
      </c>
      <c r="K73" s="304">
        <f t="shared" si="11"/>
        <v>0.1366014076450445</v>
      </c>
      <c r="L73" s="304">
        <f t="shared" si="11"/>
        <v>0.15118269116588046</v>
      </c>
      <c r="M73" s="304">
        <f t="shared" si="11"/>
        <v>0.12674991246064274</v>
      </c>
      <c r="N73" s="304">
        <f t="shared" si="11"/>
        <v>0.12825064986943122</v>
      </c>
      <c r="O73" s="304">
        <f t="shared" si="11"/>
        <v>0.12783562167832616</v>
      </c>
      <c r="P73" s="304">
        <f t="shared" si="11"/>
        <v>0.13156579954813258</v>
      </c>
      <c r="Q73" s="304">
        <f t="shared" si="11"/>
        <v>0.11184799736848761</v>
      </c>
      <c r="R73" s="304">
        <f t="shared" si="11"/>
        <v>0.11202059452086298</v>
      </c>
      <c r="S73" s="304">
        <f t="shared" si="11"/>
        <v>0.11221508341637432</v>
      </c>
      <c r="T73" s="304">
        <f t="shared" si="11"/>
        <v>0.11305910647942842</v>
      </c>
      <c r="U73" s="304">
        <f t="shared" si="11"/>
        <v>0.11407582259966793</v>
      </c>
      <c r="V73" s="304">
        <f t="shared" si="11"/>
        <v>0.11346636592967242</v>
      </c>
      <c r="W73" s="304">
        <f t="shared" si="11"/>
        <v>0.11635411380187403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7.5367389344279792E-2</v>
      </c>
      <c r="C74" s="304">
        <f t="shared" si="12"/>
        <v>7.541040546600955E-2</v>
      </c>
      <c r="D74" s="304">
        <f t="shared" si="12"/>
        <v>7.618431762565224E-2</v>
      </c>
      <c r="E74" s="304">
        <f t="shared" si="12"/>
        <v>7.1155404426101382E-2</v>
      </c>
      <c r="F74" s="304">
        <f t="shared" si="12"/>
        <v>6.9744168359549025E-2</v>
      </c>
      <c r="G74" s="304">
        <f t="shared" si="12"/>
        <v>6.9834168353082926E-2</v>
      </c>
      <c r="H74" s="304">
        <f t="shared" si="12"/>
        <v>6.7683670416497879E-2</v>
      </c>
      <c r="I74" s="304">
        <f t="shared" si="12"/>
        <v>6.9476716295077956E-2</v>
      </c>
      <c r="J74" s="304">
        <f t="shared" si="12"/>
        <v>6.882214119211115E-2</v>
      </c>
      <c r="K74" s="304">
        <f t="shared" si="12"/>
        <v>6.9540455888622218E-2</v>
      </c>
      <c r="L74" s="304">
        <f t="shared" si="12"/>
        <v>6.7478234098259426E-2</v>
      </c>
      <c r="M74" s="304">
        <f t="shared" si="12"/>
        <v>7.0709043900282945E-2</v>
      </c>
      <c r="N74" s="304">
        <f t="shared" si="12"/>
        <v>6.9970637912123393E-2</v>
      </c>
      <c r="O74" s="304">
        <f t="shared" si="12"/>
        <v>6.9964479555430156E-2</v>
      </c>
      <c r="P74" s="304">
        <f t="shared" si="12"/>
        <v>6.8874893705829651E-2</v>
      </c>
      <c r="Q74" s="304">
        <f t="shared" si="12"/>
        <v>7.422311010862534E-2</v>
      </c>
      <c r="R74" s="304">
        <f t="shared" si="12"/>
        <v>7.4146904793485277E-2</v>
      </c>
      <c r="S74" s="304">
        <f t="shared" si="12"/>
        <v>7.3863477139474595E-2</v>
      </c>
      <c r="T74" s="304">
        <f t="shared" si="12"/>
        <v>7.3015111768541807E-2</v>
      </c>
      <c r="U74" s="304">
        <f t="shared" si="12"/>
        <v>7.3220540167484208E-2</v>
      </c>
      <c r="V74" s="304">
        <f t="shared" si="12"/>
        <v>7.319479802736345E-2</v>
      </c>
      <c r="W74" s="304">
        <f t="shared" si="12"/>
        <v>7.7161320898268229E-2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</v>
      </c>
      <c r="C76" s="304">
        <f t="shared" si="14"/>
        <v>0</v>
      </c>
      <c r="D76" s="304">
        <f t="shared" si="14"/>
        <v>0</v>
      </c>
      <c r="E76" s="304">
        <f t="shared" si="14"/>
        <v>0</v>
      </c>
      <c r="F76" s="304">
        <f t="shared" si="14"/>
        <v>0</v>
      </c>
      <c r="G76" s="304">
        <f t="shared" si="14"/>
        <v>0</v>
      </c>
      <c r="H76" s="304">
        <f t="shared" si="14"/>
        <v>0</v>
      </c>
      <c r="I76" s="304">
        <f t="shared" si="14"/>
        <v>0</v>
      </c>
      <c r="J76" s="304">
        <f t="shared" si="14"/>
        <v>0</v>
      </c>
      <c r="K76" s="304">
        <f t="shared" si="14"/>
        <v>0</v>
      </c>
      <c r="L76" s="304">
        <f t="shared" si="14"/>
        <v>0</v>
      </c>
      <c r="M76" s="304">
        <f t="shared" si="14"/>
        <v>0</v>
      </c>
      <c r="N76" s="304">
        <f t="shared" si="14"/>
        <v>0</v>
      </c>
      <c r="O76" s="304">
        <f t="shared" si="14"/>
        <v>0</v>
      </c>
      <c r="P76" s="304">
        <f t="shared" si="14"/>
        <v>0</v>
      </c>
      <c r="Q76" s="304">
        <f t="shared" si="14"/>
        <v>0</v>
      </c>
      <c r="R76" s="304">
        <f t="shared" si="14"/>
        <v>0</v>
      </c>
      <c r="S76" s="304">
        <f t="shared" si="14"/>
        <v>0</v>
      </c>
      <c r="T76" s="304">
        <f t="shared" si="14"/>
        <v>0</v>
      </c>
      <c r="U76" s="304">
        <f t="shared" si="14"/>
        <v>0</v>
      </c>
      <c r="V76" s="304">
        <f t="shared" si="14"/>
        <v>0</v>
      </c>
      <c r="W76" s="304">
        <f t="shared" si="14"/>
        <v>0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0</v>
      </c>
      <c r="C77" s="237">
        <f t="shared" si="15"/>
        <v>0</v>
      </c>
      <c r="D77" s="237">
        <f t="shared" si="15"/>
        <v>0</v>
      </c>
      <c r="E77" s="237">
        <f t="shared" si="15"/>
        <v>0</v>
      </c>
      <c r="F77" s="237">
        <f t="shared" si="15"/>
        <v>0</v>
      </c>
      <c r="G77" s="237">
        <f t="shared" si="15"/>
        <v>0</v>
      </c>
      <c r="H77" s="237">
        <f t="shared" si="15"/>
        <v>0</v>
      </c>
      <c r="I77" s="237">
        <f t="shared" si="15"/>
        <v>0</v>
      </c>
      <c r="J77" s="237">
        <f t="shared" si="15"/>
        <v>0</v>
      </c>
      <c r="K77" s="237">
        <f t="shared" si="15"/>
        <v>0</v>
      </c>
      <c r="L77" s="237">
        <f t="shared" si="15"/>
        <v>0</v>
      </c>
      <c r="M77" s="237">
        <f t="shared" si="15"/>
        <v>0</v>
      </c>
      <c r="N77" s="237">
        <f t="shared" si="15"/>
        <v>0</v>
      </c>
      <c r="O77" s="237">
        <f t="shared" si="15"/>
        <v>0</v>
      </c>
      <c r="P77" s="237">
        <f t="shared" si="15"/>
        <v>0</v>
      </c>
      <c r="Q77" s="237">
        <f t="shared" si="15"/>
        <v>0</v>
      </c>
      <c r="R77" s="237">
        <f t="shared" si="15"/>
        <v>0</v>
      </c>
      <c r="S77" s="237">
        <f t="shared" si="15"/>
        <v>0</v>
      </c>
      <c r="T77" s="237">
        <f t="shared" si="15"/>
        <v>0</v>
      </c>
      <c r="U77" s="237">
        <f t="shared" si="15"/>
        <v>0</v>
      </c>
      <c r="V77" s="237">
        <f t="shared" si="15"/>
        <v>0</v>
      </c>
      <c r="W77" s="237">
        <f t="shared" si="15"/>
        <v>0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432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1.5611455147611752</v>
      </c>
      <c r="C81" s="324">
        <f>IF(C$5=0,0,C$5/TEL_fec!C$5)</f>
        <v>1.5558586147428686</v>
      </c>
      <c r="D81" s="324">
        <f>IF(D$5=0,0,D$5/TEL_fec!D$5)</f>
        <v>1.4282328696651665</v>
      </c>
      <c r="E81" s="324">
        <f>IF(E$5=0,0,E$5/TEL_fec!E$5)</f>
        <v>1.363192224873182</v>
      </c>
      <c r="F81" s="324">
        <f>IF(F$5=0,0,F$5/TEL_fec!F$5)</f>
        <v>1.3562735702359296</v>
      </c>
      <c r="G81" s="324">
        <f>IF(G$5=0,0,G$5/TEL_fec!G$5)</f>
        <v>1.3353651420026185</v>
      </c>
      <c r="H81" s="324">
        <f>IF(H$5=0,0,H$5/TEL_fec!H$5)</f>
        <v>1.2906816399479111</v>
      </c>
      <c r="I81" s="324">
        <f>IF(I$5=0,0,I$5/TEL_fec!I$5)</f>
        <v>1.4424451554860356</v>
      </c>
      <c r="J81" s="324">
        <f>IF(J$5=0,0,J$5/TEL_fec!J$5)</f>
        <v>1.2885027943112384</v>
      </c>
      <c r="K81" s="324">
        <f>IF(K$5=0,0,K$5/TEL_fec!K$5)</f>
        <v>1.3630326034733238</v>
      </c>
      <c r="L81" s="324">
        <f>IF(L$5=0,0,L$5/TEL_fec!L$5)</f>
        <v>1.1661104138965459</v>
      </c>
      <c r="M81" s="324">
        <f>IF(M$5=0,0,M$5/TEL_fec!M$5)</f>
        <v>1.5813863826939418</v>
      </c>
      <c r="N81" s="324">
        <f>IF(N$5=0,0,N$5/TEL_fec!N$5)</f>
        <v>1.609546801703061</v>
      </c>
      <c r="O81" s="324">
        <f>IF(O$5=0,0,O$5/TEL_fec!O$5)</f>
        <v>1.6292447119046742</v>
      </c>
      <c r="P81" s="324">
        <f>IF(P$5=0,0,P$5/TEL_fec!P$5)</f>
        <v>1.6014617299453395</v>
      </c>
      <c r="Q81" s="324">
        <f>IF(Q$5=0,0,Q$5/TEL_fec!Q$5)</f>
        <v>1.7787690356729517</v>
      </c>
      <c r="R81" s="324">
        <f>IF(R$5=0,0,R$5/TEL_fec!R$5)</f>
        <v>1.7835290043846597</v>
      </c>
      <c r="S81" s="324">
        <f>IF(S$5=0,0,S$5/TEL_fec!S$5)</f>
        <v>1.821344058193596</v>
      </c>
      <c r="T81" s="324">
        <f>IF(T$5=0,0,T$5/TEL_fec!T$5)</f>
        <v>1.9280380046325609</v>
      </c>
      <c r="U81" s="324">
        <f>IF(U$5=0,0,U$5/TEL_fec!U$5)</f>
        <v>1.8274353246042114</v>
      </c>
      <c r="V81" s="324">
        <f>IF(V$5=0,0,V$5/TEL_fec!V$5)</f>
        <v>1.8690668258145564</v>
      </c>
      <c r="W81" s="324">
        <f>IF(W$5=0,0,W$5/TEL_fec!W$5)</f>
        <v>1.2928912783373798</v>
      </c>
      <c r="DA81" s="95"/>
    </row>
    <row r="82" spans="1:105" ht="12" customHeight="1" x14ac:dyDescent="0.25">
      <c r="A82" s="55" t="s">
        <v>92</v>
      </c>
      <c r="B82" s="336">
        <f>IF(B$6=0,0,B$6/TEL_fec!B$6)</f>
        <v>0</v>
      </c>
      <c r="C82" s="336">
        <f>IF(C$6=0,0,C$6/TEL_fec!C$6)</f>
        <v>0</v>
      </c>
      <c r="D82" s="336">
        <f>IF(D$6=0,0,D$6/TEL_fec!D$6)</f>
        <v>0</v>
      </c>
      <c r="E82" s="336">
        <f>IF(E$6=0,0,E$6/TEL_fec!E$6)</f>
        <v>0</v>
      </c>
      <c r="F82" s="336">
        <f>IF(F$6=0,0,F$6/TEL_fec!F$6)</f>
        <v>0</v>
      </c>
      <c r="G82" s="336">
        <f>IF(G$6=0,0,G$6/TEL_fec!G$6)</f>
        <v>0</v>
      </c>
      <c r="H82" s="336">
        <f>IF(H$6=0,0,H$6/TEL_fec!H$6)</f>
        <v>0</v>
      </c>
      <c r="I82" s="336">
        <f>IF(I$6=0,0,I$6/TEL_fec!I$6)</f>
        <v>0</v>
      </c>
      <c r="J82" s="336">
        <f>IF(J$6=0,0,J$6/TEL_fec!J$6)</f>
        <v>0</v>
      </c>
      <c r="K82" s="336">
        <f>IF(K$6=0,0,K$6/TEL_fec!K$6)</f>
        <v>0</v>
      </c>
      <c r="L82" s="336">
        <f>IF(L$6=0,0,L$6/TEL_fec!L$6)</f>
        <v>0</v>
      </c>
      <c r="M82" s="336">
        <f>IF(M$6=0,0,M$6/TEL_fec!M$6)</f>
        <v>0</v>
      </c>
      <c r="N82" s="336">
        <f>IF(N$6=0,0,N$6/TEL_fec!N$6)</f>
        <v>0</v>
      </c>
      <c r="O82" s="336">
        <f>IF(O$6=0,0,O$6/TEL_fec!O$6)</f>
        <v>0</v>
      </c>
      <c r="P82" s="336">
        <f>IF(P$6=0,0,P$6/TEL_fec!P$6)</f>
        <v>0</v>
      </c>
      <c r="Q82" s="336">
        <f>IF(Q$6=0,0,Q$6/TEL_fec!Q$6)</f>
        <v>0</v>
      </c>
      <c r="R82" s="336">
        <f>IF(R$6=0,0,R$6/TEL_fec!R$6)</f>
        <v>0</v>
      </c>
      <c r="S82" s="336">
        <f>IF(S$6=0,0,S$6/TEL_fec!S$6)</f>
        <v>0</v>
      </c>
      <c r="T82" s="336">
        <f>IF(T$6=0,0,T$6/TEL_fec!T$6)</f>
        <v>0</v>
      </c>
      <c r="U82" s="336">
        <f>IF(U$6=0,0,U$6/TEL_fec!U$6)</f>
        <v>0</v>
      </c>
      <c r="V82" s="336">
        <f>IF(V$6=0,0,V$6/TEL_fec!V$6)</f>
        <v>0</v>
      </c>
      <c r="W82" s="336">
        <f>IF(W$6=0,0,W$6/TEL_fec!W$6)</f>
        <v>0</v>
      </c>
      <c r="DA82" s="67"/>
    </row>
    <row r="83" spans="1:105" ht="12" customHeight="1" x14ac:dyDescent="0.25">
      <c r="A83" s="202" t="s">
        <v>93</v>
      </c>
      <c r="B83" s="337">
        <f>IF(B$7=0,0,B$7/TEL_fec!B$7)</f>
        <v>0</v>
      </c>
      <c r="C83" s="337">
        <f>IF(C$7=0,0,C$7/TEL_fec!C$7)</f>
        <v>0</v>
      </c>
      <c r="D83" s="337">
        <f>IF(D$7=0,0,D$7/TEL_fec!D$7)</f>
        <v>0</v>
      </c>
      <c r="E83" s="337">
        <f>IF(E$7=0,0,E$7/TEL_fec!E$7)</f>
        <v>0</v>
      </c>
      <c r="F83" s="337">
        <f>IF(F$7=0,0,F$7/TEL_fec!F$7)</f>
        <v>0</v>
      </c>
      <c r="G83" s="337">
        <f>IF(G$7=0,0,G$7/TEL_fec!G$7)</f>
        <v>0</v>
      </c>
      <c r="H83" s="337">
        <f>IF(H$7=0,0,H$7/TEL_fec!H$7)</f>
        <v>0</v>
      </c>
      <c r="I83" s="337">
        <f>IF(I$7=0,0,I$7/TEL_fec!I$7)</f>
        <v>0</v>
      </c>
      <c r="J83" s="337">
        <f>IF(J$7=0,0,J$7/TEL_fec!J$7)</f>
        <v>0</v>
      </c>
      <c r="K83" s="337">
        <f>IF(K$7=0,0,K$7/TEL_fec!K$7)</f>
        <v>0</v>
      </c>
      <c r="L83" s="337">
        <f>IF(L$7=0,0,L$7/TEL_fec!L$7)</f>
        <v>0</v>
      </c>
      <c r="M83" s="337">
        <f>IF(M$7=0,0,M$7/TEL_fec!M$7)</f>
        <v>0</v>
      </c>
      <c r="N83" s="337">
        <f>IF(N$7=0,0,N$7/TEL_fec!N$7)</f>
        <v>0</v>
      </c>
      <c r="O83" s="337">
        <f>IF(O$7=0,0,O$7/TEL_fec!O$7)</f>
        <v>0</v>
      </c>
      <c r="P83" s="337">
        <f>IF(P$7=0,0,P$7/TEL_fec!P$7)</f>
        <v>0</v>
      </c>
      <c r="Q83" s="337">
        <f>IF(Q$7=0,0,Q$7/TEL_fec!Q$7)</f>
        <v>0</v>
      </c>
      <c r="R83" s="337">
        <f>IF(R$7=0,0,R$7/TEL_fec!R$7)</f>
        <v>0</v>
      </c>
      <c r="S83" s="337">
        <f>IF(S$7=0,0,S$7/TEL_fec!S$7)</f>
        <v>0</v>
      </c>
      <c r="T83" s="337">
        <f>IF(T$7=0,0,T$7/TEL_fec!T$7)</f>
        <v>0</v>
      </c>
      <c r="U83" s="337">
        <f>IF(U$7=0,0,U$7/TEL_fec!U$7)</f>
        <v>0</v>
      </c>
      <c r="V83" s="337">
        <f>IF(V$7=0,0,V$7/TEL_fec!V$7)</f>
        <v>0</v>
      </c>
      <c r="W83" s="337">
        <f>IF(W$7=0,0,W$7/TEL_fec!W$7)</f>
        <v>0</v>
      </c>
      <c r="DA83" s="174"/>
    </row>
    <row r="84" spans="1:105" ht="12" customHeight="1" x14ac:dyDescent="0.25">
      <c r="A84" s="202" t="s">
        <v>94</v>
      </c>
      <c r="B84" s="337">
        <f>IF(B$8=0,0,B$8/TEL_fec!B$8)</f>
        <v>0</v>
      </c>
      <c r="C84" s="337">
        <f>IF(C$8=0,0,C$8/TEL_fec!C$8)</f>
        <v>0</v>
      </c>
      <c r="D84" s="337">
        <f>IF(D$8=0,0,D$8/TEL_fec!D$8)</f>
        <v>0</v>
      </c>
      <c r="E84" s="337">
        <f>IF(E$8=0,0,E$8/TEL_fec!E$8)</f>
        <v>0</v>
      </c>
      <c r="F84" s="337">
        <f>IF(F$8=0,0,F$8/TEL_fec!F$8)</f>
        <v>0</v>
      </c>
      <c r="G84" s="337">
        <f>IF(G$8=0,0,G$8/TEL_fec!G$8)</f>
        <v>0</v>
      </c>
      <c r="H84" s="337">
        <f>IF(H$8=0,0,H$8/TEL_fec!H$8)</f>
        <v>0</v>
      </c>
      <c r="I84" s="337">
        <f>IF(I$8=0,0,I$8/TEL_fec!I$8)</f>
        <v>0</v>
      </c>
      <c r="J84" s="337">
        <f>IF(J$8=0,0,J$8/TEL_fec!J$8)</f>
        <v>0</v>
      </c>
      <c r="K84" s="337">
        <f>IF(K$8=0,0,K$8/TEL_fec!K$8)</f>
        <v>0</v>
      </c>
      <c r="L84" s="337">
        <f>IF(L$8=0,0,L$8/TEL_fec!L$8)</f>
        <v>0</v>
      </c>
      <c r="M84" s="337">
        <f>IF(M$8=0,0,M$8/TEL_fec!M$8)</f>
        <v>0</v>
      </c>
      <c r="N84" s="337">
        <f>IF(N$8=0,0,N$8/TEL_fec!N$8)</f>
        <v>0</v>
      </c>
      <c r="O84" s="337">
        <f>IF(O$8=0,0,O$8/TEL_fec!O$8)</f>
        <v>0</v>
      </c>
      <c r="P84" s="337">
        <f>IF(P$8=0,0,P$8/TEL_fec!P$8)</f>
        <v>0</v>
      </c>
      <c r="Q84" s="337">
        <f>IF(Q$8=0,0,Q$8/TEL_fec!Q$8)</f>
        <v>0</v>
      </c>
      <c r="R84" s="337">
        <f>IF(R$8=0,0,R$8/TEL_fec!R$8)</f>
        <v>0</v>
      </c>
      <c r="S84" s="337">
        <f>IF(S$8=0,0,S$8/TEL_fec!S$8)</f>
        <v>0</v>
      </c>
      <c r="T84" s="337">
        <f>IF(T$8=0,0,T$8/TEL_fec!T$8)</f>
        <v>0</v>
      </c>
      <c r="U84" s="337">
        <f>IF(U$8=0,0,U$8/TEL_fec!U$8)</f>
        <v>0</v>
      </c>
      <c r="V84" s="337">
        <f>IF(V$8=0,0,V$8/TEL_fec!V$8)</f>
        <v>0</v>
      </c>
      <c r="W84" s="337">
        <f>IF(W$8=0,0,W$8/TEL_fec!W$8)</f>
        <v>0</v>
      </c>
      <c r="DA84" s="174"/>
    </row>
    <row r="85" spans="1:105" ht="12" customHeight="1" x14ac:dyDescent="0.25">
      <c r="A85" s="202" t="s">
        <v>95</v>
      </c>
      <c r="B85" s="337">
        <f>IF(B$9=0,0,B$9/TEL_fec!B$9)</f>
        <v>0</v>
      </c>
      <c r="C85" s="337">
        <f>IF(C$9=0,0,C$9/TEL_fec!C$9)</f>
        <v>0</v>
      </c>
      <c r="D85" s="337">
        <f>IF(D$9=0,0,D$9/TEL_fec!D$9)</f>
        <v>0</v>
      </c>
      <c r="E85" s="337">
        <f>IF(E$9=0,0,E$9/TEL_fec!E$9)</f>
        <v>0</v>
      </c>
      <c r="F85" s="337">
        <f>IF(F$9=0,0,F$9/TEL_fec!F$9)</f>
        <v>0</v>
      </c>
      <c r="G85" s="337">
        <f>IF(G$9=0,0,G$9/TEL_fec!G$9)</f>
        <v>0</v>
      </c>
      <c r="H85" s="337">
        <f>IF(H$9=0,0,H$9/TEL_fec!H$9)</f>
        <v>0</v>
      </c>
      <c r="I85" s="337">
        <f>IF(I$9=0,0,I$9/TEL_fec!I$9)</f>
        <v>0</v>
      </c>
      <c r="J85" s="337">
        <f>IF(J$9=0,0,J$9/TEL_fec!J$9)</f>
        <v>0</v>
      </c>
      <c r="K85" s="337">
        <f>IF(K$9=0,0,K$9/TEL_fec!K$9)</f>
        <v>0</v>
      </c>
      <c r="L85" s="337">
        <f>IF(L$9=0,0,L$9/TEL_fec!L$9)</f>
        <v>0</v>
      </c>
      <c r="M85" s="337">
        <f>IF(M$9=0,0,M$9/TEL_fec!M$9)</f>
        <v>0</v>
      </c>
      <c r="N85" s="337">
        <f>IF(N$9=0,0,N$9/TEL_fec!N$9)</f>
        <v>0</v>
      </c>
      <c r="O85" s="337">
        <f>IF(O$9=0,0,O$9/TEL_fec!O$9)</f>
        <v>0</v>
      </c>
      <c r="P85" s="337">
        <f>IF(P$9=0,0,P$9/TEL_fec!P$9)</f>
        <v>0</v>
      </c>
      <c r="Q85" s="337">
        <f>IF(Q$9=0,0,Q$9/TEL_fec!Q$9)</f>
        <v>0</v>
      </c>
      <c r="R85" s="337">
        <f>IF(R$9=0,0,R$9/TEL_fec!R$9)</f>
        <v>0</v>
      </c>
      <c r="S85" s="337">
        <f>IF(S$9=0,0,S$9/TEL_fec!S$9)</f>
        <v>0</v>
      </c>
      <c r="T85" s="337">
        <f>IF(T$9=0,0,T$9/TEL_fec!T$9)</f>
        <v>0</v>
      </c>
      <c r="U85" s="337">
        <f>IF(U$9=0,0,U$9/TEL_fec!U$9)</f>
        <v>0</v>
      </c>
      <c r="V85" s="337">
        <f>IF(V$9=0,0,V$9/TEL_fec!V$9)</f>
        <v>0</v>
      </c>
      <c r="W85" s="337">
        <f>IF(W$9=0,0,W$9/TEL_fec!W$9)</f>
        <v>0</v>
      </c>
      <c r="DA85" s="174"/>
    </row>
    <row r="86" spans="1:105" ht="12" customHeight="1" x14ac:dyDescent="0.25">
      <c r="A86" s="56" t="s">
        <v>96</v>
      </c>
      <c r="B86" s="338">
        <f>IF(B$10=0,0,B$10/TEL_fec!B$10)</f>
        <v>2.1980018960022742</v>
      </c>
      <c r="C86" s="338">
        <f>IF(C$10=0,0,C$10/TEL_fec!C$10)</f>
        <v>2.1950885072736779</v>
      </c>
      <c r="D86" s="338">
        <f>IF(D$10=0,0,D$10/TEL_fec!D$10)</f>
        <v>2.0567602831392748</v>
      </c>
      <c r="E86" s="338">
        <f>IF(E$10=0,0,E$10/TEL_fec!E$10)</f>
        <v>2.2263781820918331</v>
      </c>
      <c r="F86" s="338">
        <f>IF(F$10=0,0,F$10/TEL_fec!F$10)</f>
        <v>2.2664452849783157</v>
      </c>
      <c r="G86" s="338">
        <f>IF(G$10=0,0,G$10/TEL_fec!G$10)</f>
        <v>2.2508890086261255</v>
      </c>
      <c r="H86" s="338">
        <f>IF(H$10=0,0,H$10/TEL_fec!H$10)</f>
        <v>2.2744172125151838</v>
      </c>
      <c r="I86" s="338">
        <f>IF(I$10=0,0,I$10/TEL_fec!I$10)</f>
        <v>2.3008151580627381</v>
      </c>
      <c r="J86" s="338">
        <f>IF(J$10=0,0,J$10/TEL_fec!J$10)</f>
        <v>2.2410557997284979</v>
      </c>
      <c r="K86" s="338">
        <f>IF(K$10=0,0,K$10/TEL_fec!K$10)</f>
        <v>2.2633436741798243</v>
      </c>
      <c r="L86" s="338">
        <f>IF(L$10=0,0,L$10/TEL_fec!L$10)</f>
        <v>2.1968876187939768</v>
      </c>
      <c r="M86" s="338">
        <f>IF(M$10=0,0,M$10/TEL_fec!M$10)</f>
        <v>2.3177575944975941</v>
      </c>
      <c r="N86" s="338">
        <f>IF(N$10=0,0,N$10/TEL_fec!N$10)</f>
        <v>2.3312086689519766</v>
      </c>
      <c r="O86" s="338">
        <f>IF(O$10=0,0,O$10/TEL_fec!O$10)</f>
        <v>2.3358825178390541</v>
      </c>
      <c r="P86" s="338">
        <f>IF(P$10=0,0,P$10/TEL_fec!P$10)</f>
        <v>2.3355172355022527</v>
      </c>
      <c r="Q86" s="338">
        <f>IF(Q$10=0,0,Q$10/TEL_fec!Q$10)</f>
        <v>2.3076510994362662</v>
      </c>
      <c r="R86" s="338">
        <f>IF(R$10=0,0,R$10/TEL_fec!R$10)</f>
        <v>2.3112128159168672</v>
      </c>
      <c r="S86" s="338">
        <f>IF(S$10=0,0,S$10/TEL_fec!S$10)</f>
        <v>2.3212595596234729</v>
      </c>
      <c r="T86" s="338">
        <f>IF(T$10=0,0,T$10/TEL_fec!T$10)</f>
        <v>2.340875137728629</v>
      </c>
      <c r="U86" s="338">
        <f>IF(U$10=0,0,U$10/TEL_fec!U$10)</f>
        <v>2.329108518445445</v>
      </c>
      <c r="V86" s="338">
        <f>IF(V$10=0,0,V$10/TEL_fec!V$10)</f>
        <v>2.3351166920121806</v>
      </c>
      <c r="W86" s="338">
        <f>IF(W$10=0,0,W$10/TEL_fec!W$10)</f>
        <v>1.8397188371690494</v>
      </c>
      <c r="DA86" s="68"/>
    </row>
    <row r="87" spans="1:105" ht="12" customHeight="1" x14ac:dyDescent="0.25">
      <c r="A87" s="203" t="s">
        <v>2709</v>
      </c>
      <c r="B87" s="351">
        <f>IF(B$16=0,0,B$16/TEL_fec!B$16)</f>
        <v>2.3626485520550369</v>
      </c>
      <c r="C87" s="351">
        <f>IF(C$16=0,0,C$16/TEL_fec!C$16)</f>
        <v>2.3667005244133472</v>
      </c>
      <c r="D87" s="351">
        <f>IF(D$16=0,0,D$16/TEL_fec!D$16)</f>
        <v>2.3668691194637685</v>
      </c>
      <c r="E87" s="351">
        <f>IF(E$16=0,0,E$16/TEL_fec!E$16)</f>
        <v>1.8541181687426584</v>
      </c>
      <c r="F87" s="351">
        <f>IF(F$16=0,0,F$16/TEL_fec!F$16)</f>
        <v>1.7423845592248857</v>
      </c>
      <c r="G87" s="351">
        <f>IF(G$16=0,0,G$16/TEL_fec!G$16)</f>
        <v>1.7377566269859896</v>
      </c>
      <c r="H87" s="351">
        <f>IF(H$16=0,0,H$16/TEL_fec!H$16)</f>
        <v>1.5605849270556753</v>
      </c>
      <c r="I87" s="351">
        <f>IF(I$16=0,0,I$16/TEL_fec!I$16)</f>
        <v>1.7567721930928506</v>
      </c>
      <c r="J87" s="351">
        <f>IF(J$16=0,0,J$16/TEL_fec!J$16)</f>
        <v>1.6340338520711151</v>
      </c>
      <c r="K87" s="351">
        <f>IF(K$16=0,0,K$16/TEL_fec!K$16)</f>
        <v>1.7224954259535621</v>
      </c>
      <c r="L87" s="351">
        <f>IF(L$16=0,0,L$16/TEL_fec!L$16)</f>
        <v>1.4846955525145338</v>
      </c>
      <c r="M87" s="351">
        <f>IF(M$16=0,0,M$16/TEL_fec!M$16)</f>
        <v>1.914364363931311</v>
      </c>
      <c r="N87" s="351">
        <f>IF(N$16=0,0,N$16/TEL_fec!N$16)</f>
        <v>1.8638101141785945</v>
      </c>
      <c r="O87" s="351">
        <f>IF(O$16=0,0,O$16/TEL_fec!O$16)</f>
        <v>1.8719541042266781</v>
      </c>
      <c r="P87" s="351">
        <f>IF(P$16=0,0,P$16/TEL_fec!P$16)</f>
        <v>1.7717103440478073</v>
      </c>
      <c r="Q87" s="351">
        <f>IF(Q$16=0,0,Q$16/TEL_fec!Q$16)</f>
        <v>2.3379643538641819</v>
      </c>
      <c r="R87" s="351">
        <f>IF(R$16=0,0,R$16/TEL_fec!R$16)</f>
        <v>2.3326406148431631</v>
      </c>
      <c r="S87" s="351">
        <f>IF(S$16=0,0,S$16/TEL_fec!S$16)</f>
        <v>2.316311420905985</v>
      </c>
      <c r="T87" s="351">
        <f>IF(T$16=0,0,T$16/TEL_fec!T$16)</f>
        <v>2.2654263450877488</v>
      </c>
      <c r="U87" s="351">
        <f>IF(U$16=0,0,U$16/TEL_fec!U$16)</f>
        <v>2.2495632650349697</v>
      </c>
      <c r="V87" s="351">
        <f>IF(V$16=0,0,V$16/TEL_fec!V$16)</f>
        <v>2.2633411447398606</v>
      </c>
      <c r="W87" s="351">
        <f>IF(W$16=0,0,W$16/TEL_fec!W$16)</f>
        <v>2.3710257417730198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2.3626485520550373</v>
      </c>
      <c r="C88" s="351">
        <f>IF(C$27=0,0,C$27/TEL_fec!C$27)</f>
        <v>2.3667005244133477</v>
      </c>
      <c r="D88" s="351">
        <f>IF(D$27=0,0,D$27/TEL_fec!D$27)</f>
        <v>2.3668691194637677</v>
      </c>
      <c r="E88" s="351">
        <f>IF(E$27=0,0,E$27/TEL_fec!E$27)</f>
        <v>1.8541181687426587</v>
      </c>
      <c r="F88" s="351">
        <f>IF(F$27=0,0,F$27/TEL_fec!F$27)</f>
        <v>1.7423845592248859</v>
      </c>
      <c r="G88" s="351">
        <f>IF(G$27=0,0,G$27/TEL_fec!G$27)</f>
        <v>1.7377566269859894</v>
      </c>
      <c r="H88" s="351">
        <f>IF(H$27=0,0,H$27/TEL_fec!H$27)</f>
        <v>1.5605849270556753</v>
      </c>
      <c r="I88" s="351">
        <f>IF(I$27=0,0,I$27/TEL_fec!I$27)</f>
        <v>1.7567721930928502</v>
      </c>
      <c r="J88" s="351">
        <f>IF(J$27=0,0,J$27/TEL_fec!J$27)</f>
        <v>1.6340338520711148</v>
      </c>
      <c r="K88" s="351">
        <f>IF(K$27=0,0,K$27/TEL_fec!K$27)</f>
        <v>1.7224954259535619</v>
      </c>
      <c r="L88" s="351">
        <f>IF(L$27=0,0,L$27/TEL_fec!L$27)</f>
        <v>1.4846955525145331</v>
      </c>
      <c r="M88" s="351">
        <f>IF(M$27=0,0,M$27/TEL_fec!M$27)</f>
        <v>1.9143643639313115</v>
      </c>
      <c r="N88" s="351">
        <f>IF(N$27=0,0,N$27/TEL_fec!N$27)</f>
        <v>1.8638101141785943</v>
      </c>
      <c r="O88" s="351">
        <f>IF(O$27=0,0,O$27/TEL_fec!O$27)</f>
        <v>1.8719541042266781</v>
      </c>
      <c r="P88" s="351">
        <f>IF(P$27=0,0,P$27/TEL_fec!P$27)</f>
        <v>1.7717103440478066</v>
      </c>
      <c r="Q88" s="351">
        <f>IF(Q$27=0,0,Q$27/TEL_fec!Q$27)</f>
        <v>2.3379643538641828</v>
      </c>
      <c r="R88" s="351">
        <f>IF(R$27=0,0,R$27/TEL_fec!R$27)</f>
        <v>2.3326406148431635</v>
      </c>
      <c r="S88" s="351">
        <f>IF(S$27=0,0,S$27/TEL_fec!S$27)</f>
        <v>2.316311420905985</v>
      </c>
      <c r="T88" s="351">
        <f>IF(T$27=0,0,T$27/TEL_fec!T$27)</f>
        <v>2.2654263450877483</v>
      </c>
      <c r="U88" s="351">
        <f>IF(U$27=0,0,U$27/TEL_fec!U$27)</f>
        <v>2.2495632650349702</v>
      </c>
      <c r="V88" s="351">
        <f>IF(V$27=0,0,V$27/TEL_fec!V$27)</f>
        <v>2.2633411447398601</v>
      </c>
      <c r="W88" s="351">
        <f>IF(W$27=0,0,W$27/TEL_fec!W$27)</f>
        <v>2.3710257417730212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</v>
      </c>
      <c r="C89" s="351">
        <f>IF(C$38=0,0,C$38/TEL_fec!C$38)</f>
        <v>0</v>
      </c>
      <c r="D89" s="351">
        <f>IF(D$38=0,0,D$38/TEL_fec!D$38)</f>
        <v>0</v>
      </c>
      <c r="E89" s="351">
        <f>IF(E$38=0,0,E$38/TEL_fec!E$38)</f>
        <v>0</v>
      </c>
      <c r="F89" s="351">
        <f>IF(F$38=0,0,F$38/TEL_fec!F$38)</f>
        <v>0</v>
      </c>
      <c r="G89" s="351">
        <f>IF(G$38=0,0,G$38/TEL_fec!G$38)</f>
        <v>0</v>
      </c>
      <c r="H89" s="351">
        <f>IF(H$38=0,0,H$38/TEL_fec!H$38)</f>
        <v>0</v>
      </c>
      <c r="I89" s="351">
        <f>IF(I$38=0,0,I$38/TEL_fec!I$38)</f>
        <v>0</v>
      </c>
      <c r="J89" s="351">
        <f>IF(J$38=0,0,J$38/TEL_fec!J$38)</f>
        <v>0</v>
      </c>
      <c r="K89" s="351">
        <f>IF(K$38=0,0,K$38/TEL_fec!K$38)</f>
        <v>0</v>
      </c>
      <c r="L89" s="351">
        <f>IF(L$38=0,0,L$38/TEL_fec!L$38)</f>
        <v>0</v>
      </c>
      <c r="M89" s="351">
        <f>IF(M$38=0,0,M$38/TEL_fec!M$38)</f>
        <v>0</v>
      </c>
      <c r="N89" s="351">
        <f>IF(N$38=0,0,N$38/TEL_fec!N$38)</f>
        <v>0</v>
      </c>
      <c r="O89" s="351">
        <f>IF(O$38=0,0,O$38/TEL_fec!O$38)</f>
        <v>0</v>
      </c>
      <c r="P89" s="351">
        <f>IF(P$38=0,0,P$38/TEL_fec!P$38)</f>
        <v>0</v>
      </c>
      <c r="Q89" s="351">
        <f>IF(Q$38=0,0,Q$38/TEL_fec!Q$38)</f>
        <v>0</v>
      </c>
      <c r="R89" s="351">
        <f>IF(R$38=0,0,R$38/TEL_fec!R$38)</f>
        <v>0</v>
      </c>
      <c r="S89" s="351">
        <f>IF(S$38=0,0,S$38/TEL_fec!S$38)</f>
        <v>0</v>
      </c>
      <c r="T89" s="351">
        <f>IF(T$38=0,0,T$38/TEL_fec!T$38)</f>
        <v>0</v>
      </c>
      <c r="U89" s="351">
        <f>IF(U$38=0,0,U$38/TEL_fec!U$38)</f>
        <v>0</v>
      </c>
      <c r="V89" s="351">
        <f>IF(V$38=0,0,V$38/TEL_fec!V$38)</f>
        <v>0</v>
      </c>
      <c r="W89" s="351">
        <f>IF(W$38=0,0,W$38/TEL_fec!W$38)</f>
        <v>0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1.1366783421016164</v>
      </c>
      <c r="C90" s="351">
        <f>IF(C$39=0,0,C$39/TEL_fec!C$39)</f>
        <v>1.1304221684483253</v>
      </c>
      <c r="D90" s="351">
        <f>IF(D$39=0,0,D$39/TEL_fec!D$39)</f>
        <v>1.0061218614521554</v>
      </c>
      <c r="E90" s="351">
        <f>IF(E$39=0,0,E$39/TEL_fec!E$39)</f>
        <v>1.099706014395974</v>
      </c>
      <c r="F90" s="351">
        <f>IF(F$39=0,0,F$39/TEL_fec!F$39)</f>
        <v>1.1383824186430214</v>
      </c>
      <c r="G90" s="351">
        <f>IF(G$39=0,0,G$39/TEL_fec!G$39)</f>
        <v>1.1146638641246494</v>
      </c>
      <c r="H90" s="351">
        <f>IF(H$39=0,0,H$39/TEL_fec!H$39)</f>
        <v>1.1393959935397198</v>
      </c>
      <c r="I90" s="351">
        <f>IF(I$39=0,0,I$39/TEL_fec!I$39)</f>
        <v>1.2414699283142472</v>
      </c>
      <c r="J90" s="351">
        <f>IF(J$39=0,0,J$39/TEL_fec!J$39)</f>
        <v>1.1011073587839966</v>
      </c>
      <c r="K90" s="351">
        <f>IF(K$39=0,0,K$39/TEL_fec!K$39)</f>
        <v>1.1541124237252955</v>
      </c>
      <c r="L90" s="351">
        <f>IF(L$39=0,0,L$39/TEL_fec!L$39)</f>
        <v>1.0175040313217296</v>
      </c>
      <c r="M90" s="351">
        <f>IF(M$39=0,0,M$39/TEL_fec!M$39)</f>
        <v>1.347255199559203</v>
      </c>
      <c r="N90" s="351">
        <f>IF(N$39=0,0,N$39/TEL_fec!N$39)</f>
        <v>1.417590365214731</v>
      </c>
      <c r="O90" s="351">
        <f>IF(O$39=0,0,O$39/TEL_fec!O$39)</f>
        <v>1.4422681821831669</v>
      </c>
      <c r="P90" s="351">
        <f>IF(P$39=0,0,P$39/TEL_fec!P$39)</f>
        <v>1.4658338447975807</v>
      </c>
      <c r="Q90" s="351">
        <f>IF(Q$39=0,0,Q$39/TEL_fec!Q$39)</f>
        <v>1.3945649098152826</v>
      </c>
      <c r="R90" s="351">
        <f>IF(R$39=0,0,R$39/TEL_fec!R$39)</f>
        <v>1.4033013770884581</v>
      </c>
      <c r="S90" s="351">
        <f>IF(S$39=0,0,S$39/TEL_fec!S$39)</f>
        <v>1.4607955499146261</v>
      </c>
      <c r="T90" s="351">
        <f>IF(T$39=0,0,T$39/TEL_fec!T$39)</f>
        <v>1.6435186603761851</v>
      </c>
      <c r="U90" s="351">
        <f>IF(U$39=0,0,U$39/TEL_fec!U$39)</f>
        <v>1.5050837403207609</v>
      </c>
      <c r="V90" s="351">
        <f>IF(V$39=0,0,V$39/TEL_fec!V$39)</f>
        <v>1.5567533898433763</v>
      </c>
      <c r="W90" s="351">
        <f>IF(W$39=0,0,W$39/TEL_fec!W$39)</f>
        <v>0.88892967896410713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</v>
      </c>
      <c r="C91" s="339">
        <f>IF(C$59=0,0,C$59/TEL_fec!C$59)</f>
        <v>0</v>
      </c>
      <c r="D91" s="339">
        <f>IF(D$59=0,0,D$59/TEL_fec!D$59)</f>
        <v>0</v>
      </c>
      <c r="E91" s="339">
        <f>IF(E$59=0,0,E$59/TEL_fec!E$59)</f>
        <v>0</v>
      </c>
      <c r="F91" s="339">
        <f>IF(F$59=0,0,F$59/TEL_fec!F$59)</f>
        <v>0</v>
      </c>
      <c r="G91" s="339">
        <f>IF(G$59=0,0,G$59/TEL_fec!G$59)</f>
        <v>0</v>
      </c>
      <c r="H91" s="339">
        <f>IF(H$59=0,0,H$59/TEL_fec!H$59)</f>
        <v>0</v>
      </c>
      <c r="I91" s="339">
        <f>IF(I$59=0,0,I$59/TEL_fec!I$59)</f>
        <v>0</v>
      </c>
      <c r="J91" s="339">
        <f>IF(J$59=0,0,J$59/TEL_fec!J$59)</f>
        <v>0</v>
      </c>
      <c r="K91" s="339">
        <f>IF(K$59=0,0,K$59/TEL_fec!K$59)</f>
        <v>0</v>
      </c>
      <c r="L91" s="339">
        <f>IF(L$59=0,0,L$59/TEL_fec!L$59)</f>
        <v>0</v>
      </c>
      <c r="M91" s="339">
        <f>IF(M$59=0,0,M$59/TEL_fec!M$59)</f>
        <v>0</v>
      </c>
      <c r="N91" s="339">
        <f>IF(N$59=0,0,N$59/TEL_fec!N$59)</f>
        <v>0</v>
      </c>
      <c r="O91" s="339">
        <f>IF(O$59=0,0,O$59/TEL_fec!O$59)</f>
        <v>0</v>
      </c>
      <c r="P91" s="339">
        <f>IF(P$59=0,0,P$59/TEL_fec!P$59)</f>
        <v>0</v>
      </c>
      <c r="Q91" s="339">
        <f>IF(Q$59=0,0,Q$59/TEL_fec!Q$59)</f>
        <v>0</v>
      </c>
      <c r="R91" s="339">
        <f>IF(R$59=0,0,R$59/TEL_fec!R$59)</f>
        <v>0</v>
      </c>
      <c r="S91" s="339">
        <f>IF(S$59=0,0,S$59/TEL_fec!S$59)</f>
        <v>0</v>
      </c>
      <c r="T91" s="339">
        <f>IF(T$59=0,0,T$59/TEL_fec!T$59)</f>
        <v>0</v>
      </c>
      <c r="U91" s="339">
        <f>IF(U$59=0,0,U$59/TEL_fec!U$59)</f>
        <v>0</v>
      </c>
      <c r="V91" s="339">
        <f>IF(V$59=0,0,V$59/TEL_fec!V$59)</f>
        <v>0</v>
      </c>
      <c r="W91" s="339">
        <f>IF(W$59=0,0,W$59/TEL_fec!W$59)</f>
        <v>0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products"</f>
        <v>LU: Wood and wood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60.667667037772077</v>
      </c>
      <c r="C3" s="205">
        <v>53.926902643538376</v>
      </c>
      <c r="D3" s="205">
        <v>62.100053588878737</v>
      </c>
      <c r="E3" s="205">
        <v>59.578014786460663</v>
      </c>
      <c r="F3" s="205">
        <v>72.420307673853713</v>
      </c>
      <c r="G3" s="205">
        <v>63.926028452790341</v>
      </c>
      <c r="H3" s="205">
        <v>55.577079798533077</v>
      </c>
      <c r="I3" s="205">
        <v>54.919727640295541</v>
      </c>
      <c r="J3" s="205">
        <v>46.458604035401699</v>
      </c>
      <c r="K3" s="205">
        <v>40.583232077764279</v>
      </c>
      <c r="L3" s="205">
        <v>55.869152824688847</v>
      </c>
      <c r="M3" s="205">
        <v>50.302820750192403</v>
      </c>
      <c r="N3" s="205">
        <v>46.85762408093197</v>
      </c>
      <c r="O3" s="205">
        <v>42.057552440181297</v>
      </c>
      <c r="P3" s="205">
        <v>38.694619605273928</v>
      </c>
      <c r="Q3" s="205">
        <v>32.4</v>
      </c>
      <c r="R3" s="205">
        <v>32.456439657533323</v>
      </c>
      <c r="S3" s="205">
        <v>33.614491580814843</v>
      </c>
      <c r="T3" s="205">
        <v>32.040643127070368</v>
      </c>
      <c r="U3" s="205">
        <v>33.560472831815083</v>
      </c>
      <c r="V3" s="205">
        <v>32.414305551151621</v>
      </c>
      <c r="W3" s="205">
        <v>33.168999051614023</v>
      </c>
      <c r="DA3" s="112" t="s">
        <v>2869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14.96667962237613</v>
      </c>
      <c r="C5" s="205">
        <v>13.65945797669549</v>
      </c>
      <c r="D5" s="205">
        <v>14.8348414254719</v>
      </c>
      <c r="E5" s="205">
        <v>14.71543764421507</v>
      </c>
      <c r="F5" s="205">
        <v>14.402401528706029</v>
      </c>
      <c r="G5" s="205">
        <v>128.94194990423409</v>
      </c>
      <c r="H5" s="205">
        <v>132.60195957830089</v>
      </c>
      <c r="I5" s="205">
        <v>136.79209121656999</v>
      </c>
      <c r="J5" s="205">
        <v>131.4012976077392</v>
      </c>
      <c r="K5" s="205">
        <v>92.390163660543251</v>
      </c>
      <c r="L5" s="205">
        <v>102.4887219254213</v>
      </c>
      <c r="M5" s="205">
        <v>89.120178671891509</v>
      </c>
      <c r="N5" s="205">
        <v>72.209781840072864</v>
      </c>
      <c r="O5" s="205">
        <v>74.8159635748098</v>
      </c>
      <c r="P5" s="205">
        <v>93.175808327370774</v>
      </c>
      <c r="Q5" s="205">
        <v>83.98967971054789</v>
      </c>
      <c r="R5" s="205">
        <v>85.911431758123726</v>
      </c>
      <c r="S5" s="205">
        <v>77.617179358060099</v>
      </c>
      <c r="T5" s="205">
        <v>46.219959766878013</v>
      </c>
      <c r="U5" s="205">
        <v>25.650811918308221</v>
      </c>
      <c r="V5" s="205">
        <v>28.116773316132981</v>
      </c>
      <c r="W5" s="205">
        <v>47.164226504801363</v>
      </c>
      <c r="DA5" s="112" t="s">
        <v>2870</v>
      </c>
    </row>
    <row r="6" spans="1:105" ht="12" customHeight="1" x14ac:dyDescent="0.25">
      <c r="A6" s="154" t="s">
        <v>2114</v>
      </c>
      <c r="B6" s="340">
        <v>18.70834952797016</v>
      </c>
      <c r="C6" s="340">
        <v>17.772932051571651</v>
      </c>
      <c r="D6" s="340">
        <v>16.837514575173149</v>
      </c>
      <c r="E6" s="340">
        <v>16.837514575173149</v>
      </c>
      <c r="F6" s="340">
        <v>15.90209709877464</v>
      </c>
      <c r="G6" s="340">
        <v>136.57095155418219</v>
      </c>
      <c r="H6" s="340">
        <v>140.31262145977621</v>
      </c>
      <c r="I6" s="340">
        <v>144.05429136537029</v>
      </c>
      <c r="J6" s="340">
        <v>143.11887388897179</v>
      </c>
      <c r="K6" s="340">
        <v>143.11887388897179</v>
      </c>
      <c r="L6" s="340">
        <v>142.18345641257329</v>
      </c>
      <c r="M6" s="340">
        <v>141.24803893617479</v>
      </c>
      <c r="N6" s="340">
        <v>141.24803893617479</v>
      </c>
      <c r="O6" s="340">
        <v>140.3126214597763</v>
      </c>
      <c r="P6" s="340">
        <v>139.3772039833778</v>
      </c>
      <c r="Q6" s="340">
        <v>139.3772039833778</v>
      </c>
      <c r="R6" s="340">
        <v>138.4417865069793</v>
      </c>
      <c r="S6" s="340">
        <v>137.5063690305808</v>
      </c>
      <c r="T6" s="340">
        <v>137.5063690305808</v>
      </c>
      <c r="U6" s="340">
        <v>136.5709515541823</v>
      </c>
      <c r="V6" s="340">
        <v>135.6355340777838</v>
      </c>
      <c r="W6" s="340">
        <v>135.6355340777838</v>
      </c>
      <c r="DA6" s="160" t="s">
        <v>2871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121.6042719318061</v>
      </c>
      <c r="H7" s="342">
        <v>3.741669905594033</v>
      </c>
      <c r="I7" s="342">
        <v>4.6770873819925409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2872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0.93541747639850925</v>
      </c>
      <c r="D8" s="344">
        <f t="shared" si="0"/>
        <v>0.93541747639850215</v>
      </c>
      <c r="E8" s="344">
        <f t="shared" si="0"/>
        <v>0</v>
      </c>
      <c r="F8" s="344">
        <f t="shared" si="0"/>
        <v>0.93541747639850925</v>
      </c>
      <c r="G8" s="344">
        <f t="shared" si="0"/>
        <v>0.93541747639855544</v>
      </c>
      <c r="H8" s="344">
        <f t="shared" si="0"/>
        <v>0</v>
      </c>
      <c r="I8" s="344">
        <f t="shared" si="0"/>
        <v>0.93541747639847017</v>
      </c>
      <c r="J8" s="344">
        <f t="shared" si="0"/>
        <v>0.93541747639849859</v>
      </c>
      <c r="K8" s="344">
        <f t="shared" si="0"/>
        <v>0</v>
      </c>
      <c r="L8" s="344">
        <f t="shared" si="0"/>
        <v>0.93541747639849859</v>
      </c>
      <c r="M8" s="344">
        <f t="shared" si="0"/>
        <v>0.93541747639849859</v>
      </c>
      <c r="N8" s="344">
        <f t="shared" si="0"/>
        <v>0</v>
      </c>
      <c r="O8" s="344">
        <f t="shared" si="0"/>
        <v>0.93541747639849859</v>
      </c>
      <c r="P8" s="344">
        <f t="shared" si="0"/>
        <v>0.93541747639849859</v>
      </c>
      <c r="Q8" s="344">
        <f t="shared" si="0"/>
        <v>0</v>
      </c>
      <c r="R8" s="344">
        <f t="shared" si="0"/>
        <v>0.93541747639849859</v>
      </c>
      <c r="S8" s="344">
        <f t="shared" si="0"/>
        <v>0.93541747639849859</v>
      </c>
      <c r="T8" s="344">
        <f t="shared" si="0"/>
        <v>0</v>
      </c>
      <c r="U8" s="344">
        <f t="shared" si="0"/>
        <v>0.93541747639849859</v>
      </c>
      <c r="V8" s="344">
        <f t="shared" si="0"/>
        <v>0.93541747639849859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3.7416699055940299</v>
      </c>
      <c r="C9" s="345">
        <f t="shared" si="1"/>
        <v>4.1134740748761605</v>
      </c>
      <c r="D9" s="345">
        <f t="shared" si="1"/>
        <v>2.0026731497012484</v>
      </c>
      <c r="E9" s="345">
        <f t="shared" si="1"/>
        <v>2.1220769309580785</v>
      </c>
      <c r="F9" s="345">
        <f t="shared" si="1"/>
        <v>1.4996955700686101</v>
      </c>
      <c r="G9" s="345">
        <f t="shared" si="1"/>
        <v>7.6290016499480942</v>
      </c>
      <c r="H9" s="345">
        <f t="shared" si="1"/>
        <v>7.7106618814753176</v>
      </c>
      <c r="I9" s="345">
        <f t="shared" si="1"/>
        <v>7.2622001488003036</v>
      </c>
      <c r="J9" s="345">
        <f t="shared" si="1"/>
        <v>11.717576281232596</v>
      </c>
      <c r="K9" s="345">
        <f t="shared" si="1"/>
        <v>50.72871022842854</v>
      </c>
      <c r="L9" s="345">
        <f t="shared" si="1"/>
        <v>39.69473448715199</v>
      </c>
      <c r="M9" s="345">
        <f t="shared" si="1"/>
        <v>52.127860264283285</v>
      </c>
      <c r="N9" s="345">
        <f t="shared" si="1"/>
        <v>69.03825709610193</v>
      </c>
      <c r="O9" s="345">
        <f t="shared" si="1"/>
        <v>65.496657884966496</v>
      </c>
      <c r="P9" s="345">
        <f t="shared" si="1"/>
        <v>46.201395656007023</v>
      </c>
      <c r="Q9" s="345">
        <f t="shared" si="1"/>
        <v>55.387524272829907</v>
      </c>
      <c r="R9" s="345">
        <f t="shared" si="1"/>
        <v>52.530354748855572</v>
      </c>
      <c r="S9" s="345">
        <f t="shared" si="1"/>
        <v>59.8891896725207</v>
      </c>
      <c r="T9" s="345">
        <f t="shared" si="1"/>
        <v>91.28640926370278</v>
      </c>
      <c r="U9" s="345">
        <f t="shared" si="1"/>
        <v>110.92013963587408</v>
      </c>
      <c r="V9" s="345">
        <f t="shared" si="1"/>
        <v>107.51876076165082</v>
      </c>
      <c r="W9" s="345">
        <f t="shared" si="1"/>
        <v>88.47130757298244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2.3306104901117801</v>
      </c>
      <c r="C12" s="212">
        <v>2.0402407566638008</v>
      </c>
      <c r="D12" s="212">
        <v>2.33499570077386</v>
      </c>
      <c r="E12" s="212">
        <v>2.54969905417025</v>
      </c>
      <c r="F12" s="212">
        <v>2.7315563198624249</v>
      </c>
      <c r="G12" s="212">
        <v>23.73215821152192</v>
      </c>
      <c r="H12" s="212">
        <v>22.519260533104031</v>
      </c>
      <c r="I12" s="212">
        <v>23.912209802235601</v>
      </c>
      <c r="J12" s="212">
        <v>25.15202063628546</v>
      </c>
      <c r="K12" s="212">
        <v>19.811349957007739</v>
      </c>
      <c r="L12" s="212">
        <v>22.407910576096299</v>
      </c>
      <c r="M12" s="212">
        <v>20.047893379191741</v>
      </c>
      <c r="N12" s="212">
        <v>17.599226139294931</v>
      </c>
      <c r="O12" s="212">
        <v>19.03714531384351</v>
      </c>
      <c r="P12" s="212">
        <v>22.831642304385209</v>
      </c>
      <c r="Q12" s="212">
        <v>20.359501289767842</v>
      </c>
      <c r="R12" s="212">
        <v>21.829406706792781</v>
      </c>
      <c r="S12" s="212">
        <v>19.368013757523642</v>
      </c>
      <c r="T12" s="212">
        <v>11.515735167669821</v>
      </c>
      <c r="U12" s="212">
        <v>6.1134995700773853</v>
      </c>
      <c r="V12" s="212">
        <v>6.7917454858125534</v>
      </c>
      <c r="W12" s="212">
        <v>10.04987102321582</v>
      </c>
      <c r="DA12" s="109" t="s">
        <v>2873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2874</v>
      </c>
    </row>
    <row r="14" spans="1:105" ht="12" customHeight="1" x14ac:dyDescent="0.25">
      <c r="A14" s="14" t="s">
        <v>31</v>
      </c>
      <c r="B14" s="206">
        <f t="shared" ref="B14:W14" si="2">B15+B16+B17+B18+B19</f>
        <v>0.34092863284608771</v>
      </c>
      <c r="C14" s="206">
        <f t="shared" si="2"/>
        <v>0.3612209802235597</v>
      </c>
      <c r="D14" s="206">
        <f t="shared" si="2"/>
        <v>0.34496990541702488</v>
      </c>
      <c r="E14" s="206">
        <f t="shared" si="2"/>
        <v>0.24256233877901981</v>
      </c>
      <c r="F14" s="206">
        <f t="shared" si="2"/>
        <v>0.32674118658641438</v>
      </c>
      <c r="G14" s="206">
        <f t="shared" si="2"/>
        <v>0.28916595012897678</v>
      </c>
      <c r="H14" s="206">
        <f t="shared" si="2"/>
        <v>0.14101461736887361</v>
      </c>
      <c r="I14" s="206">
        <f t="shared" si="2"/>
        <v>0.1248495270851247</v>
      </c>
      <c r="J14" s="206">
        <f t="shared" si="2"/>
        <v>7.3086844368013756E-2</v>
      </c>
      <c r="K14" s="206">
        <f t="shared" si="2"/>
        <v>6.8959587274290621E-2</v>
      </c>
      <c r="L14" s="206">
        <f t="shared" si="2"/>
        <v>0.13499570077386069</v>
      </c>
      <c r="M14" s="206">
        <f t="shared" si="2"/>
        <v>8.4264832330180561E-2</v>
      </c>
      <c r="N14" s="206">
        <f t="shared" si="2"/>
        <v>1.728288907996561E-2</v>
      </c>
      <c r="O14" s="206">
        <f t="shared" si="2"/>
        <v>2.4333619948409279E-2</v>
      </c>
      <c r="P14" s="206">
        <f t="shared" si="2"/>
        <v>1.418744625967326E-2</v>
      </c>
      <c r="Q14" s="206">
        <f t="shared" si="2"/>
        <v>1.3155631986242479E-2</v>
      </c>
      <c r="R14" s="206">
        <f t="shared" si="2"/>
        <v>2.8374892519346519E-2</v>
      </c>
      <c r="S14" s="206">
        <f t="shared" si="2"/>
        <v>4.4625967325881338E-2</v>
      </c>
      <c r="T14" s="206">
        <f t="shared" si="2"/>
        <v>5.3740326741186582E-2</v>
      </c>
      <c r="U14" s="206">
        <f t="shared" si="2"/>
        <v>8.7274290627687004E-2</v>
      </c>
      <c r="V14" s="206">
        <f t="shared" si="2"/>
        <v>0.24557179707652621</v>
      </c>
      <c r="W14" s="206">
        <f t="shared" si="2"/>
        <v>0.22631126397248491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2875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v>0</v>
      </c>
      <c r="S16" s="206">
        <v>0</v>
      </c>
      <c r="T16" s="206">
        <v>0</v>
      </c>
      <c r="U16" s="206">
        <v>0</v>
      </c>
      <c r="V16" s="206">
        <v>0</v>
      </c>
      <c r="W16" s="206">
        <v>0</v>
      </c>
      <c r="DA16" s="71" t="s">
        <v>2876</v>
      </c>
    </row>
    <row r="17" spans="1:105" ht="12" customHeight="1" x14ac:dyDescent="0.25">
      <c r="A17" s="18" t="s">
        <v>69</v>
      </c>
      <c r="B17" s="206">
        <v>0.34092863284608771</v>
      </c>
      <c r="C17" s="206">
        <v>0.3612209802235597</v>
      </c>
      <c r="D17" s="206">
        <v>0.34496990541702488</v>
      </c>
      <c r="E17" s="206">
        <v>0.24256233877901981</v>
      </c>
      <c r="F17" s="206">
        <v>0.32674118658641438</v>
      </c>
      <c r="G17" s="206">
        <v>0.28916595012897678</v>
      </c>
      <c r="H17" s="206">
        <v>0.14101461736887361</v>
      </c>
      <c r="I17" s="206">
        <v>0.1248495270851247</v>
      </c>
      <c r="J17" s="206">
        <v>7.3086844368013756E-2</v>
      </c>
      <c r="K17" s="206">
        <v>6.8959587274290621E-2</v>
      </c>
      <c r="L17" s="206">
        <v>0.13499570077386069</v>
      </c>
      <c r="M17" s="206">
        <v>8.4264832330180561E-2</v>
      </c>
      <c r="N17" s="206">
        <v>1.728288907996561E-2</v>
      </c>
      <c r="O17" s="206">
        <v>2.4333619948409279E-2</v>
      </c>
      <c r="P17" s="206">
        <v>1.418744625967326E-2</v>
      </c>
      <c r="Q17" s="206">
        <v>1.3155631986242479E-2</v>
      </c>
      <c r="R17" s="206">
        <v>2.8374892519346519E-2</v>
      </c>
      <c r="S17" s="206">
        <v>4.4625967325881338E-2</v>
      </c>
      <c r="T17" s="206">
        <v>5.3740326741186582E-2</v>
      </c>
      <c r="U17" s="206">
        <v>8.7274290627687004E-2</v>
      </c>
      <c r="V17" s="206">
        <v>0.24557179707652621</v>
      </c>
      <c r="W17" s="206">
        <v>0.22631126397248491</v>
      </c>
      <c r="DA17" s="71" t="s">
        <v>2877</v>
      </c>
    </row>
    <row r="18" spans="1:105" ht="12" customHeight="1" x14ac:dyDescent="0.25">
      <c r="A18" s="18" t="s">
        <v>70</v>
      </c>
      <c r="B18" s="206">
        <v>0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DA18" s="71" t="s">
        <v>2878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2879</v>
      </c>
    </row>
    <row r="20" spans="1:105" ht="12" customHeight="1" x14ac:dyDescent="0.25">
      <c r="A20" s="14" t="s">
        <v>35</v>
      </c>
      <c r="B20" s="206">
        <f t="shared" ref="B20:W20" si="3">B21+B22</f>
        <v>0.25907136715391232</v>
      </c>
      <c r="C20" s="206">
        <f t="shared" si="3"/>
        <v>0.217798796216681</v>
      </c>
      <c r="D20" s="206">
        <f t="shared" si="3"/>
        <v>0.25709372312983658</v>
      </c>
      <c r="E20" s="206">
        <f t="shared" si="3"/>
        <v>0.38572656921754078</v>
      </c>
      <c r="F20" s="206">
        <f t="shared" si="3"/>
        <v>0.40292347377472049</v>
      </c>
      <c r="G20" s="206">
        <f t="shared" si="3"/>
        <v>0.44187446259673258</v>
      </c>
      <c r="H20" s="206">
        <f t="shared" si="3"/>
        <v>0.28366294067067932</v>
      </c>
      <c r="I20" s="206">
        <f t="shared" si="3"/>
        <v>0.23198624247635419</v>
      </c>
      <c r="J20" s="206">
        <f t="shared" si="3"/>
        <v>0.25563198624247641</v>
      </c>
      <c r="K20" s="206">
        <f t="shared" si="3"/>
        <v>0.228804815133276</v>
      </c>
      <c r="L20" s="206">
        <f t="shared" si="3"/>
        <v>0.18822012037833191</v>
      </c>
      <c r="M20" s="206">
        <f t="shared" si="3"/>
        <v>0.73654342218400692</v>
      </c>
      <c r="N20" s="206">
        <f t="shared" si="3"/>
        <v>0.91324161650902835</v>
      </c>
      <c r="O20" s="206">
        <f t="shared" si="3"/>
        <v>1.5718830610490111</v>
      </c>
      <c r="P20" s="206">
        <f t="shared" si="3"/>
        <v>1.534651762682717</v>
      </c>
      <c r="Q20" s="206">
        <f t="shared" si="3"/>
        <v>0.59888220120378322</v>
      </c>
      <c r="R20" s="206">
        <f t="shared" si="3"/>
        <v>1.883404987102322</v>
      </c>
      <c r="S20" s="206">
        <f t="shared" si="3"/>
        <v>1.569045571797077</v>
      </c>
      <c r="T20" s="206">
        <f t="shared" si="3"/>
        <v>0.54634565778159927</v>
      </c>
      <c r="U20" s="206">
        <f t="shared" si="3"/>
        <v>0.62949269131556318</v>
      </c>
      <c r="V20" s="206">
        <f t="shared" si="3"/>
        <v>0.78684436801375746</v>
      </c>
      <c r="W20" s="206">
        <f t="shared" si="3"/>
        <v>3.3963886500429918E-2</v>
      </c>
      <c r="DA20" s="71"/>
    </row>
    <row r="21" spans="1:105" ht="12" customHeight="1" x14ac:dyDescent="0.25">
      <c r="A21" s="18" t="s">
        <v>72</v>
      </c>
      <c r="B21" s="206">
        <v>0.25907136715391232</v>
      </c>
      <c r="C21" s="206">
        <v>0.217798796216681</v>
      </c>
      <c r="D21" s="206">
        <v>0.25709372312983658</v>
      </c>
      <c r="E21" s="206">
        <v>0.38572656921754078</v>
      </c>
      <c r="F21" s="206">
        <v>0.40292347377472049</v>
      </c>
      <c r="G21" s="206">
        <v>0.44187446259673258</v>
      </c>
      <c r="H21" s="206">
        <v>0.28366294067067932</v>
      </c>
      <c r="I21" s="206">
        <v>0.23198624247635419</v>
      </c>
      <c r="J21" s="206">
        <v>0.25563198624247641</v>
      </c>
      <c r="K21" s="206">
        <v>0.228804815133276</v>
      </c>
      <c r="L21" s="206">
        <v>0.18822012037833191</v>
      </c>
      <c r="M21" s="206">
        <v>0.73654342218400692</v>
      </c>
      <c r="N21" s="206">
        <v>0.91324161650902835</v>
      </c>
      <c r="O21" s="206">
        <v>1.5718830610490111</v>
      </c>
      <c r="P21" s="206">
        <v>1.534651762682717</v>
      </c>
      <c r="Q21" s="206">
        <v>0.59888220120378322</v>
      </c>
      <c r="R21" s="206">
        <v>1.883404987102322</v>
      </c>
      <c r="S21" s="206">
        <v>1.569045571797077</v>
      </c>
      <c r="T21" s="206">
        <v>0.54634565778159927</v>
      </c>
      <c r="U21" s="206">
        <v>0.62949269131556318</v>
      </c>
      <c r="V21" s="206">
        <v>0.78684436801375746</v>
      </c>
      <c r="W21" s="206">
        <v>3.3963886500429918E-2</v>
      </c>
      <c r="DA21" s="71" t="s">
        <v>2880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2881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21.042304385210659</v>
      </c>
      <c r="H23" s="206">
        <f t="shared" si="4"/>
        <v>20.469131556319859</v>
      </c>
      <c r="I23" s="206">
        <f t="shared" si="4"/>
        <v>21.926053310404129</v>
      </c>
      <c r="J23" s="206">
        <f t="shared" si="4"/>
        <v>23.39905417024935</v>
      </c>
      <c r="K23" s="206">
        <f t="shared" si="4"/>
        <v>18.028546861564919</v>
      </c>
      <c r="L23" s="206">
        <f t="shared" si="4"/>
        <v>20.621238177128109</v>
      </c>
      <c r="M23" s="206">
        <f t="shared" si="4"/>
        <v>18.77119518486672</v>
      </c>
      <c r="N23" s="206">
        <f t="shared" si="4"/>
        <v>16.31092003439381</v>
      </c>
      <c r="O23" s="206">
        <f t="shared" si="4"/>
        <v>17.083147033533962</v>
      </c>
      <c r="P23" s="206">
        <f t="shared" si="4"/>
        <v>20.839552880481509</v>
      </c>
      <c r="Q23" s="206">
        <f t="shared" si="4"/>
        <v>19.292949269131551</v>
      </c>
      <c r="R23" s="206">
        <f t="shared" si="4"/>
        <v>19.428116938950989</v>
      </c>
      <c r="S23" s="206">
        <f t="shared" si="4"/>
        <v>17.37953568357695</v>
      </c>
      <c r="T23" s="206">
        <f t="shared" si="4"/>
        <v>10.55932932072227</v>
      </c>
      <c r="U23" s="206">
        <f t="shared" si="4"/>
        <v>3.3858985382631119</v>
      </c>
      <c r="V23" s="206">
        <f t="shared" si="4"/>
        <v>3.392605331040413</v>
      </c>
      <c r="W23" s="206">
        <f t="shared" si="4"/>
        <v>7.6810834049871017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21.042304385210659</v>
      </c>
      <c r="H24" s="206">
        <v>20.469131556319859</v>
      </c>
      <c r="I24" s="206">
        <v>21.926053310404129</v>
      </c>
      <c r="J24" s="206">
        <v>23.39905417024935</v>
      </c>
      <c r="K24" s="206">
        <v>18.028546861564919</v>
      </c>
      <c r="L24" s="206">
        <v>20.621238177128109</v>
      </c>
      <c r="M24" s="206">
        <v>18.77119518486672</v>
      </c>
      <c r="N24" s="206">
        <v>16.31092003439381</v>
      </c>
      <c r="O24" s="206">
        <v>17.083147033533962</v>
      </c>
      <c r="P24" s="206">
        <v>20.839552880481509</v>
      </c>
      <c r="Q24" s="206">
        <v>19.292949269131551</v>
      </c>
      <c r="R24" s="206">
        <v>19.428116938950989</v>
      </c>
      <c r="S24" s="206">
        <v>17.37953568357695</v>
      </c>
      <c r="T24" s="206">
        <v>10.55932932072227</v>
      </c>
      <c r="U24" s="206">
        <v>3.3858985382631119</v>
      </c>
      <c r="V24" s="206">
        <v>3.392605331040413</v>
      </c>
      <c r="W24" s="206">
        <v>7.6810834049871017</v>
      </c>
      <c r="DA24" s="71" t="s">
        <v>2882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2883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2884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2885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2886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2887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1.6542562338779021</v>
      </c>
      <c r="V30" s="206">
        <v>1.6546861564918309</v>
      </c>
      <c r="W30" s="206">
        <v>1.6551160791057611</v>
      </c>
      <c r="DA30" s="71" t="s">
        <v>2888</v>
      </c>
    </row>
    <row r="31" spans="1:105" ht="12" customHeight="1" x14ac:dyDescent="0.25">
      <c r="A31" s="21" t="s">
        <v>38</v>
      </c>
      <c r="B31" s="209">
        <v>1.73061049011178</v>
      </c>
      <c r="C31" s="209">
        <v>1.4612209802235601</v>
      </c>
      <c r="D31" s="209">
        <v>1.732932072226999</v>
      </c>
      <c r="E31" s="209">
        <v>1.921410146173689</v>
      </c>
      <c r="F31" s="209">
        <v>2.0018916595012901</v>
      </c>
      <c r="G31" s="209">
        <v>1.9588134135855539</v>
      </c>
      <c r="H31" s="209">
        <v>1.6254514187446261</v>
      </c>
      <c r="I31" s="209">
        <v>1.629320722269991</v>
      </c>
      <c r="J31" s="209">
        <v>1.424247635425623</v>
      </c>
      <c r="K31" s="209">
        <v>1.4850386930352539</v>
      </c>
      <c r="L31" s="209">
        <v>1.4634565778159929</v>
      </c>
      <c r="M31" s="209">
        <v>0.45588993981083398</v>
      </c>
      <c r="N31" s="209">
        <v>0.35778159931212378</v>
      </c>
      <c r="O31" s="209">
        <v>0.35778159931212378</v>
      </c>
      <c r="P31" s="209">
        <v>0.44325021496130701</v>
      </c>
      <c r="Q31" s="209">
        <v>0.4545141874462596</v>
      </c>
      <c r="R31" s="209">
        <v>0.48950988822012031</v>
      </c>
      <c r="S31" s="209">
        <v>0.37480653482373172</v>
      </c>
      <c r="T31" s="209">
        <v>0.35631986242476349</v>
      </c>
      <c r="U31" s="209">
        <v>0.35657781599312122</v>
      </c>
      <c r="V31" s="209">
        <v>0.71203783319002578</v>
      </c>
      <c r="W31" s="209">
        <v>0.45339638865004289</v>
      </c>
      <c r="DA31" s="86" t="s">
        <v>2889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WWP_emi!B5</f>
        <v>1.666208881693884</v>
      </c>
      <c r="C33" s="205">
        <f>WWP_emi!C5</f>
        <v>1.632223441464234</v>
      </c>
      <c r="D33" s="205">
        <f>WWP_emi!D5</f>
        <v>1.6741015216987261</v>
      </c>
      <c r="E33" s="205">
        <f>WWP_emi!E5</f>
        <v>1.658522521774709</v>
      </c>
      <c r="F33" s="205">
        <f>WWP_emi!F5</f>
        <v>1.9600725619040491</v>
      </c>
      <c r="G33" s="205">
        <f>WWP_emi!G5</f>
        <v>1.9349863202351789</v>
      </c>
      <c r="H33" s="205">
        <f>WWP_emi!H5</f>
        <v>1.1037524403237391</v>
      </c>
      <c r="I33" s="205">
        <f>WWP_emi!I5</f>
        <v>0.93222360017740658</v>
      </c>
      <c r="J33" s="205">
        <f>WWP_emi!J5</f>
        <v>0.82717308020357816</v>
      </c>
      <c r="K33" s="205">
        <f>WWP_emi!K5</f>
        <v>0.75135708025914327</v>
      </c>
      <c r="L33" s="205">
        <f>WWP_emi!L5</f>
        <v>0.86090364017514842</v>
      </c>
      <c r="M33" s="205">
        <f>WWP_emi!M5</f>
        <v>1.9914141600605419</v>
      </c>
      <c r="N33" s="205">
        <f>WWP_emi!N5</f>
        <v>2.1986359199460268</v>
      </c>
      <c r="O33" s="205">
        <f>WWP_emi!O5</f>
        <v>3.767523839844547</v>
      </c>
      <c r="P33" s="205">
        <f>WWP_emi!P5</f>
        <v>3.6485974798617629</v>
      </c>
      <c r="Q33" s="205">
        <f>WWP_emi!Q5</f>
        <v>1.447465680315883</v>
      </c>
      <c r="R33" s="205">
        <f>WWP_emi!R5</f>
        <v>4.5117626398991808</v>
      </c>
      <c r="S33" s="205">
        <f>WWP_emi!S5</f>
        <v>3.823814519840592</v>
      </c>
      <c r="T33" s="205">
        <f>WWP_emi!T5</f>
        <v>1.449978839988445</v>
      </c>
      <c r="U33" s="205">
        <f>WWP_emi!U5</f>
        <v>1.749310559803825</v>
      </c>
      <c r="V33" s="205">
        <f>WWP_emi!V5</f>
        <v>2.610002519744107</v>
      </c>
      <c r="W33" s="205">
        <f>WWP_emi!W5</f>
        <v>0.78188652037823392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38.416022964270695</v>
      </c>
      <c r="C35" s="286">
        <f t="shared" si="5"/>
        <v>37.833449663333603</v>
      </c>
      <c r="D35" s="286">
        <f t="shared" si="5"/>
        <v>37.600542444491957</v>
      </c>
      <c r="E35" s="286">
        <f t="shared" si="5"/>
        <v>42.795972026071588</v>
      </c>
      <c r="F35" s="286">
        <f t="shared" si="5"/>
        <v>37.718098798530967</v>
      </c>
      <c r="G35" s="286">
        <f t="shared" si="5"/>
        <v>371.24405795126512</v>
      </c>
      <c r="H35" s="286">
        <f t="shared" si="5"/>
        <v>405.18970436619475</v>
      </c>
      <c r="I35" s="286">
        <f t="shared" si="5"/>
        <v>435.40292040142612</v>
      </c>
      <c r="J35" s="286">
        <f t="shared" si="5"/>
        <v>541.38563046619936</v>
      </c>
      <c r="K35" s="286">
        <f t="shared" si="5"/>
        <v>488.16589864123853</v>
      </c>
      <c r="L35" s="286">
        <f t="shared" si="5"/>
        <v>401.07840271732448</v>
      </c>
      <c r="M35" s="286">
        <f t="shared" si="5"/>
        <v>398.5441190018168</v>
      </c>
      <c r="N35" s="286">
        <f t="shared" si="5"/>
        <v>375.58938346719719</v>
      </c>
      <c r="O35" s="286">
        <f t="shared" si="5"/>
        <v>452.64510674795338</v>
      </c>
      <c r="P35" s="286">
        <f t="shared" si="5"/>
        <v>590.04695064306418</v>
      </c>
      <c r="Q35" s="286">
        <f t="shared" si="5"/>
        <v>628.37966943727906</v>
      </c>
      <c r="R35" s="286">
        <f t="shared" si="5"/>
        <v>672.5755177440127</v>
      </c>
      <c r="S35" s="286">
        <f t="shared" si="5"/>
        <v>576.18047594025654</v>
      </c>
      <c r="T35" s="286">
        <f t="shared" si="5"/>
        <v>359.41023786568292</v>
      </c>
      <c r="U35" s="286">
        <f t="shared" si="5"/>
        <v>182.16369002649546</v>
      </c>
      <c r="V35" s="286">
        <f t="shared" si="5"/>
        <v>209.52926093371929</v>
      </c>
      <c r="W35" s="286">
        <f t="shared" si="5"/>
        <v>302.98987942256844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155.71994249328159</v>
      </c>
      <c r="C36" s="346">
        <f t="shared" si="6"/>
        <v>149.36469369023806</v>
      </c>
      <c r="D36" s="346">
        <f t="shared" si="6"/>
        <v>157.39943783723885</v>
      </c>
      <c r="E36" s="346">
        <f t="shared" si="6"/>
        <v>173.26695378119368</v>
      </c>
      <c r="F36" s="346">
        <f t="shared" si="6"/>
        <v>189.65978100374758</v>
      </c>
      <c r="G36" s="346">
        <f t="shared" si="6"/>
        <v>184.053042699819</v>
      </c>
      <c r="H36" s="346">
        <f t="shared" si="6"/>
        <v>169.82600109922586</v>
      </c>
      <c r="I36" s="346">
        <f t="shared" si="6"/>
        <v>174.80696134967087</v>
      </c>
      <c r="J36" s="346">
        <f t="shared" si="6"/>
        <v>191.41379190462479</v>
      </c>
      <c r="K36" s="346">
        <f t="shared" si="6"/>
        <v>214.43137637246662</v>
      </c>
      <c r="L36" s="346">
        <f t="shared" si="6"/>
        <v>218.63781843627655</v>
      </c>
      <c r="M36" s="346">
        <f t="shared" si="6"/>
        <v>224.9534693259636</v>
      </c>
      <c r="N36" s="346">
        <f t="shared" si="6"/>
        <v>243.72357443584227</v>
      </c>
      <c r="O36" s="346">
        <f t="shared" si="6"/>
        <v>254.4529857562809</v>
      </c>
      <c r="P36" s="346">
        <f t="shared" si="6"/>
        <v>245.03830676914365</v>
      </c>
      <c r="Q36" s="346">
        <f t="shared" si="6"/>
        <v>242.40479735048902</v>
      </c>
      <c r="R36" s="346">
        <f t="shared" si="6"/>
        <v>254.09199055431421</v>
      </c>
      <c r="S36" s="346">
        <f t="shared" si="6"/>
        <v>249.53256376627635</v>
      </c>
      <c r="T36" s="346">
        <f t="shared" si="6"/>
        <v>249.15069649026796</v>
      </c>
      <c r="U36" s="346">
        <f t="shared" si="6"/>
        <v>238.33551895150291</v>
      </c>
      <c r="V36" s="346">
        <f t="shared" si="6"/>
        <v>241.55493980226927</v>
      </c>
      <c r="W36" s="346">
        <f t="shared" si="6"/>
        <v>213.08249425425714</v>
      </c>
      <c r="DA36" s="119"/>
    </row>
    <row r="37" spans="1:105" ht="12" customHeight="1" x14ac:dyDescent="0.25">
      <c r="A37" s="158" t="s">
        <v>2138</v>
      </c>
      <c r="B37" s="346">
        <f>IF(WWP_ued!B$5=0,"",WWP_ued!B$5/B$5*1000)</f>
        <v>77.893075869527564</v>
      </c>
      <c r="C37" s="346">
        <f>IF(WWP_ued!C$5=0,"",WWP_ued!C$5/C$5*1000)</f>
        <v>74.354668171366455</v>
      </c>
      <c r="D37" s="346">
        <f>IF(WWP_ued!D$5=0,"",WWP_ued!D$5/D$5*1000)</f>
        <v>78.723193974833848</v>
      </c>
      <c r="E37" s="346">
        <f>IF(WWP_ued!E$5=0,"",WWP_ued!E$5/E$5*1000)</f>
        <v>87.025166103304883</v>
      </c>
      <c r="F37" s="346">
        <f>IF(WWP_ued!F$5=0,"",WWP_ued!F$5/F$5*1000)</f>
        <v>94.897372696738202</v>
      </c>
      <c r="G37" s="346">
        <f>IF(WWP_ued!G$5=0,"",WWP_ued!G$5/G$5*1000)</f>
        <v>75.677823593453482</v>
      </c>
      <c r="H37" s="346">
        <f>IF(WWP_ued!H$5=0,"",WWP_ued!H$5/H$5*1000)</f>
        <v>69.690114190958383</v>
      </c>
      <c r="I37" s="346">
        <f>IF(WWP_ued!I$5=0,"",WWP_ued!I$5/I$5*1000)</f>
        <v>71.681591608026039</v>
      </c>
      <c r="J37" s="346">
        <f>IF(WWP_ued!J$5=0,"",WWP_ued!J$5/J$5*1000)</f>
        <v>78.26724076695605</v>
      </c>
      <c r="K37" s="346">
        <f>IF(WWP_ued!K$5=0,"",WWP_ued!K$5/K$5*1000)</f>
        <v>88.106545906815853</v>
      </c>
      <c r="L37" s="346">
        <f>IF(WWP_ued!L$5=0,"",WWP_ued!L$5/L$5*1000)</f>
        <v>89.583745695519966</v>
      </c>
      <c r="M37" s="346">
        <f>IF(WWP_ued!M$5=0,"",WWP_ued!M$5/M$5*1000)</f>
        <v>91.29711380657821</v>
      </c>
      <c r="N37" s="346">
        <f>IF(WWP_ued!N$5=0,"",WWP_ued!N$5/N$5*1000)</f>
        <v>99.017494150799379</v>
      </c>
      <c r="O37" s="346">
        <f>IF(WWP_ued!O$5=0,"",WWP_ued!O$5/O$5*1000)</f>
        <v>103.75263565093027</v>
      </c>
      <c r="P37" s="346">
        <f>IF(WWP_ued!P$5=0,"",WWP_ued!P$5/P$5*1000)</f>
        <v>99.716373072367972</v>
      </c>
      <c r="Q37" s="346">
        <f>IF(WWP_ued!Q$5=0,"",WWP_ued!Q$5/Q$5*1000)</f>
        <v>98.311769297748739</v>
      </c>
      <c r="R37" s="346">
        <f>IF(WWP_ued!R$5=0,"",WWP_ued!R$5/R$5*1000)</f>
        <v>103.7319616746457</v>
      </c>
      <c r="S37" s="346">
        <f>IF(WWP_ued!S$5=0,"",WWP_ued!S$5/S$5*1000)</f>
        <v>101.7409893099048</v>
      </c>
      <c r="T37" s="346">
        <f>IF(WWP_ued!T$5=0,"",WWP_ued!T$5/T$5*1000)</f>
        <v>101.39372325557099</v>
      </c>
      <c r="U37" s="346">
        <f>IF(WWP_ued!U$5=0,"",WWP_ued!U$5/U$5*1000)</f>
        <v>103.26632174298815</v>
      </c>
      <c r="V37" s="346">
        <f>IF(WWP_ued!V$5=0,"",WWP_ued!V$5/V$5*1000)</f>
        <v>105.63173232103487</v>
      </c>
      <c r="W37" s="346">
        <f>IF(WWP_ued!W$5=0,"",WWP_ued!W$5/W$5*1000)</f>
        <v>89.365805243771533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0.71492378875114815</v>
      </c>
      <c r="C38" s="347">
        <f t="shared" si="7"/>
        <v>0.80001511396784553</v>
      </c>
      <c r="D38" s="347">
        <f t="shared" si="7"/>
        <v>0.71696128654279678</v>
      </c>
      <c r="E38" s="347">
        <f t="shared" si="7"/>
        <v>0.65047775699726373</v>
      </c>
      <c r="F38" s="347">
        <f t="shared" si="7"/>
        <v>0.71756622686175053</v>
      </c>
      <c r="G38" s="347">
        <f t="shared" si="7"/>
        <v>8.1534359538179155E-2</v>
      </c>
      <c r="H38" s="347">
        <f t="shared" si="7"/>
        <v>4.9013707119786983E-2</v>
      </c>
      <c r="I38" s="347">
        <f t="shared" si="7"/>
        <v>3.8985255143180082E-2</v>
      </c>
      <c r="J38" s="347">
        <f t="shared" si="7"/>
        <v>3.2886943445420855E-2</v>
      </c>
      <c r="K38" s="347">
        <f t="shared" si="7"/>
        <v>3.7925587195705997E-2</v>
      </c>
      <c r="L38" s="347">
        <f t="shared" si="7"/>
        <v>3.8419630302055911E-2</v>
      </c>
      <c r="M38" s="347">
        <f t="shared" si="7"/>
        <v>9.9332838737434898E-2</v>
      </c>
      <c r="N38" s="347">
        <f t="shared" si="7"/>
        <v>0.1249279884549577</v>
      </c>
      <c r="O38" s="347">
        <f t="shared" si="7"/>
        <v>0.19790382316958327</v>
      </c>
      <c r="P38" s="347">
        <f t="shared" si="7"/>
        <v>0.15980442542063594</v>
      </c>
      <c r="Q38" s="347">
        <f t="shared" si="7"/>
        <v>7.109534068220727E-2</v>
      </c>
      <c r="R38" s="347">
        <f t="shared" si="7"/>
        <v>0.20668278806199666</v>
      </c>
      <c r="S38" s="347">
        <f t="shared" si="7"/>
        <v>0.19742935789454427</v>
      </c>
      <c r="T38" s="347">
        <f t="shared" si="7"/>
        <v>0.12591283308244441</v>
      </c>
      <c r="U38" s="347">
        <f t="shared" si="7"/>
        <v>0.28613898467677196</v>
      </c>
      <c r="V38" s="347">
        <f t="shared" si="7"/>
        <v>0.38429038973798507</v>
      </c>
      <c r="W38" s="347">
        <f t="shared" si="7"/>
        <v>7.7800652224494019E-2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V46" sqref="V46"/>
      <selection pane="topRight" activeCell="V46" sqref="V46"/>
      <selection pane="bottomLeft" activeCell="V46" sqref="V46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LU: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2.3306104901117801</v>
      </c>
      <c r="C5" s="225">
        <v>2.0402407566638008</v>
      </c>
      <c r="D5" s="225">
        <v>2.33499570077386</v>
      </c>
      <c r="E5" s="225">
        <v>2.54969905417025</v>
      </c>
      <c r="F5" s="225">
        <v>2.7315563198624249</v>
      </c>
      <c r="G5" s="225">
        <v>23.732158211521931</v>
      </c>
      <c r="H5" s="225">
        <v>22.519260533104038</v>
      </c>
      <c r="I5" s="225">
        <v>23.912209802235601</v>
      </c>
      <c r="J5" s="225">
        <v>25.15202063628546</v>
      </c>
      <c r="K5" s="225">
        <v>19.811349957007739</v>
      </c>
      <c r="L5" s="225">
        <v>22.407910576096299</v>
      </c>
      <c r="M5" s="225">
        <v>20.047893379191741</v>
      </c>
      <c r="N5" s="225">
        <v>17.59922613929492</v>
      </c>
      <c r="O5" s="225">
        <v>19.03714531384351</v>
      </c>
      <c r="P5" s="225">
        <v>22.83164230438522</v>
      </c>
      <c r="Q5" s="225">
        <v>20.359501289767842</v>
      </c>
      <c r="R5" s="225">
        <v>21.829406706792781</v>
      </c>
      <c r="S5" s="225">
        <v>19.368013757523642</v>
      </c>
      <c r="T5" s="225">
        <v>11.515735167669821</v>
      </c>
      <c r="U5" s="225">
        <v>6.1134995700773853</v>
      </c>
      <c r="V5" s="225">
        <v>6.7917454858125534</v>
      </c>
      <c r="W5" s="225">
        <v>10.04987102321582</v>
      </c>
      <c r="DA5" s="89" t="s">
        <v>2873</v>
      </c>
    </row>
    <row r="6" spans="1:105" ht="12" customHeight="1" x14ac:dyDescent="0.25">
      <c r="A6" s="55" t="s">
        <v>92</v>
      </c>
      <c r="B6" s="261">
        <v>7.1638913161628556E-2</v>
      </c>
      <c r="C6" s="261">
        <v>6.0563716759318098E-2</v>
      </c>
      <c r="D6" s="261">
        <v>7.1736360957015716E-2</v>
      </c>
      <c r="E6" s="261">
        <v>7.9496344845001718E-2</v>
      </c>
      <c r="F6" s="261">
        <v>8.2906498782346502E-2</v>
      </c>
      <c r="G6" s="261">
        <v>8.2398231907554034E-2</v>
      </c>
      <c r="H6" s="261">
        <v>6.7701734376542227E-2</v>
      </c>
      <c r="I6" s="261">
        <v>6.7604339419821219E-2</v>
      </c>
      <c r="J6" s="261">
        <v>5.9164270011209871E-2</v>
      </c>
      <c r="K6" s="261">
        <v>6.1515935212126019E-2</v>
      </c>
      <c r="L6" s="261">
        <v>6.0733684523629941E-2</v>
      </c>
      <c r="M6" s="261">
        <v>2.0053312962907271E-2</v>
      </c>
      <c r="N6" s="261">
        <v>1.578312491351027E-2</v>
      </c>
      <c r="O6" s="261">
        <v>1.58147005466962E-2</v>
      </c>
      <c r="P6" s="261">
        <v>1.957908573213462E-2</v>
      </c>
      <c r="Q6" s="261">
        <v>1.9920767920146989E-2</v>
      </c>
      <c r="R6" s="261">
        <v>2.162699566125862E-2</v>
      </c>
      <c r="S6" s="261">
        <v>1.6565544257041522E-2</v>
      </c>
      <c r="T6" s="261">
        <v>1.5654392019511271E-2</v>
      </c>
      <c r="U6" s="261">
        <v>1.56593647623154E-2</v>
      </c>
      <c r="V6" s="261">
        <v>3.0998376470144241E-2</v>
      </c>
      <c r="W6" s="261">
        <v>1.9403622476288379E-2</v>
      </c>
      <c r="DA6" s="67" t="s">
        <v>2890</v>
      </c>
    </row>
    <row r="7" spans="1:105" ht="12" customHeight="1" x14ac:dyDescent="0.25">
      <c r="A7" s="202" t="s">
        <v>93</v>
      </c>
      <c r="B7" s="226">
        <v>7.7868383871335406E-2</v>
      </c>
      <c r="C7" s="226">
        <v>6.5830126912302292E-2</v>
      </c>
      <c r="D7" s="226">
        <v>7.797430538806055E-2</v>
      </c>
      <c r="E7" s="226">
        <v>8.6409070483697517E-2</v>
      </c>
      <c r="F7" s="226">
        <v>9.0115759546028795E-2</v>
      </c>
      <c r="G7" s="226">
        <v>8.9563295551689154E-2</v>
      </c>
      <c r="H7" s="226">
        <v>7.3588841713632863E-2</v>
      </c>
      <c r="I7" s="226">
        <v>7.3482977630240462E-2</v>
      </c>
      <c r="J7" s="226">
        <v>6.4308989142619427E-2</v>
      </c>
      <c r="K7" s="226">
        <v>6.6865146969702208E-2</v>
      </c>
      <c r="L7" s="226">
        <v>6.6014874482206456E-2</v>
      </c>
      <c r="M7" s="226">
        <v>2.1797079307507908E-2</v>
      </c>
      <c r="N7" s="226">
        <v>1.715557055816334E-2</v>
      </c>
      <c r="O7" s="226">
        <v>1.7189891898582822E-2</v>
      </c>
      <c r="P7" s="226">
        <v>2.1281614926233278E-2</v>
      </c>
      <c r="Q7" s="226">
        <v>2.1653008608855419E-2</v>
      </c>
      <c r="R7" s="226">
        <v>2.3507603979628929E-2</v>
      </c>
      <c r="S7" s="226">
        <v>1.800602636634948E-2</v>
      </c>
      <c r="T7" s="226">
        <v>1.7015643499468769E-2</v>
      </c>
      <c r="U7" s="226">
        <v>1.7021048654690649E-2</v>
      </c>
      <c r="V7" s="226">
        <v>3.3693887467548082E-2</v>
      </c>
      <c r="W7" s="226">
        <v>2.1090893995965629E-2</v>
      </c>
      <c r="DA7" s="174" t="s">
        <v>2891</v>
      </c>
    </row>
    <row r="8" spans="1:105" ht="12" customHeight="1" x14ac:dyDescent="0.25">
      <c r="A8" s="202" t="s">
        <v>94</v>
      </c>
      <c r="B8" s="226">
        <v>0.19311359200091169</v>
      </c>
      <c r="C8" s="226">
        <v>0.16325871474250969</v>
      </c>
      <c r="D8" s="226">
        <v>0.1933762773623901</v>
      </c>
      <c r="E8" s="226">
        <v>0.2142944947995698</v>
      </c>
      <c r="F8" s="226">
        <v>0.2234870836741514</v>
      </c>
      <c r="G8" s="226">
        <v>0.22211697296818911</v>
      </c>
      <c r="H8" s="226">
        <v>0.18250032744980951</v>
      </c>
      <c r="I8" s="226">
        <v>0.18223778452299641</v>
      </c>
      <c r="J8" s="226">
        <v>0.15948629307369619</v>
      </c>
      <c r="K8" s="226">
        <v>0.16582556448486141</v>
      </c>
      <c r="L8" s="226">
        <v>0.16371688871587201</v>
      </c>
      <c r="M8" s="226">
        <v>5.4056756682619618E-2</v>
      </c>
      <c r="N8" s="226">
        <v>4.2545814984245083E-2</v>
      </c>
      <c r="O8" s="226">
        <v>4.2630931908485388E-2</v>
      </c>
      <c r="P8" s="226">
        <v>5.2778405017058543E-2</v>
      </c>
      <c r="Q8" s="226">
        <v>5.3699461349961439E-2</v>
      </c>
      <c r="R8" s="226">
        <v>5.8298857869479748E-2</v>
      </c>
      <c r="S8" s="226">
        <v>4.465494538854671E-2</v>
      </c>
      <c r="T8" s="226">
        <v>4.2198795878682548E-2</v>
      </c>
      <c r="U8" s="226">
        <v>4.2212200663632821E-2</v>
      </c>
      <c r="V8" s="226">
        <v>8.3560840919519264E-2</v>
      </c>
      <c r="W8" s="226">
        <v>5.230541710999477E-2</v>
      </c>
      <c r="DA8" s="174" t="s">
        <v>2892</v>
      </c>
    </row>
    <row r="9" spans="1:105" ht="12" customHeight="1" x14ac:dyDescent="0.25">
      <c r="A9" s="202" t="s">
        <v>95</v>
      </c>
      <c r="B9" s="226">
        <v>0.59179971742214899</v>
      </c>
      <c r="C9" s="226">
        <v>0.50030896453349727</v>
      </c>
      <c r="D9" s="226">
        <v>0.5926047209492602</v>
      </c>
      <c r="E9" s="226">
        <v>0.65670893567610111</v>
      </c>
      <c r="F9" s="226">
        <v>0.68487977254981858</v>
      </c>
      <c r="G9" s="226">
        <v>0.68068104619283742</v>
      </c>
      <c r="H9" s="226">
        <v>0.55927519702360962</v>
      </c>
      <c r="I9" s="226">
        <v>0.55847062998982766</v>
      </c>
      <c r="J9" s="226">
        <v>0.48874831748390762</v>
      </c>
      <c r="K9" s="226">
        <v>0.50817511696973661</v>
      </c>
      <c r="L9" s="226">
        <v>0.50171304606476907</v>
      </c>
      <c r="M9" s="226">
        <v>0.16565780273706021</v>
      </c>
      <c r="N9" s="226">
        <v>0.13038233624204129</v>
      </c>
      <c r="O9" s="226">
        <v>0.1306431784292294</v>
      </c>
      <c r="P9" s="226">
        <v>0.16174027343937289</v>
      </c>
      <c r="Q9" s="226">
        <v>0.16456286542730131</v>
      </c>
      <c r="R9" s="226">
        <v>0.17865779024517989</v>
      </c>
      <c r="S9" s="226">
        <v>0.13684580038425601</v>
      </c>
      <c r="T9" s="226">
        <v>0.12931889059596269</v>
      </c>
      <c r="U9" s="226">
        <v>0.12935996977564901</v>
      </c>
      <c r="V9" s="226">
        <v>0.25607354475336552</v>
      </c>
      <c r="W9" s="226">
        <v>0.1602907943693388</v>
      </c>
      <c r="DA9" s="174" t="s">
        <v>2893</v>
      </c>
    </row>
    <row r="10" spans="1:105" ht="12" customHeight="1" x14ac:dyDescent="0.25">
      <c r="A10" s="56" t="s">
        <v>96</v>
      </c>
      <c r="B10" s="262">
        <v>0.11307798988984399</v>
      </c>
      <c r="C10" s="262">
        <v>9.402574359320133E-2</v>
      </c>
      <c r="D10" s="262">
        <v>0.1132034627492389</v>
      </c>
      <c r="E10" s="262">
        <v>0.12634637949857799</v>
      </c>
      <c r="F10" s="262">
        <v>0.13007175328866111</v>
      </c>
      <c r="G10" s="262">
        <v>0.16902028162559249</v>
      </c>
      <c r="H10" s="262">
        <v>0.12602361508354309</v>
      </c>
      <c r="I10" s="262">
        <v>0.1222982066182185</v>
      </c>
      <c r="J10" s="262">
        <v>0.1080089611308383</v>
      </c>
      <c r="K10" s="262">
        <v>0.1100950122891774</v>
      </c>
      <c r="L10" s="262">
        <v>0.1100328749936749</v>
      </c>
      <c r="M10" s="262">
        <v>0.16444919788790011</v>
      </c>
      <c r="N10" s="262">
        <v>0.18288443473780289</v>
      </c>
      <c r="O10" s="262">
        <v>0.27858971869483612</v>
      </c>
      <c r="P10" s="262">
        <v>0.28898900319025073</v>
      </c>
      <c r="Q10" s="262">
        <v>0.1244858260058522</v>
      </c>
      <c r="R10" s="262">
        <v>0.32302770294676042</v>
      </c>
      <c r="S10" s="262">
        <v>0.2816021115871008</v>
      </c>
      <c r="T10" s="262">
        <v>0.1124434266375771</v>
      </c>
      <c r="U10" s="262">
        <v>9.5208397458140942E-2</v>
      </c>
      <c r="V10" s="262">
        <v>0.1106025987771832</v>
      </c>
      <c r="W10" s="262">
        <v>5.2843030500777308E-2</v>
      </c>
      <c r="DA10" s="68" t="s">
        <v>2894</v>
      </c>
    </row>
    <row r="11" spans="1:105" ht="12" customHeight="1" x14ac:dyDescent="0.25">
      <c r="A11" s="37" t="s">
        <v>160</v>
      </c>
      <c r="B11" s="228">
        <v>3.9610602774334762E-4</v>
      </c>
      <c r="C11" s="228">
        <v>5.3659092877335769E-4</v>
      </c>
      <c r="D11" s="228">
        <v>4.0235511775874819E-4</v>
      </c>
      <c r="E11" s="228">
        <v>2.5286427914977371E-4</v>
      </c>
      <c r="F11" s="228">
        <v>4.1634453171589259E-4</v>
      </c>
      <c r="G11" s="228">
        <v>2.8272399310418209E-2</v>
      </c>
      <c r="H11" s="228">
        <v>9.9170585687746709E-3</v>
      </c>
      <c r="I11" s="228">
        <v>7.0225478959289028E-3</v>
      </c>
      <c r="J11" s="228">
        <v>4.4923520524522724E-3</v>
      </c>
      <c r="K11" s="228">
        <v>3.3861066930489878E-3</v>
      </c>
      <c r="L11" s="228">
        <v>7.714681903609597E-3</v>
      </c>
      <c r="M11" s="228">
        <v>1.658356293195944E-2</v>
      </c>
      <c r="N11" s="228">
        <v>3.3733349655573519E-3</v>
      </c>
      <c r="O11" s="228">
        <v>4.2386213112039859E-3</v>
      </c>
      <c r="P11" s="228">
        <v>2.6381386409921699E-3</v>
      </c>
      <c r="Q11" s="228">
        <v>2.5784261901408952E-3</v>
      </c>
      <c r="R11" s="228">
        <v>4.7798117404116696E-3</v>
      </c>
      <c r="S11" s="228">
        <v>7.7707470231710568E-3</v>
      </c>
      <c r="T11" s="228">
        <v>9.8273266770159563E-3</v>
      </c>
      <c r="U11" s="228">
        <v>1.124526553842576E-2</v>
      </c>
      <c r="V11" s="228">
        <v>2.3495376655552559E-2</v>
      </c>
      <c r="W11" s="228">
        <v>3.2823191172908772E-2</v>
      </c>
      <c r="DA11" s="69" t="s">
        <v>2895</v>
      </c>
    </row>
    <row r="12" spans="1:105" ht="12" customHeight="1" x14ac:dyDescent="0.25">
      <c r="A12" s="37" t="s">
        <v>162</v>
      </c>
      <c r="B12" s="228">
        <v>3.0100062082993862E-4</v>
      </c>
      <c r="C12" s="228">
        <v>3.2353840099569499E-4</v>
      </c>
      <c r="D12" s="228">
        <v>2.9986086792090159E-4</v>
      </c>
      <c r="E12" s="228">
        <v>4.0210888205100459E-4</v>
      </c>
      <c r="F12" s="228">
        <v>5.1341854621596685E-4</v>
      </c>
      <c r="G12" s="228">
        <v>4.320305086418056E-2</v>
      </c>
      <c r="H12" s="228">
        <v>1.9949009889260769E-2</v>
      </c>
      <c r="I12" s="228">
        <v>1.3048783900286621E-2</v>
      </c>
      <c r="J12" s="228">
        <v>1.5712661943459549E-2</v>
      </c>
      <c r="K12" s="228">
        <v>1.123495001272239E-2</v>
      </c>
      <c r="L12" s="228">
        <v>1.0756330373886239E-2</v>
      </c>
      <c r="M12" s="228">
        <v>0.14495387762771891</v>
      </c>
      <c r="N12" s="228">
        <v>0.17824970482181399</v>
      </c>
      <c r="O12" s="228">
        <v>0.27380295473540672</v>
      </c>
      <c r="P12" s="228">
        <v>0.28536665736017108</v>
      </c>
      <c r="Q12" s="228">
        <v>0.1173773752570676</v>
      </c>
      <c r="R12" s="228">
        <v>0.31726362533932478</v>
      </c>
      <c r="S12" s="228">
        <v>0.27321886643318982</v>
      </c>
      <c r="T12" s="228">
        <v>9.9908533929214977E-2</v>
      </c>
      <c r="U12" s="228">
        <v>8.1109939908192111E-2</v>
      </c>
      <c r="V12" s="228">
        <v>7.5282280033249729E-2</v>
      </c>
      <c r="W12" s="228">
        <v>4.9259728393993051E-3</v>
      </c>
      <c r="DA12" s="69" t="s">
        <v>2896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2897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2898</v>
      </c>
    </row>
    <row r="15" spans="1:105" ht="12" customHeight="1" x14ac:dyDescent="0.25">
      <c r="A15" s="37" t="s">
        <v>38</v>
      </c>
      <c r="B15" s="228">
        <v>0.1123808832412707</v>
      </c>
      <c r="C15" s="228">
        <v>9.3165614263432284E-2</v>
      </c>
      <c r="D15" s="228">
        <v>0.1125012467635592</v>
      </c>
      <c r="E15" s="228">
        <v>0.12569140633737719</v>
      </c>
      <c r="F15" s="228">
        <v>0.12914199021072931</v>
      </c>
      <c r="G15" s="228">
        <v>9.7544831450993685E-2</v>
      </c>
      <c r="H15" s="228">
        <v>9.6157546625507684E-2</v>
      </c>
      <c r="I15" s="228">
        <v>0.102226874822003</v>
      </c>
      <c r="J15" s="228">
        <v>8.7803947134926508E-2</v>
      </c>
      <c r="K15" s="228">
        <v>9.5473955583406003E-2</v>
      </c>
      <c r="L15" s="228">
        <v>9.1561862716179082E-2</v>
      </c>
      <c r="M15" s="228">
        <v>2.9117573282216769E-3</v>
      </c>
      <c r="N15" s="228">
        <v>1.2613949504314979E-3</v>
      </c>
      <c r="O15" s="228">
        <v>5.4814264822540667E-4</v>
      </c>
      <c r="P15" s="228">
        <v>9.8420718908745789E-4</v>
      </c>
      <c r="Q15" s="228">
        <v>4.530024558643762E-3</v>
      </c>
      <c r="R15" s="228">
        <v>9.842658670239637E-4</v>
      </c>
      <c r="S15" s="228">
        <v>6.1249813073993131E-4</v>
      </c>
      <c r="T15" s="228">
        <v>2.7075660313461551E-3</v>
      </c>
      <c r="U15" s="228">
        <v>2.853192011523066E-3</v>
      </c>
      <c r="V15" s="228">
        <v>1.1824942088380889E-2</v>
      </c>
      <c r="W15" s="228">
        <v>1.509386648846923E-2</v>
      </c>
      <c r="DA15" s="69" t="s">
        <v>2899</v>
      </c>
    </row>
    <row r="16" spans="1:105" ht="12" customHeight="1" x14ac:dyDescent="0.25">
      <c r="A16" s="57" t="s">
        <v>2900</v>
      </c>
      <c r="B16" s="263">
        <v>0.50911956983219664</v>
      </c>
      <c r="C16" s="263">
        <v>0.49115796713411281</v>
      </c>
      <c r="D16" s="263">
        <v>0.51086832230045176</v>
      </c>
      <c r="E16" s="263">
        <v>0.53318734562682613</v>
      </c>
      <c r="F16" s="263">
        <v>0.6190745973793077</v>
      </c>
      <c r="G16" s="263">
        <v>19.530016729766611</v>
      </c>
      <c r="H16" s="263">
        <v>18.951605310714989</v>
      </c>
      <c r="I16" s="263">
        <v>20.291971792800101</v>
      </c>
      <c r="J16" s="263">
        <v>21.651757157569399</v>
      </c>
      <c r="K16" s="263">
        <v>16.68537421328659</v>
      </c>
      <c r="L16" s="263">
        <v>19.083506943801758</v>
      </c>
      <c r="M16" s="263">
        <v>17.448406416200768</v>
      </c>
      <c r="N16" s="263">
        <v>15.22651354149771</v>
      </c>
      <c r="O16" s="263">
        <v>16.225626679602801</v>
      </c>
      <c r="P16" s="263">
        <v>19.59766387333266</v>
      </c>
      <c r="Q16" s="263">
        <v>17.884945370485909</v>
      </c>
      <c r="R16" s="263">
        <v>18.507539863738099</v>
      </c>
      <c r="S16" s="263">
        <v>16.502024306473711</v>
      </c>
      <c r="T16" s="263">
        <v>9.8587829146107246</v>
      </c>
      <c r="U16" s="263">
        <v>4.9431813157858482</v>
      </c>
      <c r="V16" s="263">
        <v>5.1812013086765756</v>
      </c>
      <c r="W16" s="263">
        <v>8.6510309447724421</v>
      </c>
      <c r="DA16" s="70" t="s">
        <v>2901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2902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2903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2904</v>
      </c>
    </row>
    <row r="20" spans="1:105" ht="12" customHeight="1" x14ac:dyDescent="0.25">
      <c r="A20" s="46" t="s">
        <v>160</v>
      </c>
      <c r="B20" s="231">
        <v>0.28928906483013173</v>
      </c>
      <c r="C20" s="231">
        <v>0.30640846746813299</v>
      </c>
      <c r="D20" s="231">
        <v>0.29271689646806809</v>
      </c>
      <c r="E20" s="231">
        <v>0.2058466541690539</v>
      </c>
      <c r="F20" s="231">
        <v>0.27721935777060669</v>
      </c>
      <c r="G20" s="231">
        <v>2.5588582748256022E-2</v>
      </c>
      <c r="H20" s="231">
        <v>5.4776742393077707E-3</v>
      </c>
      <c r="I20" s="231">
        <v>3.193569303813355E-3</v>
      </c>
      <c r="J20" s="231">
        <v>1.401525116378148E-3</v>
      </c>
      <c r="K20" s="231">
        <v>1.83994348285477E-3</v>
      </c>
      <c r="L20" s="231">
        <v>3.212195823888867E-3</v>
      </c>
      <c r="M20" s="231">
        <v>8.6219809914524024E-3</v>
      </c>
      <c r="N20" s="231">
        <v>2.5628606055865021E-3</v>
      </c>
      <c r="O20" s="231">
        <v>6.4445730727043012E-3</v>
      </c>
      <c r="P20" s="231">
        <v>2.930248040011641E-3</v>
      </c>
      <c r="Q20" s="231">
        <v>8.1404978247190147E-4</v>
      </c>
      <c r="R20" s="231">
        <v>7.9469037567452081E-3</v>
      </c>
      <c r="S20" s="231">
        <v>1.175243306300384E-2</v>
      </c>
      <c r="T20" s="231">
        <v>8.131876498337123E-3</v>
      </c>
      <c r="U20" s="231">
        <v>3.4184654086902001E-2</v>
      </c>
      <c r="V20" s="231">
        <v>0.1218254243059891</v>
      </c>
      <c r="W20" s="231">
        <v>1.262208619926929E-2</v>
      </c>
      <c r="DA20" s="73" t="s">
        <v>2905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2906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2907</v>
      </c>
    </row>
    <row r="23" spans="1:105" ht="12" customHeight="1" x14ac:dyDescent="0.25">
      <c r="A23" s="46" t="s">
        <v>162</v>
      </c>
      <c r="B23" s="231">
        <v>0.21983050500206491</v>
      </c>
      <c r="C23" s="231">
        <v>0.18474949966597981</v>
      </c>
      <c r="D23" s="231">
        <v>0.2181514258323837</v>
      </c>
      <c r="E23" s="231">
        <v>0.32734069145777228</v>
      </c>
      <c r="F23" s="231">
        <v>0.3418552396087009</v>
      </c>
      <c r="G23" s="231">
        <v>3.9101911014953222E-2</v>
      </c>
      <c r="H23" s="231">
        <v>1.1018809338705089E-2</v>
      </c>
      <c r="I23" s="231">
        <v>5.9340564612179268E-3</v>
      </c>
      <c r="J23" s="231">
        <v>4.9020402011673344E-3</v>
      </c>
      <c r="K23" s="231">
        <v>6.1048498851328488E-3</v>
      </c>
      <c r="L23" s="231">
        <v>4.4786602920335837E-3</v>
      </c>
      <c r="M23" s="231">
        <v>7.5363152217123752E-2</v>
      </c>
      <c r="N23" s="231">
        <v>0.1354235944872349</v>
      </c>
      <c r="O23" s="231">
        <v>0.41630120262228748</v>
      </c>
      <c r="P23" s="231">
        <v>0.31696404253410759</v>
      </c>
      <c r="Q23" s="231">
        <v>3.70578871563189E-2</v>
      </c>
      <c r="R23" s="231">
        <v>0.52748175723559731</v>
      </c>
      <c r="S23" s="231">
        <v>0.4132146407200275</v>
      </c>
      <c r="T23" s="231">
        <v>8.2671909232694477E-2</v>
      </c>
      <c r="U23" s="231">
        <v>0.24656734243370401</v>
      </c>
      <c r="V23" s="231">
        <v>0.39034469811768407</v>
      </c>
      <c r="W23" s="231">
        <v>1.894272054981525E-3</v>
      </c>
      <c r="DA23" s="73" t="s">
        <v>2908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2909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19.465326236003399</v>
      </c>
      <c r="H25" s="231">
        <v>18.935108827136979</v>
      </c>
      <c r="I25" s="231">
        <v>20.282844167035069</v>
      </c>
      <c r="J25" s="231">
        <v>21.645453592251862</v>
      </c>
      <c r="K25" s="231">
        <v>16.6774294199186</v>
      </c>
      <c r="L25" s="231">
        <v>19.07581608768584</v>
      </c>
      <c r="M25" s="231">
        <v>17.3644212829922</v>
      </c>
      <c r="N25" s="231">
        <v>15.088527086404881</v>
      </c>
      <c r="O25" s="231">
        <v>15.802880903907811</v>
      </c>
      <c r="P25" s="231">
        <v>19.277769582758541</v>
      </c>
      <c r="Q25" s="231">
        <v>17.847073433547109</v>
      </c>
      <c r="R25" s="231">
        <v>17.972111202745751</v>
      </c>
      <c r="S25" s="231">
        <v>16.077057232690681</v>
      </c>
      <c r="T25" s="231">
        <v>9.7679791288796931</v>
      </c>
      <c r="U25" s="231">
        <v>3.1321483824492331</v>
      </c>
      <c r="V25" s="231">
        <v>3.138352546589346</v>
      </c>
      <c r="W25" s="231">
        <v>7.1054382439515242</v>
      </c>
      <c r="DA25" s="73" t="s">
        <v>2910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1.5302809368160091</v>
      </c>
      <c r="V26" s="231">
        <v>1.530678639663557</v>
      </c>
      <c r="W26" s="231">
        <v>1.5310763425666669</v>
      </c>
      <c r="DA26" s="73" t="s">
        <v>2911</v>
      </c>
    </row>
    <row r="27" spans="1:105" ht="12" customHeight="1" x14ac:dyDescent="0.25">
      <c r="A27" s="57" t="s">
        <v>2912</v>
      </c>
      <c r="B27" s="263">
        <v>0.36442403651784983</v>
      </c>
      <c r="C27" s="263">
        <v>0.30808499394957478</v>
      </c>
      <c r="D27" s="263">
        <v>0.36491974921612352</v>
      </c>
      <c r="E27" s="263">
        <v>0.40439444986370437</v>
      </c>
      <c r="F27" s="263">
        <v>0.42174175467541491</v>
      </c>
      <c r="G27" s="263">
        <v>0.41915622318190549</v>
      </c>
      <c r="H27" s="263">
        <v>0.3443957792198018</v>
      </c>
      <c r="I27" s="263">
        <v>0.34390033530952541</v>
      </c>
      <c r="J27" s="263">
        <v>0.300966069187459</v>
      </c>
      <c r="K27" s="263">
        <v>0.31292888781820632</v>
      </c>
      <c r="L27" s="263">
        <v>0.30894961257672632</v>
      </c>
      <c r="M27" s="263">
        <v>0.102010331159137</v>
      </c>
      <c r="N27" s="263">
        <v>8.028807021220441E-2</v>
      </c>
      <c r="O27" s="263">
        <v>8.0448694085367617E-2</v>
      </c>
      <c r="P27" s="263">
        <v>9.9597957854771796E-2</v>
      </c>
      <c r="Q27" s="263">
        <v>0.10133608028944339</v>
      </c>
      <c r="R27" s="263">
        <v>0.1100155866246634</v>
      </c>
      <c r="S27" s="263">
        <v>8.4268203394515573E-2</v>
      </c>
      <c r="T27" s="263">
        <v>7.9633211577513838E-2</v>
      </c>
      <c r="U27" s="263">
        <v>7.9658507703952275E-2</v>
      </c>
      <c r="V27" s="263">
        <v>0.15768739334812509</v>
      </c>
      <c r="W27" s="263">
        <v>9.8705383901119201E-2</v>
      </c>
      <c r="DA27" s="70" t="s">
        <v>2913</v>
      </c>
    </row>
    <row r="28" spans="1:105" ht="12" customHeight="1" x14ac:dyDescent="0.25">
      <c r="A28" s="57" t="s">
        <v>2914</v>
      </c>
      <c r="B28" s="263">
        <f t="shared" ref="B28:W28" si="0">B29+B35+B46+B47</f>
        <v>0.12133067767773</v>
      </c>
      <c r="C28" s="263">
        <f t="shared" si="0"/>
        <v>0.11333373126070655</v>
      </c>
      <c r="D28" s="263">
        <f t="shared" si="0"/>
        <v>0.1216828130268738</v>
      </c>
      <c r="E28" s="263">
        <f t="shared" si="0"/>
        <v>0.12901021807431595</v>
      </c>
      <c r="F28" s="263">
        <f t="shared" si="0"/>
        <v>0.14570660443111605</v>
      </c>
      <c r="G28" s="263">
        <f t="shared" si="0"/>
        <v>2.2076779355134146</v>
      </c>
      <c r="H28" s="263">
        <f t="shared" si="0"/>
        <v>1.9417732710349274</v>
      </c>
      <c r="I28" s="263">
        <f t="shared" si="0"/>
        <v>2.0002391459487732</v>
      </c>
      <c r="J28" s="263">
        <f t="shared" si="0"/>
        <v>2.081534424476009</v>
      </c>
      <c r="K28" s="263">
        <f t="shared" si="0"/>
        <v>1.6530620519542905</v>
      </c>
      <c r="L28" s="263">
        <f t="shared" si="0"/>
        <v>1.8688819915543196</v>
      </c>
      <c r="M28" s="263">
        <f t="shared" si="0"/>
        <v>1.9907784134891655</v>
      </c>
      <c r="N28" s="263">
        <f t="shared" si="0"/>
        <v>1.8401701861711577</v>
      </c>
      <c r="O28" s="263">
        <f t="shared" si="0"/>
        <v>2.1825714148257171</v>
      </c>
      <c r="P28" s="263">
        <f t="shared" si="0"/>
        <v>2.5112360650817798</v>
      </c>
      <c r="Q28" s="263">
        <f t="shared" si="0"/>
        <v>1.9087471330138392</v>
      </c>
      <c r="R28" s="263">
        <f t="shared" si="0"/>
        <v>2.5197165588367154</v>
      </c>
      <c r="S28" s="263">
        <f t="shared" si="0"/>
        <v>2.2173957124744366</v>
      </c>
      <c r="T28" s="263">
        <f t="shared" si="0"/>
        <v>1.1977027868727461</v>
      </c>
      <c r="U28" s="263">
        <f t="shared" si="0"/>
        <v>0.72819365157295435</v>
      </c>
      <c r="V28" s="263">
        <f t="shared" si="0"/>
        <v>0.81320624155021592</v>
      </c>
      <c r="W28" s="263">
        <f t="shared" si="0"/>
        <v>0.91613088287443045</v>
      </c>
      <c r="DA28" s="70"/>
    </row>
    <row r="29" spans="1:105" ht="12" customHeight="1" x14ac:dyDescent="0.25">
      <c r="A29" s="60" t="s">
        <v>2915</v>
      </c>
      <c r="B29" s="331">
        <v>4.8937139666521953E-2</v>
      </c>
      <c r="C29" s="331">
        <v>4.7210650425182403E-2</v>
      </c>
      <c r="D29" s="331">
        <v>4.9105231700009043E-2</v>
      </c>
      <c r="E29" s="331">
        <v>5.1250561061642372E-2</v>
      </c>
      <c r="F29" s="331">
        <v>5.9506139286557673E-2</v>
      </c>
      <c r="G29" s="331">
        <v>0.58963358599413529</v>
      </c>
      <c r="H29" s="331">
        <v>0.37697854796585339</v>
      </c>
      <c r="I29" s="331">
        <v>0.32689733993169279</v>
      </c>
      <c r="J29" s="331">
        <v>0.30169956973600598</v>
      </c>
      <c r="K29" s="331">
        <v>0.27455490714728342</v>
      </c>
      <c r="L29" s="331">
        <v>0.29643088019320901</v>
      </c>
      <c r="M29" s="331">
        <v>0.56848164788410338</v>
      </c>
      <c r="N29" s="331">
        <v>0.59973607528973139</v>
      </c>
      <c r="O29" s="331">
        <v>0.86118069433414235</v>
      </c>
      <c r="P29" s="331">
        <v>0.9150239727447288</v>
      </c>
      <c r="Q29" s="331">
        <v>0.45114191019377908</v>
      </c>
      <c r="R29" s="331">
        <v>1.010930173128602</v>
      </c>
      <c r="S29" s="331">
        <v>0.87328625909573776</v>
      </c>
      <c r="T29" s="331">
        <v>0.39218989400122228</v>
      </c>
      <c r="U29" s="331">
        <v>0.32091473271435222</v>
      </c>
      <c r="V29" s="331">
        <v>0.37997506171951351</v>
      </c>
      <c r="W29" s="331">
        <v>0.2068335894884242</v>
      </c>
      <c r="DA29" s="72" t="s">
        <v>2916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2917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2918</v>
      </c>
    </row>
    <row r="32" spans="1:105" ht="12" customHeight="1" x14ac:dyDescent="0.25">
      <c r="A32" s="59" t="s">
        <v>160</v>
      </c>
      <c r="B32" s="297">
        <v>2.7806786869842288E-2</v>
      </c>
      <c r="C32" s="297">
        <v>2.94523229040973E-2</v>
      </c>
      <c r="D32" s="297">
        <v>2.8136273861816091E-2</v>
      </c>
      <c r="E32" s="297">
        <v>1.9786209491568792E-2</v>
      </c>
      <c r="F32" s="297">
        <v>2.6646633194546208E-2</v>
      </c>
      <c r="G32" s="297">
        <v>0.23323191598427159</v>
      </c>
      <c r="H32" s="297">
        <v>0.12517611230289519</v>
      </c>
      <c r="I32" s="297">
        <v>0.11437468375441399</v>
      </c>
      <c r="J32" s="297">
        <v>6.7079423038348157E-2</v>
      </c>
      <c r="K32" s="297">
        <v>6.3584474597782631E-2</v>
      </c>
      <c r="L32" s="297">
        <v>0.123808587896605</v>
      </c>
      <c r="M32" s="297">
        <v>5.8360780947666169E-2</v>
      </c>
      <c r="N32" s="297">
        <v>1.1139064048534099E-2</v>
      </c>
      <c r="O32" s="297">
        <v>1.312832021636297E-2</v>
      </c>
      <c r="P32" s="297">
        <v>8.3816663244812243E-3</v>
      </c>
      <c r="Q32" s="297">
        <v>9.6972059932071159E-3</v>
      </c>
      <c r="R32" s="297">
        <v>1.5004360759757061E-2</v>
      </c>
      <c r="S32" s="297">
        <v>2.415066704698075E-2</v>
      </c>
      <c r="T32" s="297">
        <v>3.5122321786898412E-2</v>
      </c>
      <c r="U32" s="297">
        <v>3.9074910473256647E-2</v>
      </c>
      <c r="V32" s="297">
        <v>9.0381342239604451E-2</v>
      </c>
      <c r="W32" s="297">
        <v>0.1798434118049331</v>
      </c>
      <c r="DA32" s="122" t="s">
        <v>2919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DA33" s="122" t="s">
        <v>2920</v>
      </c>
    </row>
    <row r="34" spans="1:105" ht="12" customHeight="1" x14ac:dyDescent="0.25">
      <c r="A34" s="59" t="s">
        <v>162</v>
      </c>
      <c r="B34" s="297">
        <v>2.1130352796679651E-2</v>
      </c>
      <c r="C34" s="297">
        <v>1.77583275210851E-2</v>
      </c>
      <c r="D34" s="297">
        <v>2.0968957838192949E-2</v>
      </c>
      <c r="E34" s="297">
        <v>3.146435157007358E-2</v>
      </c>
      <c r="F34" s="297">
        <v>3.2859506092011458E-2</v>
      </c>
      <c r="G34" s="297">
        <v>0.35640167000986372</v>
      </c>
      <c r="H34" s="297">
        <v>0.25180243566295818</v>
      </c>
      <c r="I34" s="297">
        <v>0.21252265617727881</v>
      </c>
      <c r="J34" s="297">
        <v>0.23462014669765791</v>
      </c>
      <c r="K34" s="297">
        <v>0.21097043254950079</v>
      </c>
      <c r="L34" s="297">
        <v>0.172622292296604</v>
      </c>
      <c r="M34" s="297">
        <v>0.51012086693643721</v>
      </c>
      <c r="N34" s="297">
        <v>0.58859701124119723</v>
      </c>
      <c r="O34" s="297">
        <v>0.84805237411777934</v>
      </c>
      <c r="P34" s="297">
        <v>0.90664230642024757</v>
      </c>
      <c r="Q34" s="297">
        <v>0.44144470420057202</v>
      </c>
      <c r="R34" s="297">
        <v>0.99592581236884448</v>
      </c>
      <c r="S34" s="297">
        <v>0.84913559204875699</v>
      </c>
      <c r="T34" s="297">
        <v>0.35706757221432389</v>
      </c>
      <c r="U34" s="297">
        <v>0.28183982224109549</v>
      </c>
      <c r="V34" s="297">
        <v>0.28959371947990897</v>
      </c>
      <c r="W34" s="297">
        <v>2.6990177683491101E-2</v>
      </c>
      <c r="DA34" s="122" t="s">
        <v>2921</v>
      </c>
    </row>
    <row r="35" spans="1:105" ht="12" customHeight="1" x14ac:dyDescent="0.25">
      <c r="A35" s="60" t="s">
        <v>2922</v>
      </c>
      <c r="B35" s="331">
        <v>4.1246184462673877E-2</v>
      </c>
      <c r="C35" s="331">
        <v>3.9791030070603237E-2</v>
      </c>
      <c r="D35" s="331">
        <v>4.1387859171640527E-2</v>
      </c>
      <c r="E35" s="331">
        <v>4.3196028819194578E-2</v>
      </c>
      <c r="F35" s="331">
        <v>5.0154161326146848E-2</v>
      </c>
      <c r="G35" s="331">
        <v>1.582219031298604</v>
      </c>
      <c r="H35" s="331">
        <v>1.5353591863836209</v>
      </c>
      <c r="I35" s="331">
        <v>1.643948614964984</v>
      </c>
      <c r="J35" s="331">
        <v>1.7541112590829551</v>
      </c>
      <c r="K35" s="331">
        <v>1.351761086019126</v>
      </c>
      <c r="L35" s="331">
        <v>1.546045161568228</v>
      </c>
      <c r="M35" s="331">
        <v>1.4135779338820591</v>
      </c>
      <c r="N35" s="331">
        <v>1.233571882658161</v>
      </c>
      <c r="O35" s="331">
        <v>1.3145147637321419</v>
      </c>
      <c r="P35" s="331">
        <v>1.5876994463665579</v>
      </c>
      <c r="Q35" s="331">
        <v>1.448944019376518</v>
      </c>
      <c r="R35" s="331">
        <v>1.4993833441162621</v>
      </c>
      <c r="S35" s="331">
        <v>1.336907042832159</v>
      </c>
      <c r="T35" s="331">
        <v>0.79870663547173626</v>
      </c>
      <c r="U35" s="331">
        <v>0.40047049939672591</v>
      </c>
      <c r="V35" s="331">
        <v>0.41975362484368328</v>
      </c>
      <c r="W35" s="331">
        <v>0.70086093578761999</v>
      </c>
      <c r="DA35" s="72" t="s">
        <v>2923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2924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2925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2926</v>
      </c>
    </row>
    <row r="39" spans="1:105" ht="12" customHeight="1" x14ac:dyDescent="0.25">
      <c r="A39" s="64" t="s">
        <v>160</v>
      </c>
      <c r="B39" s="231">
        <v>2.343667546496158E-2</v>
      </c>
      <c r="C39" s="231">
        <v>2.4823599246599971E-2</v>
      </c>
      <c r="D39" s="231">
        <v>2.3714380319426138E-2</v>
      </c>
      <c r="E39" s="231">
        <v>1.6676611098802242E-2</v>
      </c>
      <c r="F39" s="231">
        <v>2.2458851406947679E-2</v>
      </c>
      <c r="G39" s="231">
        <v>2.0730521211762241E-3</v>
      </c>
      <c r="H39" s="231">
        <v>4.4377229925652157E-4</v>
      </c>
      <c r="I39" s="231">
        <v>2.587261547279231E-4</v>
      </c>
      <c r="J39" s="231">
        <v>1.135441788227796E-4</v>
      </c>
      <c r="K39" s="231">
        <v>1.4906252438839801E-4</v>
      </c>
      <c r="L39" s="231">
        <v>2.6023517722176579E-4</v>
      </c>
      <c r="M39" s="231">
        <v>6.9850746166431096E-4</v>
      </c>
      <c r="N39" s="231">
        <v>2.0762945986339091E-4</v>
      </c>
      <c r="O39" s="231">
        <v>5.2210534713398218E-4</v>
      </c>
      <c r="P39" s="231">
        <v>2.3739325365069761E-4</v>
      </c>
      <c r="Q39" s="231">
        <v>6.5950023293550117E-5</v>
      </c>
      <c r="R39" s="231">
        <v>6.4381626179850742E-4</v>
      </c>
      <c r="S39" s="231">
        <v>9.5212019086528688E-4</v>
      </c>
      <c r="T39" s="231">
        <v>6.588017785068538E-4</v>
      </c>
      <c r="U39" s="231">
        <v>2.7694605193153022E-3</v>
      </c>
      <c r="V39" s="231">
        <v>9.8696538513035337E-3</v>
      </c>
      <c r="W39" s="231">
        <v>1.0225749048507859E-3</v>
      </c>
      <c r="DA39" s="73" t="s">
        <v>2927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2928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2929</v>
      </c>
    </row>
    <row r="42" spans="1:105" ht="12" customHeight="1" x14ac:dyDescent="0.25">
      <c r="A42" s="64" t="s">
        <v>162</v>
      </c>
      <c r="B42" s="231">
        <v>1.78095089977123E-2</v>
      </c>
      <c r="C42" s="231">
        <v>1.496743082400327E-2</v>
      </c>
      <c r="D42" s="231">
        <v>1.7673478852214389E-2</v>
      </c>
      <c r="E42" s="231">
        <v>2.651941772039235E-2</v>
      </c>
      <c r="F42" s="231">
        <v>2.7695309919199169E-2</v>
      </c>
      <c r="G42" s="231">
        <v>3.1678307614405651E-3</v>
      </c>
      <c r="H42" s="231">
        <v>8.9268586295565002E-4</v>
      </c>
      <c r="I42" s="231">
        <v>4.8074598171896451E-4</v>
      </c>
      <c r="J42" s="231">
        <v>3.9713746310602802E-4</v>
      </c>
      <c r="K42" s="231">
        <v>4.9458276483482181E-4</v>
      </c>
      <c r="L42" s="231">
        <v>3.6283745410092052E-4</v>
      </c>
      <c r="M42" s="231">
        <v>6.1055254251188643E-3</v>
      </c>
      <c r="N42" s="231">
        <v>1.097130593636355E-2</v>
      </c>
      <c r="O42" s="231">
        <v>3.372652950867961E-2</v>
      </c>
      <c r="P42" s="231">
        <v>2.5678756310046361E-2</v>
      </c>
      <c r="Q42" s="231">
        <v>3.0022347205201079E-3</v>
      </c>
      <c r="R42" s="231">
        <v>4.2733792116468203E-2</v>
      </c>
      <c r="S42" s="231">
        <v>3.3476472529691263E-2</v>
      </c>
      <c r="T42" s="231">
        <v>6.6976424010120744E-3</v>
      </c>
      <c r="U42" s="231">
        <v>1.9975586661977671E-2</v>
      </c>
      <c r="V42" s="231">
        <v>3.1623670305769833E-2</v>
      </c>
      <c r="W42" s="231">
        <v>1.5346393898786501E-4</v>
      </c>
      <c r="DA42" s="73" t="s">
        <v>2930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2931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1.5769781484159879</v>
      </c>
      <c r="H44" s="231">
        <v>1.5340227282214089</v>
      </c>
      <c r="I44" s="231">
        <v>1.6432091428285369</v>
      </c>
      <c r="J44" s="231">
        <v>1.7536005774410259</v>
      </c>
      <c r="K44" s="231">
        <v>1.3511174407299029</v>
      </c>
      <c r="L44" s="231">
        <v>1.545422088936905</v>
      </c>
      <c r="M44" s="231">
        <v>1.406773900995276</v>
      </c>
      <c r="N44" s="231">
        <v>1.2223929472619339</v>
      </c>
      <c r="O44" s="231">
        <v>1.280266128876328</v>
      </c>
      <c r="P44" s="231">
        <v>1.5617832968028611</v>
      </c>
      <c r="Q44" s="231">
        <v>1.4458758346327041</v>
      </c>
      <c r="R44" s="231">
        <v>1.456005735737995</v>
      </c>
      <c r="S44" s="231">
        <v>1.302478450111602</v>
      </c>
      <c r="T44" s="231">
        <v>0.79135019129221729</v>
      </c>
      <c r="U44" s="231">
        <v>0.2537501553702734</v>
      </c>
      <c r="V44" s="231">
        <v>0.25425278405265561</v>
      </c>
      <c r="W44" s="231">
        <v>0.57564516051653092</v>
      </c>
      <c r="DA44" s="73" t="s">
        <v>2932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0.12397529684515959</v>
      </c>
      <c r="V45" s="231">
        <v>0.1240075166339543</v>
      </c>
      <c r="W45" s="231">
        <v>0.1240397364272504</v>
      </c>
      <c r="DA45" s="73" t="s">
        <v>2933</v>
      </c>
    </row>
    <row r="46" spans="1:105" ht="12" customHeight="1" x14ac:dyDescent="0.25">
      <c r="A46" s="60" t="s">
        <v>2934</v>
      </c>
      <c r="B46" s="331">
        <v>3.1147353548534162E-2</v>
      </c>
      <c r="C46" s="331">
        <v>2.6332050764920911E-2</v>
      </c>
      <c r="D46" s="331">
        <v>3.1189722155224229E-2</v>
      </c>
      <c r="E46" s="331">
        <v>3.4563628193479003E-2</v>
      </c>
      <c r="F46" s="331">
        <v>3.6046303818411521E-2</v>
      </c>
      <c r="G46" s="331">
        <v>3.582531822067566E-2</v>
      </c>
      <c r="H46" s="331">
        <v>2.943553668545314E-2</v>
      </c>
      <c r="I46" s="331">
        <v>2.9393191052096181E-2</v>
      </c>
      <c r="J46" s="331">
        <v>2.5723595657047779E-2</v>
      </c>
      <c r="K46" s="331">
        <v>2.6746058787880882E-2</v>
      </c>
      <c r="L46" s="331">
        <v>2.6405949792882581E-2</v>
      </c>
      <c r="M46" s="331">
        <v>8.7188317230031624E-3</v>
      </c>
      <c r="N46" s="331">
        <v>6.8622282232653322E-3</v>
      </c>
      <c r="O46" s="331">
        <v>6.8759567594331274E-3</v>
      </c>
      <c r="P46" s="331">
        <v>8.5126459704933134E-3</v>
      </c>
      <c r="Q46" s="331">
        <v>8.6612034435421693E-3</v>
      </c>
      <c r="R46" s="331">
        <v>9.4030415918515738E-3</v>
      </c>
      <c r="S46" s="331">
        <v>7.2024105465397928E-3</v>
      </c>
      <c r="T46" s="331">
        <v>6.8062573997875074E-3</v>
      </c>
      <c r="U46" s="331">
        <v>6.8084194618762634E-3</v>
      </c>
      <c r="V46" s="331">
        <v>1.3477554987019229E-2</v>
      </c>
      <c r="W46" s="331">
        <v>8.4363575983862522E-3</v>
      </c>
      <c r="DA46" s="72" t="s">
        <v>2935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2937</v>
      </c>
    </row>
    <row r="48" spans="1:105" ht="12" customHeight="1" x14ac:dyDescent="0.25">
      <c r="A48" s="132" t="s">
        <v>2938</v>
      </c>
      <c r="B48" s="318">
        <v>0.28823760973813528</v>
      </c>
      <c r="C48" s="318">
        <v>0.24367679777857831</v>
      </c>
      <c r="D48" s="318">
        <v>0.28862968882444512</v>
      </c>
      <c r="E48" s="318">
        <v>0.31985181530245488</v>
      </c>
      <c r="F48" s="318">
        <v>0.33357249553558033</v>
      </c>
      <c r="G48" s="318">
        <v>0.33152749481413291</v>
      </c>
      <c r="H48" s="318">
        <v>0.27239645648718358</v>
      </c>
      <c r="I48" s="318">
        <v>0.27200458999609828</v>
      </c>
      <c r="J48" s="318">
        <v>0.23804615421032019</v>
      </c>
      <c r="K48" s="318">
        <v>0.2475080280230498</v>
      </c>
      <c r="L48" s="318">
        <v>0.24436065938333559</v>
      </c>
      <c r="M48" s="318">
        <v>8.0684068764671338E-2</v>
      </c>
      <c r="N48" s="318">
        <v>6.3503059978097451E-2</v>
      </c>
      <c r="O48" s="318">
        <v>6.3630103851794212E-2</v>
      </c>
      <c r="P48" s="318">
        <v>7.8776025810945158E-2</v>
      </c>
      <c r="Q48" s="318">
        <v>8.0150776666539289E-2</v>
      </c>
      <c r="R48" s="318">
        <v>8.7015746890994505E-2</v>
      </c>
      <c r="S48" s="318">
        <v>6.6651107197679263E-2</v>
      </c>
      <c r="T48" s="318">
        <v>6.2985105977633654E-2</v>
      </c>
      <c r="U48" s="318">
        <v>6.3005113700202953E-2</v>
      </c>
      <c r="V48" s="318">
        <v>0.1247212938498761</v>
      </c>
      <c r="W48" s="318">
        <v>7.8070053215466423E-2</v>
      </c>
      <c r="DA48" s="139" t="s">
        <v>2939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100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</v>
      </c>
      <c r="C52" s="234">
        <f t="shared" si="1"/>
        <v>1</v>
      </c>
      <c r="D52" s="234">
        <f t="shared" si="1"/>
        <v>0.99999999999999978</v>
      </c>
      <c r="E52" s="234">
        <f t="shared" si="1"/>
        <v>0.99999999999999978</v>
      </c>
      <c r="F52" s="234">
        <f t="shared" si="1"/>
        <v>1.0000000000000002</v>
      </c>
      <c r="G52" s="234">
        <f t="shared" si="1"/>
        <v>0.99999999999999989</v>
      </c>
      <c r="H52" s="234">
        <f t="shared" si="1"/>
        <v>1</v>
      </c>
      <c r="I52" s="234">
        <f t="shared" si="1"/>
        <v>1</v>
      </c>
      <c r="J52" s="234">
        <f t="shared" si="1"/>
        <v>0.99999999999999989</v>
      </c>
      <c r="K52" s="234">
        <f t="shared" si="1"/>
        <v>1.0000000000000002</v>
      </c>
      <c r="L52" s="234">
        <f t="shared" si="1"/>
        <v>0.99999999999999967</v>
      </c>
      <c r="M52" s="234">
        <f t="shared" si="1"/>
        <v>0.99999999999999978</v>
      </c>
      <c r="N52" s="234">
        <f t="shared" si="1"/>
        <v>1.0000000000000007</v>
      </c>
      <c r="O52" s="234">
        <f t="shared" si="1"/>
        <v>1.0000000000000002</v>
      </c>
      <c r="P52" s="234">
        <f t="shared" si="1"/>
        <v>0.99999999999999944</v>
      </c>
      <c r="Q52" s="234">
        <f t="shared" si="1"/>
        <v>1.0000000000000004</v>
      </c>
      <c r="R52" s="234">
        <f t="shared" si="1"/>
        <v>0.99999999999999989</v>
      </c>
      <c r="S52" s="234">
        <f t="shared" si="1"/>
        <v>0.99999999999999978</v>
      </c>
      <c r="T52" s="234">
        <f t="shared" si="1"/>
        <v>1</v>
      </c>
      <c r="U52" s="234">
        <f t="shared" si="1"/>
        <v>1.0000000000000002</v>
      </c>
      <c r="V52" s="234">
        <f t="shared" si="1"/>
        <v>1</v>
      </c>
      <c r="W52" s="234">
        <f t="shared" si="1"/>
        <v>1.0000000000000002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3.0738260840056816E-2</v>
      </c>
      <c r="C53" s="301">
        <f t="shared" si="2"/>
        <v>2.9684593135151271E-2</v>
      </c>
      <c r="D53" s="301">
        <f t="shared" si="2"/>
        <v>3.0722266826119202E-2</v>
      </c>
      <c r="E53" s="301">
        <f t="shared" si="2"/>
        <v>3.1178716843063763E-2</v>
      </c>
      <c r="F53" s="301">
        <f t="shared" si="2"/>
        <v>3.035137814274395E-2</v>
      </c>
      <c r="G53" s="301">
        <f t="shared" si="2"/>
        <v>3.4720075255334258E-3</v>
      </c>
      <c r="H53" s="301">
        <f t="shared" si="2"/>
        <v>3.0063924291394246E-3</v>
      </c>
      <c r="I53" s="301">
        <f t="shared" si="2"/>
        <v>2.8271891213291693E-3</v>
      </c>
      <c r="J53" s="301">
        <f t="shared" si="2"/>
        <v>2.3522670749505023E-3</v>
      </c>
      <c r="K53" s="301">
        <f t="shared" si="2"/>
        <v>3.1050854861289444E-3</v>
      </c>
      <c r="L53" s="301">
        <f t="shared" si="2"/>
        <v>2.7103680335290952E-3</v>
      </c>
      <c r="M53" s="301">
        <f t="shared" si="2"/>
        <v>1.000270331830533E-3</v>
      </c>
      <c r="N53" s="301">
        <f t="shared" si="2"/>
        <v>8.9680789306242708E-4</v>
      </c>
      <c r="O53" s="301">
        <f t="shared" si="2"/>
        <v>8.3072857227159999E-4</v>
      </c>
      <c r="P53" s="301">
        <f t="shared" si="2"/>
        <v>8.5754171649641306E-4</v>
      </c>
      <c r="Q53" s="301">
        <f t="shared" si="2"/>
        <v>9.7845068190145941E-4</v>
      </c>
      <c r="R53" s="301">
        <f t="shared" si="2"/>
        <v>9.9072759749026175E-4</v>
      </c>
      <c r="S53" s="301">
        <f t="shared" si="2"/>
        <v>8.5530423844347588E-4</v>
      </c>
      <c r="T53" s="301">
        <f t="shared" si="2"/>
        <v>1.3593914579991941E-3</v>
      </c>
      <c r="U53" s="301">
        <f t="shared" si="2"/>
        <v>2.5614403964237431E-3</v>
      </c>
      <c r="V53" s="301">
        <f t="shared" si="2"/>
        <v>4.5641251626548024E-3</v>
      </c>
      <c r="W53" s="301">
        <f t="shared" si="2"/>
        <v>1.930733482197415E-3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3.3411153087018287E-2</v>
      </c>
      <c r="C54" s="235">
        <f t="shared" si="3"/>
        <v>3.2265862103425302E-2</v>
      </c>
      <c r="D54" s="235">
        <f t="shared" si="3"/>
        <v>3.3393768289259995E-2</v>
      </c>
      <c r="E54" s="235">
        <f t="shared" si="3"/>
        <v>3.3889909612025829E-2</v>
      </c>
      <c r="F54" s="235">
        <f t="shared" si="3"/>
        <v>3.2990628416026027E-2</v>
      </c>
      <c r="G54" s="235">
        <f t="shared" si="3"/>
        <v>3.773921223405897E-3</v>
      </c>
      <c r="H54" s="235">
        <f t="shared" si="3"/>
        <v>3.2678178577602445E-3</v>
      </c>
      <c r="I54" s="235">
        <f t="shared" si="3"/>
        <v>3.0730316536186626E-3</v>
      </c>
      <c r="J54" s="235">
        <f t="shared" si="3"/>
        <v>2.5568120379896764E-3</v>
      </c>
      <c r="K54" s="235">
        <f t="shared" si="3"/>
        <v>3.3750929197053753E-3</v>
      </c>
      <c r="L54" s="235">
        <f t="shared" si="3"/>
        <v>2.9460522103577124E-3</v>
      </c>
      <c r="M54" s="235">
        <f t="shared" si="3"/>
        <v>1.0872503606853623E-3</v>
      </c>
      <c r="N54" s="235">
        <f t="shared" si="3"/>
        <v>9.7479118811133394E-4</v>
      </c>
      <c r="O54" s="235">
        <f t="shared" si="3"/>
        <v>9.0296583942565197E-4</v>
      </c>
      <c r="P54" s="235">
        <f t="shared" si="3"/>
        <v>9.3211056140914442E-4</v>
      </c>
      <c r="Q54" s="235">
        <f t="shared" si="3"/>
        <v>1.0635333498928907E-3</v>
      </c>
      <c r="R54" s="235">
        <f t="shared" si="3"/>
        <v>1.0768778233589799E-3</v>
      </c>
      <c r="S54" s="235">
        <f t="shared" si="3"/>
        <v>9.2967852004725631E-4</v>
      </c>
      <c r="T54" s="235">
        <f t="shared" si="3"/>
        <v>1.4775994108686889E-3</v>
      </c>
      <c r="U54" s="235">
        <f t="shared" si="3"/>
        <v>2.7841743439388504E-3</v>
      </c>
      <c r="V54" s="235">
        <f t="shared" si="3"/>
        <v>4.9610056115813065E-3</v>
      </c>
      <c r="W54" s="235">
        <f t="shared" si="3"/>
        <v>2.0986233502145817E-3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8.2859659655805301E-2</v>
      </c>
      <c r="C55" s="235">
        <f t="shared" si="4"/>
        <v>8.0019338016494745E-2</v>
      </c>
      <c r="D55" s="235">
        <f t="shared" si="4"/>
        <v>8.2816545357364768E-2</v>
      </c>
      <c r="E55" s="235">
        <f t="shared" si="4"/>
        <v>8.4046975837824042E-2</v>
      </c>
      <c r="F55" s="235">
        <f t="shared" si="4"/>
        <v>8.181675847174455E-2</v>
      </c>
      <c r="G55" s="235">
        <f t="shared" si="4"/>
        <v>9.3593246340466247E-3</v>
      </c>
      <c r="H55" s="235">
        <f t="shared" si="4"/>
        <v>8.104188287245408E-3</v>
      </c>
      <c r="I55" s="235">
        <f t="shared" si="4"/>
        <v>7.621118500974286E-3</v>
      </c>
      <c r="J55" s="235">
        <f t="shared" si="4"/>
        <v>6.3408938542143982E-3</v>
      </c>
      <c r="K55" s="235">
        <f t="shared" si="4"/>
        <v>8.3702304408693265E-3</v>
      </c>
      <c r="L55" s="235">
        <f t="shared" si="4"/>
        <v>7.3062094816871261E-3</v>
      </c>
      <c r="M55" s="235">
        <f t="shared" si="4"/>
        <v>2.6963808944996987E-3</v>
      </c>
      <c r="N55" s="235">
        <f t="shared" si="4"/>
        <v>2.4174821465161082E-3</v>
      </c>
      <c r="O55" s="235">
        <f t="shared" si="4"/>
        <v>2.2393552817756165E-3</v>
      </c>
      <c r="P55" s="235">
        <f t="shared" si="4"/>
        <v>2.3116341922946788E-3</v>
      </c>
      <c r="Q55" s="235">
        <f t="shared" si="4"/>
        <v>2.6375627077343685E-3</v>
      </c>
      <c r="R55" s="235">
        <f t="shared" si="4"/>
        <v>2.6706570019302705E-3</v>
      </c>
      <c r="S55" s="235">
        <f t="shared" si="4"/>
        <v>2.3056027297171959E-3</v>
      </c>
      <c r="T55" s="235">
        <f t="shared" si="4"/>
        <v>3.6644465389543486E-3</v>
      </c>
      <c r="U55" s="235">
        <f t="shared" si="4"/>
        <v>6.9047523729683508E-3</v>
      </c>
      <c r="V55" s="235">
        <f t="shared" si="4"/>
        <v>1.2303293916721643E-2</v>
      </c>
      <c r="W55" s="235">
        <f t="shared" si="4"/>
        <v>5.204585908532163E-3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0.25392476346133896</v>
      </c>
      <c r="C56" s="235">
        <f t="shared" si="5"/>
        <v>0.24522055198603221</v>
      </c>
      <c r="D56" s="235">
        <f t="shared" si="5"/>
        <v>0.25379263899837601</v>
      </c>
      <c r="E56" s="235">
        <f t="shared" si="5"/>
        <v>0.25756331305139629</v>
      </c>
      <c r="F56" s="235">
        <f t="shared" si="5"/>
        <v>0.25072877596179771</v>
      </c>
      <c r="G56" s="235">
        <f t="shared" si="5"/>
        <v>2.8681801297884814E-2</v>
      </c>
      <c r="H56" s="235">
        <f t="shared" si="5"/>
        <v>2.4835415718977853E-2</v>
      </c>
      <c r="I56" s="235">
        <f t="shared" si="5"/>
        <v>2.3355040567501841E-2</v>
      </c>
      <c r="J56" s="235">
        <f t="shared" si="5"/>
        <v>1.9431771488721539E-2</v>
      </c>
      <c r="K56" s="235">
        <f t="shared" si="5"/>
        <v>2.5650706189760841E-2</v>
      </c>
      <c r="L56" s="235">
        <f t="shared" si="5"/>
        <v>2.2389996798718611E-2</v>
      </c>
      <c r="M56" s="235">
        <f t="shared" si="5"/>
        <v>8.2631027412087589E-3</v>
      </c>
      <c r="N56" s="235">
        <f t="shared" si="5"/>
        <v>7.4084130296461327E-3</v>
      </c>
      <c r="O56" s="235">
        <f t="shared" si="5"/>
        <v>6.8625403796349523E-3</v>
      </c>
      <c r="P56" s="235">
        <f t="shared" si="5"/>
        <v>7.0840402667094963E-3</v>
      </c>
      <c r="Q56" s="235">
        <f t="shared" si="5"/>
        <v>8.0828534591859749E-3</v>
      </c>
      <c r="R56" s="235">
        <f t="shared" si="5"/>
        <v>8.1842714575282496E-3</v>
      </c>
      <c r="S56" s="235">
        <f t="shared" si="5"/>
        <v>7.0655567523591461E-3</v>
      </c>
      <c r="T56" s="235">
        <f t="shared" si="5"/>
        <v>1.1229755522602039E-2</v>
      </c>
      <c r="U56" s="235">
        <f t="shared" si="5"/>
        <v>2.1159725013935277E-2</v>
      </c>
      <c r="V56" s="235">
        <f t="shared" si="5"/>
        <v>3.770364264801794E-2</v>
      </c>
      <c r="W56" s="235">
        <f t="shared" si="5"/>
        <v>1.594953746163082E-2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4.8518613629178586E-2</v>
      </c>
      <c r="C57" s="302">
        <f t="shared" si="6"/>
        <v>4.6085611850511264E-2</v>
      </c>
      <c r="D57" s="302">
        <f t="shared" si="6"/>
        <v>4.8481229627840947E-2</v>
      </c>
      <c r="E57" s="302">
        <f t="shared" si="6"/>
        <v>4.955344800082493E-2</v>
      </c>
      <c r="F57" s="302">
        <f t="shared" si="6"/>
        <v>4.7618184674739633E-2</v>
      </c>
      <c r="G57" s="302">
        <f t="shared" si="6"/>
        <v>7.1219937149893673E-3</v>
      </c>
      <c r="H57" s="302">
        <f t="shared" si="6"/>
        <v>5.5962590289447703E-3</v>
      </c>
      <c r="I57" s="302">
        <f t="shared" si="6"/>
        <v>5.1144669451162385E-3</v>
      </c>
      <c r="J57" s="302">
        <f t="shared" si="6"/>
        <v>4.2942458855579823E-3</v>
      </c>
      <c r="K57" s="302">
        <f t="shared" si="6"/>
        <v>5.5571686194071908E-3</v>
      </c>
      <c r="L57" s="302">
        <f t="shared" si="6"/>
        <v>4.9104477911944529E-3</v>
      </c>
      <c r="M57" s="302">
        <f t="shared" si="6"/>
        <v>8.2028168634708746E-3</v>
      </c>
      <c r="N57" s="302">
        <f t="shared" si="6"/>
        <v>1.0391617977421467E-2</v>
      </c>
      <c r="O57" s="302">
        <f t="shared" si="6"/>
        <v>1.4634007047908076E-2</v>
      </c>
      <c r="P57" s="302">
        <f t="shared" si="6"/>
        <v>1.2657390096495393E-2</v>
      </c>
      <c r="Q57" s="302">
        <f t="shared" si="6"/>
        <v>6.1143848385134831E-3</v>
      </c>
      <c r="R57" s="302">
        <f t="shared" si="6"/>
        <v>1.4797823288813527E-2</v>
      </c>
      <c r="S57" s="302">
        <f t="shared" si="6"/>
        <v>1.4539545206472732E-2</v>
      </c>
      <c r="T57" s="302">
        <f t="shared" si="6"/>
        <v>9.7643289812064816E-3</v>
      </c>
      <c r="U57" s="302">
        <f t="shared" si="6"/>
        <v>1.5573469232604491E-2</v>
      </c>
      <c r="V57" s="302">
        <f t="shared" si="6"/>
        <v>1.6284856228523836E-2</v>
      </c>
      <c r="W57" s="302">
        <f t="shared" si="6"/>
        <v>5.2580804647847377E-3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0.21844901668136676</v>
      </c>
      <c r="C58" s="303">
        <f t="shared" si="7"/>
        <v>0.24073529828766568</v>
      </c>
      <c r="D58" s="303">
        <f t="shared" si="7"/>
        <v>0.21878769289859537</v>
      </c>
      <c r="E58" s="303">
        <f t="shared" si="7"/>
        <v>0.2091177563700127</v>
      </c>
      <c r="F58" s="303">
        <f t="shared" si="7"/>
        <v>0.22663804984642874</v>
      </c>
      <c r="G58" s="303">
        <f t="shared" si="7"/>
        <v>0.82293470975955385</v>
      </c>
      <c r="H58" s="303">
        <f t="shared" si="7"/>
        <v>0.84157316279793104</v>
      </c>
      <c r="I58" s="303">
        <f t="shared" si="7"/>
        <v>0.84860295056891666</v>
      </c>
      <c r="J58" s="303">
        <f t="shared" si="7"/>
        <v>0.86083569470094901</v>
      </c>
      <c r="K58" s="303">
        <f t="shared" si="7"/>
        <v>0.84221288551740425</v>
      </c>
      <c r="L58" s="303">
        <f t="shared" si="7"/>
        <v>0.85164151646334851</v>
      </c>
      <c r="M58" s="303">
        <f t="shared" si="7"/>
        <v>0.87033615383803609</v>
      </c>
      <c r="N58" s="303">
        <f t="shared" si="7"/>
        <v>0.86518085630484043</v>
      </c>
      <c r="O58" s="303">
        <f t="shared" si="7"/>
        <v>0.85231406348533689</v>
      </c>
      <c r="P58" s="303">
        <f t="shared" si="7"/>
        <v>0.85835541797922188</v>
      </c>
      <c r="Q58" s="303">
        <f t="shared" si="7"/>
        <v>0.87845694822959242</v>
      </c>
      <c r="R58" s="303">
        <f t="shared" si="7"/>
        <v>0.84782605923866006</v>
      </c>
      <c r="S58" s="303">
        <f t="shared" si="7"/>
        <v>0.85202460681149528</v>
      </c>
      <c r="T58" s="303">
        <f t="shared" si="7"/>
        <v>0.85611407097039238</v>
      </c>
      <c r="U58" s="303">
        <f t="shared" si="7"/>
        <v>0.80856819553571624</v>
      </c>
      <c r="V58" s="303">
        <f t="shared" si="7"/>
        <v>0.76286741302360583</v>
      </c>
      <c r="W58" s="303">
        <f t="shared" si="7"/>
        <v>0.86081014619869534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0.15636419644724564</v>
      </c>
      <c r="C59" s="303">
        <f t="shared" si="8"/>
        <v>0.15100423464403043</v>
      </c>
      <c r="D59" s="303">
        <f t="shared" si="8"/>
        <v>0.15628283559373685</v>
      </c>
      <c r="E59" s="303">
        <f t="shared" si="8"/>
        <v>0.15860477698428088</v>
      </c>
      <c r="F59" s="303">
        <f t="shared" si="8"/>
        <v>0.15439614098700186</v>
      </c>
      <c r="G59" s="303">
        <f t="shared" si="8"/>
        <v>1.7661951325539608E-2</v>
      </c>
      <c r="H59" s="303">
        <f t="shared" si="8"/>
        <v>1.5293387574317944E-2</v>
      </c>
      <c r="I59" s="303">
        <f t="shared" si="8"/>
        <v>1.4381788138935342E-2</v>
      </c>
      <c r="J59" s="303">
        <f t="shared" si="8"/>
        <v>1.1965880337791689E-2</v>
      </c>
      <c r="K59" s="303">
        <f t="shared" si="8"/>
        <v>1.5795434864221157E-2</v>
      </c>
      <c r="L59" s="303">
        <f t="shared" si="8"/>
        <v>1.3787524344474097E-2</v>
      </c>
      <c r="M59" s="303">
        <f t="shared" si="8"/>
        <v>5.0883316880074954E-3</v>
      </c>
      <c r="N59" s="303">
        <f t="shared" si="8"/>
        <v>4.5620227603610413E-3</v>
      </c>
      <c r="O59" s="303">
        <f t="shared" si="8"/>
        <v>4.2258801285120521E-3</v>
      </c>
      <c r="P59" s="303">
        <f t="shared" si="8"/>
        <v>4.3622774273947978E-3</v>
      </c>
      <c r="Q59" s="303">
        <f t="shared" si="8"/>
        <v>4.9773360774987294E-3</v>
      </c>
      <c r="R59" s="303">
        <f t="shared" si="8"/>
        <v>5.0397882133200265E-3</v>
      </c>
      <c r="S59" s="303">
        <f t="shared" si="8"/>
        <v>4.3508954738211598E-3</v>
      </c>
      <c r="T59" s="303">
        <f t="shared" si="8"/>
        <v>6.9151652428654639E-3</v>
      </c>
      <c r="U59" s="303">
        <f t="shared" si="8"/>
        <v>1.3029935929633826E-2</v>
      </c>
      <c r="V59" s="303">
        <f t="shared" si="8"/>
        <v>2.3217506262200524E-2</v>
      </c>
      <c r="W59" s="303">
        <f t="shared" si="8"/>
        <v>9.8215572790042466E-3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5.2059611931082814E-2</v>
      </c>
      <c r="C60" s="303">
        <f t="shared" si="9"/>
        <v>5.5549194814650073E-2</v>
      </c>
      <c r="D60" s="303">
        <f t="shared" si="9"/>
        <v>5.2112649709181863E-2</v>
      </c>
      <c r="E60" s="303">
        <f t="shared" si="9"/>
        <v>5.0598213880696526E-2</v>
      </c>
      <c r="F60" s="303">
        <f t="shared" si="9"/>
        <v>5.3341973354755719E-2</v>
      </c>
      <c r="G60" s="303">
        <f t="shared" si="9"/>
        <v>9.3024743718487013E-2</v>
      </c>
      <c r="H60" s="303">
        <f t="shared" si="9"/>
        <v>8.6227221723397987E-2</v>
      </c>
      <c r="I60" s="303">
        <f t="shared" si="9"/>
        <v>8.3649280534573045E-2</v>
      </c>
      <c r="J60" s="303">
        <f t="shared" si="9"/>
        <v>8.2758139180002577E-2</v>
      </c>
      <c r="K60" s="303">
        <f t="shared" si="9"/>
        <v>8.3440152010921587E-2</v>
      </c>
      <c r="L60" s="303">
        <f t="shared" si="9"/>
        <v>8.340277801482994E-2</v>
      </c>
      <c r="M60" s="303">
        <f t="shared" si="9"/>
        <v>9.9301127347148063E-2</v>
      </c>
      <c r="N60" s="303">
        <f t="shared" si="9"/>
        <v>0.10455972163812884</v>
      </c>
      <c r="O60" s="303">
        <f t="shared" si="9"/>
        <v>0.11464804091391717</v>
      </c>
      <c r="P60" s="303">
        <f t="shared" si="9"/>
        <v>0.10998928730586553</v>
      </c>
      <c r="Q60" s="303">
        <f t="shared" si="9"/>
        <v>9.3752155607717477E-2</v>
      </c>
      <c r="R60" s="303">
        <f t="shared" si="9"/>
        <v>0.115427624427953</v>
      </c>
      <c r="S60" s="303">
        <f t="shared" si="9"/>
        <v>0.11448751225783664</v>
      </c>
      <c r="T60" s="303">
        <f t="shared" si="9"/>
        <v>0.10400575989583982</v>
      </c>
      <c r="U60" s="303">
        <f t="shared" si="9"/>
        <v>0.11911240742325542</v>
      </c>
      <c r="V60" s="303">
        <f t="shared" si="9"/>
        <v>0.11973449877486468</v>
      </c>
      <c r="W60" s="303">
        <f t="shared" si="9"/>
        <v>9.1158471661786686E-2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2.0997562601794882E-2</v>
      </c>
      <c r="C61" s="304">
        <f t="shared" si="10"/>
        <v>2.313974479285533E-2</v>
      </c>
      <c r="D61" s="304">
        <f t="shared" si="10"/>
        <v>2.1030116536717682E-2</v>
      </c>
      <c r="E61" s="304">
        <f t="shared" si="10"/>
        <v>2.0100631475631493E-2</v>
      </c>
      <c r="F61" s="304">
        <f t="shared" si="10"/>
        <v>2.1784701583438232E-2</v>
      </c>
      <c r="G61" s="304">
        <f t="shared" si="10"/>
        <v>2.4845341950732024E-2</v>
      </c>
      <c r="H61" s="304">
        <f t="shared" si="10"/>
        <v>1.6740272062294531E-2</v>
      </c>
      <c r="I61" s="304">
        <f t="shared" si="10"/>
        <v>1.3670728997247694E-2</v>
      </c>
      <c r="J61" s="304">
        <f t="shared" si="10"/>
        <v>1.1995043026513755E-2</v>
      </c>
      <c r="K61" s="304">
        <f t="shared" si="10"/>
        <v>1.3858465361678542E-2</v>
      </c>
      <c r="L61" s="304">
        <f t="shared" si="10"/>
        <v>1.3228849659433552E-2</v>
      </c>
      <c r="M61" s="304">
        <f t="shared" si="10"/>
        <v>2.8356178733180318E-2</v>
      </c>
      <c r="N61" s="304">
        <f t="shared" si="10"/>
        <v>3.4077411730659125E-2</v>
      </c>
      <c r="O61" s="304">
        <f t="shared" si="10"/>
        <v>4.5236860891527966E-2</v>
      </c>
      <c r="P61" s="304">
        <f t="shared" si="10"/>
        <v>4.0077010691823178E-2</v>
      </c>
      <c r="Q61" s="304">
        <f t="shared" si="10"/>
        <v>2.2158789833448E-2</v>
      </c>
      <c r="R61" s="304">
        <f t="shared" si="10"/>
        <v>4.6310474064053475E-2</v>
      </c>
      <c r="S61" s="304">
        <f t="shared" si="10"/>
        <v>4.5089097417462518E-2</v>
      </c>
      <c r="T61" s="304">
        <f t="shared" si="10"/>
        <v>3.4056869864660229E-2</v>
      </c>
      <c r="U61" s="304">
        <f t="shared" si="10"/>
        <v>5.2492803677467184E-2</v>
      </c>
      <c r="V61" s="304">
        <f t="shared" si="10"/>
        <v>5.5946599075782935E-2</v>
      </c>
      <c r="W61" s="304">
        <f t="shared" si="10"/>
        <v>2.0580720788418667E-2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1.7697588094480618E-2</v>
      </c>
      <c r="C62" s="304">
        <f t="shared" si="11"/>
        <v>1.950310518042463E-2</v>
      </c>
      <c r="D62" s="304">
        <f t="shared" si="11"/>
        <v>1.7725025856760182E-2</v>
      </c>
      <c r="E62" s="304">
        <f t="shared" si="11"/>
        <v>1.6941618560254706E-2</v>
      </c>
      <c r="F62" s="304">
        <f t="shared" si="11"/>
        <v>1.8361020404907072E-2</v>
      </c>
      <c r="G62" s="304">
        <f t="shared" si="11"/>
        <v>6.666983327839264E-2</v>
      </c>
      <c r="H62" s="304">
        <f t="shared" si="11"/>
        <v>6.8179822517999353E-2</v>
      </c>
      <c r="I62" s="304">
        <f t="shared" si="11"/>
        <v>6.8749338875877877E-2</v>
      </c>
      <c r="J62" s="304">
        <f t="shared" si="11"/>
        <v>6.9740371338292945E-2</v>
      </c>
      <c r="K62" s="304">
        <f t="shared" si="11"/>
        <v>6.8231649481360887E-2</v>
      </c>
      <c r="L62" s="304">
        <f t="shared" si="11"/>
        <v>6.8995507471253298E-2</v>
      </c>
      <c r="M62" s="304">
        <f t="shared" si="11"/>
        <v>7.0510048469693595E-2</v>
      </c>
      <c r="N62" s="304">
        <f t="shared" si="11"/>
        <v>7.0092393432225175E-2</v>
      </c>
      <c r="O62" s="304">
        <f t="shared" si="11"/>
        <v>6.9049993686618946E-2</v>
      </c>
      <c r="P62" s="304">
        <f t="shared" si="11"/>
        <v>6.9539432389478711E-2</v>
      </c>
      <c r="Q62" s="304">
        <f t="shared" si="11"/>
        <v>7.1167952434312315E-2</v>
      </c>
      <c r="R62" s="304">
        <f t="shared" si="11"/>
        <v>6.8686399234555939E-2</v>
      </c>
      <c r="S62" s="304">
        <f t="shared" si="11"/>
        <v>6.9026543432355217E-2</v>
      </c>
      <c r="T62" s="304">
        <f t="shared" si="11"/>
        <v>6.9357850266832111E-2</v>
      </c>
      <c r="U62" s="304">
        <f t="shared" si="11"/>
        <v>6.5505934008212696E-2</v>
      </c>
      <c r="V62" s="304">
        <f t="shared" si="11"/>
        <v>6.1803497454449241E-2</v>
      </c>
      <c r="W62" s="304">
        <f t="shared" si="11"/>
        <v>6.9738301533282185E-2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1.3364461234807315E-2</v>
      </c>
      <c r="C63" s="304">
        <f t="shared" si="12"/>
        <v>1.2906344841370118E-2</v>
      </c>
      <c r="D63" s="304">
        <f t="shared" si="12"/>
        <v>1.3357507315704002E-2</v>
      </c>
      <c r="E63" s="304">
        <f t="shared" si="12"/>
        <v>1.355596384481033E-2</v>
      </c>
      <c r="F63" s="304">
        <f t="shared" si="12"/>
        <v>1.3196251366410412E-2</v>
      </c>
      <c r="G63" s="304">
        <f t="shared" si="12"/>
        <v>1.5095684893623588E-3</v>
      </c>
      <c r="H63" s="304">
        <f t="shared" si="12"/>
        <v>1.3071271431040977E-3</v>
      </c>
      <c r="I63" s="304">
        <f t="shared" si="12"/>
        <v>1.2292126614474649E-3</v>
      </c>
      <c r="J63" s="304">
        <f t="shared" si="12"/>
        <v>1.0227248151958709E-3</v>
      </c>
      <c r="K63" s="304">
        <f t="shared" si="12"/>
        <v>1.3500371678821499E-3</v>
      </c>
      <c r="L63" s="304">
        <f t="shared" si="12"/>
        <v>1.1784208841430848E-3</v>
      </c>
      <c r="M63" s="304">
        <f t="shared" si="12"/>
        <v>4.3490014427414488E-4</v>
      </c>
      <c r="N63" s="304">
        <f t="shared" si="12"/>
        <v>3.8991647524453337E-4</v>
      </c>
      <c r="O63" s="304">
        <f t="shared" si="12"/>
        <v>3.6118633577026071E-4</v>
      </c>
      <c r="P63" s="304">
        <f t="shared" si="12"/>
        <v>3.7284422456365787E-4</v>
      </c>
      <c r="Q63" s="304">
        <f t="shared" si="12"/>
        <v>4.2541333995715631E-4</v>
      </c>
      <c r="R63" s="304">
        <f t="shared" si="12"/>
        <v>4.3075112934359209E-4</v>
      </c>
      <c r="S63" s="304">
        <f t="shared" si="12"/>
        <v>3.7187140801890259E-4</v>
      </c>
      <c r="T63" s="304">
        <f t="shared" si="12"/>
        <v>5.9103976434747552E-4</v>
      </c>
      <c r="U63" s="304">
        <f t="shared" si="12"/>
        <v>1.1136697375755409E-3</v>
      </c>
      <c r="V63" s="304">
        <f t="shared" si="12"/>
        <v>1.9844022446325218E-3</v>
      </c>
      <c r="W63" s="304">
        <f t="shared" si="12"/>
        <v>8.3944934008583268E-4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0.12367472426690695</v>
      </c>
      <c r="C65" s="237">
        <f t="shared" si="14"/>
        <v>0.11943531516203917</v>
      </c>
      <c r="D65" s="237">
        <f t="shared" si="14"/>
        <v>0.12361037269952488</v>
      </c>
      <c r="E65" s="237">
        <f t="shared" si="14"/>
        <v>0.12544688941987486</v>
      </c>
      <c r="F65" s="237">
        <f t="shared" si="14"/>
        <v>0.122118110144762</v>
      </c>
      <c r="G65" s="237">
        <f t="shared" si="14"/>
        <v>1.3969546800559283E-2</v>
      </c>
      <c r="H65" s="237">
        <f t="shared" si="14"/>
        <v>1.2096154582285329E-2</v>
      </c>
      <c r="I65" s="237">
        <f t="shared" si="14"/>
        <v>1.137513396903485E-2</v>
      </c>
      <c r="J65" s="237">
        <f t="shared" si="14"/>
        <v>9.4642954398225908E-3</v>
      </c>
      <c r="K65" s="237">
        <f t="shared" si="14"/>
        <v>1.2493243951581422E-2</v>
      </c>
      <c r="L65" s="237">
        <f t="shared" si="14"/>
        <v>1.0905106861860116E-2</v>
      </c>
      <c r="M65" s="237">
        <f t="shared" si="14"/>
        <v>4.0245659351129401E-3</v>
      </c>
      <c r="N65" s="237">
        <f t="shared" si="14"/>
        <v>3.6082870619129153E-3</v>
      </c>
      <c r="O65" s="237">
        <f t="shared" si="14"/>
        <v>3.3424183512179954E-3</v>
      </c>
      <c r="P65" s="237">
        <f t="shared" si="14"/>
        <v>3.4503004541120911E-3</v>
      </c>
      <c r="Q65" s="237">
        <f t="shared" si="14"/>
        <v>3.9367750479635272E-3</v>
      </c>
      <c r="R65" s="237">
        <f t="shared" si="14"/>
        <v>3.9861709509456033E-3</v>
      </c>
      <c r="S65" s="237">
        <f t="shared" si="14"/>
        <v>3.4412980098069254E-3</v>
      </c>
      <c r="T65" s="237">
        <f t="shared" si="14"/>
        <v>5.4694819792715441E-3</v>
      </c>
      <c r="U65" s="237">
        <f t="shared" si="14"/>
        <v>1.0305899751524057E-2</v>
      </c>
      <c r="V65" s="237">
        <f t="shared" si="14"/>
        <v>1.8363658371829381E-2</v>
      </c>
      <c r="W65" s="237">
        <f t="shared" si="14"/>
        <v>7.7682641931543003E-3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54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 t="shared" ref="B69:W69" si="15">SUM(B$70:B$78)</f>
        <v>155.71994249328156</v>
      </c>
      <c r="C69" s="324">
        <f t="shared" si="15"/>
        <v>149.36469369023808</v>
      </c>
      <c r="D69" s="324">
        <f t="shared" si="15"/>
        <v>157.39943783723882</v>
      </c>
      <c r="E69" s="324">
        <f t="shared" si="15"/>
        <v>173.26695378119365</v>
      </c>
      <c r="F69" s="324">
        <f t="shared" si="15"/>
        <v>189.65978100374758</v>
      </c>
      <c r="G69" s="324">
        <f t="shared" si="15"/>
        <v>184.05304269981906</v>
      </c>
      <c r="H69" s="324">
        <f t="shared" si="15"/>
        <v>169.82600109922589</v>
      </c>
      <c r="I69" s="324">
        <f t="shared" si="15"/>
        <v>174.80696134967087</v>
      </c>
      <c r="J69" s="324">
        <f t="shared" si="15"/>
        <v>191.41379190462476</v>
      </c>
      <c r="K69" s="324">
        <f t="shared" si="15"/>
        <v>214.43137637246662</v>
      </c>
      <c r="L69" s="324">
        <f t="shared" si="15"/>
        <v>218.63781843627652</v>
      </c>
      <c r="M69" s="324">
        <f t="shared" si="15"/>
        <v>224.95346932596354</v>
      </c>
      <c r="N69" s="324">
        <f t="shared" si="15"/>
        <v>243.72357443584229</v>
      </c>
      <c r="O69" s="324">
        <f t="shared" si="15"/>
        <v>254.4529857562809</v>
      </c>
      <c r="P69" s="324">
        <f t="shared" si="15"/>
        <v>245.03830676914362</v>
      </c>
      <c r="Q69" s="324">
        <f t="shared" si="15"/>
        <v>242.4047973504891</v>
      </c>
      <c r="R69" s="324">
        <f t="shared" si="15"/>
        <v>254.09199055431421</v>
      </c>
      <c r="S69" s="324">
        <f t="shared" si="15"/>
        <v>249.53256376627633</v>
      </c>
      <c r="T69" s="324">
        <f t="shared" si="15"/>
        <v>249.15069649026796</v>
      </c>
      <c r="U69" s="324">
        <f t="shared" si="15"/>
        <v>238.33551895150293</v>
      </c>
      <c r="V69" s="324">
        <f t="shared" si="15"/>
        <v>241.55493980226925</v>
      </c>
      <c r="W69" s="324">
        <f t="shared" si="15"/>
        <v>213.08249425425723</v>
      </c>
      <c r="DA69" s="95"/>
    </row>
    <row r="70" spans="1:105" ht="12" customHeight="1" x14ac:dyDescent="0.25">
      <c r="A70" s="55" t="s">
        <v>92</v>
      </c>
      <c r="B70" s="336">
        <f>IF(B$6=0,0,B$6/WWP!B$5*1000)</f>
        <v>4.7865602103571367</v>
      </c>
      <c r="C70" s="336">
        <f>IF(C$6=0,0,C$6/WWP!C$5*1000)</f>
        <v>4.4338301609512127</v>
      </c>
      <c r="D70" s="336">
        <f>IF(D$6=0,0,D$6/WWP!D$5*1000)</f>
        <v>4.8356675275168142</v>
      </c>
      <c r="E70" s="336">
        <f>IF(E$6=0,0,E$6/WWP!E$5*1000)</f>
        <v>5.4022412902040537</v>
      </c>
      <c r="F70" s="336">
        <f>IF(F$6=0,0,F$6/WWP!F$5*1000)</f>
        <v>5.756435731714749</v>
      </c>
      <c r="G70" s="336">
        <f>IF(G$6=0,0,G$6/WWP!G$5*1000)</f>
        <v>0.6390335493510968</v>
      </c>
      <c r="H70" s="336">
        <f>IF(H$6=0,0,H$6/WWP!H$5*1000)</f>
        <v>0.51056360397573641</v>
      </c>
      <c r="I70" s="336">
        <f>IF(I$6=0,0,I$6/WWP!I$5*1000)</f>
        <v>0.494212339460398</v>
      </c>
      <c r="J70" s="336">
        <f>IF(J$6=0,0,J$6/WWP!J$5*1000)</f>
        <v>0.45025636038867589</v>
      </c>
      <c r="K70" s="336">
        <f>IF(K$6=0,0,K$6/WWP!K$5*1000)</f>
        <v>0.66582775454479914</v>
      </c>
      <c r="L70" s="336">
        <f>IF(L$6=0,0,L$6/WWP!L$5*1000)</f>
        <v>0.59258895401022227</v>
      </c>
      <c r="M70" s="336">
        <f>IF(M$6=0,0,M$6/WWP!M$5*1000)</f>
        <v>0.22501428140911126</v>
      </c>
      <c r="N70" s="336">
        <f>IF(N$6=0,0,N$6/WWP!N$5*1000)</f>
        <v>0.21857322527945119</v>
      </c>
      <c r="O70" s="336">
        <f>IF(O$6=0,0,O$6/WWP!O$5*1000)</f>
        <v>0.21138136556756101</v>
      </c>
      <c r="P70" s="336">
        <f>IF(P$6=0,0,P$6/WWP!P$5*1000)</f>
        <v>0.21013057019418616</v>
      </c>
      <c r="Q70" s="336">
        <f>IF(Q$6=0,0,Q$6/WWP!Q$5*1000)</f>
        <v>0.2371811392637711</v>
      </c>
      <c r="R70" s="336">
        <f>IF(R$6=0,0,R$6/WWP!R$5*1000)</f>
        <v>0.251735947343394</v>
      </c>
      <c r="S70" s="336">
        <f>IF(S$6=0,0,S$6/WWP!S$5*1000)</f>
        <v>0.21342625941896307</v>
      </c>
      <c r="T70" s="336">
        <f>IF(T$6=0,0,T$6/WWP!T$5*1000)</f>
        <v>0.33869332856342005</v>
      </c>
      <c r="U70" s="336">
        <f>IF(U$6=0,0,U$6/WWP!U$5*1000)</f>
        <v>0.61048222614499603</v>
      </c>
      <c r="V70" s="336">
        <f>IF(V$6=0,0,V$6/WWP!V$5*1000)</f>
        <v>1.1024869789151033</v>
      </c>
      <c r="W70" s="336">
        <f>IF(W$6=0,0,W$6/WWP!W$5*1000)</f>
        <v>0.41140550612683269</v>
      </c>
      <c r="DA70" s="67"/>
    </row>
    <row r="71" spans="1:105" ht="12" customHeight="1" x14ac:dyDescent="0.25">
      <c r="A71" s="202" t="s">
        <v>93</v>
      </c>
      <c r="B71" s="337">
        <f>IF(B$7=0,0,B$7/WWP!B$5*1000)</f>
        <v>5.2027828373447145</v>
      </c>
      <c r="C71" s="337">
        <f>IF(C$7=0,0,C$7/WWP!C$5*1000)</f>
        <v>4.8193806097295804</v>
      </c>
      <c r="D71" s="337">
        <f>IF(D$7=0,0,D$7/WWP!D$5*1000)</f>
        <v>5.2561603559965366</v>
      </c>
      <c r="E71" s="337">
        <f>IF(E$7=0,0,E$7/WWP!E$5*1000)</f>
        <v>5.8720014023957106</v>
      </c>
      <c r="F71" s="337">
        <f>IF(F$7=0,0,F$7/WWP!F$5*1000)</f>
        <v>6.2569953605595083</v>
      </c>
      <c r="G71" s="337">
        <f>IF(G$7=0,0,G$7/WWP!G$5*1000)</f>
        <v>0.69460168407727907</v>
      </c>
      <c r="H71" s="337">
        <f>IF(H$7=0,0,H$7/WWP!H$5*1000)</f>
        <v>0.55496043910406145</v>
      </c>
      <c r="I71" s="337">
        <f>IF(I$7=0,0,I$7/WWP!I$5*1000)</f>
        <v>0.53718732550043269</v>
      </c>
      <c r="J71" s="337">
        <f>IF(J$7=0,0,J$7/WWP!J$5*1000)</f>
        <v>0.48940908737899552</v>
      </c>
      <c r="K71" s="337">
        <f>IF(K$7=0,0,K$7/WWP!K$5*1000)</f>
        <v>0.72372582015739062</v>
      </c>
      <c r="L71" s="337">
        <f>IF(L$7=0,0,L$7/WWP!L$5*1000)</f>
        <v>0.64411842827198063</v>
      </c>
      <c r="M71" s="337">
        <f>IF(M$7=0,0,M$7/WWP!M$5*1000)</f>
        <v>0.24458074066207749</v>
      </c>
      <c r="N71" s="337">
        <f>IF(N$7=0,0,N$7/WWP!N$5*1000)</f>
        <v>0.23757959269505569</v>
      </c>
      <c r="O71" s="337">
        <f>IF(O$7=0,0,O$7/WWP!O$5*1000)</f>
        <v>0.22976235387778365</v>
      </c>
      <c r="P71" s="337">
        <f>IF(P$7=0,0,P$7/WWP!P$5*1000)</f>
        <v>0.22840279368933272</v>
      </c>
      <c r="Q71" s="337">
        <f>IF(Q$7=0,0,Q$7/WWP!Q$5*1000)</f>
        <v>0.25780558615627286</v>
      </c>
      <c r="R71" s="337">
        <f>IF(R$7=0,0,R$7/WWP!R$5*1000)</f>
        <v>0.2736260297210803</v>
      </c>
      <c r="S71" s="337">
        <f>IF(S$7=0,0,S$7/WWP!S$5*1000)</f>
        <v>0.23198506458582946</v>
      </c>
      <c r="T71" s="337">
        <f>IF(T$7=0,0,T$7/WWP!T$5*1000)</f>
        <v>0.36814492235154345</v>
      </c>
      <c r="U71" s="337">
        <f>IF(U$7=0,0,U$7/WWP!U$5*1000)</f>
        <v>0.66356763711412603</v>
      </c>
      <c r="V71" s="337">
        <f>IF(V$7=0,0,V$7/WWP!V$5*1000)</f>
        <v>1.1983554118642425</v>
      </c>
      <c r="W71" s="337">
        <f>IF(W$7=0,0,W$7/WWP!W$5*1000)</f>
        <v>0.44717989796394852</v>
      </c>
      <c r="DA71" s="174"/>
    </row>
    <row r="72" spans="1:105" ht="12" customHeight="1" x14ac:dyDescent="0.25">
      <c r="A72" s="202" t="s">
        <v>94</v>
      </c>
      <c r="B72" s="337">
        <f>IF(B$8=0,0,B$8/WWP!B$5*1000)</f>
        <v>12.902901436614885</v>
      </c>
      <c r="C72" s="337">
        <f>IF(C$8=0,0,C$8/WWP!C$5*1000)</f>
        <v>11.952063912129361</v>
      </c>
      <c r="D72" s="337">
        <f>IF(D$8=0,0,D$8/WWP!D$5*1000)</f>
        <v>13.035277682871406</v>
      </c>
      <c r="E72" s="337">
        <f>IF(E$8=0,0,E$8/WWP!E$5*1000)</f>
        <v>14.562563477941358</v>
      </c>
      <c r="F72" s="337">
        <f>IF(F$8=0,0,F$8/WWP!F$5*1000)</f>
        <v>15.51734849418758</v>
      </c>
      <c r="G72" s="337">
        <f>IF(G$8=0,0,G$8/WWP!G$5*1000)</f>
        <v>1.7226121765116522</v>
      </c>
      <c r="H72" s="337">
        <f>IF(H$8=0,0,H$8/WWP!H$5*1000)</f>
        <v>1.3763018889780723</v>
      </c>
      <c r="I72" s="337">
        <f>IF(I$8=0,0,I$8/WWP!I$5*1000)</f>
        <v>1.3322245672410735</v>
      </c>
      <c r="J72" s="337">
        <f>IF(J$8=0,0,J$8/WWP!J$5*1000)</f>
        <v>1.2137345366999091</v>
      </c>
      <c r="K72" s="337">
        <f>IF(K$8=0,0,K$8/WWP!K$5*1000)</f>
        <v>1.7948400339903279</v>
      </c>
      <c r="L72" s="337">
        <f>IF(L$8=0,0,L$8/WWP!L$5*1000)</f>
        <v>1.5974137021145121</v>
      </c>
      <c r="M72" s="337">
        <f>IF(M$8=0,0,M$8/WWP!M$5*1000)</f>
        <v>0.60656023684195237</v>
      </c>
      <c r="N72" s="337">
        <f>IF(N$8=0,0,N$8/WWP!N$5*1000)</f>
        <v>0.58919738988373815</v>
      </c>
      <c r="O72" s="337">
        <f>IF(O$8=0,0,O$8/WWP!O$5*1000)</f>
        <v>0.56981063761690331</v>
      </c>
      <c r="P72" s="337">
        <f>IF(P$8=0,0,P$8/WWP!P$5*1000)</f>
        <v>0.56643892834954535</v>
      </c>
      <c r="Q72" s="337">
        <f>IF(Q$8=0,0,Q$8/WWP!Q$5*1000)</f>
        <v>0.63935785366755682</v>
      </c>
      <c r="R72" s="337">
        <f>IF(R$8=0,0,R$8/WWP!R$5*1000)</f>
        <v>0.67859255370827931</v>
      </c>
      <c r="S72" s="337">
        <f>IF(S$8=0,0,S$8/WWP!S$5*1000)</f>
        <v>0.575322960172857</v>
      </c>
      <c r="T72" s="337">
        <f>IF(T$8=0,0,T$8/WWP!T$5*1000)</f>
        <v>0.91299940743182784</v>
      </c>
      <c r="U72" s="337">
        <f>IF(U$8=0,0,U$8/WWP!U$5*1000)</f>
        <v>1.6456477400430329</v>
      </c>
      <c r="V72" s="337">
        <f>IF(V$8=0,0,V$8/WWP!V$5*1000)</f>
        <v>2.9719214214233221</v>
      </c>
      <c r="W72" s="337">
        <f>IF(W$8=0,0,W$8/WWP!W$5*1000)</f>
        <v>1.1090061469505925</v>
      </c>
      <c r="DA72" s="174"/>
    </row>
    <row r="73" spans="1:105" ht="12" customHeight="1" x14ac:dyDescent="0.25">
      <c r="A73" s="202" t="s">
        <v>95</v>
      </c>
      <c r="B73" s="337">
        <f>IF(B$9=0,0,B$9/WWP!B$5*1000)</f>
        <v>39.541149563819822</v>
      </c>
      <c r="C73" s="337">
        <f>IF(C$9=0,0,C$9/WWP!C$5*1000)</f>
        <v>36.627292633944798</v>
      </c>
      <c r="D73" s="337">
        <f>IF(D$9=0,0,D$9/WWP!D$5*1000)</f>
        <v>39.946818705573676</v>
      </c>
      <c r="E73" s="337">
        <f>IF(E$9=0,0,E$9/WWP!E$5*1000)</f>
        <v>44.627210658207396</v>
      </c>
      <c r="F73" s="337">
        <f>IF(F$9=0,0,F$9/WWP!F$5*1000)</f>
        <v>47.553164740252242</v>
      </c>
      <c r="G73" s="337">
        <f>IF(G$9=0,0,G$9/WWP!G$5*1000)</f>
        <v>5.2789727989873194</v>
      </c>
      <c r="H73" s="337">
        <f>IF(H$9=0,0,H$9/WWP!H$5*1000)</f>
        <v>4.217699337190866</v>
      </c>
      <c r="I73" s="337">
        <f>IF(I$9=0,0,I$9/WWP!I$5*1000)</f>
        <v>4.0826236738032895</v>
      </c>
      <c r="J73" s="337">
        <f>IF(J$9=0,0,J$9/WWP!J$5*1000)</f>
        <v>3.7195090640803659</v>
      </c>
      <c r="K73" s="337">
        <f>IF(K$9=0,0,K$9/WWP!K$5*1000)</f>
        <v>5.5003162331961661</v>
      </c>
      <c r="L73" s="337">
        <f>IF(L$9=0,0,L$9/WWP!L$5*1000)</f>
        <v>4.8953000548670538</v>
      </c>
      <c r="M73" s="337">
        <f>IF(M$9=0,0,M$9/WWP!M$5*1000)</f>
        <v>1.8588136290317905</v>
      </c>
      <c r="N73" s="337">
        <f>IF(N$9=0,0,N$9/WWP!N$5*1000)</f>
        <v>1.8056049044824221</v>
      </c>
      <c r="O73" s="337">
        <f>IF(O$9=0,0,O$9/WWP!O$5*1000)</f>
        <v>1.7461938894711553</v>
      </c>
      <c r="P73" s="337">
        <f>IF(P$9=0,0,P$9/WWP!P$5*1000)</f>
        <v>1.7358612320389284</v>
      </c>
      <c r="Q73" s="337">
        <f>IF(Q$9=0,0,Q$9/WWP!Q$5*1000)</f>
        <v>1.9593224547876753</v>
      </c>
      <c r="R73" s="337">
        <f>IF(R$9=0,0,R$9/WWP!R$5*1000)</f>
        <v>2.0795578258802112</v>
      </c>
      <c r="S73" s="337">
        <f>IF(S$9=0,0,S$9/WWP!S$5*1000)</f>
        <v>1.7630864908523034</v>
      </c>
      <c r="T73" s="337">
        <f>IF(T$9=0,0,T$9/WWP!T$5*1000)</f>
        <v>2.7979014098717312</v>
      </c>
      <c r="U73" s="337">
        <f>IF(U$9=0,0,U$9/WWP!U$5*1000)</f>
        <v>5.0431140420673604</v>
      </c>
      <c r="V73" s="337">
        <f>IF(V$9=0,0,V$9/WWP!V$5*1000)</f>
        <v>9.1075011301682469</v>
      </c>
      <c r="W73" s="337">
        <f>IF(W$9=0,0,W$9/WWP!W$5*1000)</f>
        <v>3.3985672245260088</v>
      </c>
      <c r="DA73" s="174"/>
    </row>
    <row r="74" spans="1:105" ht="12" customHeight="1" x14ac:dyDescent="0.25">
      <c r="A74" s="56" t="s">
        <v>96</v>
      </c>
      <c r="B74" s="338">
        <f>IF(B$10=0,0,B$10/WWP!B$5*1000)</f>
        <v>7.5553157241894366</v>
      </c>
      <c r="C74" s="338">
        <f>IF(C$10=0,0,C$10/WWP!C$5*1000)</f>
        <v>6.8835632975788208</v>
      </c>
      <c r="D74" s="338">
        <f>IF(D$10=0,0,D$10/WWP!D$5*1000)</f>
        <v>7.6309182890802534</v>
      </c>
      <c r="E74" s="338">
        <f>IF(E$10=0,0,E$10/WWP!E$5*1000)</f>
        <v>8.5859749844577156</v>
      </c>
      <c r="F74" s="338">
        <f>IF(F$10=0,0,F$10/WWP!F$5*1000)</f>
        <v>9.0312544772071277</v>
      </c>
      <c r="G74" s="338">
        <f>IF(G$10=0,0,G$10/WWP!G$5*1000)</f>
        <v>1.3108246133327812</v>
      </c>
      <c r="H74" s="338">
        <f>IF(H$10=0,0,H$10/WWP!H$5*1000)</f>
        <v>0.95039029200112757</v>
      </c>
      <c r="I74" s="338">
        <f>IF(I$10=0,0,I$10/WWP!I$5*1000)</f>
        <v>0.89404442559910358</v>
      </c>
      <c r="J74" s="338">
        <f>IF(J$10=0,0,J$10/WWP!J$5*1000)</f>
        <v>0.82197788832548668</v>
      </c>
      <c r="K74" s="338">
        <f>IF(K$10=0,0,K$10/WWP!K$5*1000)</f>
        <v>1.191631315793364</v>
      </c>
      <c r="L74" s="338">
        <f>IF(L$10=0,0,L$10/WWP!L$5*1000)</f>
        <v>1.073609592611988</v>
      </c>
      <c r="M74" s="338">
        <f>IF(M$10=0,0,M$10/WWP!M$5*1000)</f>
        <v>1.8452521116832923</v>
      </c>
      <c r="N74" s="338">
        <f>IF(N$10=0,0,N$10/WWP!N$5*1000)</f>
        <v>2.5326822776289162</v>
      </c>
      <c r="O74" s="338">
        <f>IF(O$10=0,0,O$10/WWP!O$5*1000)</f>
        <v>3.7236667869186681</v>
      </c>
      <c r="P74" s="338">
        <f>IF(P$10=0,0,P$10/WWP!P$5*1000)</f>
        <v>3.1015454373617604</v>
      </c>
      <c r="Q74" s="338">
        <f>IF(Q$10=0,0,Q$10/WWP!Q$5*1000)</f>
        <v>1.4821562177027634</v>
      </c>
      <c r="R74" s="338">
        <f>IF(R$10=0,0,R$10/WWP!R$5*1000)</f>
        <v>3.7600083753256168</v>
      </c>
      <c r="S74" s="338">
        <f>IF(S$10=0,0,S$10/WWP!S$5*1000)</f>
        <v>3.628089991366815</v>
      </c>
      <c r="T74" s="338">
        <f>IF(T$10=0,0,T$10/WWP!T$5*1000)</f>
        <v>2.4327893664277029</v>
      </c>
      <c r="U74" s="338">
        <f>IF(U$10=0,0,U$10/WWP!U$5*1000)</f>
        <v>3.7117108714280547</v>
      </c>
      <c r="V74" s="338">
        <f>IF(V$10=0,0,V$10/WWP!V$5*1000)</f>
        <v>3.9336874659696845</v>
      </c>
      <c r="W74" s="338">
        <f>IF(W$10=0,0,W$10/WWP!W$5*1000)</f>
        <v>1.1204049004259156</v>
      </c>
      <c r="DA74" s="68"/>
    </row>
    <row r="75" spans="1:105" ht="12" customHeight="1" x14ac:dyDescent="0.25">
      <c r="A75" s="203" t="s">
        <v>2900</v>
      </c>
      <c r="B75" s="351">
        <f>IF(B$16=0,0,B$16/WWP!B$5*1000)</f>
        <v>34.016868315336339</v>
      </c>
      <c r="C75" s="351">
        <f>IF(C$16=0,0,C$16/WWP!C$5*1000)</f>
        <v>35.957354089165278</v>
      </c>
      <c r="D75" s="351">
        <f>IF(D$16=0,0,D$16/WWP!D$5*1000)</f>
        <v>34.437059867945358</v>
      </c>
      <c r="E75" s="351">
        <f>IF(E$16=0,0,E$16/WWP!E$5*1000)</f>
        <v>36.233196627789908</v>
      </c>
      <c r="F75" s="351">
        <f>IF(F$16=0,0,F$16/WWP!F$5*1000)</f>
        <v>42.984122900990101</v>
      </c>
      <c r="G75" s="351">
        <f>IF(G$16=0,0,G$16/WWP!G$5*1000)</f>
        <v>151.46363727453837</v>
      </c>
      <c r="H75" s="351">
        <f>IF(H$16=0,0,H$16/WWP!H$5*1000)</f>
        <v>142.92100487040045</v>
      </c>
      <c r="I75" s="351">
        <f>IF(I$16=0,0,I$16/WWP!I$5*1000)</f>
        <v>148.34170318131726</v>
      </c>
      <c r="J75" s="351">
        <f>IF(J$16=0,0,J$16/WWP!J$5*1000)</f>
        <v>164.77582452956054</v>
      </c>
      <c r="K75" s="351">
        <f>IF(K$16=0,0,K$16/WWP!K$5*1000)</f>
        <v>180.59686824012363</v>
      </c>
      <c r="L75" s="351">
        <f>IF(L$16=0,0,L$16/WWP!L$5*1000)</f>
        <v>186.20104324930884</v>
      </c>
      <c r="M75" s="351">
        <f>IF(M$16=0,0,M$16/WWP!M$5*1000)</f>
        <v>195.78513728568177</v>
      </c>
      <c r="N75" s="351">
        <f>IF(N$16=0,0,N$16/WWP!N$5*1000)</f>
        <v>210.86497083207843</v>
      </c>
      <c r="O75" s="351">
        <f>IF(O$16=0,0,O$16/WWP!O$5*1000)</f>
        <v>216.87385825591232</v>
      </c>
      <c r="P75" s="351">
        <f>IF(P$16=0,0,P$16/WWP!P$5*1000)</f>
        <v>210.32995822774919</v>
      </c>
      <c r="Q75" s="351">
        <f>IF(Q$16=0,0,Q$16/WWP!Q$5*1000)</f>
        <v>212.9421785167234</v>
      </c>
      <c r="R75" s="351">
        <f>IF(R$16=0,0,R$16/WWP!R$5*1000)</f>
        <v>215.42581103577103</v>
      </c>
      <c r="S75" s="351">
        <f>IF(S$16=0,0,S$16/WWP!S$5*1000)</f>
        <v>212.60788452962598</v>
      </c>
      <c r="T75" s="351">
        <f>IF(T$16=0,0,T$16/WWP!T$5*1000)</f>
        <v>213.30141705739197</v>
      </c>
      <c r="U75" s="351">
        <f>IF(U$16=0,0,U$16/WWP!U$5*1000)</f>
        <v>192.71052049068518</v>
      </c>
      <c r="V75" s="351">
        <f>IF(V$16=0,0,V$16/WWP!V$5*1000)</f>
        <v>184.27439203002999</v>
      </c>
      <c r="W75" s="351">
        <f>IF(W$16=0,0,W$16/WWP!W$5*1000)</f>
        <v>183.42357303138979</v>
      </c>
      <c r="DA75" s="175"/>
    </row>
    <row r="76" spans="1:105" ht="12" customHeight="1" x14ac:dyDescent="0.25">
      <c r="A76" s="203" t="s">
        <v>2912</v>
      </c>
      <c r="B76" s="351">
        <f>IF(B$27=0,0,B$27/WWP!B$5*1000)</f>
        <v>24.349023678773275</v>
      </c>
      <c r="C76" s="351">
        <f>IF(C$27=0,0,C$27/WWP!C$5*1000)</f>
        <v>22.554701253534439</v>
      </c>
      <c r="D76" s="351">
        <f>IF(D$27=0,0,D$27/WWP!D$5*1000)</f>
        <v>24.598830466063802</v>
      </c>
      <c r="E76" s="351">
        <f>IF(E$27=0,0,E$27/WWP!E$5*1000)</f>
        <v>27.480966563211926</v>
      </c>
      <c r="F76" s="351">
        <f>IF(F$27=0,0,F$27/WWP!F$5*1000)</f>
        <v>29.282738287418507</v>
      </c>
      <c r="G76" s="351">
        <f>IF(G$27=0,0,G$27/WWP!G$5*1000)</f>
        <v>3.2507358814816678</v>
      </c>
      <c r="H76" s="351">
        <f>IF(H$27=0,0,H$27/WWP!H$5*1000)</f>
        <v>2.5972148550070076</v>
      </c>
      <c r="I76" s="351">
        <f>IF(I$27=0,0,I$27/WWP!I$5*1000)</f>
        <v>2.5140366833420251</v>
      </c>
      <c r="J76" s="351">
        <f>IF(J$27=0,0,J$27/WWP!J$5*1000)</f>
        <v>2.2904345289336998</v>
      </c>
      <c r="K76" s="351">
        <f>IF(K$27=0,0,K$27/WWP!K$5*1000)</f>
        <v>3.3870368383365879</v>
      </c>
      <c r="L76" s="351">
        <f>IF(L$27=0,0,L$27/WWP!L$5*1000)</f>
        <v>3.0144742443128707</v>
      </c>
      <c r="M76" s="351">
        <f>IF(M$27=0,0,M$27/WWP!M$5*1000)</f>
        <v>1.1446378662985228</v>
      </c>
      <c r="N76" s="351">
        <f>IF(N$27=0,0,N$27/WWP!N$5*1000)</f>
        <v>1.1118724938128604</v>
      </c>
      <c r="O76" s="351">
        <f>IF(O$27=0,0,O$27/WWP!O$5*1000)</f>
        <v>1.0752878161480277</v>
      </c>
      <c r="P76" s="351">
        <f>IF(P$27=0,0,P$27/WWP!P$5*1000)</f>
        <v>1.0689250744660777</v>
      </c>
      <c r="Q76" s="351">
        <f>IF(Q$27=0,0,Q$27/WWP!Q$5*1000)</f>
        <v>1.2065301432113575</v>
      </c>
      <c r="R76" s="351">
        <f>IF(R$27=0,0,R$27/WWP!R$5*1000)</f>
        <v>1.2805698190946564</v>
      </c>
      <c r="S76" s="351">
        <f>IF(S$27=0,0,S$27/WWP!S$5*1000)</f>
        <v>1.0856901022616818</v>
      </c>
      <c r="T76" s="351">
        <f>IF(T$27=0,0,T$27/WWP!T$5*1000)</f>
        <v>1.7229182366052234</v>
      </c>
      <c r="U76" s="351">
        <f>IF(U$27=0,0,U$27/WWP!U$5*1000)</f>
        <v>3.1054965416941109</v>
      </c>
      <c r="V76" s="351">
        <f>IF(V$27=0,0,V$27/WWP!V$5*1000)</f>
        <v>5.6083033275246565</v>
      </c>
      <c r="W76" s="351">
        <f>IF(W$27=0,0,W$27/WWP!W$5*1000)</f>
        <v>2.0928019224712804</v>
      </c>
      <c r="DA76" s="175"/>
    </row>
    <row r="77" spans="1:105" ht="12" customHeight="1" x14ac:dyDescent="0.25">
      <c r="A77" s="203" t="s">
        <v>2914</v>
      </c>
      <c r="B77" s="351">
        <f>IF(B$28=0,0,B$28/WWP!B$5*1000)</f>
        <v>8.1067197761307703</v>
      </c>
      <c r="C77" s="351">
        <f>IF(C$28=0,0,C$28/WWP!C$5*1000)</f>
        <v>8.2970884682295694</v>
      </c>
      <c r="D77" s="351">
        <f>IF(D$28=0,0,D$28/WWP!D$5*1000)</f>
        <v>8.202501768434173</v>
      </c>
      <c r="E77" s="351">
        <f>IF(E$28=0,0,E$28/WWP!E$5*1000)</f>
        <v>8.7669983858775975</v>
      </c>
      <c r="F77" s="351">
        <f>IF(F$28=0,0,F$28/WWP!F$5*1000)</f>
        <v>10.116826984770709</v>
      </c>
      <c r="G77" s="351">
        <f>IF(G$28=0,0,G$28/WWP!G$5*1000)</f>
        <v>17.121487127758417</v>
      </c>
      <c r="H77" s="351">
        <f>IF(H$28=0,0,H$28/WWP!H$5*1000)</f>
        <v>14.643624251180983</v>
      </c>
      <c r="I77" s="351">
        <f>IF(I$28=0,0,I$28/WWP!I$5*1000)</f>
        <v>14.622476549334886</v>
      </c>
      <c r="J77" s="351">
        <f>IF(J$28=0,0,J$28/WWP!J$5*1000)</f>
        <v>15.841049231414987</v>
      </c>
      <c r="K77" s="351">
        <f>IF(K$28=0,0,K$28/WWP!K$5*1000)</f>
        <v>17.892186640429752</v>
      </c>
      <c r="L77" s="351">
        <f>IF(L$28=0,0,L$28/WWP!L$5*1000)</f>
        <v>18.235001436687465</v>
      </c>
      <c r="M77" s="351">
        <f>IF(M$28=0,0,M$28/WWP!M$5*1000)</f>
        <v>22.338133104720274</v>
      </c>
      <c r="N77" s="351">
        <f>IF(N$28=0,0,N$28/WWP!N$5*1000)</f>
        <v>25.483669099661427</v>
      </c>
      <c r="O77" s="351">
        <f>IF(O$28=0,0,O$28/WWP!O$5*1000)</f>
        <v>29.172536321654476</v>
      </c>
      <c r="P77" s="351">
        <f>IF(P$28=0,0,P$28/WWP!P$5*1000)</f>
        <v>26.951588724174169</v>
      </c>
      <c r="Q77" s="351">
        <f>IF(Q$28=0,0,Q$28/WWP!Q$5*1000)</f>
        <v>22.725972281260269</v>
      </c>
      <c r="R77" s="351">
        <f>IF(R$28=0,0,R$28/WWP!R$5*1000)</f>
        <v>29.329234855854359</v>
      </c>
      <c r="S77" s="351">
        <f>IF(S$28=0,0,S$28/WWP!S$5*1000)</f>
        <v>28.568362452920969</v>
      </c>
      <c r="T77" s="351">
        <f>IF(T$28=0,0,T$28/WWP!T$5*1000)</f>
        <v>25.913107517048072</v>
      </c>
      <c r="U77" s="351">
        <f>IF(U$28=0,0,U$28/WWP!U$5*1000)</f>
        <v>28.388717436784425</v>
      </c>
      <c r="V77" s="351">
        <f>IF(V$28=0,0,V$28/WWP!V$5*1000)</f>
        <v>28.922459643817323</v>
      </c>
      <c r="W77" s="351">
        <f>IF(W$28=0,0,W$28/WWP!W$5*1000)</f>
        <v>19.424274514099526</v>
      </c>
      <c r="DA77" s="175"/>
    </row>
    <row r="78" spans="1:105" ht="12" customHeight="1" x14ac:dyDescent="0.25">
      <c r="A78" s="41" t="s">
        <v>2938</v>
      </c>
      <c r="B78" s="339">
        <f>IF(B$48=0,0,B$48/WWP!B$5*1000)</f>
        <v>19.258620950715205</v>
      </c>
      <c r="C78" s="339">
        <f>IF(C$48=0,0,C$48/WWP!C$5*1000)</f>
        <v>17.839419264975028</v>
      </c>
      <c r="D78" s="339">
        <f>IF(D$48=0,0,D$48/WWP!D$5*1000)</f>
        <v>19.456203173756791</v>
      </c>
      <c r="E78" s="339">
        <f>IF(E$48=0,0,E$48/WWP!E$5*1000)</f>
        <v>21.735800391107972</v>
      </c>
      <c r="F78" s="339">
        <f>IF(F$48=0,0,F$48/WWP!F$5*1000)</f>
        <v>23.160894026647085</v>
      </c>
      <c r="G78" s="339">
        <f>IF(G$48=0,0,G$48/WWP!G$5*1000)</f>
        <v>2.5711375937804588</v>
      </c>
      <c r="H78" s="339">
        <f>IF(H$48=0,0,H$48/WWP!H$5*1000)</f>
        <v>2.0542415613875948</v>
      </c>
      <c r="I78" s="339">
        <f>IF(I$48=0,0,I$48/WWP!I$5*1000)</f>
        <v>1.9884526040724031</v>
      </c>
      <c r="J78" s="339">
        <f>IF(J$48=0,0,J$48/WWP!J$5*1000)</f>
        <v>1.8115966778420909</v>
      </c>
      <c r="K78" s="339">
        <f>IF(K$48=0,0,K$48/WWP!K$5*1000)</f>
        <v>2.6789434958945981</v>
      </c>
      <c r="L78" s="339">
        <f>IF(L$48=0,0,L$48/WWP!L$5*1000)</f>
        <v>2.3842687740915651</v>
      </c>
      <c r="M78" s="339">
        <f>IF(M$48=0,0,M$48/WWP!M$5*1000)</f>
        <v>0.90534006963474678</v>
      </c>
      <c r="N78" s="339">
        <f>IF(N$48=0,0,N$48/WWP!N$5*1000)</f>
        <v>0.87942462032001867</v>
      </c>
      <c r="O78" s="339">
        <f>IF(O$48=0,0,O$48/WWP!O$5*1000)</f>
        <v>0.85048832911400452</v>
      </c>
      <c r="P78" s="339">
        <f>IF(P$48=0,0,P$48/WWP!P$5*1000)</f>
        <v>0.84545578112043462</v>
      </c>
      <c r="Q78" s="339">
        <f>IF(Q$48=0,0,Q$48/WWP!Q$5*1000)</f>
        <v>0.95429315771606049</v>
      </c>
      <c r="R78" s="339">
        <f>IF(R$48=0,0,R$48/WWP!R$5*1000)</f>
        <v>1.0128541116155518</v>
      </c>
      <c r="S78" s="339">
        <f>IF(S$48=0,0,S$48/WWP!S$5*1000)</f>
        <v>0.85871591507090661</v>
      </c>
      <c r="T78" s="339">
        <f>IF(T$48=0,0,T$48/WWP!T$5*1000)</f>
        <v>1.3627252445764746</v>
      </c>
      <c r="U78" s="339">
        <f>IF(U$48=0,0,U$48/WWP!U$5*1000)</f>
        <v>2.4562619655416511</v>
      </c>
      <c r="V78" s="339">
        <f>IF(V$48=0,0,V$48/WWP!V$5*1000)</f>
        <v>4.4358323925566836</v>
      </c>
      <c r="W78" s="339">
        <f>IF(W$48=0,0,W$48/WWP!W$5*1000)</f>
        <v>1.6552811103033529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LU: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1.1658007113406561</v>
      </c>
      <c r="C5" s="225">
        <v>1.015644465257918</v>
      </c>
      <c r="D5" s="225">
        <v>1.167846099123325</v>
      </c>
      <c r="E5" s="225">
        <v>1.2806134052706419</v>
      </c>
      <c r="F5" s="225">
        <v>1.3667500655976881</v>
      </c>
      <c r="G5" s="225">
        <v>9.7580461386485435</v>
      </c>
      <c r="H5" s="225">
        <v>9.2410457049566368</v>
      </c>
      <c r="I5" s="225">
        <v>9.8054748177940159</v>
      </c>
      <c r="J5" s="225">
        <v>10.28441699695537</v>
      </c>
      <c r="K5" s="225">
        <v>8.1401781958958832</v>
      </c>
      <c r="L5" s="225">
        <v>9.1813236016258042</v>
      </c>
      <c r="M5" s="225">
        <v>8.1364150946702622</v>
      </c>
      <c r="N5" s="225">
        <v>7.1500316509799147</v>
      </c>
      <c r="O5" s="225">
        <v>7.7623534096505118</v>
      </c>
      <c r="P5" s="225">
        <v>9.2911536644915547</v>
      </c>
      <c r="Q5" s="225">
        <v>8.2571740150951918</v>
      </c>
      <c r="R5" s="225">
        <v>8.91176134654763</v>
      </c>
      <c r="S5" s="225">
        <v>7.8968486153333561</v>
      </c>
      <c r="T5" s="225">
        <v>4.6864138094864547</v>
      </c>
      <c r="U5" s="225">
        <v>2.648864996524892</v>
      </c>
      <c r="V5" s="225">
        <v>2.9700234726609751</v>
      </c>
      <c r="W5" s="225">
        <v>4.2148690803012059</v>
      </c>
      <c r="DA5" s="89" t="s">
        <v>2940</v>
      </c>
    </row>
    <row r="6" spans="1:105" ht="12" customHeight="1" x14ac:dyDescent="0.25">
      <c r="A6" s="55" t="s">
        <v>92</v>
      </c>
      <c r="B6" s="261">
        <v>3.4342616709721642E-2</v>
      </c>
      <c r="C6" s="261">
        <v>2.9033334250741501E-2</v>
      </c>
      <c r="D6" s="261">
        <v>3.4389331716112623E-2</v>
      </c>
      <c r="E6" s="261">
        <v>3.8109351194038778E-2</v>
      </c>
      <c r="F6" s="261">
        <v>3.9744127664295303E-2</v>
      </c>
      <c r="G6" s="261">
        <v>3.9500472174605443E-2</v>
      </c>
      <c r="H6" s="261">
        <v>3.2455192459875673E-2</v>
      </c>
      <c r="I6" s="261">
        <v>3.2408502783545963E-2</v>
      </c>
      <c r="J6" s="261">
        <v>2.836246054321449E-2</v>
      </c>
      <c r="K6" s="261">
        <v>2.9489813444876209E-2</v>
      </c>
      <c r="L6" s="261">
        <v>2.9114814238713961E-2</v>
      </c>
      <c r="M6" s="261">
        <v>9.6132564056554039E-3</v>
      </c>
      <c r="N6" s="261">
        <v>7.566192526726764E-3</v>
      </c>
      <c r="O6" s="261">
        <v>7.5813294100212456E-3</v>
      </c>
      <c r="P6" s="261">
        <v>9.3859190089671859E-3</v>
      </c>
      <c r="Q6" s="261">
        <v>9.549716307133525E-3</v>
      </c>
      <c r="R6" s="261">
        <v>1.036765620524851E-2</v>
      </c>
      <c r="S6" s="261">
        <v>7.9412725835743894E-3</v>
      </c>
      <c r="T6" s="261">
        <v>7.5044799149431886E-3</v>
      </c>
      <c r="U6" s="261">
        <v>7.5068637729971662E-3</v>
      </c>
      <c r="V6" s="261">
        <v>1.486015511340872E-2</v>
      </c>
      <c r="W6" s="261">
        <v>9.3018045650675139E-3</v>
      </c>
      <c r="DA6" s="67" t="s">
        <v>2941</v>
      </c>
    </row>
    <row r="7" spans="1:105" ht="12" customHeight="1" x14ac:dyDescent="0.25">
      <c r="A7" s="202" t="s">
        <v>93</v>
      </c>
      <c r="B7" s="226">
        <v>9.6843438158220815E-3</v>
      </c>
      <c r="C7" s="226">
        <v>8.187168536993604E-3</v>
      </c>
      <c r="D7" s="226">
        <v>9.6975170747811285E-3</v>
      </c>
      <c r="E7" s="226">
        <v>1.0746532877225609E-2</v>
      </c>
      <c r="F7" s="226">
        <v>1.12075267943111E-2</v>
      </c>
      <c r="G7" s="226">
        <v>1.113881789088904E-2</v>
      </c>
      <c r="H7" s="226">
        <v>9.1521052413323783E-3</v>
      </c>
      <c r="I7" s="226">
        <v>9.1389391252484371E-3</v>
      </c>
      <c r="J7" s="226">
        <v>7.9979875058682811E-3</v>
      </c>
      <c r="K7" s="226">
        <v>8.3158920264741996E-3</v>
      </c>
      <c r="L7" s="226">
        <v>8.2101452432913214E-3</v>
      </c>
      <c r="M7" s="226">
        <v>2.7108615807853358E-3</v>
      </c>
      <c r="N7" s="226">
        <v>2.1336059050149031E-3</v>
      </c>
      <c r="O7" s="226">
        <v>2.1378743852930012E-3</v>
      </c>
      <c r="P7" s="226">
        <v>2.646754249351286E-3</v>
      </c>
      <c r="Q7" s="226">
        <v>2.6929437801302999E-3</v>
      </c>
      <c r="R7" s="226">
        <v>2.9235963032323529E-3</v>
      </c>
      <c r="S7" s="226">
        <v>2.2393754874457691E-3</v>
      </c>
      <c r="T7" s="226">
        <v>2.1162034410344768E-3</v>
      </c>
      <c r="U7" s="226">
        <v>2.116875669979579E-3</v>
      </c>
      <c r="V7" s="226">
        <v>4.1904451396669066E-3</v>
      </c>
      <c r="W7" s="226">
        <v>2.623034647508295E-3</v>
      </c>
      <c r="DA7" s="174" t="s">
        <v>2942</v>
      </c>
    </row>
    <row r="8" spans="1:105" ht="12" customHeight="1" x14ac:dyDescent="0.25">
      <c r="A8" s="202" t="s">
        <v>94</v>
      </c>
      <c r="B8" s="226">
        <v>0.13137775168210791</v>
      </c>
      <c r="C8" s="226">
        <v>0.1110670805878866</v>
      </c>
      <c r="D8" s="226">
        <v>0.13155646003625979</v>
      </c>
      <c r="E8" s="226">
        <v>0.14578740228956921</v>
      </c>
      <c r="F8" s="226">
        <v>0.15204124307812841</v>
      </c>
      <c r="G8" s="226">
        <v>0.151109138495329</v>
      </c>
      <c r="H8" s="226">
        <v>0.1241574062870275</v>
      </c>
      <c r="I8" s="226">
        <v>0.12397879483307769</v>
      </c>
      <c r="J8" s="226">
        <v>0.1085006518238085</v>
      </c>
      <c r="K8" s="226">
        <v>0.1128133426948769</v>
      </c>
      <c r="L8" s="226">
        <v>0.1113787824514164</v>
      </c>
      <c r="M8" s="226">
        <v>3.6775532382805037E-2</v>
      </c>
      <c r="N8" s="226">
        <v>2.8944485254495531E-2</v>
      </c>
      <c r="O8" s="226">
        <v>2.900239143303493E-2</v>
      </c>
      <c r="P8" s="226">
        <v>3.5905852698737542E-2</v>
      </c>
      <c r="Q8" s="226">
        <v>3.6532459603697283E-2</v>
      </c>
      <c r="R8" s="226">
        <v>3.9661490385880523E-2</v>
      </c>
      <c r="S8" s="226">
        <v>3.0379354792421251E-2</v>
      </c>
      <c r="T8" s="226">
        <v>2.870840352970774E-2</v>
      </c>
      <c r="U8" s="226">
        <v>2.871752298365348E-2</v>
      </c>
      <c r="V8" s="226">
        <v>5.6847554306901887E-2</v>
      </c>
      <c r="W8" s="226">
        <v>3.5584072718576581E-2</v>
      </c>
      <c r="DA8" s="174" t="s">
        <v>2943</v>
      </c>
    </row>
    <row r="9" spans="1:105" ht="12" customHeight="1" x14ac:dyDescent="0.25">
      <c r="A9" s="202" t="s">
        <v>95</v>
      </c>
      <c r="B9" s="226">
        <v>0.29971623983396323</v>
      </c>
      <c r="C9" s="226">
        <v>0.25338086043430641</v>
      </c>
      <c r="D9" s="226">
        <v>0.30012393288128297</v>
      </c>
      <c r="E9" s="226">
        <v>0.33258943367457328</v>
      </c>
      <c r="F9" s="226">
        <v>0.34685651940003631</v>
      </c>
      <c r="G9" s="226">
        <v>0.34473007959488089</v>
      </c>
      <c r="H9" s="226">
        <v>0.28324423643606428</v>
      </c>
      <c r="I9" s="226">
        <v>0.2828367644502548</v>
      </c>
      <c r="J9" s="226">
        <v>0.24752598493885389</v>
      </c>
      <c r="K9" s="226">
        <v>0.25736466367169231</v>
      </c>
      <c r="L9" s="226">
        <v>0.25409195580083699</v>
      </c>
      <c r="M9" s="226">
        <v>8.3897190677586914E-2</v>
      </c>
      <c r="N9" s="226">
        <v>6.6031974008795888E-2</v>
      </c>
      <c r="O9" s="226">
        <v>6.6164077214040093E-2</v>
      </c>
      <c r="P9" s="226">
        <v>8.1913162777646834E-2</v>
      </c>
      <c r="Q9" s="226">
        <v>8.3342661022242789E-2</v>
      </c>
      <c r="R9" s="226">
        <v>9.0481018379962738E-2</v>
      </c>
      <c r="S9" s="226">
        <v>6.9305387482943195E-2</v>
      </c>
      <c r="T9" s="226">
        <v>6.5493393267833586E-2</v>
      </c>
      <c r="U9" s="226">
        <v>6.5514197767917962E-2</v>
      </c>
      <c r="V9" s="226">
        <v>0.12968813214164659</v>
      </c>
      <c r="W9" s="226">
        <v>8.1179075883382953E-2</v>
      </c>
      <c r="DA9" s="174" t="s">
        <v>2944</v>
      </c>
    </row>
    <row r="10" spans="1:105" ht="12" customHeight="1" x14ac:dyDescent="0.25">
      <c r="A10" s="56" t="s">
        <v>96</v>
      </c>
      <c r="B10" s="262">
        <v>9.5261545233040437E-2</v>
      </c>
      <c r="C10" s="262">
        <v>7.9150589405701036E-2</v>
      </c>
      <c r="D10" s="262">
        <v>9.5366138489694038E-2</v>
      </c>
      <c r="E10" s="262">
        <v>0.1064726961846918</v>
      </c>
      <c r="F10" s="262">
        <v>0.1095591092769093</v>
      </c>
      <c r="G10" s="262">
        <v>0.12880826425257241</v>
      </c>
      <c r="H10" s="262">
        <v>0.10068899620540531</v>
      </c>
      <c r="I10" s="262">
        <v>9.9370771706930955E-2</v>
      </c>
      <c r="J10" s="262">
        <v>8.7461610147730628E-2</v>
      </c>
      <c r="K10" s="262">
        <v>9.0225669303206968E-2</v>
      </c>
      <c r="L10" s="262">
        <v>8.9242846622662561E-2</v>
      </c>
      <c r="M10" s="262">
        <v>0.1107296984070424</v>
      </c>
      <c r="N10" s="262">
        <v>0.1238198885552728</v>
      </c>
      <c r="O10" s="262">
        <v>0.18844742649380089</v>
      </c>
      <c r="P10" s="262">
        <v>0.1956685322995409</v>
      </c>
      <c r="Q10" s="262">
        <v>8.4874490023093621E-2</v>
      </c>
      <c r="R10" s="262">
        <v>0.218573863451098</v>
      </c>
      <c r="S10" s="262">
        <v>0.19026202116339419</v>
      </c>
      <c r="T10" s="262">
        <v>7.5932636532899431E-2</v>
      </c>
      <c r="U10" s="262">
        <v>6.4191987500082259E-2</v>
      </c>
      <c r="V10" s="262">
        <v>7.5292164822259589E-2</v>
      </c>
      <c r="W10" s="262">
        <v>3.6103507216933409E-2</v>
      </c>
      <c r="DA10" s="68" t="s">
        <v>2945</v>
      </c>
    </row>
    <row r="11" spans="1:105" ht="12" customHeight="1" x14ac:dyDescent="0.25">
      <c r="A11" s="37" t="s">
        <v>160</v>
      </c>
      <c r="B11" s="228">
        <v>2.4175925842225189E-4</v>
      </c>
      <c r="C11" s="228">
        <v>3.2750277938312192E-4</v>
      </c>
      <c r="D11" s="228">
        <v>2.4557332653059191E-4</v>
      </c>
      <c r="E11" s="228">
        <v>1.5433312377749659E-4</v>
      </c>
      <c r="F11" s="228">
        <v>2.5411162210591827E-4</v>
      </c>
      <c r="G11" s="228">
        <v>1.7255769446490789E-2</v>
      </c>
      <c r="H11" s="228">
        <v>6.0527751596611964E-3</v>
      </c>
      <c r="I11" s="228">
        <v>4.2861402065170421E-3</v>
      </c>
      <c r="J11" s="228">
        <v>2.7418610793679909E-3</v>
      </c>
      <c r="K11" s="228">
        <v>2.0666755507708768E-3</v>
      </c>
      <c r="L11" s="228">
        <v>4.7085771115522894E-3</v>
      </c>
      <c r="M11" s="228">
        <v>1.012160784139088E-2</v>
      </c>
      <c r="N11" s="228">
        <v>2.058880457662247E-3</v>
      </c>
      <c r="O11" s="228">
        <v>2.5869991193201128E-3</v>
      </c>
      <c r="P11" s="228">
        <v>1.6101609084187079E-3</v>
      </c>
      <c r="Q11" s="228">
        <v>1.57371602541952E-3</v>
      </c>
      <c r="R11" s="228">
        <v>2.9173091567004199E-3</v>
      </c>
      <c r="S11" s="228">
        <v>4.742795883242671E-3</v>
      </c>
      <c r="T11" s="228">
        <v>5.9980082182642122E-3</v>
      </c>
      <c r="U11" s="228">
        <v>6.8634326844746558E-3</v>
      </c>
      <c r="V11" s="228">
        <v>1.434016257959677E-2</v>
      </c>
      <c r="W11" s="228">
        <v>2.0033298665567949E-2</v>
      </c>
      <c r="DA11" s="69" t="s">
        <v>2946</v>
      </c>
    </row>
    <row r="12" spans="1:105" ht="12" customHeight="1" x14ac:dyDescent="0.25">
      <c r="A12" s="37" t="s">
        <v>162</v>
      </c>
      <c r="B12" s="228">
        <v>2.0381409184060101E-4</v>
      </c>
      <c r="C12" s="228">
        <v>2.1907491483797961E-4</v>
      </c>
      <c r="D12" s="228">
        <v>2.0304234026268889E-4</v>
      </c>
      <c r="E12" s="228">
        <v>2.7227670291938899E-4</v>
      </c>
      <c r="F12" s="228">
        <v>3.4764690664957211E-4</v>
      </c>
      <c r="G12" s="228">
        <v>2.9253728953606329E-2</v>
      </c>
      <c r="H12" s="228">
        <v>1.350791012486325E-2</v>
      </c>
      <c r="I12" s="228">
        <v>8.8356164612822183E-3</v>
      </c>
      <c r="J12" s="228">
        <v>1.063938644237524E-2</v>
      </c>
      <c r="K12" s="228">
        <v>7.6074299362036664E-3</v>
      </c>
      <c r="L12" s="228">
        <v>7.2833461294743093E-3</v>
      </c>
      <c r="M12" s="228">
        <v>9.8151435189759689E-2</v>
      </c>
      <c r="N12" s="228">
        <v>0.1206967667008205</v>
      </c>
      <c r="O12" s="228">
        <v>0.18539795834573761</v>
      </c>
      <c r="P12" s="228">
        <v>0.19322799385291581</v>
      </c>
      <c r="Q12" s="228">
        <v>7.9478783381543031E-2</v>
      </c>
      <c r="R12" s="228">
        <v>0.21482612724950101</v>
      </c>
      <c r="S12" s="228">
        <v>0.18500245940443041</v>
      </c>
      <c r="T12" s="228">
        <v>6.7650249536905502E-2</v>
      </c>
      <c r="U12" s="228">
        <v>5.4921311112424223E-2</v>
      </c>
      <c r="V12" s="228">
        <v>5.0975275381028307E-2</v>
      </c>
      <c r="W12" s="228">
        <v>3.3354837539051889E-3</v>
      </c>
      <c r="DA12" s="69" t="s">
        <v>2947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2948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2949</v>
      </c>
    </row>
    <row r="15" spans="1:105" ht="12" customHeight="1" x14ac:dyDescent="0.25">
      <c r="A15" s="37" t="s">
        <v>38</v>
      </c>
      <c r="B15" s="228">
        <v>9.4815971882777586E-2</v>
      </c>
      <c r="C15" s="228">
        <v>7.8604011711479932E-2</v>
      </c>
      <c r="D15" s="228">
        <v>9.4917522822900752E-2</v>
      </c>
      <c r="E15" s="228">
        <v>0.1060460863579949</v>
      </c>
      <c r="F15" s="228">
        <v>0.1089573507481538</v>
      </c>
      <c r="G15" s="228">
        <v>8.2298765852475253E-2</v>
      </c>
      <c r="H15" s="228">
        <v>8.1128310920880811E-2</v>
      </c>
      <c r="I15" s="228">
        <v>8.6249015039131696E-2</v>
      </c>
      <c r="J15" s="228">
        <v>7.4080362625987398E-2</v>
      </c>
      <c r="K15" s="228">
        <v>8.0551563816232422E-2</v>
      </c>
      <c r="L15" s="228">
        <v>7.7250923381635958E-2</v>
      </c>
      <c r="M15" s="228">
        <v>2.4566553758918158E-3</v>
      </c>
      <c r="N15" s="228">
        <v>1.0642413967900601E-3</v>
      </c>
      <c r="O15" s="228">
        <v>4.6246902874318212E-4</v>
      </c>
      <c r="P15" s="228">
        <v>8.3037753820637105E-4</v>
      </c>
      <c r="Q15" s="228">
        <v>3.821990616131078E-3</v>
      </c>
      <c r="R15" s="228">
        <v>8.3042704489663199E-4</v>
      </c>
      <c r="S15" s="228">
        <v>5.1676587572114651E-4</v>
      </c>
      <c r="T15" s="228">
        <v>2.284378777729724E-3</v>
      </c>
      <c r="U15" s="228">
        <v>2.4072437031833899E-3</v>
      </c>
      <c r="V15" s="228">
        <v>9.9767268616345016E-3</v>
      </c>
      <c r="W15" s="228">
        <v>1.2734724797460271E-2</v>
      </c>
      <c r="DA15" s="69" t="s">
        <v>2950</v>
      </c>
    </row>
    <row r="16" spans="1:105" ht="12" customHeight="1" x14ac:dyDescent="0.25">
      <c r="A16" s="57" t="s">
        <v>2900</v>
      </c>
      <c r="B16" s="263">
        <v>0.24242816358596361</v>
      </c>
      <c r="C16" s="263">
        <v>0.23311324798300459</v>
      </c>
      <c r="D16" s="263">
        <v>0.24319297986328939</v>
      </c>
      <c r="E16" s="263">
        <v>0.25659720069139341</v>
      </c>
      <c r="F16" s="263">
        <v>0.2968647579660727</v>
      </c>
      <c r="G16" s="263">
        <v>8.094417569227506</v>
      </c>
      <c r="H16" s="263">
        <v>7.8516292321042522</v>
      </c>
      <c r="I16" s="263">
        <v>8.406352204703861</v>
      </c>
      <c r="J16" s="263">
        <v>8.969459010465453</v>
      </c>
      <c r="K16" s="263">
        <v>6.9123036536807518</v>
      </c>
      <c r="L16" s="263">
        <v>7.9056463517607991</v>
      </c>
      <c r="M16" s="263">
        <v>7.2341067947175608</v>
      </c>
      <c r="N16" s="263">
        <v>6.3180807414794264</v>
      </c>
      <c r="O16" s="263">
        <v>6.7539928809445264</v>
      </c>
      <c r="P16" s="263">
        <v>8.1429213142579897</v>
      </c>
      <c r="Q16" s="263">
        <v>7.41156945830026</v>
      </c>
      <c r="R16" s="263">
        <v>7.7079734535977247</v>
      </c>
      <c r="S16" s="263">
        <v>6.8685123629930267</v>
      </c>
      <c r="T16" s="263">
        <v>4.0907308128178279</v>
      </c>
      <c r="U16" s="263">
        <v>2.1881126814014702</v>
      </c>
      <c r="V16" s="263">
        <v>2.3022963052830119</v>
      </c>
      <c r="W16" s="263">
        <v>3.704005345572579</v>
      </c>
      <c r="DA16" s="70" t="s">
        <v>2951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2952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2953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2954</v>
      </c>
    </row>
    <row r="20" spans="1:105" ht="12" customHeight="1" x14ac:dyDescent="0.25">
      <c r="A20" s="46" t="s">
        <v>160</v>
      </c>
      <c r="B20" s="231">
        <v>0.13426737030789279</v>
      </c>
      <c r="C20" s="231">
        <v>0.14221297715202341</v>
      </c>
      <c r="D20" s="231">
        <v>0.13585832550059659</v>
      </c>
      <c r="E20" s="231">
        <v>9.5539349052776043E-2</v>
      </c>
      <c r="F20" s="231">
        <v>0.12866547233010159</v>
      </c>
      <c r="G20" s="231">
        <v>1.187639677127676E-2</v>
      </c>
      <c r="H20" s="231">
        <v>2.5423460646430088E-3</v>
      </c>
      <c r="I20" s="231">
        <v>1.482227309804505E-3</v>
      </c>
      <c r="J20" s="231">
        <v>6.5048809192651171E-4</v>
      </c>
      <c r="K20" s="231">
        <v>8.5397065769879008E-4</v>
      </c>
      <c r="L20" s="231">
        <v>1.490872413171944E-3</v>
      </c>
      <c r="M20" s="231">
        <v>4.0017092082160659E-3</v>
      </c>
      <c r="N20" s="231">
        <v>1.1894972738767399E-3</v>
      </c>
      <c r="O20" s="231">
        <v>2.9911116057468609E-3</v>
      </c>
      <c r="P20" s="231">
        <v>1.360012342371957E-3</v>
      </c>
      <c r="Q20" s="231">
        <v>3.778239030790697E-4</v>
      </c>
      <c r="R20" s="231">
        <v>3.6883864591792759E-3</v>
      </c>
      <c r="S20" s="231">
        <v>5.454641996287108E-3</v>
      </c>
      <c r="T20" s="231">
        <v>3.7742376254055938E-3</v>
      </c>
      <c r="U20" s="231">
        <v>1.5866080564878721E-2</v>
      </c>
      <c r="V20" s="231">
        <v>5.654268116844724E-2</v>
      </c>
      <c r="W20" s="231">
        <v>5.8582730141236716E-3</v>
      </c>
      <c r="DA20" s="73" t="s">
        <v>2955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2956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2957</v>
      </c>
    </row>
    <row r="23" spans="1:105" ht="12" customHeight="1" x14ac:dyDescent="0.25">
      <c r="A23" s="46" t="s">
        <v>162</v>
      </c>
      <c r="B23" s="231">
        <v>0.10816079327807079</v>
      </c>
      <c r="C23" s="231">
        <v>9.0900270830981192E-2</v>
      </c>
      <c r="D23" s="231">
        <v>0.10733465436269279</v>
      </c>
      <c r="E23" s="231">
        <v>0.1610578516386173</v>
      </c>
      <c r="F23" s="231">
        <v>0.16819928563597111</v>
      </c>
      <c r="G23" s="231">
        <v>1.9238884585313362E-2</v>
      </c>
      <c r="H23" s="231">
        <v>5.4214639548908978E-3</v>
      </c>
      <c r="I23" s="231">
        <v>2.919668742953413E-3</v>
      </c>
      <c r="J23" s="231">
        <v>2.4118970969669229E-3</v>
      </c>
      <c r="K23" s="231">
        <v>3.0037023588391719E-3</v>
      </c>
      <c r="L23" s="231">
        <v>2.2035861219751951E-3</v>
      </c>
      <c r="M23" s="231">
        <v>3.7080105546150398E-2</v>
      </c>
      <c r="N23" s="231">
        <v>6.6630986487382748E-2</v>
      </c>
      <c r="O23" s="231">
        <v>0.204828116633852</v>
      </c>
      <c r="P23" s="231">
        <v>0.15595234283245291</v>
      </c>
      <c r="Q23" s="231">
        <v>1.8233185935678201E-2</v>
      </c>
      <c r="R23" s="231">
        <v>0.25953106599913012</v>
      </c>
      <c r="S23" s="231">
        <v>0.20330946942041281</v>
      </c>
      <c r="T23" s="231">
        <v>4.0676153131417828E-2</v>
      </c>
      <c r="U23" s="231">
        <v>0.12131582627190279</v>
      </c>
      <c r="V23" s="231">
        <v>0.19205702229497781</v>
      </c>
      <c r="W23" s="231">
        <v>9.3201791147847586E-4</v>
      </c>
      <c r="DA23" s="73" t="s">
        <v>2958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2959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8.0633022878709166</v>
      </c>
      <c r="H25" s="231">
        <v>7.843665422084718</v>
      </c>
      <c r="I25" s="231">
        <v>8.4019503086511023</v>
      </c>
      <c r="J25" s="231">
        <v>8.966396625276559</v>
      </c>
      <c r="K25" s="231">
        <v>6.9084459806642142</v>
      </c>
      <c r="L25" s="231">
        <v>7.9019518932256521</v>
      </c>
      <c r="M25" s="231">
        <v>7.1930249799631936</v>
      </c>
      <c r="N25" s="231">
        <v>6.2502602577181658</v>
      </c>
      <c r="O25" s="231">
        <v>6.546173652704927</v>
      </c>
      <c r="P25" s="231">
        <v>7.985608959083164</v>
      </c>
      <c r="Q25" s="231">
        <v>7.3929584484615027</v>
      </c>
      <c r="R25" s="231">
        <v>7.4447540011394153</v>
      </c>
      <c r="S25" s="231">
        <v>6.6597482515763264</v>
      </c>
      <c r="T25" s="231">
        <v>4.0462804220610042</v>
      </c>
      <c r="U25" s="231">
        <v>1.2974588204661659</v>
      </c>
      <c r="V25" s="231">
        <v>1.3000288288132531</v>
      </c>
      <c r="W25" s="231">
        <v>2.9433514627054729</v>
      </c>
      <c r="DA25" s="73" t="s">
        <v>2960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0.75347195409852252</v>
      </c>
      <c r="V26" s="231">
        <v>0.75366777300633447</v>
      </c>
      <c r="W26" s="231">
        <v>0.75386359194150321</v>
      </c>
      <c r="DA26" s="73" t="s">
        <v>2961</v>
      </c>
    </row>
    <row r="27" spans="1:105" ht="12" customHeight="1" x14ac:dyDescent="0.25">
      <c r="A27" s="57" t="s">
        <v>2912</v>
      </c>
      <c r="B27" s="263">
        <v>0.16161992820394211</v>
      </c>
      <c r="C27" s="263">
        <v>0.1366338924254886</v>
      </c>
      <c r="D27" s="263">
        <v>0.16183977388555609</v>
      </c>
      <c r="E27" s="263">
        <v>0.17934657268372381</v>
      </c>
      <c r="F27" s="263">
        <v>0.1870400008806952</v>
      </c>
      <c r="G27" s="263">
        <v>0.18589333278947129</v>
      </c>
      <c r="H27" s="263">
        <v>0.15273751326366949</v>
      </c>
      <c r="I27" s="263">
        <v>0.15251778678795991</v>
      </c>
      <c r="J27" s="263">
        <v>0.1334766909413706</v>
      </c>
      <c r="K27" s="263">
        <v>0.13878213101797071</v>
      </c>
      <c r="L27" s="263">
        <v>0.1370173457283477</v>
      </c>
      <c r="M27" s="263">
        <v>4.5240985077537682E-2</v>
      </c>
      <c r="N27" s="263">
        <v>3.5607289429422567E-2</v>
      </c>
      <c r="O27" s="263">
        <v>3.5678525177471831E-2</v>
      </c>
      <c r="P27" s="263">
        <v>4.4171111630171039E-2</v>
      </c>
      <c r="Q27" s="263">
        <v>4.4941958761401717E-2</v>
      </c>
      <c r="R27" s="263">
        <v>4.8791269043313407E-2</v>
      </c>
      <c r="S27" s="263">
        <v>3.7372455210784937E-2</v>
      </c>
      <c r="T27" s="263">
        <v>3.5316863456059992E-2</v>
      </c>
      <c r="U27" s="263">
        <v>3.5328082140145378E-2</v>
      </c>
      <c r="V27" s="263">
        <v>6.9933436430564475E-2</v>
      </c>
      <c r="W27" s="263">
        <v>4.3775260303555892E-2</v>
      </c>
      <c r="DA27" s="70" t="s">
        <v>2962</v>
      </c>
    </row>
    <row r="28" spans="1:105" ht="12" customHeight="1" x14ac:dyDescent="0.25">
      <c r="A28" s="57" t="s">
        <v>2914</v>
      </c>
      <c r="B28" s="263">
        <f t="shared" ref="B28:W28" si="0">B29+B35+B46+B47</f>
        <v>4.2233146361636359E-2</v>
      </c>
      <c r="C28" s="263">
        <f t="shared" si="0"/>
        <v>3.8997518364019261E-2</v>
      </c>
      <c r="D28" s="263">
        <f t="shared" si="0"/>
        <v>4.2340123684061856E-2</v>
      </c>
      <c r="E28" s="263">
        <f t="shared" si="0"/>
        <v>4.546973867676192E-2</v>
      </c>
      <c r="F28" s="263">
        <f t="shared" si="0"/>
        <v>5.0843088556475041E-2</v>
      </c>
      <c r="G28" s="263">
        <f t="shared" si="0"/>
        <v>0.63091287574129129</v>
      </c>
      <c r="H28" s="263">
        <f t="shared" si="0"/>
        <v>0.5460404156343075</v>
      </c>
      <c r="I28" s="263">
        <f t="shared" si="0"/>
        <v>0.55813320165740388</v>
      </c>
      <c r="J28" s="263">
        <f t="shared" si="0"/>
        <v>0.57846517771442596</v>
      </c>
      <c r="K28" s="263">
        <f t="shared" si="0"/>
        <v>0.46281994055343928</v>
      </c>
      <c r="L28" s="263">
        <f t="shared" si="0"/>
        <v>0.52018674978556434</v>
      </c>
      <c r="M28" s="263">
        <f t="shared" si="0"/>
        <v>0.57159404420543947</v>
      </c>
      <c r="N28" s="263">
        <f t="shared" si="0"/>
        <v>0.53499036563473434</v>
      </c>
      <c r="O28" s="263">
        <f t="shared" si="0"/>
        <v>0.64642606265576763</v>
      </c>
      <c r="P28" s="263">
        <f t="shared" si="0"/>
        <v>0.73778152655520113</v>
      </c>
      <c r="Q28" s="263">
        <f t="shared" si="0"/>
        <v>0.54219952666124871</v>
      </c>
      <c r="R28" s="263">
        <f t="shared" si="0"/>
        <v>0.74796619539074571</v>
      </c>
      <c r="S28" s="263">
        <f t="shared" si="0"/>
        <v>0.65635044682141597</v>
      </c>
      <c r="T28" s="263">
        <f t="shared" si="0"/>
        <v>0.34802190283730766</v>
      </c>
      <c r="U28" s="263">
        <f t="shared" si="0"/>
        <v>0.22477731940724549</v>
      </c>
      <c r="V28" s="263">
        <f t="shared" si="0"/>
        <v>0.25238325456455163</v>
      </c>
      <c r="W28" s="263">
        <f t="shared" si="0"/>
        <v>0.26190276554824882</v>
      </c>
      <c r="DA28" s="70"/>
    </row>
    <row r="29" spans="1:105" ht="12" customHeight="1" x14ac:dyDescent="0.25">
      <c r="A29" s="60" t="s">
        <v>2915</v>
      </c>
      <c r="B29" s="331">
        <v>1.590167102590366E-2</v>
      </c>
      <c r="C29" s="331">
        <v>1.5272394019205269E-2</v>
      </c>
      <c r="D29" s="331">
        <v>1.5950209423291579E-2</v>
      </c>
      <c r="E29" s="331">
        <v>1.6896037129773452E-2</v>
      </c>
      <c r="F29" s="331">
        <v>1.9522220887548E-2</v>
      </c>
      <c r="G29" s="331">
        <v>0.1942421696436471</v>
      </c>
      <c r="H29" s="331">
        <v>0.124809754933507</v>
      </c>
      <c r="I29" s="331">
        <v>0.10807742302679541</v>
      </c>
      <c r="J29" s="331">
        <v>0.100746804371494</v>
      </c>
      <c r="K29" s="331">
        <v>9.1616333351856399E-2</v>
      </c>
      <c r="L29" s="331">
        <v>9.7482452922323243E-2</v>
      </c>
      <c r="M29" s="331">
        <v>0.1916019588678714</v>
      </c>
      <c r="N29" s="331">
        <v>0.2034468039684505</v>
      </c>
      <c r="O29" s="331">
        <v>0.29221044673197938</v>
      </c>
      <c r="P29" s="331">
        <v>0.31062492290651322</v>
      </c>
      <c r="Q29" s="331">
        <v>0.15300535931902109</v>
      </c>
      <c r="R29" s="331">
        <v>0.34303307755490042</v>
      </c>
      <c r="S29" s="331">
        <v>0.29603633115473799</v>
      </c>
      <c r="T29" s="331">
        <v>0.1323179118289915</v>
      </c>
      <c r="U29" s="331">
        <v>0.1080022905732584</v>
      </c>
      <c r="V29" s="331">
        <v>0.1267320988434473</v>
      </c>
      <c r="W29" s="331">
        <v>6.5588880999961782E-2</v>
      </c>
      <c r="DA29" s="72" t="s">
        <v>2963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2964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2965</v>
      </c>
    </row>
    <row r="32" spans="1:105" ht="12" customHeight="1" x14ac:dyDescent="0.25">
      <c r="A32" s="59" t="s">
        <v>160</v>
      </c>
      <c r="B32" s="297">
        <v>8.7234791445027354E-3</v>
      </c>
      <c r="C32" s="297">
        <v>9.2397128015427616E-3</v>
      </c>
      <c r="D32" s="297">
        <v>8.8268450211975956E-3</v>
      </c>
      <c r="E32" s="297">
        <v>6.2072826557195591E-3</v>
      </c>
      <c r="F32" s="297">
        <v>8.3595184884860656E-3</v>
      </c>
      <c r="G32" s="297">
        <v>7.3168962830718706E-2</v>
      </c>
      <c r="H32" s="297">
        <v>3.9269952698077842E-2</v>
      </c>
      <c r="I32" s="297">
        <v>3.5881354183817112E-2</v>
      </c>
      <c r="J32" s="297">
        <v>2.1043997303224749E-2</v>
      </c>
      <c r="K32" s="297">
        <v>1.994757037784519E-2</v>
      </c>
      <c r="L32" s="297">
        <v>3.8840936188773427E-2</v>
      </c>
      <c r="M32" s="297">
        <v>1.830880561054719E-2</v>
      </c>
      <c r="N32" s="297">
        <v>3.4945207215600362E-3</v>
      </c>
      <c r="O32" s="297">
        <v>4.1185854426784973E-3</v>
      </c>
      <c r="P32" s="297">
        <v>2.6294764555156798E-3</v>
      </c>
      <c r="Q32" s="297">
        <v>3.042184436398674E-3</v>
      </c>
      <c r="R32" s="297">
        <v>4.7071324269504968E-3</v>
      </c>
      <c r="S32" s="297">
        <v>7.5764899158002183E-3</v>
      </c>
      <c r="T32" s="297">
        <v>1.1018491386605151E-2</v>
      </c>
      <c r="U32" s="297">
        <v>1.2258488123144279E-2</v>
      </c>
      <c r="V32" s="297">
        <v>2.8354220060371371E-2</v>
      </c>
      <c r="W32" s="297">
        <v>5.6420048080350137E-2</v>
      </c>
      <c r="DA32" s="122" t="s">
        <v>2966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DA33" s="122" t="s">
        <v>2967</v>
      </c>
    </row>
    <row r="34" spans="1:105" ht="12" customHeight="1" x14ac:dyDescent="0.25">
      <c r="A34" s="59" t="s">
        <v>162</v>
      </c>
      <c r="B34" s="297">
        <v>7.1781918814009292E-3</v>
      </c>
      <c r="C34" s="297">
        <v>6.0326812176625041E-3</v>
      </c>
      <c r="D34" s="297">
        <v>7.1233644020939884E-3</v>
      </c>
      <c r="E34" s="297">
        <v>1.068875447405389E-2</v>
      </c>
      <c r="F34" s="297">
        <v>1.1162702399061929E-2</v>
      </c>
      <c r="G34" s="297">
        <v>0.12107320681292839</v>
      </c>
      <c r="H34" s="297">
        <v>8.5539802235429202E-2</v>
      </c>
      <c r="I34" s="297">
        <v>7.2196068842978287E-2</v>
      </c>
      <c r="J34" s="297">
        <v>7.970280706826928E-2</v>
      </c>
      <c r="K34" s="297">
        <v>7.1668762974011202E-2</v>
      </c>
      <c r="L34" s="297">
        <v>5.8641516733549809E-2</v>
      </c>
      <c r="M34" s="297">
        <v>0.1732931532573242</v>
      </c>
      <c r="N34" s="297">
        <v>0.19995228324689041</v>
      </c>
      <c r="O34" s="297">
        <v>0.28809186128930092</v>
      </c>
      <c r="P34" s="297">
        <v>0.30799544645099752</v>
      </c>
      <c r="Q34" s="297">
        <v>0.1499631748826224</v>
      </c>
      <c r="R34" s="297">
        <v>0.33832594512794989</v>
      </c>
      <c r="S34" s="297">
        <v>0.28845984123893781</v>
      </c>
      <c r="T34" s="297">
        <v>0.1212994204423863</v>
      </c>
      <c r="U34" s="297">
        <v>9.5743802450114088E-2</v>
      </c>
      <c r="V34" s="297">
        <v>9.8377878783075939E-2</v>
      </c>
      <c r="W34" s="297">
        <v>9.1688329196116438E-3</v>
      </c>
      <c r="DA34" s="122" t="s">
        <v>2968</v>
      </c>
    </row>
    <row r="35" spans="1:105" ht="12" customHeight="1" x14ac:dyDescent="0.25">
      <c r="A35" s="60" t="s">
        <v>2922</v>
      </c>
      <c r="B35" s="331">
        <v>1.260547096092646E-2</v>
      </c>
      <c r="C35" s="331">
        <v>1.212112584029469E-2</v>
      </c>
      <c r="D35" s="331">
        <v>1.2645238903857129E-2</v>
      </c>
      <c r="E35" s="331">
        <v>1.3342214510581939E-2</v>
      </c>
      <c r="F35" s="331">
        <v>1.5435995680167149E-2</v>
      </c>
      <c r="G35" s="331">
        <v>0.42088321796130579</v>
      </c>
      <c r="H35" s="331">
        <v>0.40825901915540458</v>
      </c>
      <c r="I35" s="331">
        <v>0.43710279794343948</v>
      </c>
      <c r="J35" s="331">
        <v>0.46638250861290897</v>
      </c>
      <c r="K35" s="331">
        <v>0.35941716379286009</v>
      </c>
      <c r="L35" s="331">
        <v>0.41106773256209589</v>
      </c>
      <c r="M35" s="331">
        <v>0.37614987376133691</v>
      </c>
      <c r="N35" s="331">
        <v>0.32851951744157343</v>
      </c>
      <c r="O35" s="331">
        <v>0.35118552181277829</v>
      </c>
      <c r="P35" s="331">
        <v>0.42340525393449469</v>
      </c>
      <c r="Q35" s="331">
        <v>0.38537735137512152</v>
      </c>
      <c r="R35" s="331">
        <v>0.40078938890474602</v>
      </c>
      <c r="S35" s="331">
        <v>0.35714016002011201</v>
      </c>
      <c r="T35" s="331">
        <v>0.2127046119856339</v>
      </c>
      <c r="U35" s="331">
        <v>0.113774697034574</v>
      </c>
      <c r="V35" s="331">
        <v>0.11971187171659781</v>
      </c>
      <c r="W35" s="331">
        <v>0.19259615356602419</v>
      </c>
      <c r="DA35" s="72" t="s">
        <v>2969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2970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2971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2972</v>
      </c>
    </row>
    <row r="39" spans="1:105" ht="12" customHeight="1" x14ac:dyDescent="0.25">
      <c r="A39" s="64" t="s">
        <v>160</v>
      </c>
      <c r="B39" s="231">
        <v>6.9814637556166216E-3</v>
      </c>
      <c r="C39" s="231">
        <v>7.3946093029783689E-3</v>
      </c>
      <c r="D39" s="231">
        <v>7.06418821792791E-3</v>
      </c>
      <c r="E39" s="231">
        <v>4.9677334196508906E-3</v>
      </c>
      <c r="F39" s="231">
        <v>6.6901833975897334E-3</v>
      </c>
      <c r="G39" s="231">
        <v>6.1753375683054428E-4</v>
      </c>
      <c r="H39" s="231">
        <v>1.321936734430579E-4</v>
      </c>
      <c r="I39" s="231">
        <v>7.7070968301946158E-5</v>
      </c>
      <c r="J39" s="231">
        <v>3.38232515229219E-5</v>
      </c>
      <c r="K39" s="231">
        <v>4.4403678879035292E-5</v>
      </c>
      <c r="L39" s="231">
        <v>7.7520485378842292E-5</v>
      </c>
      <c r="M39" s="231">
        <v>2.0807577994275681E-4</v>
      </c>
      <c r="N39" s="231">
        <v>6.1849964633492696E-5</v>
      </c>
      <c r="O39" s="231">
        <v>1.5552801262615031E-4</v>
      </c>
      <c r="P39" s="231">
        <v>7.0716190044446887E-5</v>
      </c>
      <c r="Q39" s="231">
        <v>1.9645606220658009E-5</v>
      </c>
      <c r="R39" s="231">
        <v>1.9178402259922359E-4</v>
      </c>
      <c r="S39" s="231">
        <v>2.8362352900497773E-4</v>
      </c>
      <c r="T39" s="231">
        <v>1.9624800222444469E-4</v>
      </c>
      <c r="U39" s="231">
        <v>8.2498425457642728E-4</v>
      </c>
      <c r="V39" s="231">
        <v>2.9400343383331729E-3</v>
      </c>
      <c r="W39" s="231">
        <v>3.0461102071801811E-4</v>
      </c>
      <c r="DA39" s="73" t="s">
        <v>2973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2974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2975</v>
      </c>
    </row>
    <row r="42" spans="1:105" ht="12" customHeight="1" x14ac:dyDescent="0.25">
      <c r="A42" s="64" t="s">
        <v>162</v>
      </c>
      <c r="B42" s="231">
        <v>5.6240072053098372E-3</v>
      </c>
      <c r="C42" s="231">
        <v>4.7265165373163208E-3</v>
      </c>
      <c r="D42" s="231">
        <v>5.5810506859292177E-3</v>
      </c>
      <c r="E42" s="231">
        <v>8.374481090931047E-3</v>
      </c>
      <c r="F42" s="231">
        <v>8.7458122825774132E-3</v>
      </c>
      <c r="G42" s="231">
        <v>1.0003590233640021E-3</v>
      </c>
      <c r="H42" s="231">
        <v>2.8189837945480172E-4</v>
      </c>
      <c r="I42" s="231">
        <v>1.518132176164156E-4</v>
      </c>
      <c r="J42" s="231">
        <v>1.254107541254323E-4</v>
      </c>
      <c r="K42" s="231">
        <v>1.56182690573356E-4</v>
      </c>
      <c r="L42" s="231">
        <v>1.145792652948477E-4</v>
      </c>
      <c r="M42" s="231">
        <v>1.9280441132589171E-3</v>
      </c>
      <c r="N42" s="231">
        <v>3.4645931926418159E-3</v>
      </c>
      <c r="O42" s="231">
        <v>1.0650391596493419E-2</v>
      </c>
      <c r="P42" s="231">
        <v>8.1090113449869532E-3</v>
      </c>
      <c r="Q42" s="231">
        <v>9.4806598555891388E-4</v>
      </c>
      <c r="R42" s="231">
        <v>1.349476590309716E-2</v>
      </c>
      <c r="S42" s="231">
        <v>1.057142691241655E-2</v>
      </c>
      <c r="T42" s="231">
        <v>2.1150268166696311E-3</v>
      </c>
      <c r="U42" s="231">
        <v>6.3080258603246371E-3</v>
      </c>
      <c r="V42" s="231">
        <v>9.9863364947814157E-3</v>
      </c>
      <c r="W42" s="231">
        <v>4.8461880601753147E-5</v>
      </c>
      <c r="DA42" s="73" t="s">
        <v>2976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2977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0.41926532518111131</v>
      </c>
      <c r="H44" s="231">
        <v>0.40784492710250669</v>
      </c>
      <c r="I44" s="231">
        <v>0.43687391375752122</v>
      </c>
      <c r="J44" s="231">
        <v>0.46622327460726071</v>
      </c>
      <c r="K44" s="231">
        <v>0.35921657742340768</v>
      </c>
      <c r="L44" s="231">
        <v>0.41087563281142231</v>
      </c>
      <c r="M44" s="231">
        <v>0.37401375386813518</v>
      </c>
      <c r="N44" s="231">
        <v>0.32499307428429808</v>
      </c>
      <c r="O44" s="231">
        <v>0.34037960220365882</v>
      </c>
      <c r="P44" s="231">
        <v>0.41522552639946342</v>
      </c>
      <c r="Q44" s="231">
        <v>0.38440963978334192</v>
      </c>
      <c r="R44" s="231">
        <v>0.38710283897904962</v>
      </c>
      <c r="S44" s="231">
        <v>0.34628510957869041</v>
      </c>
      <c r="T44" s="231">
        <v>0.21039333716673991</v>
      </c>
      <c r="U44" s="231">
        <v>6.7463611663191647E-2</v>
      </c>
      <c r="V44" s="231">
        <v>6.7597243684774183E-2</v>
      </c>
      <c r="W44" s="231">
        <v>0.15304464152234509</v>
      </c>
      <c r="DA44" s="73" t="s">
        <v>2978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3.9178075256481287E-2</v>
      </c>
      <c r="V45" s="231">
        <v>3.9188257198709067E-2</v>
      </c>
      <c r="W45" s="231">
        <v>3.9198439142359327E-2</v>
      </c>
      <c r="DA45" s="73" t="s">
        <v>2979</v>
      </c>
    </row>
    <row r="46" spans="1:105" ht="12" customHeight="1" x14ac:dyDescent="0.25">
      <c r="A46" s="60" t="s">
        <v>2934</v>
      </c>
      <c r="B46" s="331">
        <v>1.372600437480624E-2</v>
      </c>
      <c r="C46" s="331">
        <v>1.16039985045193E-2</v>
      </c>
      <c r="D46" s="331">
        <v>1.374467535691315E-2</v>
      </c>
      <c r="E46" s="331">
        <v>1.5231487036406531E-2</v>
      </c>
      <c r="F46" s="331">
        <v>1.5884871988759892E-2</v>
      </c>
      <c r="G46" s="331">
        <v>1.578748813633837E-2</v>
      </c>
      <c r="H46" s="331">
        <v>1.297164154539587E-2</v>
      </c>
      <c r="I46" s="331">
        <v>1.2952980687169E-2</v>
      </c>
      <c r="J46" s="331">
        <v>1.1335864730022981E-2</v>
      </c>
      <c r="K46" s="331">
        <v>1.1786443408722759E-2</v>
      </c>
      <c r="L46" s="331">
        <v>1.163656430114518E-2</v>
      </c>
      <c r="M46" s="331">
        <v>3.8422115762311009E-3</v>
      </c>
      <c r="N46" s="331">
        <v>3.0240442247104339E-3</v>
      </c>
      <c r="O46" s="331">
        <v>3.030094111009931E-3</v>
      </c>
      <c r="P46" s="331">
        <v>3.7513497141931909E-3</v>
      </c>
      <c r="Q46" s="331">
        <v>3.8168159671061849E-3</v>
      </c>
      <c r="R46" s="331">
        <v>4.1437289310993089E-3</v>
      </c>
      <c r="S46" s="331">
        <v>3.173955646565944E-3</v>
      </c>
      <c r="T46" s="331">
        <v>2.9993790226822419E-3</v>
      </c>
      <c r="U46" s="331">
        <v>3.0003317994131001E-3</v>
      </c>
      <c r="V46" s="331">
        <v>5.939284004506498E-3</v>
      </c>
      <c r="W46" s="331">
        <v>3.7177309822628299E-3</v>
      </c>
      <c r="DA46" s="72" t="s">
        <v>2980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2981</v>
      </c>
    </row>
    <row r="48" spans="1:105" ht="12" customHeight="1" x14ac:dyDescent="0.25">
      <c r="A48" s="132" t="s">
        <v>2938</v>
      </c>
      <c r="B48" s="318">
        <v>0.14913697591445821</v>
      </c>
      <c r="C48" s="318">
        <v>0.1260807732697764</v>
      </c>
      <c r="D48" s="318">
        <v>0.1493398414922871</v>
      </c>
      <c r="E48" s="318">
        <v>0.16549447699866479</v>
      </c>
      <c r="F48" s="318">
        <v>0.1725936919807646</v>
      </c>
      <c r="G48" s="318">
        <v>0.17153558848199971</v>
      </c>
      <c r="H48" s="318">
        <v>0.14094060732470071</v>
      </c>
      <c r="I48" s="318">
        <v>0.14073785174573319</v>
      </c>
      <c r="J48" s="318">
        <v>0.1231674228746454</v>
      </c>
      <c r="K48" s="318">
        <v>0.12806308950259421</v>
      </c>
      <c r="L48" s="318">
        <v>0.1264346099941725</v>
      </c>
      <c r="M48" s="318">
        <v>4.1746731215850957E-2</v>
      </c>
      <c r="N48" s="318">
        <v>3.2857108186027599E-2</v>
      </c>
      <c r="O48" s="318">
        <v>3.292284193655657E-2</v>
      </c>
      <c r="P48" s="318">
        <v>4.0759491013948997E-2</v>
      </c>
      <c r="Q48" s="318">
        <v>4.1470800635984059E-2</v>
      </c>
      <c r="R48" s="318">
        <v>4.5022803790423893E-2</v>
      </c>
      <c r="S48" s="318">
        <v>3.4485938798350817E-2</v>
      </c>
      <c r="T48" s="318">
        <v>3.2589113688841251E-2</v>
      </c>
      <c r="U48" s="318">
        <v>3.2599465881400821E-2</v>
      </c>
      <c r="V48" s="318">
        <v>6.4532024858961659E-2</v>
      </c>
      <c r="W48" s="318">
        <v>4.0394213845352467E-2</v>
      </c>
      <c r="DA48" s="139" t="s">
        <v>2982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102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0.99999999999999956</v>
      </c>
      <c r="C52" s="234">
        <f t="shared" si="1"/>
        <v>1</v>
      </c>
      <c r="D52" s="234">
        <f t="shared" si="1"/>
        <v>1</v>
      </c>
      <c r="E52" s="234">
        <f t="shared" si="1"/>
        <v>1.0000000000000004</v>
      </c>
      <c r="F52" s="234">
        <f t="shared" si="1"/>
        <v>0.99999999999999989</v>
      </c>
      <c r="G52" s="234">
        <f t="shared" si="1"/>
        <v>1</v>
      </c>
      <c r="H52" s="234">
        <f t="shared" si="1"/>
        <v>0.99999999999999978</v>
      </c>
      <c r="I52" s="234">
        <f t="shared" si="1"/>
        <v>1.0000000000000002</v>
      </c>
      <c r="J52" s="234">
        <f t="shared" si="1"/>
        <v>1</v>
      </c>
      <c r="K52" s="234">
        <f t="shared" si="1"/>
        <v>0.99999999999999989</v>
      </c>
      <c r="L52" s="234">
        <f t="shared" si="1"/>
        <v>1.0000000000000002</v>
      </c>
      <c r="M52" s="234">
        <f t="shared" si="1"/>
        <v>1.0000000000000002</v>
      </c>
      <c r="N52" s="234">
        <f t="shared" si="1"/>
        <v>1.0000000000000002</v>
      </c>
      <c r="O52" s="234">
        <f t="shared" si="1"/>
        <v>1.0000000000000002</v>
      </c>
      <c r="P52" s="234">
        <f t="shared" si="1"/>
        <v>1</v>
      </c>
      <c r="Q52" s="234">
        <f t="shared" si="1"/>
        <v>1.0000000000000002</v>
      </c>
      <c r="R52" s="234">
        <f t="shared" si="1"/>
        <v>0.99999999999999989</v>
      </c>
      <c r="S52" s="234">
        <f t="shared" si="1"/>
        <v>1.0000000000000002</v>
      </c>
      <c r="T52" s="234">
        <f t="shared" si="1"/>
        <v>1.0000000000000002</v>
      </c>
      <c r="U52" s="234">
        <f t="shared" si="1"/>
        <v>1.0000000000000002</v>
      </c>
      <c r="V52" s="234">
        <f t="shared" si="1"/>
        <v>0.99999999999999933</v>
      </c>
      <c r="W52" s="234">
        <f t="shared" si="1"/>
        <v>0.99999999999999989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2.9458394025363106E-2</v>
      </c>
      <c r="C53" s="301">
        <f t="shared" si="2"/>
        <v>2.8586119694324952E-2</v>
      </c>
      <c r="D53" s="301">
        <f t="shared" si="2"/>
        <v>2.9446801031341282E-2</v>
      </c>
      <c r="E53" s="301">
        <f t="shared" si="2"/>
        <v>2.9758669585365487E-2</v>
      </c>
      <c r="F53" s="301">
        <f t="shared" si="2"/>
        <v>2.9079294499184793E-2</v>
      </c>
      <c r="G53" s="301">
        <f t="shared" si="2"/>
        <v>4.0479898960670549E-3</v>
      </c>
      <c r="H53" s="301">
        <f t="shared" si="2"/>
        <v>3.5120692501788646E-3</v>
      </c>
      <c r="I53" s="301">
        <f t="shared" si="2"/>
        <v>3.3051436453372133E-3</v>
      </c>
      <c r="J53" s="301">
        <f t="shared" si="2"/>
        <v>2.7578092712120675E-3</v>
      </c>
      <c r="K53" s="301">
        <f t="shared" si="2"/>
        <v>3.6227478975514797E-3</v>
      </c>
      <c r="L53" s="301">
        <f t="shared" si="2"/>
        <v>3.1710911739956959E-3</v>
      </c>
      <c r="M53" s="301">
        <f t="shared" si="2"/>
        <v>1.1815100746215054E-3</v>
      </c>
      <c r="N53" s="301">
        <f t="shared" si="2"/>
        <v>1.0582040606337477E-3</v>
      </c>
      <c r="O53" s="301">
        <f t="shared" si="2"/>
        <v>9.7667923758737799E-4</v>
      </c>
      <c r="P53" s="301">
        <f t="shared" si="2"/>
        <v>1.0101995239663079E-3</v>
      </c>
      <c r="Q53" s="301">
        <f t="shared" si="2"/>
        <v>1.1565356730614369E-3</v>
      </c>
      <c r="R53" s="301">
        <f t="shared" si="2"/>
        <v>1.1633678015025488E-3</v>
      </c>
      <c r="S53" s="301">
        <f t="shared" si="2"/>
        <v>1.0056255311966821E-3</v>
      </c>
      <c r="T53" s="301">
        <f t="shared" si="2"/>
        <v>1.601326775657812E-3</v>
      </c>
      <c r="U53" s="301">
        <f t="shared" si="2"/>
        <v>2.8339925903530742E-3</v>
      </c>
      <c r="V53" s="301">
        <f t="shared" si="2"/>
        <v>5.0033796871291562E-3</v>
      </c>
      <c r="W53" s="301">
        <f t="shared" si="2"/>
        <v>2.206902370595763E-3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8.3070320009371139E-3</v>
      </c>
      <c r="C54" s="235">
        <f t="shared" si="3"/>
        <v>8.0610576014063275E-3</v>
      </c>
      <c r="D54" s="235">
        <f t="shared" si="3"/>
        <v>8.3037628691493073E-3</v>
      </c>
      <c r="E54" s="235">
        <f t="shared" si="3"/>
        <v>8.391707312289505E-3</v>
      </c>
      <c r="F54" s="235">
        <f t="shared" si="3"/>
        <v>8.200128960235302E-3</v>
      </c>
      <c r="G54" s="235">
        <f t="shared" si="3"/>
        <v>1.1415008427529047E-3</v>
      </c>
      <c r="H54" s="235">
        <f t="shared" si="3"/>
        <v>9.9037549791831958E-4</v>
      </c>
      <c r="I54" s="235">
        <f t="shared" si="3"/>
        <v>9.3202412887379862E-4</v>
      </c>
      <c r="J54" s="235">
        <f t="shared" si="3"/>
        <v>7.7768020377198138E-4</v>
      </c>
      <c r="K54" s="235">
        <f t="shared" si="3"/>
        <v>1.0215859931256674E-3</v>
      </c>
      <c r="L54" s="235">
        <f t="shared" si="3"/>
        <v>8.9422240185908395E-4</v>
      </c>
      <c r="M54" s="235">
        <f t="shared" si="3"/>
        <v>3.3317641113972645E-4</v>
      </c>
      <c r="N54" s="235">
        <f t="shared" si="3"/>
        <v>2.9840509932882486E-4</v>
      </c>
      <c r="O54" s="235">
        <f t="shared" si="3"/>
        <v>2.7541574989810411E-4</v>
      </c>
      <c r="P54" s="235">
        <f t="shared" si="3"/>
        <v>2.8486820312385028E-4</v>
      </c>
      <c r="Q54" s="235">
        <f t="shared" si="3"/>
        <v>3.2613382922622766E-4</v>
      </c>
      <c r="R54" s="235">
        <f t="shared" si="3"/>
        <v>3.2806043491783349E-4</v>
      </c>
      <c r="S54" s="235">
        <f t="shared" si="3"/>
        <v>2.8357837366890391E-4</v>
      </c>
      <c r="T54" s="235">
        <f t="shared" si="3"/>
        <v>4.5156137017835694E-4</v>
      </c>
      <c r="U54" s="235">
        <f t="shared" si="3"/>
        <v>7.9916329173316029E-4</v>
      </c>
      <c r="V54" s="235">
        <f t="shared" si="3"/>
        <v>1.4109131386468477E-3</v>
      </c>
      <c r="W54" s="235">
        <f t="shared" si="3"/>
        <v>6.2232885471281258E-4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0.11269314764015297</v>
      </c>
      <c r="C55" s="235">
        <f t="shared" si="4"/>
        <v>0.1093562603717647</v>
      </c>
      <c r="D55" s="235">
        <f t="shared" si="4"/>
        <v>0.11264879861740015</v>
      </c>
      <c r="E55" s="235">
        <f t="shared" si="4"/>
        <v>0.11384185241974633</v>
      </c>
      <c r="F55" s="235">
        <f t="shared" si="4"/>
        <v>0.11124290161393909</v>
      </c>
      <c r="G55" s="235">
        <f t="shared" si="4"/>
        <v>1.548559377033824E-2</v>
      </c>
      <c r="H55" s="235">
        <f t="shared" si="4"/>
        <v>1.3435428224365664E-2</v>
      </c>
      <c r="I55" s="235">
        <f t="shared" si="4"/>
        <v>1.2643833892479445E-2</v>
      </c>
      <c r="J55" s="235">
        <f t="shared" si="4"/>
        <v>1.0550005105387049E-2</v>
      </c>
      <c r="K55" s="235">
        <f t="shared" si="4"/>
        <v>1.3858829620186345E-2</v>
      </c>
      <c r="L55" s="235">
        <f t="shared" si="4"/>
        <v>1.2131015884430187E-2</v>
      </c>
      <c r="M55" s="235">
        <f t="shared" si="4"/>
        <v>4.5198692489146425E-3</v>
      </c>
      <c r="N55" s="235">
        <f t="shared" si="4"/>
        <v>4.0481618358330874E-3</v>
      </c>
      <c r="O55" s="235">
        <f t="shared" si="4"/>
        <v>3.736288455634838E-3</v>
      </c>
      <c r="P55" s="235">
        <f t="shared" si="4"/>
        <v>3.8645203809254229E-3</v>
      </c>
      <c r="Q55" s="235">
        <f t="shared" si="4"/>
        <v>4.4243296237806273E-3</v>
      </c>
      <c r="R55" s="235">
        <f t="shared" si="4"/>
        <v>4.4504659453481858E-3</v>
      </c>
      <c r="S55" s="235">
        <f t="shared" si="4"/>
        <v>3.8470225620677954E-3</v>
      </c>
      <c r="T55" s="235">
        <f t="shared" si="4"/>
        <v>6.1258789122708001E-3</v>
      </c>
      <c r="U55" s="235">
        <f t="shared" si="4"/>
        <v>1.0841444551280896E-2</v>
      </c>
      <c r="V55" s="235">
        <f t="shared" si="4"/>
        <v>1.9140439403992203E-2</v>
      </c>
      <c r="W55" s="235">
        <f t="shared" si="4"/>
        <v>8.4425096107691323E-3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0.25709045887379273</v>
      </c>
      <c r="C56" s="235">
        <f t="shared" si="5"/>
        <v>0.24947791190883079</v>
      </c>
      <c r="D56" s="235">
        <f t="shared" si="5"/>
        <v>0.25698928403886356</v>
      </c>
      <c r="E56" s="235">
        <f t="shared" si="5"/>
        <v>0.25971103559101394</v>
      </c>
      <c r="F56" s="235">
        <f t="shared" si="5"/>
        <v>0.2537819665282795</v>
      </c>
      <c r="G56" s="235">
        <f t="shared" si="5"/>
        <v>3.5327777169398056E-2</v>
      </c>
      <c r="H56" s="235">
        <f t="shared" si="5"/>
        <v>3.0650669359219816E-2</v>
      </c>
      <c r="I56" s="235">
        <f t="shared" si="5"/>
        <v>2.8844780054606875E-2</v>
      </c>
      <c r="J56" s="235">
        <f t="shared" si="5"/>
        <v>2.4068061904931725E-2</v>
      </c>
      <c r="K56" s="235">
        <f t="shared" si="5"/>
        <v>3.161658841835311E-2</v>
      </c>
      <c r="L56" s="235">
        <f t="shared" si="5"/>
        <v>2.7674872036515853E-2</v>
      </c>
      <c r="M56" s="235">
        <f t="shared" si="5"/>
        <v>1.0311321349932547E-2</v>
      </c>
      <c r="N56" s="235">
        <f t="shared" si="5"/>
        <v>9.235200238553655E-3</v>
      </c>
      <c r="O56" s="235">
        <f t="shared" si="5"/>
        <v>8.5237135855965925E-3</v>
      </c>
      <c r="P56" s="235">
        <f t="shared" si="5"/>
        <v>8.8162531517155165E-3</v>
      </c>
      <c r="Q56" s="235">
        <f t="shared" si="5"/>
        <v>1.0093363767056565E-2</v>
      </c>
      <c r="R56" s="235">
        <f t="shared" si="5"/>
        <v>1.0152989388008534E-2</v>
      </c>
      <c r="S56" s="235">
        <f t="shared" si="5"/>
        <v>8.7763348215100043E-3</v>
      </c>
      <c r="T56" s="235">
        <f t="shared" si="5"/>
        <v>1.3975162230714421E-2</v>
      </c>
      <c r="U56" s="235">
        <f t="shared" si="5"/>
        <v>2.4732931974210681E-2</v>
      </c>
      <c r="V56" s="235">
        <f t="shared" si="5"/>
        <v>4.3665692657120073E-2</v>
      </c>
      <c r="W56" s="235">
        <f t="shared" si="5"/>
        <v>1.9260165461078019E-2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8.1713404620838551E-2</v>
      </c>
      <c r="C57" s="302">
        <f t="shared" si="6"/>
        <v>7.7931394413301047E-2</v>
      </c>
      <c r="D57" s="302">
        <f t="shared" si="6"/>
        <v>8.1659851037977682E-2</v>
      </c>
      <c r="E57" s="302">
        <f t="shared" si="6"/>
        <v>8.3141950370408696E-2</v>
      </c>
      <c r="F57" s="302">
        <f t="shared" si="6"/>
        <v>8.0160310238579308E-2</v>
      </c>
      <c r="G57" s="302">
        <f t="shared" si="6"/>
        <v>1.320021061823058E-2</v>
      </c>
      <c r="H57" s="302">
        <f t="shared" si="6"/>
        <v>1.0895844412001832E-2</v>
      </c>
      <c r="I57" s="302">
        <f t="shared" si="6"/>
        <v>1.0134213136379954E-2</v>
      </c>
      <c r="J57" s="302">
        <f t="shared" si="6"/>
        <v>8.5042847031215306E-3</v>
      </c>
      <c r="K57" s="302">
        <f t="shared" si="6"/>
        <v>1.1083991914169271E-2</v>
      </c>
      <c r="L57" s="302">
        <f t="shared" si="6"/>
        <v>9.7200415206865898E-3</v>
      </c>
      <c r="M57" s="302">
        <f t="shared" si="6"/>
        <v>1.3609150604862282E-2</v>
      </c>
      <c r="N57" s="302">
        <f t="shared" si="6"/>
        <v>1.7317390271734425E-2</v>
      </c>
      <c r="O57" s="302">
        <f t="shared" si="6"/>
        <v>2.4277099553276518E-2</v>
      </c>
      <c r="P57" s="302">
        <f t="shared" si="6"/>
        <v>2.1059659474510325E-2</v>
      </c>
      <c r="Q57" s="302">
        <f t="shared" si="6"/>
        <v>1.0278878689964868E-2</v>
      </c>
      <c r="R57" s="302">
        <f t="shared" si="6"/>
        <v>2.4526449368594501E-2</v>
      </c>
      <c r="S57" s="302">
        <f t="shared" si="6"/>
        <v>2.4093411236725665E-2</v>
      </c>
      <c r="T57" s="302">
        <f t="shared" si="6"/>
        <v>1.6202716964343417E-2</v>
      </c>
      <c r="U57" s="302">
        <f t="shared" si="6"/>
        <v>2.4233770911049536E-2</v>
      </c>
      <c r="V57" s="302">
        <f t="shared" si="6"/>
        <v>2.5350696893584487E-2</v>
      </c>
      <c r="W57" s="302">
        <f t="shared" si="6"/>
        <v>8.5657481950431914E-3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0.20794991907937188</v>
      </c>
      <c r="C58" s="303">
        <f t="shared" si="7"/>
        <v>0.22952249134130479</v>
      </c>
      <c r="D58" s="303">
        <f t="shared" si="7"/>
        <v>0.20824060639997746</v>
      </c>
      <c r="E58" s="303">
        <f t="shared" si="7"/>
        <v>0.20037054089494302</v>
      </c>
      <c r="F58" s="303">
        <f t="shared" si="7"/>
        <v>0.2172048609606263</v>
      </c>
      <c r="G58" s="303">
        <f t="shared" si="7"/>
        <v>0.82951212304357436</v>
      </c>
      <c r="H58" s="303">
        <f t="shared" si="7"/>
        <v>0.84964726750489494</v>
      </c>
      <c r="I58" s="303">
        <f t="shared" si="7"/>
        <v>0.85731209971074895</v>
      </c>
      <c r="J58" s="303">
        <f t="shared" si="7"/>
        <v>0.87214073613708964</v>
      </c>
      <c r="K58" s="303">
        <f t="shared" si="7"/>
        <v>0.84915876376831634</v>
      </c>
      <c r="L58" s="303">
        <f t="shared" si="7"/>
        <v>0.86105736980677694</v>
      </c>
      <c r="M58" s="303">
        <f t="shared" si="7"/>
        <v>0.88910247455986402</v>
      </c>
      <c r="N58" s="303">
        <f t="shared" si="7"/>
        <v>0.88364374451594641</v>
      </c>
      <c r="O58" s="303">
        <f t="shared" si="7"/>
        <v>0.8700960294525697</v>
      </c>
      <c r="P58" s="303">
        <f t="shared" si="7"/>
        <v>0.87641660102751084</v>
      </c>
      <c r="Q58" s="303">
        <f t="shared" si="7"/>
        <v>0.89759153007444725</v>
      </c>
      <c r="R58" s="303">
        <f t="shared" si="7"/>
        <v>0.86492143964153101</v>
      </c>
      <c r="S58" s="303">
        <f t="shared" si="7"/>
        <v>0.86977890770963961</v>
      </c>
      <c r="T58" s="303">
        <f t="shared" si="7"/>
        <v>0.87289150704898966</v>
      </c>
      <c r="U58" s="303">
        <f t="shared" si="7"/>
        <v>0.82605670136911713</v>
      </c>
      <c r="V58" s="303">
        <f t="shared" si="7"/>
        <v>0.77517781474645486</v>
      </c>
      <c r="W58" s="303">
        <f t="shared" si="7"/>
        <v>0.87879487476462281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0.1386342679599854</v>
      </c>
      <c r="C59" s="303">
        <f t="shared" si="8"/>
        <v>0.13452925418226061</v>
      </c>
      <c r="D59" s="303">
        <f t="shared" si="8"/>
        <v>0.1385797101236588</v>
      </c>
      <c r="E59" s="303">
        <f t="shared" si="8"/>
        <v>0.14004739599443838</v>
      </c>
      <c r="F59" s="303">
        <f t="shared" si="8"/>
        <v>0.13685018613765457</v>
      </c>
      <c r="G59" s="303">
        <f t="shared" si="8"/>
        <v>1.9050261717169632E-2</v>
      </c>
      <c r="H59" s="303">
        <f t="shared" si="8"/>
        <v>1.652816338542135E-2</v>
      </c>
      <c r="I59" s="303">
        <f t="shared" si="8"/>
        <v>1.5554349954699344E-2</v>
      </c>
      <c r="J59" s="303">
        <f t="shared" si="8"/>
        <v>1.2978537430063896E-2</v>
      </c>
      <c r="K59" s="303">
        <f t="shared" si="8"/>
        <v>1.7049028618064149E-2</v>
      </c>
      <c r="L59" s="303">
        <f t="shared" si="8"/>
        <v>1.4923485073991405E-2</v>
      </c>
      <c r="M59" s="303">
        <f t="shared" si="8"/>
        <v>5.5603093685783894E-3</v>
      </c>
      <c r="N59" s="303">
        <f t="shared" si="8"/>
        <v>4.9800184345397368E-3</v>
      </c>
      <c r="O59" s="303">
        <f t="shared" si="8"/>
        <v>4.5963541331569191E-3</v>
      </c>
      <c r="P59" s="303">
        <f t="shared" si="8"/>
        <v>4.7541040892458688E-3</v>
      </c>
      <c r="Q59" s="303">
        <f t="shared" si="8"/>
        <v>5.4427772358002814E-3</v>
      </c>
      <c r="R59" s="303">
        <f t="shared" si="8"/>
        <v>5.474929943250207E-3</v>
      </c>
      <c r="S59" s="303">
        <f t="shared" si="8"/>
        <v>4.7325784032656555E-3</v>
      </c>
      <c r="T59" s="303">
        <f t="shared" si="8"/>
        <v>7.5360104531464918E-3</v>
      </c>
      <c r="U59" s="303">
        <f t="shared" si="8"/>
        <v>1.3337064058188361E-2</v>
      </c>
      <c r="V59" s="303">
        <f t="shared" si="8"/>
        <v>2.354642549942813E-2</v>
      </c>
      <c r="W59" s="303">
        <f t="shared" si="8"/>
        <v>1.0385912223975316E-2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3.6226728934715416E-2</v>
      </c>
      <c r="C60" s="303">
        <f t="shared" si="9"/>
        <v>3.8396820637540748E-2</v>
      </c>
      <c r="D60" s="303">
        <f t="shared" si="9"/>
        <v>3.6254882998577986E-2</v>
      </c>
      <c r="E60" s="303">
        <f t="shared" si="9"/>
        <v>3.5506217949633635E-2</v>
      </c>
      <c r="F60" s="303">
        <f t="shared" si="9"/>
        <v>3.7199989841771877E-2</v>
      </c>
      <c r="G60" s="303">
        <f t="shared" si="9"/>
        <v>6.4655656140264015E-2</v>
      </c>
      <c r="H60" s="303">
        <f t="shared" si="9"/>
        <v>5.9088595930374715E-2</v>
      </c>
      <c r="I60" s="303">
        <f t="shared" si="9"/>
        <v>5.6920568562835769E-2</v>
      </c>
      <c r="J60" s="303">
        <f t="shared" si="9"/>
        <v>5.624676419535269E-2</v>
      </c>
      <c r="K60" s="303">
        <f t="shared" si="9"/>
        <v>5.6856241892442101E-2</v>
      </c>
      <c r="L60" s="303">
        <f t="shared" si="9"/>
        <v>5.6657054293724168E-2</v>
      </c>
      <c r="M60" s="303">
        <f t="shared" si="9"/>
        <v>7.0251337665879487E-2</v>
      </c>
      <c r="N60" s="303">
        <f t="shared" si="9"/>
        <v>7.4823496139546974E-2</v>
      </c>
      <c r="O60" s="303">
        <f t="shared" si="9"/>
        <v>8.3277071854535922E-2</v>
      </c>
      <c r="P60" s="303">
        <f t="shared" si="9"/>
        <v>7.9406880264483837E-2</v>
      </c>
      <c r="Q60" s="303">
        <f t="shared" si="9"/>
        <v>6.5664054756510784E-2</v>
      </c>
      <c r="R60" s="303">
        <f t="shared" si="9"/>
        <v>8.3930231780780795E-2</v>
      </c>
      <c r="S60" s="303">
        <f t="shared" si="9"/>
        <v>8.3115490595447983E-2</v>
      </c>
      <c r="T60" s="303">
        <f t="shared" si="9"/>
        <v>7.4261880616010842E-2</v>
      </c>
      <c r="U60" s="303">
        <f t="shared" si="9"/>
        <v>8.4857974907039849E-2</v>
      </c>
      <c r="V60" s="303">
        <f t="shared" si="9"/>
        <v>8.4976855195838003E-2</v>
      </c>
      <c r="W60" s="303">
        <f t="shared" si="9"/>
        <v>6.2137817464435349E-2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1.3640128086400752E-2</v>
      </c>
      <c r="C61" s="304">
        <f t="shared" si="10"/>
        <v>1.5037145912400476E-2</v>
      </c>
      <c r="D61" s="304">
        <f t="shared" si="10"/>
        <v>1.365780083117547E-2</v>
      </c>
      <c r="E61" s="304">
        <f t="shared" si="10"/>
        <v>1.3193706281875661E-2</v>
      </c>
      <c r="F61" s="304">
        <f t="shared" si="10"/>
        <v>1.4283680227233657E-2</v>
      </c>
      <c r="G61" s="304">
        <f t="shared" si="10"/>
        <v>1.9905846609426771E-2</v>
      </c>
      <c r="H61" s="304">
        <f t="shared" si="10"/>
        <v>1.350602073816847E-2</v>
      </c>
      <c r="I61" s="304">
        <f t="shared" si="10"/>
        <v>1.1022150893770802E-2</v>
      </c>
      <c r="J61" s="304">
        <f t="shared" si="10"/>
        <v>9.7960637342223086E-3</v>
      </c>
      <c r="K61" s="304">
        <f t="shared" si="10"/>
        <v>1.125483142347517E-2</v>
      </c>
      <c r="L61" s="304">
        <f t="shared" si="10"/>
        <v>1.0617472725289991E-2</v>
      </c>
      <c r="M61" s="304">
        <f t="shared" si="10"/>
        <v>2.3548695173305472E-2</v>
      </c>
      <c r="N61" s="304">
        <f t="shared" si="10"/>
        <v>2.845397249962775E-2</v>
      </c>
      <c r="O61" s="304">
        <f t="shared" si="10"/>
        <v>3.7644568768112265E-2</v>
      </c>
      <c r="P61" s="304">
        <f t="shared" si="10"/>
        <v>3.3432330808782475E-2</v>
      </c>
      <c r="Q61" s="304">
        <f t="shared" si="10"/>
        <v>1.8529990895106162E-2</v>
      </c>
      <c r="R61" s="304">
        <f t="shared" si="10"/>
        <v>3.8492175027531418E-2</v>
      </c>
      <c r="S61" s="304">
        <f t="shared" si="10"/>
        <v>3.7487907591380508E-2</v>
      </c>
      <c r="T61" s="304">
        <f t="shared" si="10"/>
        <v>2.8234363675087224E-2</v>
      </c>
      <c r="U61" s="304">
        <f t="shared" si="10"/>
        <v>4.0773044573788823E-2</v>
      </c>
      <c r="V61" s="304">
        <f t="shared" si="10"/>
        <v>4.2670403116343868E-2</v>
      </c>
      <c r="W61" s="304">
        <f t="shared" si="10"/>
        <v>1.5561309200919386E-2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1.0812715104994514E-2</v>
      </c>
      <c r="C62" s="304">
        <f t="shared" si="11"/>
        <v>1.1934418248630528E-2</v>
      </c>
      <c r="D62" s="304">
        <f t="shared" si="11"/>
        <v>1.0827829894152678E-2</v>
      </c>
      <c r="E62" s="304">
        <f t="shared" si="11"/>
        <v>1.0418612249152762E-2</v>
      </c>
      <c r="F62" s="304">
        <f t="shared" si="11"/>
        <v>1.129394178841096E-2</v>
      </c>
      <c r="G62" s="304">
        <f t="shared" si="11"/>
        <v>4.3131915137633967E-2</v>
      </c>
      <c r="H62" s="304">
        <f t="shared" si="11"/>
        <v>4.4178876740802821E-2</v>
      </c>
      <c r="I62" s="304">
        <f t="shared" si="11"/>
        <v>4.4577422926040063E-2</v>
      </c>
      <c r="J62" s="304">
        <f t="shared" si="11"/>
        <v>4.5348463481301692E-2</v>
      </c>
      <c r="K62" s="304">
        <f t="shared" si="11"/>
        <v>4.4153476145530959E-2</v>
      </c>
      <c r="L62" s="304">
        <f t="shared" si="11"/>
        <v>4.4772164711556962E-2</v>
      </c>
      <c r="M62" s="304">
        <f t="shared" si="11"/>
        <v>4.6230418358047261E-2</v>
      </c>
      <c r="N62" s="304">
        <f t="shared" si="11"/>
        <v>4.5946582263946996E-2</v>
      </c>
      <c r="O62" s="304">
        <f t="shared" si="11"/>
        <v>4.5242145426690882E-2</v>
      </c>
      <c r="P62" s="304">
        <f t="shared" si="11"/>
        <v>4.5570794459319164E-2</v>
      </c>
      <c r="Q62" s="304">
        <f t="shared" si="11"/>
        <v>4.667182145738983E-2</v>
      </c>
      <c r="R62" s="304">
        <f t="shared" si="11"/>
        <v>4.4973083694617756E-2</v>
      </c>
      <c r="S62" s="304">
        <f t="shared" si="11"/>
        <v>4.5225656134100241E-2</v>
      </c>
      <c r="T62" s="304">
        <f t="shared" si="11"/>
        <v>4.5387501111205208E-2</v>
      </c>
      <c r="U62" s="304">
        <f t="shared" si="11"/>
        <v>4.295224452127145E-2</v>
      </c>
      <c r="V62" s="304">
        <f t="shared" si="11"/>
        <v>4.0306708959893391E-2</v>
      </c>
      <c r="W62" s="304">
        <f t="shared" si="11"/>
        <v>4.569445690879223E-2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1.177388574332015E-2</v>
      </c>
      <c r="C63" s="304">
        <f t="shared" si="12"/>
        <v>1.1425256476509741E-2</v>
      </c>
      <c r="D63" s="304">
        <f t="shared" si="12"/>
        <v>1.1769252273249839E-2</v>
      </c>
      <c r="E63" s="304">
        <f t="shared" si="12"/>
        <v>1.1893899418605214E-2</v>
      </c>
      <c r="F63" s="304">
        <f t="shared" si="12"/>
        <v>1.162236782612726E-2</v>
      </c>
      <c r="G63" s="304">
        <f t="shared" si="12"/>
        <v>1.6178943932032774E-3</v>
      </c>
      <c r="H63" s="304">
        <f t="shared" si="12"/>
        <v>1.4036984514034215E-3</v>
      </c>
      <c r="I63" s="304">
        <f t="shared" si="12"/>
        <v>1.3209947430249066E-3</v>
      </c>
      <c r="J63" s="304">
        <f t="shared" si="12"/>
        <v>1.1022369798286947E-3</v>
      </c>
      <c r="K63" s="304">
        <f t="shared" si="12"/>
        <v>1.4479343234359723E-3</v>
      </c>
      <c r="L63" s="304">
        <f t="shared" si="12"/>
        <v>1.2674168568772163E-3</v>
      </c>
      <c r="M63" s="304">
        <f t="shared" si="12"/>
        <v>4.7222413452675636E-4</v>
      </c>
      <c r="N63" s="304">
        <f t="shared" si="12"/>
        <v>4.2294137597222907E-4</v>
      </c>
      <c r="O63" s="304">
        <f t="shared" si="12"/>
        <v>3.9035765973277896E-4</v>
      </c>
      <c r="P63" s="304">
        <f t="shared" si="12"/>
        <v>4.0375499638219342E-4</v>
      </c>
      <c r="Q63" s="304">
        <f t="shared" si="12"/>
        <v>4.6224240401480547E-4</v>
      </c>
      <c r="R63" s="304">
        <f t="shared" si="12"/>
        <v>4.6497305863162146E-4</v>
      </c>
      <c r="S63" s="304">
        <f t="shared" si="12"/>
        <v>4.0192686996722417E-4</v>
      </c>
      <c r="T63" s="304">
        <f t="shared" si="12"/>
        <v>6.4001582971840018E-4</v>
      </c>
      <c r="U63" s="304">
        <f t="shared" si="12"/>
        <v>1.1326858119795858E-3</v>
      </c>
      <c r="V63" s="304">
        <f t="shared" si="12"/>
        <v>1.9997431196007455E-3</v>
      </c>
      <c r="W63" s="304">
        <f t="shared" si="12"/>
        <v>8.8205135472372751E-4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0.12792664686484242</v>
      </c>
      <c r="C65" s="237">
        <f t="shared" si="14"/>
        <v>0.12413868984926611</v>
      </c>
      <c r="D65" s="237">
        <f t="shared" si="14"/>
        <v>0.12787630288305374</v>
      </c>
      <c r="E65" s="237">
        <f t="shared" si="14"/>
        <v>0.12923062988216147</v>
      </c>
      <c r="F65" s="237">
        <f t="shared" si="14"/>
        <v>0.12628036121972919</v>
      </c>
      <c r="G65" s="237">
        <f t="shared" si="14"/>
        <v>1.7578886802205346E-2</v>
      </c>
      <c r="H65" s="237">
        <f t="shared" si="14"/>
        <v>1.5251586435624286E-2</v>
      </c>
      <c r="I65" s="237">
        <f t="shared" si="14"/>
        <v>1.4352986914038668E-2</v>
      </c>
      <c r="J65" s="237">
        <f t="shared" si="14"/>
        <v>1.1976121049069505E-2</v>
      </c>
      <c r="K65" s="237">
        <f t="shared" si="14"/>
        <v>1.5732221877791459E-2</v>
      </c>
      <c r="L65" s="237">
        <f t="shared" si="14"/>
        <v>1.3770847808020164E-2</v>
      </c>
      <c r="M65" s="237">
        <f t="shared" si="14"/>
        <v>5.1308507162075648E-3</v>
      </c>
      <c r="N65" s="237">
        <f t="shared" si="14"/>
        <v>4.5953794038834104E-3</v>
      </c>
      <c r="O65" s="237">
        <f t="shared" si="14"/>
        <v>4.2413479777441455E-3</v>
      </c>
      <c r="P65" s="237">
        <f t="shared" si="14"/>
        <v>4.3869138845180752E-3</v>
      </c>
      <c r="Q65" s="237">
        <f t="shared" si="14"/>
        <v>5.0223963501520039E-3</v>
      </c>
      <c r="R65" s="237">
        <f t="shared" si="14"/>
        <v>5.0520656960664117E-3</v>
      </c>
      <c r="S65" s="237">
        <f t="shared" si="14"/>
        <v>4.3670507664778169E-3</v>
      </c>
      <c r="T65" s="237">
        <f t="shared" si="14"/>
        <v>6.9539556286883726E-3</v>
      </c>
      <c r="U65" s="237">
        <f t="shared" si="14"/>
        <v>1.2306956347027434E-2</v>
      </c>
      <c r="V65" s="237">
        <f t="shared" si="14"/>
        <v>2.1727782777805647E-2</v>
      </c>
      <c r="W65" s="237">
        <f t="shared" si="14"/>
        <v>9.5837410547674213E-3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343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0.5002125907726187</v>
      </c>
      <c r="C69" s="324">
        <f>IF(C$5=0,0,C$5/WWP_fec!C$5)</f>
        <v>0.49780618387346531</v>
      </c>
      <c r="D69" s="324">
        <f>IF(D$5=0,0,D$5/WWP_fec!D$5)</f>
        <v>0.50014914320239634</v>
      </c>
      <c r="E69" s="324">
        <f>IF(E$5=0,0,E$5/WWP_fec!E$5)</f>
        <v>0.50226061117922505</v>
      </c>
      <c r="F69" s="324">
        <f>IF(F$5=0,0,F$5/WWP_fec!F$5)</f>
        <v>0.5003558065632433</v>
      </c>
      <c r="G69" s="324">
        <f>IF(G$5=0,0,G$5/WWP_fec!G$5)</f>
        <v>0.41117398812515188</v>
      </c>
      <c r="H69" s="324">
        <f>IF(H$5=0,0,H$5/WWP_fec!H$5)</f>
        <v>0.41036186296490518</v>
      </c>
      <c r="I69" s="324">
        <f>IF(I$5=0,0,I$5/WWP_fec!I$5)</f>
        <v>0.41006142463994616</v>
      </c>
      <c r="J69" s="324">
        <f>IF(J$5=0,0,J$5/WWP_fec!J$5)</f>
        <v>0.40889028939959587</v>
      </c>
      <c r="K69" s="324">
        <f>IF(K$5=0,0,K$5/WWP_fec!K$5)</f>
        <v>0.41088457947392482</v>
      </c>
      <c r="L69" s="324">
        <f>IF(L$5=0,0,L$5/WWP_fec!L$5)</f>
        <v>0.40973581943066156</v>
      </c>
      <c r="M69" s="324">
        <f>IF(M$5=0,0,M$5/WWP_fec!M$5)</f>
        <v>0.40584888101586131</v>
      </c>
      <c r="N69" s="324">
        <f>IF(N$5=0,0,N$5/WWP_fec!N$5)</f>
        <v>0.40626966176743312</v>
      </c>
      <c r="O69" s="324">
        <f>IF(O$5=0,0,O$5/WWP_fec!O$5)</f>
        <v>0.407747762686134</v>
      </c>
      <c r="P69" s="324">
        <f>IF(P$5=0,0,P$5/WWP_fec!P$5)</f>
        <v>0.40694197730607512</v>
      </c>
      <c r="Q69" s="324">
        <f>IF(Q$5=0,0,Q$5/WWP_fec!Q$5)</f>
        <v>0.40556857938583368</v>
      </c>
      <c r="R69" s="324">
        <f>IF(R$5=0,0,R$5/WWP_fec!R$5)</f>
        <v>0.40824569656189996</v>
      </c>
      <c r="S69" s="324">
        <f>IF(S$5=0,0,S$5/WWP_fec!S$5)</f>
        <v>0.40772630142653477</v>
      </c>
      <c r="T69" s="324">
        <f>IF(T$5=0,0,T$5/WWP_fec!T$5)</f>
        <v>0.40695741446394679</v>
      </c>
      <c r="U69" s="324">
        <f>IF(U$5=0,0,U$5/WWP_fec!U$5)</f>
        <v>0.43328129268051335</v>
      </c>
      <c r="V69" s="324">
        <f>IF(V$5=0,0,V$5/WWP_fec!V$5)</f>
        <v>0.43729899462003269</v>
      </c>
      <c r="W69" s="324">
        <f>IF(W$5=0,0,W$5/WWP_fec!W$5)</f>
        <v>0.41939534055358513</v>
      </c>
      <c r="DA69" s="95"/>
    </row>
    <row r="70" spans="1:105" ht="12" customHeight="1" x14ac:dyDescent="0.25">
      <c r="A70" s="55" t="s">
        <v>92</v>
      </c>
      <c r="B70" s="336">
        <f>IF(B$6=0,0,B$6/WWP_fec!B$6)</f>
        <v>0.47938494868339704</v>
      </c>
      <c r="C70" s="336">
        <f>IF(C$6=0,0,C$6/WWP_fec!C$6)</f>
        <v>0.47938494868339709</v>
      </c>
      <c r="D70" s="336">
        <f>IF(D$6=0,0,D$6/WWP_fec!D$6)</f>
        <v>0.47938494868339698</v>
      </c>
      <c r="E70" s="336">
        <f>IF(E$6=0,0,E$6/WWP_fec!E$6)</f>
        <v>0.47938494868339698</v>
      </c>
      <c r="F70" s="336">
        <f>IF(F$6=0,0,F$6/WWP_fec!F$6)</f>
        <v>0.47938494868339709</v>
      </c>
      <c r="G70" s="336">
        <f>IF(G$6=0,0,G$6/WWP_fec!G$6)</f>
        <v>0.47938494868339709</v>
      </c>
      <c r="H70" s="336">
        <f>IF(H$6=0,0,H$6/WWP_fec!H$6)</f>
        <v>0.47938494868339704</v>
      </c>
      <c r="I70" s="336">
        <f>IF(I$6=0,0,I$6/WWP_fec!I$6)</f>
        <v>0.47938494868339721</v>
      </c>
      <c r="J70" s="336">
        <f>IF(J$6=0,0,J$6/WWP_fec!J$6)</f>
        <v>0.47938494868339704</v>
      </c>
      <c r="K70" s="336">
        <f>IF(K$6=0,0,K$6/WWP_fec!K$6)</f>
        <v>0.47938494868339704</v>
      </c>
      <c r="L70" s="336">
        <f>IF(L$6=0,0,L$6/WWP_fec!L$6)</f>
        <v>0.47938494868339698</v>
      </c>
      <c r="M70" s="336">
        <f>IF(M$6=0,0,M$6/WWP_fec!M$6)</f>
        <v>0.47938494868339709</v>
      </c>
      <c r="N70" s="336">
        <f>IF(N$6=0,0,N$6/WWP_fec!N$6)</f>
        <v>0.47938494868339693</v>
      </c>
      <c r="O70" s="336">
        <f>IF(O$6=0,0,O$6/WWP_fec!O$6)</f>
        <v>0.47938494868339682</v>
      </c>
      <c r="P70" s="336">
        <f>IF(P$6=0,0,P$6/WWP_fec!P$6)</f>
        <v>0.47938494868339704</v>
      </c>
      <c r="Q70" s="336">
        <f>IF(Q$6=0,0,Q$6/WWP_fec!Q$6)</f>
        <v>0.47938494868339698</v>
      </c>
      <c r="R70" s="336">
        <f>IF(R$6=0,0,R$6/WWP_fec!R$6)</f>
        <v>0.47938494868339687</v>
      </c>
      <c r="S70" s="336">
        <f>IF(S$6=0,0,S$6/WWP_fec!S$6)</f>
        <v>0.47938494868339687</v>
      </c>
      <c r="T70" s="336">
        <f>IF(T$6=0,0,T$6/WWP_fec!T$6)</f>
        <v>0.47938494868339693</v>
      </c>
      <c r="U70" s="336">
        <f>IF(U$6=0,0,U$6/WWP_fec!U$6)</f>
        <v>0.47938494868339715</v>
      </c>
      <c r="V70" s="336">
        <f>IF(V$6=0,0,V$6/WWP_fec!V$6)</f>
        <v>0.47938494868339704</v>
      </c>
      <c r="W70" s="336">
        <f>IF(W$6=0,0,W$6/WWP_fec!W$6)</f>
        <v>0.47938494868339704</v>
      </c>
      <c r="DA70" s="67"/>
    </row>
    <row r="71" spans="1:105" ht="12" customHeight="1" x14ac:dyDescent="0.25">
      <c r="A71" s="202" t="s">
        <v>93</v>
      </c>
      <c r="B71" s="337">
        <f>IF(B$7=0,0,B$7/WWP_fec!B$7)</f>
        <v>0.12436811109145214</v>
      </c>
      <c r="C71" s="337">
        <f>IF(C$7=0,0,C$7/WWP_fec!C$7)</f>
        <v>0.12436811109145213</v>
      </c>
      <c r="D71" s="337">
        <f>IF(D$7=0,0,D$7/WWP_fec!D$7)</f>
        <v>0.12436811109145213</v>
      </c>
      <c r="E71" s="337">
        <f>IF(E$7=0,0,E$7/WWP_fec!E$7)</f>
        <v>0.12436811109145213</v>
      </c>
      <c r="F71" s="337">
        <f>IF(F$7=0,0,F$7/WWP_fec!F$7)</f>
        <v>0.12436811109145217</v>
      </c>
      <c r="G71" s="337">
        <f>IF(G$7=0,0,G$7/WWP_fec!G$7)</f>
        <v>0.12436811109145217</v>
      </c>
      <c r="H71" s="337">
        <f>IF(H$7=0,0,H$7/WWP_fec!H$7)</f>
        <v>0.12436811109145213</v>
      </c>
      <c r="I71" s="337">
        <f>IF(I$7=0,0,I$7/WWP_fec!I$7)</f>
        <v>0.12436811109145213</v>
      </c>
      <c r="J71" s="337">
        <f>IF(J$7=0,0,J$7/WWP_fec!J$7)</f>
        <v>0.12436811109145211</v>
      </c>
      <c r="K71" s="337">
        <f>IF(K$7=0,0,K$7/WWP_fec!K$7)</f>
        <v>0.12436811109145215</v>
      </c>
      <c r="L71" s="337">
        <f>IF(L$7=0,0,L$7/WWP_fec!L$7)</f>
        <v>0.12436811109145214</v>
      </c>
      <c r="M71" s="337">
        <f>IF(M$7=0,0,M$7/WWP_fec!M$7)</f>
        <v>0.12436811109145211</v>
      </c>
      <c r="N71" s="337">
        <f>IF(N$7=0,0,N$7/WWP_fec!N$7)</f>
        <v>0.12436811109145209</v>
      </c>
      <c r="O71" s="337">
        <f>IF(O$7=0,0,O$7/WWP_fec!O$7)</f>
        <v>0.12436811109145213</v>
      </c>
      <c r="P71" s="337">
        <f>IF(P$7=0,0,P$7/WWP_fec!P$7)</f>
        <v>0.12436811109145213</v>
      </c>
      <c r="Q71" s="337">
        <f>IF(Q$7=0,0,Q$7/WWP_fec!Q$7)</f>
        <v>0.12436811109145213</v>
      </c>
      <c r="R71" s="337">
        <f>IF(R$7=0,0,R$7/WWP_fec!R$7)</f>
        <v>0.12436811109145214</v>
      </c>
      <c r="S71" s="337">
        <f>IF(S$7=0,0,S$7/WWP_fec!S$7)</f>
        <v>0.12436811109145218</v>
      </c>
      <c r="T71" s="337">
        <f>IF(T$7=0,0,T$7/WWP_fec!T$7)</f>
        <v>0.12436811109145211</v>
      </c>
      <c r="U71" s="337">
        <f>IF(U$7=0,0,U$7/WWP_fec!U$7)</f>
        <v>0.12436811109145215</v>
      </c>
      <c r="V71" s="337">
        <f>IF(V$7=0,0,V$7/WWP_fec!V$7)</f>
        <v>0.12436811109145213</v>
      </c>
      <c r="W71" s="337">
        <f>IF(W$7=0,0,W$7/WWP_fec!W$7)</f>
        <v>0.12436811109145218</v>
      </c>
      <c r="DA71" s="174"/>
    </row>
    <row r="72" spans="1:105" ht="12" customHeight="1" x14ac:dyDescent="0.25">
      <c r="A72" s="202" t="s">
        <v>94</v>
      </c>
      <c r="B72" s="337">
        <f>IF(B$8=0,0,B$8/WWP_fec!B$8)</f>
        <v>0.6803133343482507</v>
      </c>
      <c r="C72" s="337">
        <f>IF(C$8=0,0,C$8/WWP_fec!C$8)</f>
        <v>0.68031333434825014</v>
      </c>
      <c r="D72" s="337">
        <f>IF(D$8=0,0,D$8/WWP_fec!D$8)</f>
        <v>0.68031333434825081</v>
      </c>
      <c r="E72" s="337">
        <f>IF(E$8=0,0,E$8/WWP_fec!E$8)</f>
        <v>0.6803133343482507</v>
      </c>
      <c r="F72" s="337">
        <f>IF(F$8=0,0,F$8/WWP_fec!F$8)</f>
        <v>0.68031333434825059</v>
      </c>
      <c r="G72" s="337">
        <f>IF(G$8=0,0,G$8/WWP_fec!G$8)</f>
        <v>0.6803133343482507</v>
      </c>
      <c r="H72" s="337">
        <f>IF(H$8=0,0,H$8/WWP_fec!H$8)</f>
        <v>0.6803133343482507</v>
      </c>
      <c r="I72" s="337">
        <f>IF(I$8=0,0,I$8/WWP_fec!I$8)</f>
        <v>0.68031333434825059</v>
      </c>
      <c r="J72" s="337">
        <f>IF(J$8=0,0,J$8/WWP_fec!J$8)</f>
        <v>0.68031333434825025</v>
      </c>
      <c r="K72" s="337">
        <f>IF(K$8=0,0,K$8/WWP_fec!K$8)</f>
        <v>0.68031333434825059</v>
      </c>
      <c r="L72" s="337">
        <f>IF(L$8=0,0,L$8/WWP_fec!L$8)</f>
        <v>0.68031333434825081</v>
      </c>
      <c r="M72" s="337">
        <f>IF(M$8=0,0,M$8/WWP_fec!M$8)</f>
        <v>0.6803133343482507</v>
      </c>
      <c r="N72" s="337">
        <f>IF(N$8=0,0,N$8/WWP_fec!N$8)</f>
        <v>0.68031333434825048</v>
      </c>
      <c r="O72" s="337">
        <f>IF(O$8=0,0,O$8/WWP_fec!O$8)</f>
        <v>0.6803133343482507</v>
      </c>
      <c r="P72" s="337">
        <f>IF(P$8=0,0,P$8/WWP_fec!P$8)</f>
        <v>0.6803133343482507</v>
      </c>
      <c r="Q72" s="337">
        <f>IF(Q$8=0,0,Q$8/WWP_fec!Q$8)</f>
        <v>0.6803133343482507</v>
      </c>
      <c r="R72" s="337">
        <f>IF(R$8=0,0,R$8/WWP_fec!R$8)</f>
        <v>0.6803133343482507</v>
      </c>
      <c r="S72" s="337">
        <f>IF(S$8=0,0,S$8/WWP_fec!S$8)</f>
        <v>0.68031333434825059</v>
      </c>
      <c r="T72" s="337">
        <f>IF(T$8=0,0,T$8/WWP_fec!T$8)</f>
        <v>0.68031333434825059</v>
      </c>
      <c r="U72" s="337">
        <f>IF(U$8=0,0,U$8/WWP_fec!U$8)</f>
        <v>0.68031333434825059</v>
      </c>
      <c r="V72" s="337">
        <f>IF(V$8=0,0,V$8/WWP_fec!V$8)</f>
        <v>0.68031333434825059</v>
      </c>
      <c r="W72" s="337">
        <f>IF(W$8=0,0,W$8/WWP_fec!W$8)</f>
        <v>0.68031333434825059</v>
      </c>
      <c r="DA72" s="174"/>
    </row>
    <row r="73" spans="1:105" ht="12" customHeight="1" x14ac:dyDescent="0.25">
      <c r="A73" s="202" t="s">
        <v>95</v>
      </c>
      <c r="B73" s="337">
        <f>IF(B$9=0,0,B$9/WWP_fec!B$9)</f>
        <v>0.50644877145178901</v>
      </c>
      <c r="C73" s="337">
        <f>IF(C$9=0,0,C$9/WWP_fec!C$9)</f>
        <v>0.50644877145178913</v>
      </c>
      <c r="D73" s="337">
        <f>IF(D$9=0,0,D$9/WWP_fec!D$9)</f>
        <v>0.50644877145178879</v>
      </c>
      <c r="E73" s="337">
        <f>IF(E$9=0,0,E$9/WWP_fec!E$9)</f>
        <v>0.5064487714517889</v>
      </c>
      <c r="F73" s="337">
        <f>IF(F$9=0,0,F$9/WWP_fec!F$9)</f>
        <v>0.50644877145178901</v>
      </c>
      <c r="G73" s="337">
        <f>IF(G$9=0,0,G$9/WWP_fec!G$9)</f>
        <v>0.5064487714517889</v>
      </c>
      <c r="H73" s="337">
        <f>IF(H$9=0,0,H$9/WWP_fec!H$9)</f>
        <v>0.5064487714517889</v>
      </c>
      <c r="I73" s="337">
        <f>IF(I$9=0,0,I$9/WWP_fec!I$9)</f>
        <v>0.5064487714517889</v>
      </c>
      <c r="J73" s="337">
        <f>IF(J$9=0,0,J$9/WWP_fec!J$9)</f>
        <v>0.5064487714517889</v>
      </c>
      <c r="K73" s="337">
        <f>IF(K$9=0,0,K$9/WWP_fec!K$9)</f>
        <v>0.50644877145178901</v>
      </c>
      <c r="L73" s="337">
        <f>IF(L$9=0,0,L$9/WWP_fec!L$9)</f>
        <v>0.50644877145178879</v>
      </c>
      <c r="M73" s="337">
        <f>IF(M$9=0,0,M$9/WWP_fec!M$9)</f>
        <v>0.50644877145178879</v>
      </c>
      <c r="N73" s="337">
        <f>IF(N$9=0,0,N$9/WWP_fec!N$9)</f>
        <v>0.50644877145178913</v>
      </c>
      <c r="O73" s="337">
        <f>IF(O$9=0,0,O$9/WWP_fec!O$9)</f>
        <v>0.50644877145178901</v>
      </c>
      <c r="P73" s="337">
        <f>IF(P$9=0,0,P$9/WWP_fec!P$9)</f>
        <v>0.50644877145178913</v>
      </c>
      <c r="Q73" s="337">
        <f>IF(Q$9=0,0,Q$9/WWP_fec!Q$9)</f>
        <v>0.50644877145178879</v>
      </c>
      <c r="R73" s="337">
        <f>IF(R$9=0,0,R$9/WWP_fec!R$9)</f>
        <v>0.50644877145178879</v>
      </c>
      <c r="S73" s="337">
        <f>IF(S$9=0,0,S$9/WWP_fec!S$9)</f>
        <v>0.5064487714517889</v>
      </c>
      <c r="T73" s="337">
        <f>IF(T$9=0,0,T$9/WWP_fec!T$9)</f>
        <v>0.50644877145178879</v>
      </c>
      <c r="U73" s="337">
        <f>IF(U$9=0,0,U$9/WWP_fec!U$9)</f>
        <v>0.50644877145178868</v>
      </c>
      <c r="V73" s="337">
        <f>IF(V$9=0,0,V$9/WWP_fec!V$9)</f>
        <v>0.50644877145178868</v>
      </c>
      <c r="W73" s="337">
        <f>IF(W$9=0,0,W$9/WWP_fec!W$9)</f>
        <v>0.5064487714517889</v>
      </c>
      <c r="DA73" s="174"/>
    </row>
    <row r="74" spans="1:105" ht="12" customHeight="1" x14ac:dyDescent="0.25">
      <c r="A74" s="56" t="s">
        <v>96</v>
      </c>
      <c r="B74" s="338">
        <f>IF(B$10=0,0,B$10/WWP_fec!B$10)</f>
        <v>0.84244109154964975</v>
      </c>
      <c r="C74" s="338">
        <f>IF(C$10=0,0,C$10/WWP_fec!C$10)</f>
        <v>0.84179700559607307</v>
      </c>
      <c r="D74" s="338">
        <f>IF(D$10=0,0,D$10/WWP_fec!D$10)</f>
        <v>0.84243128411136181</v>
      </c>
      <c r="E74" s="338">
        <f>IF(E$10=0,0,E$10/WWP_fec!E$10)</f>
        <v>0.84270476611393619</v>
      </c>
      <c r="F74" s="338">
        <f>IF(F$10=0,0,F$10/WWP_fec!F$10)</f>
        <v>0.8422974743315006</v>
      </c>
      <c r="G74" s="338">
        <f>IF(G$10=0,0,G$10/WWP_fec!G$10)</f>
        <v>0.7620876205726822</v>
      </c>
      <c r="H74" s="338">
        <f>IF(H$10=0,0,H$10/WWP_fec!H$10)</f>
        <v>0.79896927364491921</v>
      </c>
      <c r="I74" s="338">
        <f>IF(I$10=0,0,I$10/WWP_fec!I$10)</f>
        <v>0.81252844546722824</v>
      </c>
      <c r="J74" s="338">
        <f>IF(J$10=0,0,J$10/WWP_fec!J$10)</f>
        <v>0.80976253481211324</v>
      </c>
      <c r="K74" s="338">
        <f>IF(K$10=0,0,K$10/WWP_fec!K$10)</f>
        <v>0.81952549372735184</v>
      </c>
      <c r="L74" s="338">
        <f>IF(L$10=0,0,L$10/WWP_fec!L$10)</f>
        <v>0.81105621049884025</v>
      </c>
      <c r="M74" s="338">
        <f>IF(M$10=0,0,M$10/WWP_fec!M$10)</f>
        <v>0.67333681057248684</v>
      </c>
      <c r="N74" s="338">
        <f>IF(N$10=0,0,N$10/WWP_fec!N$10)</f>
        <v>0.6770389657971192</v>
      </c>
      <c r="O74" s="338">
        <f>IF(O$10=0,0,O$10/WWP_fec!O$10)</f>
        <v>0.67643352876286134</v>
      </c>
      <c r="P74" s="338">
        <f>IF(P$10=0,0,P$10/WWP_fec!P$10)</f>
        <v>0.67707950869924982</v>
      </c>
      <c r="Q74" s="338">
        <f>IF(Q$10=0,0,Q$10/WWP_fec!Q$10)</f>
        <v>0.68180043259787337</v>
      </c>
      <c r="R74" s="338">
        <f>IF(R$10=0,0,R$10/WWP_fec!R$10)</f>
        <v>0.6766412337307246</v>
      </c>
      <c r="S74" s="338">
        <f>IF(S$10=0,0,S$10/WWP_fec!S$10)</f>
        <v>0.67564131565307983</v>
      </c>
      <c r="T74" s="338">
        <f>IF(T$10=0,0,T$10/WWP_fec!T$10)</f>
        <v>0.67529635838689173</v>
      </c>
      <c r="U74" s="338">
        <f>IF(U$10=0,0,U$10/WWP_fec!U$10)</f>
        <v>0.67422611044687242</v>
      </c>
      <c r="V74" s="338">
        <f>IF(V$10=0,0,V$10/WWP_fec!V$10)</f>
        <v>0.68074498840611342</v>
      </c>
      <c r="W74" s="338">
        <f>IF(W$10=0,0,W$10/WWP_fec!W$10)</f>
        <v>0.68322173945724662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0.47617137103149809</v>
      </c>
      <c r="C75" s="351">
        <f>IF(C$16=0,0,C$16/WWP_fec!C$16)</f>
        <v>0.47461970197330017</v>
      </c>
      <c r="D75" s="351">
        <f>IF(D$16=0,0,D$16/WWP_fec!D$16)</f>
        <v>0.47603848046045572</v>
      </c>
      <c r="E75" s="351">
        <f>IF(E$16=0,0,E$16/WWP_fec!E$16)</f>
        <v>0.4812514827967877</v>
      </c>
      <c r="F75" s="351">
        <f>IF(F$16=0,0,F$16/WWP_fec!F$16)</f>
        <v>0.47952986477360388</v>
      </c>
      <c r="G75" s="351">
        <f>IF(G$16=0,0,G$16/WWP_fec!G$16)</f>
        <v>0.4144603499950118</v>
      </c>
      <c r="H75" s="351">
        <f>IF(H$16=0,0,H$16/WWP_fec!H$16)</f>
        <v>0.41429889992828439</v>
      </c>
      <c r="I75" s="351">
        <f>IF(I$16=0,0,I$16/WWP_fec!I$16)</f>
        <v>0.41426985462726507</v>
      </c>
      <c r="J75" s="351">
        <f>IF(J$16=0,0,J$16/WWP_fec!J$16)</f>
        <v>0.41426009654508583</v>
      </c>
      <c r="K75" s="351">
        <f>IF(K$16=0,0,K$16/WWP_fec!K$16)</f>
        <v>0.41427321708951986</v>
      </c>
      <c r="L75" s="351">
        <f>IF(L$16=0,0,L$16/WWP_fec!L$16)</f>
        <v>0.41426590904081806</v>
      </c>
      <c r="M75" s="351">
        <f>IF(M$16=0,0,M$16/WWP_fec!M$16)</f>
        <v>0.41459985640870473</v>
      </c>
      <c r="N75" s="351">
        <f>IF(N$16=0,0,N$16/WWP_fec!N$16)</f>
        <v>0.41493942288629571</v>
      </c>
      <c r="O75" s="351">
        <f>IF(O$16=0,0,O$16/WWP_fec!O$16)</f>
        <v>0.41625467011606743</v>
      </c>
      <c r="P75" s="351">
        <f>IF(P$16=0,0,P$16/WWP_fec!P$16)</f>
        <v>0.41550469315571814</v>
      </c>
      <c r="Q75" s="351">
        <f>IF(Q$16=0,0,Q$16/WWP_fec!Q$16)</f>
        <v>0.4144026892321952</v>
      </c>
      <c r="R75" s="351">
        <f>IF(R$16=0,0,R$16/WWP_fec!R$16)</f>
        <v>0.4164774740645022</v>
      </c>
      <c r="S75" s="351">
        <f>IF(S$16=0,0,S$16/WWP_fec!S$16)</f>
        <v>0.41622241219815215</v>
      </c>
      <c r="T75" s="351">
        <f>IF(T$16=0,0,T$16/WWP_fec!T$16)</f>
        <v>0.4149326390740749</v>
      </c>
      <c r="U75" s="351">
        <f>IF(U$16=0,0,U$16/WWP_fec!U$16)</f>
        <v>0.44265272536409328</v>
      </c>
      <c r="V75" s="351">
        <f>IF(V$16=0,0,V$16/WWP_fec!V$16)</f>
        <v>0.44435569438838945</v>
      </c>
      <c r="W75" s="351">
        <f>IF(W$16=0,0,W$16/WWP_fec!W$16)</f>
        <v>0.42815768076876409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0.44349414969510614</v>
      </c>
      <c r="C76" s="351">
        <f>IF(C$27=0,0,C$27/WWP_fec!C$27)</f>
        <v>0.44349414969510614</v>
      </c>
      <c r="D76" s="351">
        <f>IF(D$27=0,0,D$27/WWP_fec!D$27)</f>
        <v>0.4434941496951062</v>
      </c>
      <c r="E76" s="351">
        <f>IF(E$27=0,0,E$27/WWP_fec!E$27)</f>
        <v>0.44349414969510614</v>
      </c>
      <c r="F76" s="351">
        <f>IF(F$27=0,0,F$27/WWP_fec!F$27)</f>
        <v>0.44349414969510614</v>
      </c>
      <c r="G76" s="351">
        <f>IF(G$27=0,0,G$27/WWP_fec!G$27)</f>
        <v>0.44349414969510609</v>
      </c>
      <c r="H76" s="351">
        <f>IF(H$27=0,0,H$27/WWP_fec!H$27)</f>
        <v>0.44349414969510609</v>
      </c>
      <c r="I76" s="351">
        <f>IF(I$27=0,0,I$27/WWP_fec!I$27)</f>
        <v>0.44349414969510631</v>
      </c>
      <c r="J76" s="351">
        <f>IF(J$27=0,0,J$27/WWP_fec!J$27)</f>
        <v>0.44349414969510609</v>
      </c>
      <c r="K76" s="351">
        <f>IF(K$27=0,0,K$27/WWP_fec!K$27)</f>
        <v>0.44349414969510625</v>
      </c>
      <c r="L76" s="351">
        <f>IF(L$27=0,0,L$27/WWP_fec!L$27)</f>
        <v>0.44349414969510609</v>
      </c>
      <c r="M76" s="351">
        <f>IF(M$27=0,0,M$27/WWP_fec!M$27)</f>
        <v>0.44349414969510637</v>
      </c>
      <c r="N76" s="351">
        <f>IF(N$27=0,0,N$27/WWP_fec!N$27)</f>
        <v>0.44349414969510603</v>
      </c>
      <c r="O76" s="351">
        <f>IF(O$27=0,0,O$27/WWP_fec!O$27)</f>
        <v>0.4434941496951062</v>
      </c>
      <c r="P76" s="351">
        <f>IF(P$27=0,0,P$27/WWP_fec!P$27)</f>
        <v>0.4434941496951062</v>
      </c>
      <c r="Q76" s="351">
        <f>IF(Q$27=0,0,Q$27/WWP_fec!Q$27)</f>
        <v>0.44349414969510625</v>
      </c>
      <c r="R76" s="351">
        <f>IF(R$27=0,0,R$27/WWP_fec!R$27)</f>
        <v>0.44349414969510631</v>
      </c>
      <c r="S76" s="351">
        <f>IF(S$27=0,0,S$27/WWP_fec!S$27)</f>
        <v>0.44349414969510609</v>
      </c>
      <c r="T76" s="351">
        <f>IF(T$27=0,0,T$27/WWP_fec!T$27)</f>
        <v>0.44349414969510625</v>
      </c>
      <c r="U76" s="351">
        <f>IF(U$27=0,0,U$27/WWP_fec!U$27)</f>
        <v>0.44349414969510614</v>
      </c>
      <c r="V76" s="351">
        <f>IF(V$27=0,0,V$27/WWP_fec!V$27)</f>
        <v>0.44349414969510614</v>
      </c>
      <c r="W76" s="351">
        <f>IF(W$27=0,0,W$27/WWP_fec!W$27)</f>
        <v>0.44349414969510625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0.34808300068852388</v>
      </c>
      <c r="C77" s="351">
        <f>IF(C$28=0,0,C$28/WWP_fec!C$28)</f>
        <v>0.34409454211219398</v>
      </c>
      <c r="D77" s="351">
        <f>IF(D$28=0,0,D$28/WWP_fec!D$28)</f>
        <v>0.34795483956071094</v>
      </c>
      <c r="E77" s="351">
        <f>IF(E$28=0,0,E$28/WWP_fec!E$28)</f>
        <v>0.35245067681824405</v>
      </c>
      <c r="F77" s="351">
        <f>IF(F$28=0,0,F$28/WWP_fec!F$28)</f>
        <v>0.34894155110526587</v>
      </c>
      <c r="G77" s="351">
        <f>IF(G$28=0,0,G$28/WWP_fec!G$28)</f>
        <v>0.28578121182996152</v>
      </c>
      <c r="H77" s="351">
        <f>IF(H$28=0,0,H$28/WWP_fec!H$28)</f>
        <v>0.2812070923930674</v>
      </c>
      <c r="I77" s="351">
        <f>IF(I$28=0,0,I$28/WWP_fec!I$28)</f>
        <v>0.27903323599472135</v>
      </c>
      <c r="J77" s="351">
        <f>IF(J$28=0,0,J$28/WWP_fec!J$28)</f>
        <v>0.27790324815792788</v>
      </c>
      <c r="K77" s="351">
        <f>IF(K$28=0,0,K$28/WWP_fec!K$28)</f>
        <v>0.27997735475584973</v>
      </c>
      <c r="L77" s="351">
        <f>IF(L$28=0,0,L$28/WWP_fec!L$28)</f>
        <v>0.27834114306646685</v>
      </c>
      <c r="M77" s="351">
        <f>IF(M$28=0,0,M$28/WWP_fec!M$28)</f>
        <v>0.2871208771063713</v>
      </c>
      <c r="N77" s="351">
        <f>IF(N$28=0,0,N$28/WWP_fec!N$28)</f>
        <v>0.29072874327340825</v>
      </c>
      <c r="O77" s="351">
        <f>IF(O$28=0,0,O$28/WWP_fec!O$28)</f>
        <v>0.2961763625532437</v>
      </c>
      <c r="P77" s="351">
        <f>IF(P$28=0,0,P$28/WWP_fec!P$28)</f>
        <v>0.29379218338486823</v>
      </c>
      <c r="Q77" s="351">
        <f>IF(Q$28=0,0,Q$28/WWP_fec!Q$28)</f>
        <v>0.28406042753559307</v>
      </c>
      <c r="R77" s="351">
        <f>IF(R$28=0,0,R$28/WWP_fec!R$28)</f>
        <v>0.2968453704713761</v>
      </c>
      <c r="S77" s="351">
        <f>IF(S$28=0,0,S$28/WWP_fec!S$28)</f>
        <v>0.29600059345698893</v>
      </c>
      <c r="T77" s="351">
        <f>IF(T$28=0,0,T$28/WWP_fec!T$28)</f>
        <v>0.29057451201729934</v>
      </c>
      <c r="U77" s="351">
        <f>IF(U$28=0,0,U$28/WWP_fec!U$28)</f>
        <v>0.30867794428269069</v>
      </c>
      <c r="V77" s="351">
        <f>IF(V$28=0,0,V$28/WWP_fec!V$28)</f>
        <v>0.31035577651670893</v>
      </c>
      <c r="W77" s="351">
        <f>IF(W$28=0,0,W$28/WWP_fec!W$28)</f>
        <v>0.28587920180848936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0.51740984131095724</v>
      </c>
      <c r="C78" s="339">
        <f>IF(C$48=0,0,C$48/WWP_fec!C$48)</f>
        <v>0.51740984131095713</v>
      </c>
      <c r="D78" s="339">
        <f>IF(D$48=0,0,D$48/WWP_fec!D$48)</f>
        <v>0.51740984131095713</v>
      </c>
      <c r="E78" s="339">
        <f>IF(E$48=0,0,E$48/WWP_fec!E$48)</f>
        <v>0.51740984131095724</v>
      </c>
      <c r="F78" s="339">
        <f>IF(F$48=0,0,F$48/WWP_fec!F$48)</f>
        <v>0.51740984131095724</v>
      </c>
      <c r="G78" s="339">
        <f>IF(G$48=0,0,G$48/WWP_fec!G$48)</f>
        <v>0.51740984131095724</v>
      </c>
      <c r="H78" s="339">
        <f>IF(H$48=0,0,H$48/WWP_fec!H$48)</f>
        <v>0.51740984131095713</v>
      </c>
      <c r="I78" s="339">
        <f>IF(I$48=0,0,I$48/WWP_fec!I$48)</f>
        <v>0.51740984131095724</v>
      </c>
      <c r="J78" s="339">
        <f>IF(J$48=0,0,J$48/WWP_fec!J$48)</f>
        <v>0.51740984131095713</v>
      </c>
      <c r="K78" s="339">
        <f>IF(K$48=0,0,K$48/WWP_fec!K$48)</f>
        <v>0.51740984131095746</v>
      </c>
      <c r="L78" s="339">
        <f>IF(L$48=0,0,L$48/WWP_fec!L$48)</f>
        <v>0.51740984131095702</v>
      </c>
      <c r="M78" s="339">
        <f>IF(M$48=0,0,M$48/WWP_fec!M$48)</f>
        <v>0.51740984131095724</v>
      </c>
      <c r="N78" s="339">
        <f>IF(N$48=0,0,N$48/WWP_fec!N$48)</f>
        <v>0.51740984131095724</v>
      </c>
      <c r="O78" s="339">
        <f>IF(O$48=0,0,O$48/WWP_fec!O$48)</f>
        <v>0.51740984131095724</v>
      </c>
      <c r="P78" s="339">
        <f>IF(P$48=0,0,P$48/WWP_fec!P$48)</f>
        <v>0.51740984131095713</v>
      </c>
      <c r="Q78" s="339">
        <f>IF(Q$48=0,0,Q$48/WWP_fec!Q$48)</f>
        <v>0.51740984131095713</v>
      </c>
      <c r="R78" s="339">
        <f>IF(R$48=0,0,R$48/WWP_fec!R$48)</f>
        <v>0.51740984131095735</v>
      </c>
      <c r="S78" s="339">
        <f>IF(S$48=0,0,S$48/WWP_fec!S$48)</f>
        <v>0.51740984131095713</v>
      </c>
      <c r="T78" s="339">
        <f>IF(T$48=0,0,T$48/WWP_fec!T$48)</f>
        <v>0.51740984131095724</v>
      </c>
      <c r="U78" s="339">
        <f>IF(U$48=0,0,U$48/WWP_fec!U$48)</f>
        <v>0.51740984131095713</v>
      </c>
      <c r="V78" s="339">
        <f>IF(V$48=0,0,V$48/WWP_fec!V$48)</f>
        <v>0.51740984131095724</v>
      </c>
      <c r="W78" s="339">
        <f>IF(W$48=0,0,W$48/WWP_fec!W$48)</f>
        <v>0.51740984131095724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CO2 emissions"</f>
        <v>LU: Wood and wood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1.666208881693884</v>
      </c>
      <c r="C5" s="225">
        <v>1.632223441464234</v>
      </c>
      <c r="D5" s="225">
        <v>1.6741015216987261</v>
      </c>
      <c r="E5" s="225">
        <v>1.658522521774709</v>
      </c>
      <c r="F5" s="225">
        <v>1.9600725619040491</v>
      </c>
      <c r="G5" s="225">
        <v>1.9349863202351789</v>
      </c>
      <c r="H5" s="225">
        <v>1.1037524403237391</v>
      </c>
      <c r="I5" s="225">
        <v>0.93222360017740658</v>
      </c>
      <c r="J5" s="225">
        <v>0.82717308020357816</v>
      </c>
      <c r="K5" s="225">
        <v>0.75135708025914327</v>
      </c>
      <c r="L5" s="225">
        <v>0.86090364017514842</v>
      </c>
      <c r="M5" s="225">
        <v>1.9914141600605419</v>
      </c>
      <c r="N5" s="225">
        <v>2.1986359199460268</v>
      </c>
      <c r="O5" s="225">
        <v>3.767523839844547</v>
      </c>
      <c r="P5" s="225">
        <v>3.6485974798617629</v>
      </c>
      <c r="Q5" s="225">
        <v>1.447465680315883</v>
      </c>
      <c r="R5" s="225">
        <v>4.5117626398991808</v>
      </c>
      <c r="S5" s="225">
        <v>3.823814519840592</v>
      </c>
      <c r="T5" s="225">
        <v>1.449978839988445</v>
      </c>
      <c r="U5" s="225">
        <v>1.749310559803825</v>
      </c>
      <c r="V5" s="225">
        <v>2.610002519744107</v>
      </c>
      <c r="W5" s="225">
        <v>0.78188652037823392</v>
      </c>
      <c r="DA5" s="89" t="s">
        <v>2983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2984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2985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2986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2987</v>
      </c>
    </row>
    <row r="10" spans="1:105" ht="12" customHeight="1" x14ac:dyDescent="0.25">
      <c r="A10" s="56" t="s">
        <v>96</v>
      </c>
      <c r="B10" s="262">
        <v>1.9358754802664151E-3</v>
      </c>
      <c r="C10" s="262">
        <v>2.4246550991949291E-3</v>
      </c>
      <c r="D10" s="262">
        <v>1.9525857289070549E-3</v>
      </c>
      <c r="E10" s="262">
        <v>1.7289621446779191E-3</v>
      </c>
      <c r="F10" s="262">
        <v>2.497589914048204E-3</v>
      </c>
      <c r="G10" s="262">
        <v>0.18918792435567131</v>
      </c>
      <c r="H10" s="262">
        <v>7.7622999637511916E-2</v>
      </c>
      <c r="I10" s="262">
        <v>5.2435800387547207E-2</v>
      </c>
      <c r="J10" s="262">
        <v>5.0842976130702197E-2</v>
      </c>
      <c r="K10" s="262">
        <v>3.6893713231463308E-2</v>
      </c>
      <c r="L10" s="262">
        <v>4.9198587023044277E-2</v>
      </c>
      <c r="M10" s="262">
        <v>0.39191607142291668</v>
      </c>
      <c r="N10" s="262">
        <v>0.42913747760285431</v>
      </c>
      <c r="O10" s="262">
        <v>0.65625693474911861</v>
      </c>
      <c r="P10" s="262">
        <v>0.6784523318177722</v>
      </c>
      <c r="Q10" s="262">
        <v>0.28369472652815447</v>
      </c>
      <c r="R10" s="262">
        <v>0.76001613123006839</v>
      </c>
      <c r="S10" s="262">
        <v>0.66584316439490077</v>
      </c>
      <c r="T10" s="262">
        <v>0.26515312800507962</v>
      </c>
      <c r="U10" s="262">
        <v>0.22539812830207831</v>
      </c>
      <c r="V10" s="262">
        <v>0.24971512612350821</v>
      </c>
      <c r="W10" s="262">
        <v>0.11340138476094851</v>
      </c>
      <c r="DA10" s="68" t="s">
        <v>2988</v>
      </c>
    </row>
    <row r="11" spans="1:105" ht="12" customHeight="1" x14ac:dyDescent="0.25">
      <c r="A11" s="37" t="s">
        <v>160</v>
      </c>
      <c r="B11" s="228">
        <v>1.2288867872642831E-3</v>
      </c>
      <c r="C11" s="228">
        <v>1.6647297853359261E-3</v>
      </c>
      <c r="D11" s="228">
        <v>1.2482740816109541E-3</v>
      </c>
      <c r="E11" s="228">
        <v>7.8449089348270589E-4</v>
      </c>
      <c r="F11" s="228">
        <v>1.291675102472582E-3</v>
      </c>
      <c r="G11" s="228">
        <v>8.7712823141748483E-2</v>
      </c>
      <c r="H11" s="228">
        <v>3.0766868944467628E-2</v>
      </c>
      <c r="I11" s="228">
        <v>2.1786884616230271E-2</v>
      </c>
      <c r="J11" s="228">
        <v>1.3937157463746521E-2</v>
      </c>
      <c r="K11" s="228">
        <v>1.0505121063321011E-2</v>
      </c>
      <c r="L11" s="228">
        <v>2.3934174173778199E-2</v>
      </c>
      <c r="M11" s="228">
        <v>5.1449157411094099E-2</v>
      </c>
      <c r="N11" s="228">
        <v>1.0465497815842479E-2</v>
      </c>
      <c r="O11" s="228">
        <v>1.3149978441959901E-2</v>
      </c>
      <c r="P11" s="228">
        <v>8.1846109168205589E-3</v>
      </c>
      <c r="Q11" s="228">
        <v>7.9993578867054889E-3</v>
      </c>
      <c r="R11" s="228">
        <v>1.482897780391388E-2</v>
      </c>
      <c r="S11" s="228">
        <v>2.4108111654729921E-2</v>
      </c>
      <c r="T11" s="228">
        <v>3.0488483036515829E-2</v>
      </c>
      <c r="U11" s="228">
        <v>3.4887523217404202E-2</v>
      </c>
      <c r="V11" s="228">
        <v>7.2892498249267371E-2</v>
      </c>
      <c r="W11" s="228">
        <v>0.1018312853708262</v>
      </c>
      <c r="DA11" s="69" t="s">
        <v>2989</v>
      </c>
    </row>
    <row r="12" spans="1:105" ht="12" customHeight="1" x14ac:dyDescent="0.25">
      <c r="A12" s="37" t="s">
        <v>162</v>
      </c>
      <c r="B12" s="228">
        <v>7.0698869300213146E-4</v>
      </c>
      <c r="C12" s="228">
        <v>7.599253138590034E-4</v>
      </c>
      <c r="D12" s="228">
        <v>7.0431164729610073E-4</v>
      </c>
      <c r="E12" s="228">
        <v>9.4447125119521307E-4</v>
      </c>
      <c r="F12" s="228">
        <v>1.2059148115756231E-3</v>
      </c>
      <c r="G12" s="228">
        <v>0.10147510121392279</v>
      </c>
      <c r="H12" s="228">
        <v>4.6856130693044278E-2</v>
      </c>
      <c r="I12" s="228">
        <v>3.0648915771316929E-2</v>
      </c>
      <c r="J12" s="228">
        <v>3.6905818666955678E-2</v>
      </c>
      <c r="K12" s="228">
        <v>2.6388592168142301E-2</v>
      </c>
      <c r="L12" s="228">
        <v>2.5264412849266071E-2</v>
      </c>
      <c r="M12" s="228">
        <v>0.34046691401182261</v>
      </c>
      <c r="N12" s="228">
        <v>0.41867197978701182</v>
      </c>
      <c r="O12" s="228">
        <v>0.64310695630715875</v>
      </c>
      <c r="P12" s="228">
        <v>0.67026772090095166</v>
      </c>
      <c r="Q12" s="228">
        <v>0.275695368641449</v>
      </c>
      <c r="R12" s="228">
        <v>0.74518715342615449</v>
      </c>
      <c r="S12" s="228">
        <v>0.64173505274017084</v>
      </c>
      <c r="T12" s="228">
        <v>0.23466464496856371</v>
      </c>
      <c r="U12" s="228">
        <v>0.1905106050846741</v>
      </c>
      <c r="V12" s="228">
        <v>0.1768226278742408</v>
      </c>
      <c r="W12" s="228">
        <v>1.157009939012232E-2</v>
      </c>
      <c r="DA12" s="69" t="s">
        <v>2990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2991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2992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2993</v>
      </c>
    </row>
    <row r="16" spans="1:105" ht="12" customHeight="1" x14ac:dyDescent="0.25">
      <c r="A16" s="57" t="s">
        <v>2900</v>
      </c>
      <c r="B16" s="263">
        <v>1.413832580393644</v>
      </c>
      <c r="C16" s="263">
        <v>1.3845460540703789</v>
      </c>
      <c r="D16" s="263">
        <v>1.4205233372878761</v>
      </c>
      <c r="E16" s="263">
        <v>1.4074786437355911</v>
      </c>
      <c r="F16" s="263">
        <v>1.6629983564171269</v>
      </c>
      <c r="G16" s="263">
        <v>0.17122886544553001</v>
      </c>
      <c r="H16" s="263">
        <v>4.2874961617246091E-2</v>
      </c>
      <c r="I16" s="263">
        <v>2.3845670406268529E-2</v>
      </c>
      <c r="J16" s="263">
        <v>1.5862004403616538E-2</v>
      </c>
      <c r="K16" s="263">
        <v>2.004731491712675E-2</v>
      </c>
      <c r="L16" s="263">
        <v>2.0485030718209271E-2</v>
      </c>
      <c r="M16" s="263">
        <v>0.20376157596031341</v>
      </c>
      <c r="N16" s="263">
        <v>0.32603330145347698</v>
      </c>
      <c r="O16" s="263">
        <v>0.997799864611707</v>
      </c>
      <c r="P16" s="263">
        <v>0.75357435149908625</v>
      </c>
      <c r="Q16" s="263">
        <v>8.9566896001025367E-2</v>
      </c>
      <c r="R16" s="263">
        <v>1.2636010321065501</v>
      </c>
      <c r="S16" s="263">
        <v>1.0070173686874739</v>
      </c>
      <c r="T16" s="263">
        <v>0.21940783703954411</v>
      </c>
      <c r="U16" s="263">
        <v>0.68519120526880506</v>
      </c>
      <c r="V16" s="263">
        <v>1.294793083831264</v>
      </c>
      <c r="W16" s="263">
        <v>4.3608253872359518E-2</v>
      </c>
      <c r="DA16" s="70" t="s">
        <v>2994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2995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2996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2997</v>
      </c>
    </row>
    <row r="20" spans="1:105" ht="12" customHeight="1" x14ac:dyDescent="0.25">
      <c r="A20" s="46" t="s">
        <v>160</v>
      </c>
      <c r="B20" s="231">
        <v>0.89749583336341954</v>
      </c>
      <c r="C20" s="231">
        <v>0.95060738995232408</v>
      </c>
      <c r="D20" s="231">
        <v>0.90813040268018808</v>
      </c>
      <c r="E20" s="231">
        <v>0.63862252981117118</v>
      </c>
      <c r="F20" s="231">
        <v>0.86005054727145658</v>
      </c>
      <c r="G20" s="231">
        <v>7.9386500183545136E-2</v>
      </c>
      <c r="H20" s="231">
        <v>1.699403954030413E-2</v>
      </c>
      <c r="I20" s="231">
        <v>9.9077894472534636E-3</v>
      </c>
      <c r="J20" s="231">
        <v>4.3481178697237534E-3</v>
      </c>
      <c r="K20" s="231">
        <v>5.708275252146117E-3</v>
      </c>
      <c r="L20" s="231">
        <v>9.965576713314309E-3</v>
      </c>
      <c r="M20" s="231">
        <v>2.674899592112458E-2</v>
      </c>
      <c r="N20" s="231">
        <v>7.9510669245509476E-3</v>
      </c>
      <c r="O20" s="231">
        <v>1.9993764658731591E-2</v>
      </c>
      <c r="P20" s="231">
        <v>9.0908566079952683E-3</v>
      </c>
      <c r="Q20" s="231">
        <v>2.5255233492767382E-3</v>
      </c>
      <c r="R20" s="231">
        <v>2.4654623616716959E-2</v>
      </c>
      <c r="S20" s="231">
        <v>3.6460969280404723E-2</v>
      </c>
      <c r="T20" s="231">
        <v>2.5228486527719259E-2</v>
      </c>
      <c r="U20" s="231">
        <v>0.1060551135107016</v>
      </c>
      <c r="V20" s="231">
        <v>0.37795348668487738</v>
      </c>
      <c r="W20" s="231">
        <v>3.9158997519833608E-2</v>
      </c>
      <c r="DA20" s="73" t="s">
        <v>2998</v>
      </c>
    </row>
    <row r="21" spans="1:105" ht="12" customHeight="1" x14ac:dyDescent="0.25">
      <c r="A21" s="46" t="s">
        <v>70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2999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3000</v>
      </c>
    </row>
    <row r="23" spans="1:105" ht="12" customHeight="1" x14ac:dyDescent="0.25">
      <c r="A23" s="46" t="s">
        <v>162</v>
      </c>
      <c r="B23" s="231">
        <v>0.51633674703022403</v>
      </c>
      <c r="C23" s="231">
        <v>0.43393866411805521</v>
      </c>
      <c r="D23" s="231">
        <v>0.51239293460768853</v>
      </c>
      <c r="E23" s="231">
        <v>0.7688561139244201</v>
      </c>
      <c r="F23" s="231">
        <v>0.80294780914567077</v>
      </c>
      <c r="G23" s="231">
        <v>9.184236526198486E-2</v>
      </c>
      <c r="H23" s="231">
        <v>2.588092207694196E-2</v>
      </c>
      <c r="I23" s="231">
        <v>1.393788095901507E-2</v>
      </c>
      <c r="J23" s="231">
        <v>1.151388653389279E-2</v>
      </c>
      <c r="K23" s="231">
        <v>1.4339039664980629E-2</v>
      </c>
      <c r="L23" s="231">
        <v>1.051945400489496E-2</v>
      </c>
      <c r="M23" s="231">
        <v>0.17701258003918879</v>
      </c>
      <c r="N23" s="231">
        <v>0.31808223452892598</v>
      </c>
      <c r="O23" s="231">
        <v>0.9778060999529754</v>
      </c>
      <c r="P23" s="231">
        <v>0.744483494891091</v>
      </c>
      <c r="Q23" s="231">
        <v>8.7041372651748633E-2</v>
      </c>
      <c r="R23" s="231">
        <v>1.238946408489833</v>
      </c>
      <c r="S23" s="231">
        <v>0.97055639940706895</v>
      </c>
      <c r="T23" s="231">
        <v>0.19417935051182481</v>
      </c>
      <c r="U23" s="231">
        <v>0.57913609175810343</v>
      </c>
      <c r="V23" s="231">
        <v>0.91683959714638641</v>
      </c>
      <c r="W23" s="231">
        <v>4.4492563525259186E-3</v>
      </c>
      <c r="DA23" s="73" t="s">
        <v>3001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3002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3003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3004</v>
      </c>
    </row>
    <row r="27" spans="1:105" ht="12" customHeight="1" x14ac:dyDescent="0.25">
      <c r="A27" s="57" t="s">
        <v>2912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3005</v>
      </c>
    </row>
    <row r="28" spans="1:105" ht="12" customHeight="1" x14ac:dyDescent="0.25">
      <c r="A28" s="57" t="s">
        <v>2914</v>
      </c>
      <c r="B28" s="263">
        <f t="shared" ref="B28:W28" si="0">B29+B35+B46+B47</f>
        <v>0.25044042581997394</v>
      </c>
      <c r="C28" s="263">
        <f t="shared" si="0"/>
        <v>0.2452527322946598</v>
      </c>
      <c r="D28" s="263">
        <f t="shared" si="0"/>
        <v>0.25162559868194251</v>
      </c>
      <c r="E28" s="263">
        <f t="shared" si="0"/>
        <v>0.24931491589444019</v>
      </c>
      <c r="F28" s="263">
        <f t="shared" si="0"/>
        <v>0.29457661557287351</v>
      </c>
      <c r="G28" s="263">
        <f t="shared" si="0"/>
        <v>1.5745695304339777</v>
      </c>
      <c r="H28" s="263">
        <f t="shared" si="0"/>
        <v>0.98325447906898067</v>
      </c>
      <c r="I28" s="263">
        <f t="shared" si="0"/>
        <v>0.85594212938359093</v>
      </c>
      <c r="J28" s="263">
        <f t="shared" si="0"/>
        <v>0.76046809966925955</v>
      </c>
      <c r="K28" s="263">
        <f t="shared" si="0"/>
        <v>0.69441605211055324</v>
      </c>
      <c r="L28" s="263">
        <f t="shared" si="0"/>
        <v>0.79122002243389489</v>
      </c>
      <c r="M28" s="263">
        <f t="shared" si="0"/>
        <v>1.3957365126773118</v>
      </c>
      <c r="N28" s="263">
        <f t="shared" si="0"/>
        <v>1.4434651408896959</v>
      </c>
      <c r="O28" s="263">
        <f t="shared" si="0"/>
        <v>2.1134670404837212</v>
      </c>
      <c r="P28" s="263">
        <f t="shared" si="0"/>
        <v>2.2165707965449051</v>
      </c>
      <c r="Q28" s="263">
        <f t="shared" si="0"/>
        <v>1.0742040577867036</v>
      </c>
      <c r="R28" s="263">
        <f t="shared" si="0"/>
        <v>2.4881454765625617</v>
      </c>
      <c r="S28" s="263">
        <f t="shared" si="0"/>
        <v>2.1509539867582177</v>
      </c>
      <c r="T28" s="263">
        <f t="shared" si="0"/>
        <v>0.96541787494382159</v>
      </c>
      <c r="U28" s="263">
        <f t="shared" si="0"/>
        <v>0.83872122623294187</v>
      </c>
      <c r="V28" s="263">
        <f t="shared" si="0"/>
        <v>1.0654943097893352</v>
      </c>
      <c r="W28" s="263">
        <f t="shared" si="0"/>
        <v>0.62487688174492584</v>
      </c>
      <c r="DA28" s="70"/>
    </row>
    <row r="29" spans="1:105" ht="12" customHeight="1" x14ac:dyDescent="0.25">
      <c r="A29" s="60" t="s">
        <v>2915</v>
      </c>
      <c r="B29" s="331">
        <v>0.13589916112359851</v>
      </c>
      <c r="C29" s="331">
        <v>0.1330841076195636</v>
      </c>
      <c r="D29" s="331">
        <v>0.13654228412261371</v>
      </c>
      <c r="E29" s="331">
        <v>0.13528841366054209</v>
      </c>
      <c r="F29" s="331">
        <v>0.1598492528189491</v>
      </c>
      <c r="G29" s="331">
        <v>1.5606974701401091</v>
      </c>
      <c r="H29" s="331">
        <v>0.97978097563190425</v>
      </c>
      <c r="I29" s="331">
        <v>0.85401027883512892</v>
      </c>
      <c r="J29" s="331">
        <v>0.75918304366602052</v>
      </c>
      <c r="K29" s="331">
        <v>0.69279192430630154</v>
      </c>
      <c r="L29" s="331">
        <v>0.78956043320222324</v>
      </c>
      <c r="M29" s="331">
        <v>1.3792288236265171</v>
      </c>
      <c r="N29" s="331">
        <v>1.4170516410174421</v>
      </c>
      <c r="O29" s="331">
        <v>2.032630553907159</v>
      </c>
      <c r="P29" s="331">
        <v>2.1555201739602818</v>
      </c>
      <c r="Q29" s="331">
        <v>1.06694781989464</v>
      </c>
      <c r="R29" s="331">
        <v>2.3857751801807709</v>
      </c>
      <c r="S29" s="331">
        <v>2.0693707465781359</v>
      </c>
      <c r="T29" s="331">
        <v>0.94764260827695179</v>
      </c>
      <c r="U29" s="331">
        <v>0.78321064577335786</v>
      </c>
      <c r="V29" s="331">
        <v>0.96059699776045204</v>
      </c>
      <c r="W29" s="331">
        <v>0.62134397083382631</v>
      </c>
      <c r="DA29" s="72" t="s">
        <v>3006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3007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DA31" s="122" t="s">
        <v>3008</v>
      </c>
    </row>
    <row r="32" spans="1:105" ht="12" customHeight="1" x14ac:dyDescent="0.25">
      <c r="A32" s="59" t="s">
        <v>160</v>
      </c>
      <c r="B32" s="297">
        <v>8.626829835259188E-2</v>
      </c>
      <c r="C32" s="297">
        <v>9.1373440281342047E-2</v>
      </c>
      <c r="D32" s="297">
        <v>8.7290504990846854E-2</v>
      </c>
      <c r="E32" s="297">
        <v>6.1385108307381461E-2</v>
      </c>
      <c r="F32" s="297">
        <v>8.2669015779464242E-2</v>
      </c>
      <c r="G32" s="297">
        <v>0.72358308090962475</v>
      </c>
      <c r="H32" s="297">
        <v>0.38834872411941351</v>
      </c>
      <c r="I32" s="297">
        <v>0.3548381691237486</v>
      </c>
      <c r="J32" s="297">
        <v>0.20810846312732451</v>
      </c>
      <c r="K32" s="297">
        <v>0.19726566938028331</v>
      </c>
      <c r="L32" s="297">
        <v>0.38410609069187968</v>
      </c>
      <c r="M32" s="297">
        <v>0.18105958399472141</v>
      </c>
      <c r="N32" s="297">
        <v>3.45580417185763E-2</v>
      </c>
      <c r="O32" s="297">
        <v>4.0729547451664558E-2</v>
      </c>
      <c r="P32" s="297">
        <v>2.600343918039745E-2</v>
      </c>
      <c r="Q32" s="297">
        <v>3.008479418079843E-2</v>
      </c>
      <c r="R32" s="297">
        <v>4.6549810903052602E-2</v>
      </c>
      <c r="S32" s="297">
        <v>7.4925483479093571E-2</v>
      </c>
      <c r="T32" s="297">
        <v>0.10896415141132321</v>
      </c>
      <c r="U32" s="297">
        <v>0.1212267368605483</v>
      </c>
      <c r="V32" s="297">
        <v>0.28040077533338298</v>
      </c>
      <c r="W32" s="297">
        <v>0.5579495818397664</v>
      </c>
      <c r="DA32" s="122" t="s">
        <v>3009</v>
      </c>
    </row>
    <row r="33" spans="1:105" ht="12" customHeight="1" x14ac:dyDescent="0.25">
      <c r="A33" s="59" t="s">
        <v>70</v>
      </c>
      <c r="B33" s="297">
        <v>0</v>
      </c>
      <c r="C33" s="297">
        <v>0</v>
      </c>
      <c r="D33" s="297">
        <v>0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DA33" s="122" t="s">
        <v>3010</v>
      </c>
    </row>
    <row r="34" spans="1:105" ht="12" customHeight="1" x14ac:dyDescent="0.25">
      <c r="A34" s="59" t="s">
        <v>162</v>
      </c>
      <c r="B34" s="297">
        <v>4.9630862771006638E-2</v>
      </c>
      <c r="C34" s="297">
        <v>4.1710667338221569E-2</v>
      </c>
      <c r="D34" s="297">
        <v>4.9251779131766843E-2</v>
      </c>
      <c r="E34" s="297">
        <v>7.390330535316067E-2</v>
      </c>
      <c r="F34" s="297">
        <v>7.7180237039484845E-2</v>
      </c>
      <c r="G34" s="297">
        <v>0.83711438923048398</v>
      </c>
      <c r="H34" s="297">
        <v>0.59143225151249079</v>
      </c>
      <c r="I34" s="297">
        <v>0.49917210971138032</v>
      </c>
      <c r="J34" s="297">
        <v>0.55107458053869607</v>
      </c>
      <c r="K34" s="297">
        <v>0.49552625492601832</v>
      </c>
      <c r="L34" s="297">
        <v>0.40545434251034362</v>
      </c>
      <c r="M34" s="297">
        <v>1.198169239631796</v>
      </c>
      <c r="N34" s="297">
        <v>1.3824935992988661</v>
      </c>
      <c r="O34" s="297">
        <v>1.9919010064554949</v>
      </c>
      <c r="P34" s="297">
        <v>2.1295167347798838</v>
      </c>
      <c r="Q34" s="297">
        <v>1.036863025713842</v>
      </c>
      <c r="R34" s="297">
        <v>2.3392253692777181</v>
      </c>
      <c r="S34" s="297">
        <v>1.9944452630990419</v>
      </c>
      <c r="T34" s="297">
        <v>0.83867845686562859</v>
      </c>
      <c r="U34" s="297">
        <v>0.66198390891280956</v>
      </c>
      <c r="V34" s="297">
        <v>0.68019622242706901</v>
      </c>
      <c r="W34" s="297">
        <v>6.3394388994059955E-2</v>
      </c>
      <c r="DA34" s="122" t="s">
        <v>3011</v>
      </c>
    </row>
    <row r="35" spans="1:105" ht="12" customHeight="1" x14ac:dyDescent="0.25">
      <c r="A35" s="60" t="s">
        <v>2922</v>
      </c>
      <c r="B35" s="331">
        <v>0.11454126469637541</v>
      </c>
      <c r="C35" s="331">
        <v>0.1121686246750962</v>
      </c>
      <c r="D35" s="331">
        <v>0.1150833145593288</v>
      </c>
      <c r="E35" s="331">
        <v>0.1140265022338981</v>
      </c>
      <c r="F35" s="331">
        <v>0.13472736275392441</v>
      </c>
      <c r="G35" s="331">
        <v>1.387206029386864E-2</v>
      </c>
      <c r="H35" s="331">
        <v>3.473503437076403E-3</v>
      </c>
      <c r="I35" s="331">
        <v>1.9318505484620171E-3</v>
      </c>
      <c r="J35" s="331">
        <v>1.2850560032389841E-3</v>
      </c>
      <c r="K35" s="331">
        <v>1.6241278042516769E-3</v>
      </c>
      <c r="L35" s="331">
        <v>1.6595892316716189E-3</v>
      </c>
      <c r="M35" s="331">
        <v>1.6507689050794621E-2</v>
      </c>
      <c r="N35" s="331">
        <v>2.641349987225387E-2</v>
      </c>
      <c r="O35" s="331">
        <v>8.0836486576562228E-2</v>
      </c>
      <c r="P35" s="331">
        <v>6.1050622584623189E-2</v>
      </c>
      <c r="Q35" s="331">
        <v>7.2562378920634314E-3</v>
      </c>
      <c r="R35" s="331">
        <v>0.1023702963817909</v>
      </c>
      <c r="S35" s="331">
        <v>8.1583240180081729E-2</v>
      </c>
      <c r="T35" s="331">
        <v>1.777526666686978E-2</v>
      </c>
      <c r="U35" s="331">
        <v>5.5510580459584062E-2</v>
      </c>
      <c r="V35" s="331">
        <v>0.1048973120288831</v>
      </c>
      <c r="W35" s="331">
        <v>3.5329109110995038E-3</v>
      </c>
      <c r="DA35" s="72" t="s">
        <v>3012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3013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3014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</v>
      </c>
      <c r="Q38" s="231">
        <v>0</v>
      </c>
      <c r="R38" s="231">
        <v>0</v>
      </c>
      <c r="S38" s="231">
        <v>0</v>
      </c>
      <c r="T38" s="231">
        <v>0</v>
      </c>
      <c r="U38" s="231">
        <v>0</v>
      </c>
      <c r="V38" s="231">
        <v>0</v>
      </c>
      <c r="W38" s="231">
        <v>0</v>
      </c>
      <c r="DA38" s="73" t="s">
        <v>3015</v>
      </c>
    </row>
    <row r="39" spans="1:105" ht="12" customHeight="1" x14ac:dyDescent="0.25">
      <c r="A39" s="64" t="s">
        <v>160</v>
      </c>
      <c r="B39" s="231">
        <v>7.2710382571995552E-2</v>
      </c>
      <c r="C39" s="231">
        <v>7.7013200986317573E-2</v>
      </c>
      <c r="D39" s="231">
        <v>7.3571939333337666E-2</v>
      </c>
      <c r="E39" s="231">
        <v>5.1737831793212723E-2</v>
      </c>
      <c r="F39" s="231">
        <v>6.9676762831320946E-2</v>
      </c>
      <c r="G39" s="231">
        <v>6.4314758741169974E-3</v>
      </c>
      <c r="H39" s="231">
        <v>1.376767524132659E-3</v>
      </c>
      <c r="I39" s="231">
        <v>8.0267688647961757E-4</v>
      </c>
      <c r="J39" s="231">
        <v>3.522615950103532E-4</v>
      </c>
      <c r="K39" s="231">
        <v>4.6245437803802428E-4</v>
      </c>
      <c r="L39" s="231">
        <v>8.0735850623413804E-4</v>
      </c>
      <c r="M39" s="231">
        <v>2.1670626810076378E-3</v>
      </c>
      <c r="N39" s="231">
        <v>6.4415353971402939E-4</v>
      </c>
      <c r="O39" s="231">
        <v>1.619789444528993E-3</v>
      </c>
      <c r="P39" s="231">
        <v>7.3649329311909287E-4</v>
      </c>
      <c r="Q39" s="231">
        <v>2.0460459212634781E-4</v>
      </c>
      <c r="R39" s="231">
        <v>1.9973876743494112E-3</v>
      </c>
      <c r="S39" s="231">
        <v>2.953875580000054E-3</v>
      </c>
      <c r="T39" s="231">
        <v>2.0438790231130989E-3</v>
      </c>
      <c r="U39" s="231">
        <v>8.5920263809815562E-3</v>
      </c>
      <c r="V39" s="231">
        <v>3.0619799657776489E-2</v>
      </c>
      <c r="W39" s="231">
        <v>3.1724556092172901E-3</v>
      </c>
      <c r="DA39" s="73" t="s">
        <v>3016</v>
      </c>
    </row>
    <row r="40" spans="1:105" ht="12" customHeight="1" x14ac:dyDescent="0.25">
      <c r="A40" s="64" t="s">
        <v>70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</v>
      </c>
      <c r="T40" s="231">
        <v>0</v>
      </c>
      <c r="U40" s="231">
        <v>0</v>
      </c>
      <c r="V40" s="231">
        <v>0</v>
      </c>
      <c r="W40" s="231">
        <v>0</v>
      </c>
      <c r="DA40" s="73" t="s">
        <v>3017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3018</v>
      </c>
    </row>
    <row r="42" spans="1:105" ht="12" customHeight="1" x14ac:dyDescent="0.25">
      <c r="A42" s="64" t="s">
        <v>162</v>
      </c>
      <c r="B42" s="231">
        <v>4.183088212437986E-2</v>
      </c>
      <c r="C42" s="231">
        <v>3.5155423688778609E-2</v>
      </c>
      <c r="D42" s="231">
        <v>4.1511375225991139E-2</v>
      </c>
      <c r="E42" s="231">
        <v>6.2288670440685423E-2</v>
      </c>
      <c r="F42" s="231">
        <v>6.5050599922603439E-2</v>
      </c>
      <c r="G42" s="231">
        <v>7.4405844197516407E-3</v>
      </c>
      <c r="H42" s="231">
        <v>2.0967359129437438E-3</v>
      </c>
      <c r="I42" s="231">
        <v>1.129173661982399E-3</v>
      </c>
      <c r="J42" s="231">
        <v>9.3279440822863061E-4</v>
      </c>
      <c r="K42" s="231">
        <v>1.161673426213652E-3</v>
      </c>
      <c r="L42" s="231">
        <v>8.5223072543748075E-4</v>
      </c>
      <c r="M42" s="231">
        <v>1.4340626369786979E-2</v>
      </c>
      <c r="N42" s="231">
        <v>2.5769346332539841E-2</v>
      </c>
      <c r="O42" s="231">
        <v>7.9216697132033234E-2</v>
      </c>
      <c r="P42" s="231">
        <v>6.0314129291504093E-2</v>
      </c>
      <c r="Q42" s="231">
        <v>7.0516332999370837E-3</v>
      </c>
      <c r="R42" s="231">
        <v>0.1003729087074415</v>
      </c>
      <c r="S42" s="231">
        <v>7.8629364600081672E-2</v>
      </c>
      <c r="T42" s="231">
        <v>1.5731387643756679E-2</v>
      </c>
      <c r="U42" s="231">
        <v>4.6918554078602508E-2</v>
      </c>
      <c r="V42" s="231">
        <v>7.4277512371106608E-2</v>
      </c>
      <c r="W42" s="231">
        <v>3.6045530188221452E-4</v>
      </c>
      <c r="DA42" s="73" t="s">
        <v>3019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3020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3021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3022</v>
      </c>
    </row>
    <row r="46" spans="1:105" ht="12" customHeight="1" x14ac:dyDescent="0.25">
      <c r="A46" s="60" t="s">
        <v>2934</v>
      </c>
      <c r="B46" s="331">
        <v>0</v>
      </c>
      <c r="C46" s="331">
        <v>0</v>
      </c>
      <c r="D46" s="331">
        <v>0</v>
      </c>
      <c r="E46" s="331">
        <v>0</v>
      </c>
      <c r="F46" s="331">
        <v>0</v>
      </c>
      <c r="G46" s="331">
        <v>0</v>
      </c>
      <c r="H46" s="331">
        <v>0</v>
      </c>
      <c r="I46" s="331">
        <v>0</v>
      </c>
      <c r="J46" s="331">
        <v>0</v>
      </c>
      <c r="K46" s="331">
        <v>0</v>
      </c>
      <c r="L46" s="331">
        <v>0</v>
      </c>
      <c r="M46" s="331">
        <v>0</v>
      </c>
      <c r="N46" s="331">
        <v>0</v>
      </c>
      <c r="O46" s="331">
        <v>0</v>
      </c>
      <c r="P46" s="331">
        <v>0</v>
      </c>
      <c r="Q46" s="331">
        <v>0</v>
      </c>
      <c r="R46" s="331">
        <v>0</v>
      </c>
      <c r="S46" s="331">
        <v>0</v>
      </c>
      <c r="T46" s="331">
        <v>0</v>
      </c>
      <c r="U46" s="331">
        <v>0</v>
      </c>
      <c r="V46" s="331">
        <v>0</v>
      </c>
      <c r="W46" s="331">
        <v>0</v>
      </c>
      <c r="DA46" s="72" t="s">
        <v>3023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3024</v>
      </c>
    </row>
    <row r="48" spans="1:105" ht="12" customHeight="1" x14ac:dyDescent="0.25">
      <c r="A48" s="132" t="s">
        <v>2938</v>
      </c>
      <c r="B48" s="318">
        <v>0</v>
      </c>
      <c r="C48" s="318">
        <v>0</v>
      </c>
      <c r="D48" s="318">
        <v>0</v>
      </c>
      <c r="E48" s="318">
        <v>0</v>
      </c>
      <c r="F48" s="318">
        <v>0</v>
      </c>
      <c r="G48" s="318">
        <v>0</v>
      </c>
      <c r="H48" s="318">
        <v>0</v>
      </c>
      <c r="I48" s="318">
        <v>0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>
        <v>0</v>
      </c>
      <c r="R48" s="318">
        <v>0</v>
      </c>
      <c r="S48" s="318">
        <v>0</v>
      </c>
      <c r="T48" s="318">
        <v>0</v>
      </c>
      <c r="U48" s="318">
        <v>0</v>
      </c>
      <c r="V48" s="318">
        <v>0</v>
      </c>
      <c r="W48" s="318">
        <v>0</v>
      </c>
      <c r="DA48" s="139" t="s">
        <v>3025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431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1.0000000000000002</v>
      </c>
      <c r="C52" s="234">
        <f t="shared" si="1"/>
        <v>0.99999999999999967</v>
      </c>
      <c r="D52" s="234">
        <f t="shared" si="1"/>
        <v>0.99999999999999967</v>
      </c>
      <c r="E52" s="234">
        <f t="shared" si="1"/>
        <v>1</v>
      </c>
      <c r="F52" s="234">
        <f t="shared" si="1"/>
        <v>0.99999999999999978</v>
      </c>
      <c r="G52" s="234">
        <f t="shared" si="1"/>
        <v>1</v>
      </c>
      <c r="H52" s="234">
        <f t="shared" si="1"/>
        <v>0.99999999999999967</v>
      </c>
      <c r="I52" s="234">
        <f t="shared" si="1"/>
        <v>1</v>
      </c>
      <c r="J52" s="234">
        <f t="shared" si="1"/>
        <v>1.0000000000000002</v>
      </c>
      <c r="K52" s="234">
        <f t="shared" si="1"/>
        <v>1</v>
      </c>
      <c r="L52" s="234">
        <f t="shared" si="1"/>
        <v>1</v>
      </c>
      <c r="M52" s="234">
        <f t="shared" si="1"/>
        <v>0.99999999999999989</v>
      </c>
      <c r="N52" s="234">
        <f t="shared" si="1"/>
        <v>1.0000000000000002</v>
      </c>
      <c r="O52" s="234">
        <f t="shared" si="1"/>
        <v>0.99999999999999989</v>
      </c>
      <c r="P52" s="234">
        <f t="shared" si="1"/>
        <v>1.0000000000000002</v>
      </c>
      <c r="Q52" s="234">
        <f t="shared" si="1"/>
        <v>1.0000000000000002</v>
      </c>
      <c r="R52" s="234">
        <f t="shared" si="1"/>
        <v>1</v>
      </c>
      <c r="S52" s="234">
        <f t="shared" si="1"/>
        <v>1</v>
      </c>
      <c r="T52" s="234">
        <f t="shared" si="1"/>
        <v>1</v>
      </c>
      <c r="U52" s="234">
        <f t="shared" si="1"/>
        <v>1</v>
      </c>
      <c r="V52" s="234">
        <f t="shared" si="1"/>
        <v>1.0000000000000002</v>
      </c>
      <c r="W52" s="234">
        <f t="shared" si="1"/>
        <v>0.99999999999999989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0</v>
      </c>
      <c r="C53" s="301">
        <f t="shared" si="2"/>
        <v>0</v>
      </c>
      <c r="D53" s="301">
        <f t="shared" si="2"/>
        <v>0</v>
      </c>
      <c r="E53" s="301">
        <f t="shared" si="2"/>
        <v>0</v>
      </c>
      <c r="F53" s="301">
        <f t="shared" si="2"/>
        <v>0</v>
      </c>
      <c r="G53" s="301">
        <f t="shared" si="2"/>
        <v>0</v>
      </c>
      <c r="H53" s="301">
        <f t="shared" si="2"/>
        <v>0</v>
      </c>
      <c r="I53" s="301">
        <f t="shared" si="2"/>
        <v>0</v>
      </c>
      <c r="J53" s="301">
        <f t="shared" si="2"/>
        <v>0</v>
      </c>
      <c r="K53" s="301">
        <f t="shared" si="2"/>
        <v>0</v>
      </c>
      <c r="L53" s="301">
        <f t="shared" si="2"/>
        <v>0</v>
      </c>
      <c r="M53" s="301">
        <f t="shared" si="2"/>
        <v>0</v>
      </c>
      <c r="N53" s="301">
        <f t="shared" si="2"/>
        <v>0</v>
      </c>
      <c r="O53" s="301">
        <f t="shared" si="2"/>
        <v>0</v>
      </c>
      <c r="P53" s="301">
        <f t="shared" si="2"/>
        <v>0</v>
      </c>
      <c r="Q53" s="301">
        <f t="shared" si="2"/>
        <v>0</v>
      </c>
      <c r="R53" s="301">
        <f t="shared" si="2"/>
        <v>0</v>
      </c>
      <c r="S53" s="301">
        <f t="shared" si="2"/>
        <v>0</v>
      </c>
      <c r="T53" s="301">
        <f t="shared" si="2"/>
        <v>0</v>
      </c>
      <c r="U53" s="301">
        <f t="shared" si="2"/>
        <v>0</v>
      </c>
      <c r="V53" s="301">
        <f t="shared" si="2"/>
        <v>0</v>
      </c>
      <c r="W53" s="301">
        <f t="shared" si="2"/>
        <v>0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0</v>
      </c>
      <c r="C54" s="235">
        <f t="shared" si="3"/>
        <v>0</v>
      </c>
      <c r="D54" s="235">
        <f t="shared" si="3"/>
        <v>0</v>
      </c>
      <c r="E54" s="235">
        <f t="shared" si="3"/>
        <v>0</v>
      </c>
      <c r="F54" s="235">
        <f t="shared" si="3"/>
        <v>0</v>
      </c>
      <c r="G54" s="235">
        <f t="shared" si="3"/>
        <v>0</v>
      </c>
      <c r="H54" s="235">
        <f t="shared" si="3"/>
        <v>0</v>
      </c>
      <c r="I54" s="235">
        <f t="shared" si="3"/>
        <v>0</v>
      </c>
      <c r="J54" s="235">
        <f t="shared" si="3"/>
        <v>0</v>
      </c>
      <c r="K54" s="235">
        <f t="shared" si="3"/>
        <v>0</v>
      </c>
      <c r="L54" s="235">
        <f t="shared" si="3"/>
        <v>0</v>
      </c>
      <c r="M54" s="235">
        <f t="shared" si="3"/>
        <v>0</v>
      </c>
      <c r="N54" s="235">
        <f t="shared" si="3"/>
        <v>0</v>
      </c>
      <c r="O54" s="235">
        <f t="shared" si="3"/>
        <v>0</v>
      </c>
      <c r="P54" s="235">
        <f t="shared" si="3"/>
        <v>0</v>
      </c>
      <c r="Q54" s="235">
        <f t="shared" si="3"/>
        <v>0</v>
      </c>
      <c r="R54" s="235">
        <f t="shared" si="3"/>
        <v>0</v>
      </c>
      <c r="S54" s="235">
        <f t="shared" si="3"/>
        <v>0</v>
      </c>
      <c r="T54" s="235">
        <f t="shared" si="3"/>
        <v>0</v>
      </c>
      <c r="U54" s="235">
        <f t="shared" si="3"/>
        <v>0</v>
      </c>
      <c r="V54" s="235">
        <f t="shared" si="3"/>
        <v>0</v>
      </c>
      <c r="W54" s="235">
        <f t="shared" si="3"/>
        <v>0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0</v>
      </c>
      <c r="C55" s="235">
        <f t="shared" si="4"/>
        <v>0</v>
      </c>
      <c r="D55" s="235">
        <f t="shared" si="4"/>
        <v>0</v>
      </c>
      <c r="E55" s="235">
        <f t="shared" si="4"/>
        <v>0</v>
      </c>
      <c r="F55" s="235">
        <f t="shared" si="4"/>
        <v>0</v>
      </c>
      <c r="G55" s="235">
        <f t="shared" si="4"/>
        <v>0</v>
      </c>
      <c r="H55" s="235">
        <f t="shared" si="4"/>
        <v>0</v>
      </c>
      <c r="I55" s="235">
        <f t="shared" si="4"/>
        <v>0</v>
      </c>
      <c r="J55" s="235">
        <f t="shared" si="4"/>
        <v>0</v>
      </c>
      <c r="K55" s="235">
        <f t="shared" si="4"/>
        <v>0</v>
      </c>
      <c r="L55" s="235">
        <f t="shared" si="4"/>
        <v>0</v>
      </c>
      <c r="M55" s="235">
        <f t="shared" si="4"/>
        <v>0</v>
      </c>
      <c r="N55" s="235">
        <f t="shared" si="4"/>
        <v>0</v>
      </c>
      <c r="O55" s="235">
        <f t="shared" si="4"/>
        <v>0</v>
      </c>
      <c r="P55" s="235">
        <f t="shared" si="4"/>
        <v>0</v>
      </c>
      <c r="Q55" s="235">
        <f t="shared" si="4"/>
        <v>0</v>
      </c>
      <c r="R55" s="235">
        <f t="shared" si="4"/>
        <v>0</v>
      </c>
      <c r="S55" s="235">
        <f t="shared" si="4"/>
        <v>0</v>
      </c>
      <c r="T55" s="235">
        <f t="shared" si="4"/>
        <v>0</v>
      </c>
      <c r="U55" s="235">
        <f t="shared" si="4"/>
        <v>0</v>
      </c>
      <c r="V55" s="235">
        <f t="shared" si="4"/>
        <v>0</v>
      </c>
      <c r="W55" s="235">
        <f t="shared" si="4"/>
        <v>0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</v>
      </c>
      <c r="C56" s="235">
        <f t="shared" si="5"/>
        <v>0</v>
      </c>
      <c r="D56" s="235">
        <f t="shared" si="5"/>
        <v>0</v>
      </c>
      <c r="E56" s="235">
        <f t="shared" si="5"/>
        <v>0</v>
      </c>
      <c r="F56" s="235">
        <f t="shared" si="5"/>
        <v>0</v>
      </c>
      <c r="G56" s="235">
        <f t="shared" si="5"/>
        <v>0</v>
      </c>
      <c r="H56" s="235">
        <f t="shared" si="5"/>
        <v>0</v>
      </c>
      <c r="I56" s="235">
        <f t="shared" si="5"/>
        <v>0</v>
      </c>
      <c r="J56" s="235">
        <f t="shared" si="5"/>
        <v>0</v>
      </c>
      <c r="K56" s="235">
        <f t="shared" si="5"/>
        <v>0</v>
      </c>
      <c r="L56" s="235">
        <f t="shared" si="5"/>
        <v>0</v>
      </c>
      <c r="M56" s="235">
        <f t="shared" si="5"/>
        <v>0</v>
      </c>
      <c r="N56" s="235">
        <f t="shared" si="5"/>
        <v>0</v>
      </c>
      <c r="O56" s="235">
        <f t="shared" si="5"/>
        <v>0</v>
      </c>
      <c r="P56" s="235">
        <f t="shared" si="5"/>
        <v>0</v>
      </c>
      <c r="Q56" s="235">
        <f t="shared" si="5"/>
        <v>0</v>
      </c>
      <c r="R56" s="235">
        <f t="shared" si="5"/>
        <v>0</v>
      </c>
      <c r="S56" s="235">
        <f t="shared" si="5"/>
        <v>0</v>
      </c>
      <c r="T56" s="235">
        <f t="shared" si="5"/>
        <v>0</v>
      </c>
      <c r="U56" s="235">
        <f t="shared" si="5"/>
        <v>0</v>
      </c>
      <c r="V56" s="235">
        <f t="shared" si="5"/>
        <v>0</v>
      </c>
      <c r="W56" s="235">
        <f t="shared" si="5"/>
        <v>0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1.1618444131076683E-3</v>
      </c>
      <c r="C57" s="302">
        <f t="shared" si="6"/>
        <v>1.485492143783832E-3</v>
      </c>
      <c r="D57" s="302">
        <f t="shared" si="6"/>
        <v>1.1663484583215409E-3</v>
      </c>
      <c r="E57" s="302">
        <f t="shared" si="6"/>
        <v>1.0424713092396453E-3</v>
      </c>
      <c r="F57" s="302">
        <f t="shared" si="6"/>
        <v>1.2742333945137221E-3</v>
      </c>
      <c r="G57" s="302">
        <f t="shared" si="6"/>
        <v>9.7772228349747373E-2</v>
      </c>
      <c r="H57" s="302">
        <f t="shared" si="6"/>
        <v>7.0326458000622399E-2</v>
      </c>
      <c r="I57" s="302">
        <f t="shared" si="6"/>
        <v>5.6248093673629831E-2</v>
      </c>
      <c r="J57" s="302">
        <f t="shared" si="6"/>
        <v>6.1465946302542963E-2</v>
      </c>
      <c r="K57" s="302">
        <f t="shared" si="6"/>
        <v>4.9102769110445671E-2</v>
      </c>
      <c r="L57" s="302">
        <f t="shared" si="6"/>
        <v>5.7147611796640754E-2</v>
      </c>
      <c r="M57" s="302">
        <f t="shared" si="6"/>
        <v>0.19680289478859678</v>
      </c>
      <c r="N57" s="302">
        <f t="shared" si="6"/>
        <v>0.195183510698483</v>
      </c>
      <c r="O57" s="302">
        <f t="shared" si="6"/>
        <v>0.17418786519906843</v>
      </c>
      <c r="P57" s="302">
        <f t="shared" si="6"/>
        <v>0.18594880239940231</v>
      </c>
      <c r="Q57" s="302">
        <f t="shared" si="6"/>
        <v>0.19599409532545412</v>
      </c>
      <c r="R57" s="302">
        <f t="shared" si="6"/>
        <v>0.16845215315827244</v>
      </c>
      <c r="S57" s="302">
        <f t="shared" si="6"/>
        <v>0.17413061249180534</v>
      </c>
      <c r="T57" s="302">
        <f t="shared" si="6"/>
        <v>0.18286689480737017</v>
      </c>
      <c r="U57" s="302">
        <f t="shared" si="6"/>
        <v>0.12884969283404737</v>
      </c>
      <c r="V57" s="302">
        <f t="shared" si="6"/>
        <v>9.5676201166269792E-2</v>
      </c>
      <c r="W57" s="302">
        <f t="shared" si="6"/>
        <v>0.14503560530253307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0.84853261552436821</v>
      </c>
      <c r="C58" s="303">
        <f t="shared" si="7"/>
        <v>0.84825767042552158</v>
      </c>
      <c r="D58" s="303">
        <f t="shared" si="7"/>
        <v>0.84852878924956598</v>
      </c>
      <c r="E58" s="303">
        <f t="shared" si="7"/>
        <v>0.84863402531881971</v>
      </c>
      <c r="F58" s="303">
        <f t="shared" si="7"/>
        <v>0.84843713887901218</v>
      </c>
      <c r="G58" s="303">
        <f t="shared" si="7"/>
        <v>8.8490995339294595E-2</v>
      </c>
      <c r="H58" s="303">
        <f t="shared" si="7"/>
        <v>3.8844726453941554E-2</v>
      </c>
      <c r="I58" s="303">
        <f t="shared" si="7"/>
        <v>2.5579346416171597E-2</v>
      </c>
      <c r="J58" s="303">
        <f t="shared" si="7"/>
        <v>1.917616129348974E-2</v>
      </c>
      <c r="K58" s="303">
        <f t="shared" si="7"/>
        <v>2.6681474686060622E-2</v>
      </c>
      <c r="L58" s="303">
        <f t="shared" si="7"/>
        <v>2.379480090715106E-2</v>
      </c>
      <c r="M58" s="303">
        <f t="shared" si="7"/>
        <v>0.10232003972198267</v>
      </c>
      <c r="N58" s="303">
        <f t="shared" si="7"/>
        <v>0.14828889971991388</v>
      </c>
      <c r="O58" s="303">
        <f t="shared" si="7"/>
        <v>0.26484234925315764</v>
      </c>
      <c r="P58" s="303">
        <f t="shared" si="7"/>
        <v>0.20653808913107002</v>
      </c>
      <c r="Q58" s="303">
        <f t="shared" si="7"/>
        <v>6.1878424627987746E-2</v>
      </c>
      <c r="R58" s="303">
        <f t="shared" si="7"/>
        <v>0.28006815361518805</v>
      </c>
      <c r="S58" s="303">
        <f t="shared" si="7"/>
        <v>0.26335413589293416</v>
      </c>
      <c r="T58" s="303">
        <f t="shared" si="7"/>
        <v>0.15131795788226302</v>
      </c>
      <c r="U58" s="303">
        <f t="shared" si="7"/>
        <v>0.39169214490172932</v>
      </c>
      <c r="V58" s="303">
        <f t="shared" si="7"/>
        <v>0.49608882521623376</v>
      </c>
      <c r="W58" s="303">
        <f t="shared" si="7"/>
        <v>5.5773124022222856E-2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</v>
      </c>
      <c r="C59" s="303">
        <f t="shared" si="8"/>
        <v>0</v>
      </c>
      <c r="D59" s="303">
        <f t="shared" si="8"/>
        <v>0</v>
      </c>
      <c r="E59" s="303">
        <f t="shared" si="8"/>
        <v>0</v>
      </c>
      <c r="F59" s="303">
        <f t="shared" si="8"/>
        <v>0</v>
      </c>
      <c r="G59" s="303">
        <f t="shared" si="8"/>
        <v>0</v>
      </c>
      <c r="H59" s="303">
        <f t="shared" si="8"/>
        <v>0</v>
      </c>
      <c r="I59" s="303">
        <f t="shared" si="8"/>
        <v>0</v>
      </c>
      <c r="J59" s="303">
        <f t="shared" si="8"/>
        <v>0</v>
      </c>
      <c r="K59" s="303">
        <f t="shared" si="8"/>
        <v>0</v>
      </c>
      <c r="L59" s="303">
        <f t="shared" si="8"/>
        <v>0</v>
      </c>
      <c r="M59" s="303">
        <f t="shared" si="8"/>
        <v>0</v>
      </c>
      <c r="N59" s="303">
        <f t="shared" si="8"/>
        <v>0</v>
      </c>
      <c r="O59" s="303">
        <f t="shared" si="8"/>
        <v>0</v>
      </c>
      <c r="P59" s="303">
        <f t="shared" si="8"/>
        <v>0</v>
      </c>
      <c r="Q59" s="303">
        <f t="shared" si="8"/>
        <v>0</v>
      </c>
      <c r="R59" s="303">
        <f t="shared" si="8"/>
        <v>0</v>
      </c>
      <c r="S59" s="303">
        <f t="shared" si="8"/>
        <v>0</v>
      </c>
      <c r="T59" s="303">
        <f t="shared" si="8"/>
        <v>0</v>
      </c>
      <c r="U59" s="303">
        <f t="shared" si="8"/>
        <v>0</v>
      </c>
      <c r="V59" s="303">
        <f t="shared" si="8"/>
        <v>0</v>
      </c>
      <c r="W59" s="303">
        <f t="shared" si="8"/>
        <v>0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0.15030554006252433</v>
      </c>
      <c r="C60" s="303">
        <f t="shared" si="9"/>
        <v>0.15025683743069432</v>
      </c>
      <c r="D60" s="303">
        <f t="shared" si="9"/>
        <v>0.15030486229211221</v>
      </c>
      <c r="E60" s="303">
        <f t="shared" si="9"/>
        <v>0.15032350337194078</v>
      </c>
      <c r="F60" s="303">
        <f t="shared" si="9"/>
        <v>0.15028862772647386</v>
      </c>
      <c r="G60" s="303">
        <f t="shared" si="9"/>
        <v>0.81373677631095809</v>
      </c>
      <c r="H60" s="303">
        <f t="shared" si="9"/>
        <v>0.89082881554543569</v>
      </c>
      <c r="I60" s="303">
        <f t="shared" si="9"/>
        <v>0.91817255991019864</v>
      </c>
      <c r="J60" s="303">
        <f t="shared" si="9"/>
        <v>0.91935789240396748</v>
      </c>
      <c r="K60" s="303">
        <f t="shared" si="9"/>
        <v>0.92421575620349372</v>
      </c>
      <c r="L60" s="303">
        <f t="shared" si="9"/>
        <v>0.91905758729620823</v>
      </c>
      <c r="M60" s="303">
        <f t="shared" si="9"/>
        <v>0.70087706548942053</v>
      </c>
      <c r="N60" s="303">
        <f t="shared" si="9"/>
        <v>0.65652758958160329</v>
      </c>
      <c r="O60" s="303">
        <f t="shared" si="9"/>
        <v>0.56096978554777388</v>
      </c>
      <c r="P60" s="303">
        <f t="shared" si="9"/>
        <v>0.60751310846952788</v>
      </c>
      <c r="Q60" s="303">
        <f t="shared" si="9"/>
        <v>0.74212748004655849</v>
      </c>
      <c r="R60" s="303">
        <f t="shared" si="9"/>
        <v>0.55147969322653934</v>
      </c>
      <c r="S60" s="303">
        <f t="shared" si="9"/>
        <v>0.56251525161526061</v>
      </c>
      <c r="T60" s="303">
        <f t="shared" si="9"/>
        <v>0.66581514731036706</v>
      </c>
      <c r="U60" s="303">
        <f t="shared" si="9"/>
        <v>0.47945816226422344</v>
      </c>
      <c r="V60" s="303">
        <f t="shared" si="9"/>
        <v>0.40823497361749661</v>
      </c>
      <c r="W60" s="303">
        <f t="shared" si="9"/>
        <v>0.79919127067524398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8.1561899361286633E-2</v>
      </c>
      <c r="C61" s="304">
        <f t="shared" si="10"/>
        <v>8.1535471332390974E-2</v>
      </c>
      <c r="D61" s="304">
        <f t="shared" si="10"/>
        <v>8.1561531575494312E-2</v>
      </c>
      <c r="E61" s="304">
        <f t="shared" si="10"/>
        <v>8.1571646983591248E-2</v>
      </c>
      <c r="F61" s="304">
        <f t="shared" si="10"/>
        <v>8.1552722039876277E-2</v>
      </c>
      <c r="G61" s="304">
        <f t="shared" si="10"/>
        <v>0.80656770222045882</v>
      </c>
      <c r="H61" s="304">
        <f t="shared" si="10"/>
        <v>0.88768182052175304</v>
      </c>
      <c r="I61" s="304">
        <f t="shared" si="10"/>
        <v>0.91610025606797196</v>
      </c>
      <c r="J61" s="304">
        <f t="shared" si="10"/>
        <v>0.9178043408752804</v>
      </c>
      <c r="K61" s="304">
        <f t="shared" si="10"/>
        <v>0.92205416373711069</v>
      </c>
      <c r="L61" s="304">
        <f t="shared" si="10"/>
        <v>0.91712985792647994</v>
      </c>
      <c r="M61" s="304">
        <f t="shared" si="10"/>
        <v>0.69258763510277865</v>
      </c>
      <c r="N61" s="304">
        <f t="shared" si="10"/>
        <v>0.64451400441607842</v>
      </c>
      <c r="O61" s="304">
        <f t="shared" si="10"/>
        <v>0.5395136541434673</v>
      </c>
      <c r="P61" s="304">
        <f t="shared" si="10"/>
        <v>0.59078048095399927</v>
      </c>
      <c r="Q61" s="304">
        <f t="shared" si="10"/>
        <v>0.73711441618553486</v>
      </c>
      <c r="R61" s="304">
        <f t="shared" si="10"/>
        <v>0.52879004739355773</v>
      </c>
      <c r="S61" s="304">
        <f t="shared" si="10"/>
        <v>0.54117968741444189</v>
      </c>
      <c r="T61" s="304">
        <f t="shared" si="10"/>
        <v>0.65355616381581372</v>
      </c>
      <c r="U61" s="304">
        <f t="shared" si="10"/>
        <v>0.44772532892112099</v>
      </c>
      <c r="V61" s="304">
        <f t="shared" si="10"/>
        <v>0.3680444714109441</v>
      </c>
      <c r="W61" s="304">
        <f t="shared" si="10"/>
        <v>0.79467282609406553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6.8743640701237674E-2</v>
      </c>
      <c r="C62" s="304">
        <f t="shared" si="11"/>
        <v>6.872136609830333E-2</v>
      </c>
      <c r="D62" s="304">
        <f t="shared" si="11"/>
        <v>6.8743330716617895E-2</v>
      </c>
      <c r="E62" s="304">
        <f t="shared" si="11"/>
        <v>6.8751856388349533E-2</v>
      </c>
      <c r="F62" s="304">
        <f t="shared" si="11"/>
        <v>6.8735905686597584E-2</v>
      </c>
      <c r="G62" s="304">
        <f t="shared" si="11"/>
        <v>7.1690740904993191E-3</v>
      </c>
      <c r="H62" s="304">
        <f t="shared" si="11"/>
        <v>3.1469950236826636E-3</v>
      </c>
      <c r="I62" s="304">
        <f t="shared" si="11"/>
        <v>2.0723038422266683E-3</v>
      </c>
      <c r="J62" s="304">
        <f t="shared" si="11"/>
        <v>1.5535515286869768E-3</v>
      </c>
      <c r="K62" s="304">
        <f t="shared" si="11"/>
        <v>2.1615924663829812E-3</v>
      </c>
      <c r="L62" s="304">
        <f t="shared" si="11"/>
        <v>1.9277293697282777E-3</v>
      </c>
      <c r="M62" s="304">
        <f t="shared" si="11"/>
        <v>8.2894303866418041E-3</v>
      </c>
      <c r="N62" s="304">
        <f t="shared" si="11"/>
        <v>1.2013585165524941E-2</v>
      </c>
      <c r="O62" s="304">
        <f t="shared" si="11"/>
        <v>2.145613140430656E-2</v>
      </c>
      <c r="P62" s="304">
        <f t="shared" si="11"/>
        <v>1.6732627515528585E-2</v>
      </c>
      <c r="Q62" s="304">
        <f t="shared" si="11"/>
        <v>5.0130638610235579E-3</v>
      </c>
      <c r="R62" s="304">
        <f t="shared" si="11"/>
        <v>2.2689645832981688E-2</v>
      </c>
      <c r="S62" s="304">
        <f t="shared" si="11"/>
        <v>2.1335564200818714E-2</v>
      </c>
      <c r="T62" s="304">
        <f t="shared" si="11"/>
        <v>1.2258983494553226E-2</v>
      </c>
      <c r="U62" s="304">
        <f t="shared" si="11"/>
        <v>3.1732833343102465E-2</v>
      </c>
      <c r="V62" s="304">
        <f t="shared" si="11"/>
        <v>4.0190502206552493E-2</v>
      </c>
      <c r="W62" s="304">
        <f t="shared" si="11"/>
        <v>4.518444581178449E-3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0</v>
      </c>
      <c r="C63" s="304">
        <f t="shared" si="12"/>
        <v>0</v>
      </c>
      <c r="D63" s="304">
        <f t="shared" si="12"/>
        <v>0</v>
      </c>
      <c r="E63" s="304">
        <f t="shared" si="12"/>
        <v>0</v>
      </c>
      <c r="F63" s="304">
        <f t="shared" si="12"/>
        <v>0</v>
      </c>
      <c r="G63" s="304">
        <f t="shared" si="12"/>
        <v>0</v>
      </c>
      <c r="H63" s="304">
        <f t="shared" si="12"/>
        <v>0</v>
      </c>
      <c r="I63" s="304">
        <f t="shared" si="12"/>
        <v>0</v>
      </c>
      <c r="J63" s="304">
        <f t="shared" si="12"/>
        <v>0</v>
      </c>
      <c r="K63" s="304">
        <f t="shared" si="12"/>
        <v>0</v>
      </c>
      <c r="L63" s="304">
        <f t="shared" si="12"/>
        <v>0</v>
      </c>
      <c r="M63" s="304">
        <f t="shared" si="12"/>
        <v>0</v>
      </c>
      <c r="N63" s="304">
        <f t="shared" si="12"/>
        <v>0</v>
      </c>
      <c r="O63" s="304">
        <f t="shared" si="12"/>
        <v>0</v>
      </c>
      <c r="P63" s="304">
        <f t="shared" si="12"/>
        <v>0</v>
      </c>
      <c r="Q63" s="304">
        <f t="shared" si="12"/>
        <v>0</v>
      </c>
      <c r="R63" s="304">
        <f t="shared" si="12"/>
        <v>0</v>
      </c>
      <c r="S63" s="304">
        <f t="shared" si="12"/>
        <v>0</v>
      </c>
      <c r="T63" s="304">
        <f t="shared" si="12"/>
        <v>0</v>
      </c>
      <c r="U63" s="304">
        <f t="shared" si="12"/>
        <v>0</v>
      </c>
      <c r="V63" s="304">
        <f t="shared" si="12"/>
        <v>0</v>
      </c>
      <c r="W63" s="304">
        <f t="shared" si="12"/>
        <v>0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</v>
      </c>
      <c r="C65" s="237">
        <f t="shared" si="14"/>
        <v>0</v>
      </c>
      <c r="D65" s="237">
        <f t="shared" si="14"/>
        <v>0</v>
      </c>
      <c r="E65" s="237">
        <f t="shared" si="14"/>
        <v>0</v>
      </c>
      <c r="F65" s="237">
        <f t="shared" si="14"/>
        <v>0</v>
      </c>
      <c r="G65" s="237">
        <f t="shared" si="14"/>
        <v>0</v>
      </c>
      <c r="H65" s="237">
        <f t="shared" si="14"/>
        <v>0</v>
      </c>
      <c r="I65" s="237">
        <f t="shared" si="14"/>
        <v>0</v>
      </c>
      <c r="J65" s="237">
        <f t="shared" si="14"/>
        <v>0</v>
      </c>
      <c r="K65" s="237">
        <f t="shared" si="14"/>
        <v>0</v>
      </c>
      <c r="L65" s="237">
        <f t="shared" si="14"/>
        <v>0</v>
      </c>
      <c r="M65" s="237">
        <f t="shared" si="14"/>
        <v>0</v>
      </c>
      <c r="N65" s="237">
        <f t="shared" si="14"/>
        <v>0</v>
      </c>
      <c r="O65" s="237">
        <f t="shared" si="14"/>
        <v>0</v>
      </c>
      <c r="P65" s="237">
        <f t="shared" si="14"/>
        <v>0</v>
      </c>
      <c r="Q65" s="237">
        <f t="shared" si="14"/>
        <v>0</v>
      </c>
      <c r="R65" s="237">
        <f t="shared" si="14"/>
        <v>0</v>
      </c>
      <c r="S65" s="237">
        <f t="shared" si="14"/>
        <v>0</v>
      </c>
      <c r="T65" s="237">
        <f t="shared" si="14"/>
        <v>0</v>
      </c>
      <c r="U65" s="237">
        <f t="shared" si="14"/>
        <v>0</v>
      </c>
      <c r="V65" s="237">
        <f t="shared" si="14"/>
        <v>0</v>
      </c>
      <c r="W65" s="237">
        <f t="shared" si="14"/>
        <v>0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432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0.71492378875114815</v>
      </c>
      <c r="C69" s="324">
        <f>IF(C$5=0,0,C$5/WWP_fec!C$5)</f>
        <v>0.80001511396784553</v>
      </c>
      <c r="D69" s="324">
        <f>IF(D$5=0,0,D$5/WWP_fec!D$5)</f>
        <v>0.71696128654279678</v>
      </c>
      <c r="E69" s="324">
        <f>IF(E$5=0,0,E$5/WWP_fec!E$5)</f>
        <v>0.65047775699726373</v>
      </c>
      <c r="F69" s="324">
        <f>IF(F$5=0,0,F$5/WWP_fec!F$5)</f>
        <v>0.71756622686175053</v>
      </c>
      <c r="G69" s="324">
        <f>IF(G$5=0,0,G$5/WWP_fec!G$5)</f>
        <v>8.1534359538179113E-2</v>
      </c>
      <c r="H69" s="324">
        <f>IF(H$5=0,0,H$5/WWP_fec!H$5)</f>
        <v>4.9013707119786969E-2</v>
      </c>
      <c r="I69" s="324">
        <f>IF(I$5=0,0,I$5/WWP_fec!I$5)</f>
        <v>3.8985255143180082E-2</v>
      </c>
      <c r="J69" s="324">
        <f>IF(J$5=0,0,J$5/WWP_fec!J$5)</f>
        <v>3.2886943445420855E-2</v>
      </c>
      <c r="K69" s="324">
        <f>IF(K$5=0,0,K$5/WWP_fec!K$5)</f>
        <v>3.7925587195705997E-2</v>
      </c>
      <c r="L69" s="324">
        <f>IF(L$5=0,0,L$5/WWP_fec!L$5)</f>
        <v>3.8419630302055911E-2</v>
      </c>
      <c r="M69" s="324">
        <f>IF(M$5=0,0,M$5/WWP_fec!M$5)</f>
        <v>9.9332838737434898E-2</v>
      </c>
      <c r="N69" s="324">
        <f>IF(N$5=0,0,N$5/WWP_fec!N$5)</f>
        <v>0.12492798845495777</v>
      </c>
      <c r="O69" s="324">
        <f>IF(O$5=0,0,O$5/WWP_fec!O$5)</f>
        <v>0.19790382316958327</v>
      </c>
      <c r="P69" s="324">
        <f>IF(P$5=0,0,P$5/WWP_fec!P$5)</f>
        <v>0.15980442542063589</v>
      </c>
      <c r="Q69" s="324">
        <f>IF(Q$5=0,0,Q$5/WWP_fec!Q$5)</f>
        <v>7.109534068220727E-2</v>
      </c>
      <c r="R69" s="324">
        <f>IF(R$5=0,0,R$5/WWP_fec!R$5)</f>
        <v>0.20668278806199666</v>
      </c>
      <c r="S69" s="324">
        <f>IF(S$5=0,0,S$5/WWP_fec!S$5)</f>
        <v>0.19742935789454427</v>
      </c>
      <c r="T69" s="324">
        <f>IF(T$5=0,0,T$5/WWP_fec!T$5)</f>
        <v>0.12591283308244441</v>
      </c>
      <c r="U69" s="324">
        <f>IF(U$5=0,0,U$5/WWP_fec!U$5)</f>
        <v>0.28613898467677196</v>
      </c>
      <c r="V69" s="324">
        <f>IF(V$5=0,0,V$5/WWP_fec!V$5)</f>
        <v>0.38429038973798507</v>
      </c>
      <c r="W69" s="324">
        <f>IF(W$5=0,0,W$5/WWP_fec!W$5)</f>
        <v>7.7800652224494019E-2</v>
      </c>
      <c r="DA69" s="95"/>
    </row>
    <row r="70" spans="1:105" ht="12" customHeight="1" x14ac:dyDescent="0.25">
      <c r="A70" s="55" t="s">
        <v>92</v>
      </c>
      <c r="B70" s="336">
        <f>IF(B$6=0,0,B$6/WWP_fec!B$6)</f>
        <v>0</v>
      </c>
      <c r="C70" s="336">
        <f>IF(C$6=0,0,C$6/WWP_fec!C$6)</f>
        <v>0</v>
      </c>
      <c r="D70" s="336">
        <f>IF(D$6=0,0,D$6/WWP_fec!D$6)</f>
        <v>0</v>
      </c>
      <c r="E70" s="336">
        <f>IF(E$6=0,0,E$6/WWP_fec!E$6)</f>
        <v>0</v>
      </c>
      <c r="F70" s="336">
        <f>IF(F$6=0,0,F$6/WWP_fec!F$6)</f>
        <v>0</v>
      </c>
      <c r="G70" s="336">
        <f>IF(G$6=0,0,G$6/WWP_fec!G$6)</f>
        <v>0</v>
      </c>
      <c r="H70" s="336">
        <f>IF(H$6=0,0,H$6/WWP_fec!H$6)</f>
        <v>0</v>
      </c>
      <c r="I70" s="336">
        <f>IF(I$6=0,0,I$6/WWP_fec!I$6)</f>
        <v>0</v>
      </c>
      <c r="J70" s="336">
        <f>IF(J$6=0,0,J$6/WWP_fec!J$6)</f>
        <v>0</v>
      </c>
      <c r="K70" s="336">
        <f>IF(K$6=0,0,K$6/WWP_fec!K$6)</f>
        <v>0</v>
      </c>
      <c r="L70" s="336">
        <f>IF(L$6=0,0,L$6/WWP_fec!L$6)</f>
        <v>0</v>
      </c>
      <c r="M70" s="336">
        <f>IF(M$6=0,0,M$6/WWP_fec!M$6)</f>
        <v>0</v>
      </c>
      <c r="N70" s="336">
        <f>IF(N$6=0,0,N$6/WWP_fec!N$6)</f>
        <v>0</v>
      </c>
      <c r="O70" s="336">
        <f>IF(O$6=0,0,O$6/WWP_fec!O$6)</f>
        <v>0</v>
      </c>
      <c r="P70" s="336">
        <f>IF(P$6=0,0,P$6/WWP_fec!P$6)</f>
        <v>0</v>
      </c>
      <c r="Q70" s="336">
        <f>IF(Q$6=0,0,Q$6/WWP_fec!Q$6)</f>
        <v>0</v>
      </c>
      <c r="R70" s="336">
        <f>IF(R$6=0,0,R$6/WWP_fec!R$6)</f>
        <v>0</v>
      </c>
      <c r="S70" s="336">
        <f>IF(S$6=0,0,S$6/WWP_fec!S$6)</f>
        <v>0</v>
      </c>
      <c r="T70" s="336">
        <f>IF(T$6=0,0,T$6/WWP_fec!T$6)</f>
        <v>0</v>
      </c>
      <c r="U70" s="336">
        <f>IF(U$6=0,0,U$6/WWP_fec!U$6)</f>
        <v>0</v>
      </c>
      <c r="V70" s="336">
        <f>IF(V$6=0,0,V$6/WWP_fec!V$6)</f>
        <v>0</v>
      </c>
      <c r="W70" s="336">
        <f>IF(W$6=0,0,W$6/WWP_fec!W$6)</f>
        <v>0</v>
      </c>
      <c r="DA70" s="67"/>
    </row>
    <row r="71" spans="1:105" ht="12" customHeight="1" x14ac:dyDescent="0.25">
      <c r="A71" s="202" t="s">
        <v>93</v>
      </c>
      <c r="B71" s="337">
        <f>IF(B$7=0,0,B$7/WWP_fec!B$7)</f>
        <v>0</v>
      </c>
      <c r="C71" s="337">
        <f>IF(C$7=0,0,C$7/WWP_fec!C$7)</f>
        <v>0</v>
      </c>
      <c r="D71" s="337">
        <f>IF(D$7=0,0,D$7/WWP_fec!D$7)</f>
        <v>0</v>
      </c>
      <c r="E71" s="337">
        <f>IF(E$7=0,0,E$7/WWP_fec!E$7)</f>
        <v>0</v>
      </c>
      <c r="F71" s="337">
        <f>IF(F$7=0,0,F$7/WWP_fec!F$7)</f>
        <v>0</v>
      </c>
      <c r="G71" s="337">
        <f>IF(G$7=0,0,G$7/WWP_fec!G$7)</f>
        <v>0</v>
      </c>
      <c r="H71" s="337">
        <f>IF(H$7=0,0,H$7/WWP_fec!H$7)</f>
        <v>0</v>
      </c>
      <c r="I71" s="337">
        <f>IF(I$7=0,0,I$7/WWP_fec!I$7)</f>
        <v>0</v>
      </c>
      <c r="J71" s="337">
        <f>IF(J$7=0,0,J$7/WWP_fec!J$7)</f>
        <v>0</v>
      </c>
      <c r="K71" s="337">
        <f>IF(K$7=0,0,K$7/WWP_fec!K$7)</f>
        <v>0</v>
      </c>
      <c r="L71" s="337">
        <f>IF(L$7=0,0,L$7/WWP_fec!L$7)</f>
        <v>0</v>
      </c>
      <c r="M71" s="337">
        <f>IF(M$7=0,0,M$7/WWP_fec!M$7)</f>
        <v>0</v>
      </c>
      <c r="N71" s="337">
        <f>IF(N$7=0,0,N$7/WWP_fec!N$7)</f>
        <v>0</v>
      </c>
      <c r="O71" s="337">
        <f>IF(O$7=0,0,O$7/WWP_fec!O$7)</f>
        <v>0</v>
      </c>
      <c r="P71" s="337">
        <f>IF(P$7=0,0,P$7/WWP_fec!P$7)</f>
        <v>0</v>
      </c>
      <c r="Q71" s="337">
        <f>IF(Q$7=0,0,Q$7/WWP_fec!Q$7)</f>
        <v>0</v>
      </c>
      <c r="R71" s="337">
        <f>IF(R$7=0,0,R$7/WWP_fec!R$7)</f>
        <v>0</v>
      </c>
      <c r="S71" s="337">
        <f>IF(S$7=0,0,S$7/WWP_fec!S$7)</f>
        <v>0</v>
      </c>
      <c r="T71" s="337">
        <f>IF(T$7=0,0,T$7/WWP_fec!T$7)</f>
        <v>0</v>
      </c>
      <c r="U71" s="337">
        <f>IF(U$7=0,0,U$7/WWP_fec!U$7)</f>
        <v>0</v>
      </c>
      <c r="V71" s="337">
        <f>IF(V$7=0,0,V$7/WWP_fec!V$7)</f>
        <v>0</v>
      </c>
      <c r="W71" s="337">
        <f>IF(W$7=0,0,W$7/WWP_fec!W$7)</f>
        <v>0</v>
      </c>
      <c r="DA71" s="174"/>
    </row>
    <row r="72" spans="1:105" ht="12" customHeight="1" x14ac:dyDescent="0.25">
      <c r="A72" s="202" t="s">
        <v>94</v>
      </c>
      <c r="B72" s="337">
        <f>IF(B$8=0,0,B$8/WWP_fec!B$8)</f>
        <v>0</v>
      </c>
      <c r="C72" s="337">
        <f>IF(C$8=0,0,C$8/WWP_fec!C$8)</f>
        <v>0</v>
      </c>
      <c r="D72" s="337">
        <f>IF(D$8=0,0,D$8/WWP_fec!D$8)</f>
        <v>0</v>
      </c>
      <c r="E72" s="337">
        <f>IF(E$8=0,0,E$8/WWP_fec!E$8)</f>
        <v>0</v>
      </c>
      <c r="F72" s="337">
        <f>IF(F$8=0,0,F$8/WWP_fec!F$8)</f>
        <v>0</v>
      </c>
      <c r="G72" s="337">
        <f>IF(G$8=0,0,G$8/WWP_fec!G$8)</f>
        <v>0</v>
      </c>
      <c r="H72" s="337">
        <f>IF(H$8=0,0,H$8/WWP_fec!H$8)</f>
        <v>0</v>
      </c>
      <c r="I72" s="337">
        <f>IF(I$8=0,0,I$8/WWP_fec!I$8)</f>
        <v>0</v>
      </c>
      <c r="J72" s="337">
        <f>IF(J$8=0,0,J$8/WWP_fec!J$8)</f>
        <v>0</v>
      </c>
      <c r="K72" s="337">
        <f>IF(K$8=0,0,K$8/WWP_fec!K$8)</f>
        <v>0</v>
      </c>
      <c r="L72" s="337">
        <f>IF(L$8=0,0,L$8/WWP_fec!L$8)</f>
        <v>0</v>
      </c>
      <c r="M72" s="337">
        <f>IF(M$8=0,0,M$8/WWP_fec!M$8)</f>
        <v>0</v>
      </c>
      <c r="N72" s="337">
        <f>IF(N$8=0,0,N$8/WWP_fec!N$8)</f>
        <v>0</v>
      </c>
      <c r="O72" s="337">
        <f>IF(O$8=0,0,O$8/WWP_fec!O$8)</f>
        <v>0</v>
      </c>
      <c r="P72" s="337">
        <f>IF(P$8=0,0,P$8/WWP_fec!P$8)</f>
        <v>0</v>
      </c>
      <c r="Q72" s="337">
        <f>IF(Q$8=0,0,Q$8/WWP_fec!Q$8)</f>
        <v>0</v>
      </c>
      <c r="R72" s="337">
        <f>IF(R$8=0,0,R$8/WWP_fec!R$8)</f>
        <v>0</v>
      </c>
      <c r="S72" s="337">
        <f>IF(S$8=0,0,S$8/WWP_fec!S$8)</f>
        <v>0</v>
      </c>
      <c r="T72" s="337">
        <f>IF(T$8=0,0,T$8/WWP_fec!T$8)</f>
        <v>0</v>
      </c>
      <c r="U72" s="337">
        <f>IF(U$8=0,0,U$8/WWP_fec!U$8)</f>
        <v>0</v>
      </c>
      <c r="V72" s="337">
        <f>IF(V$8=0,0,V$8/WWP_fec!V$8)</f>
        <v>0</v>
      </c>
      <c r="W72" s="337">
        <f>IF(W$8=0,0,W$8/WWP_fec!W$8)</f>
        <v>0</v>
      </c>
      <c r="DA72" s="174"/>
    </row>
    <row r="73" spans="1:105" ht="12" customHeight="1" x14ac:dyDescent="0.25">
      <c r="A73" s="202" t="s">
        <v>95</v>
      </c>
      <c r="B73" s="337">
        <f>IF(B$9=0,0,B$9/WWP_fec!B$9)</f>
        <v>0</v>
      </c>
      <c r="C73" s="337">
        <f>IF(C$9=0,0,C$9/WWP_fec!C$9)</f>
        <v>0</v>
      </c>
      <c r="D73" s="337">
        <f>IF(D$9=0,0,D$9/WWP_fec!D$9)</f>
        <v>0</v>
      </c>
      <c r="E73" s="337">
        <f>IF(E$9=0,0,E$9/WWP_fec!E$9)</f>
        <v>0</v>
      </c>
      <c r="F73" s="337">
        <f>IF(F$9=0,0,F$9/WWP_fec!F$9)</f>
        <v>0</v>
      </c>
      <c r="G73" s="337">
        <f>IF(G$9=0,0,G$9/WWP_fec!G$9)</f>
        <v>0</v>
      </c>
      <c r="H73" s="337">
        <f>IF(H$9=0,0,H$9/WWP_fec!H$9)</f>
        <v>0</v>
      </c>
      <c r="I73" s="337">
        <f>IF(I$9=0,0,I$9/WWP_fec!I$9)</f>
        <v>0</v>
      </c>
      <c r="J73" s="337">
        <f>IF(J$9=0,0,J$9/WWP_fec!J$9)</f>
        <v>0</v>
      </c>
      <c r="K73" s="337">
        <f>IF(K$9=0,0,K$9/WWP_fec!K$9)</f>
        <v>0</v>
      </c>
      <c r="L73" s="337">
        <f>IF(L$9=0,0,L$9/WWP_fec!L$9)</f>
        <v>0</v>
      </c>
      <c r="M73" s="337">
        <f>IF(M$9=0,0,M$9/WWP_fec!M$9)</f>
        <v>0</v>
      </c>
      <c r="N73" s="337">
        <f>IF(N$9=0,0,N$9/WWP_fec!N$9)</f>
        <v>0</v>
      </c>
      <c r="O73" s="337">
        <f>IF(O$9=0,0,O$9/WWP_fec!O$9)</f>
        <v>0</v>
      </c>
      <c r="P73" s="337">
        <f>IF(P$9=0,0,P$9/WWP_fec!P$9)</f>
        <v>0</v>
      </c>
      <c r="Q73" s="337">
        <f>IF(Q$9=0,0,Q$9/WWP_fec!Q$9)</f>
        <v>0</v>
      </c>
      <c r="R73" s="337">
        <f>IF(R$9=0,0,R$9/WWP_fec!R$9)</f>
        <v>0</v>
      </c>
      <c r="S73" s="337">
        <f>IF(S$9=0,0,S$9/WWP_fec!S$9)</f>
        <v>0</v>
      </c>
      <c r="T73" s="337">
        <f>IF(T$9=0,0,T$9/WWP_fec!T$9)</f>
        <v>0</v>
      </c>
      <c r="U73" s="337">
        <f>IF(U$9=0,0,U$9/WWP_fec!U$9)</f>
        <v>0</v>
      </c>
      <c r="V73" s="337">
        <f>IF(V$9=0,0,V$9/WWP_fec!V$9)</f>
        <v>0</v>
      </c>
      <c r="W73" s="337">
        <f>IF(W$9=0,0,W$9/WWP_fec!W$9)</f>
        <v>0</v>
      </c>
      <c r="DA73" s="174"/>
    </row>
    <row r="74" spans="1:105" ht="12" customHeight="1" x14ac:dyDescent="0.25">
      <c r="A74" s="56" t="s">
        <v>96</v>
      </c>
      <c r="B74" s="338">
        <f>IF(B$10=0,0,B$10/WWP_fec!B$10)</f>
        <v>1.7119825725167796E-2</v>
      </c>
      <c r="C74" s="338">
        <f>IF(C$10=0,0,C$10/WWP_fec!C$10)</f>
        <v>2.5787140909888505E-2</v>
      </c>
      <c r="D74" s="338">
        <f>IF(D$10=0,0,D$10/WWP_fec!D$10)</f>
        <v>1.7248462913473754E-2</v>
      </c>
      <c r="E74" s="338">
        <f>IF(E$10=0,0,E$10/WWP_fec!E$10)</f>
        <v>1.3684303036933307E-2</v>
      </c>
      <c r="F74" s="338">
        <f>IF(F$10=0,0,F$10/WWP_fec!F$10)</f>
        <v>1.9201631798607649E-2</v>
      </c>
      <c r="G74" s="338">
        <f>IF(G$10=0,0,G$10/WWP_fec!G$10)</f>
        <v>1.1193208444342404</v>
      </c>
      <c r="H74" s="338">
        <f>IF(H$10=0,0,H$10/WWP_fec!H$10)</f>
        <v>0.61594011238333679</v>
      </c>
      <c r="I74" s="338">
        <f>IF(I$10=0,0,I$10/WWP_fec!I$10)</f>
        <v>0.42875363292315</v>
      </c>
      <c r="J74" s="338">
        <f>IF(J$10=0,0,J$10/WWP_fec!J$10)</f>
        <v>0.47072923948516443</v>
      </c>
      <c r="K74" s="338">
        <f>IF(K$10=0,0,K$10/WWP_fec!K$10)</f>
        <v>0.33510794416878453</v>
      </c>
      <c r="L74" s="338">
        <f>IF(L$10=0,0,L$10/WWP_fec!L$10)</f>
        <v>0.44712625227571667</v>
      </c>
      <c r="M74" s="338">
        <f>IF(M$10=0,0,M$10/WWP_fec!M$10)</f>
        <v>2.3832045182128141</v>
      </c>
      <c r="N74" s="338">
        <f>IF(N$10=0,0,N$10/WWP_fec!N$10)</f>
        <v>2.3464953604066885</v>
      </c>
      <c r="O74" s="338">
        <f>IF(O$10=0,0,O$10/WWP_fec!O$10)</f>
        <v>2.3556394608660152</v>
      </c>
      <c r="P74" s="338">
        <f>IF(P$10=0,0,P$10/WWP_fec!P$10)</f>
        <v>2.3476752552107505</v>
      </c>
      <c r="Q74" s="338">
        <f>IF(Q$10=0,0,Q$10/WWP_fec!Q$10)</f>
        <v>2.278931952580832</v>
      </c>
      <c r="R74" s="338">
        <f>IF(R$10=0,0,R$10/WWP_fec!R$10)</f>
        <v>2.352789325178497</v>
      </c>
      <c r="S74" s="338">
        <f>IF(S$10=0,0,S$10/WWP_fec!S$10)</f>
        <v>2.3644821434123107</v>
      </c>
      <c r="T74" s="338">
        <f>IF(T$10=0,0,T$10/WWP_fec!T$10)</f>
        <v>2.3581025226108592</v>
      </c>
      <c r="U74" s="338">
        <f>IF(U$10=0,0,U$10/WWP_fec!U$10)</f>
        <v>2.3674185714676717</v>
      </c>
      <c r="V74" s="338">
        <f>IF(V$10=0,0,V$10/WWP_fec!V$10)</f>
        <v>2.2577690658659577</v>
      </c>
      <c r="W74" s="338">
        <f>IF(W$10=0,0,W$10/WWP_fec!W$10)</f>
        <v>2.1460045664731586</v>
      </c>
      <c r="DA74" s="68"/>
    </row>
    <row r="75" spans="1:105" ht="12" customHeight="1" x14ac:dyDescent="0.25">
      <c r="A75" s="203" t="s">
        <v>2900</v>
      </c>
      <c r="B75" s="351">
        <f>IF(B$16=0,0,B$16/WWP_fec!B$16)</f>
        <v>2.7770148000000008</v>
      </c>
      <c r="C75" s="351">
        <f>IF(C$16=0,0,C$16/WWP_fec!C$16)</f>
        <v>2.8189424721116714</v>
      </c>
      <c r="D75" s="351">
        <f>IF(D$16=0,0,D$16/WWP_fec!D$16)</f>
        <v>2.7806056380462718</v>
      </c>
      <c r="E75" s="351">
        <f>IF(E$16=0,0,E$16/WWP_fec!E$16)</f>
        <v>2.6397450263582867</v>
      </c>
      <c r="F75" s="351">
        <f>IF(F$16=0,0,F$16/WWP_fec!F$16)</f>
        <v>2.6862648919160965</v>
      </c>
      <c r="G75" s="351">
        <f>IF(G$16=0,0,G$16/WWP_fec!G$16)</f>
        <v>8.7674715190874403E-3</v>
      </c>
      <c r="H75" s="351">
        <f>IF(H$16=0,0,H$16/WWP_fec!H$16)</f>
        <v>2.2623393065813349E-3</v>
      </c>
      <c r="I75" s="351">
        <f>IF(I$16=0,0,I$16/WWP_fec!I$16)</f>
        <v>1.175128304422803E-3</v>
      </c>
      <c r="J75" s="351">
        <f>IF(J$16=0,0,J$16/WWP_fec!J$16)</f>
        <v>7.3259663352871209E-4</v>
      </c>
      <c r="K75" s="351">
        <f>IF(K$16=0,0,K$16/WWP_fec!K$16)</f>
        <v>1.201490278903247E-3</v>
      </c>
      <c r="L75" s="351">
        <f>IF(L$16=0,0,L$16/WWP_fec!L$16)</f>
        <v>1.0734416257208281E-3</v>
      </c>
      <c r="M75" s="351">
        <f>IF(M$16=0,0,M$16/WWP_fec!M$16)</f>
        <v>1.1677947607359815E-2</v>
      </c>
      <c r="N75" s="351">
        <f>IF(N$16=0,0,N$16/WWP_fec!N$16)</f>
        <v>2.1412209733037004E-2</v>
      </c>
      <c r="O75" s="351">
        <f>IF(O$16=0,0,O$16/WWP_fec!O$16)</f>
        <v>6.149530519311399E-2</v>
      </c>
      <c r="P75" s="351">
        <f>IF(P$16=0,0,P$16/WWP_fec!P$16)</f>
        <v>3.8452254124253328E-2</v>
      </c>
      <c r="Q75" s="351">
        <f>IF(Q$16=0,0,Q$16/WWP_fec!Q$16)</f>
        <v>5.0079490960498229E-3</v>
      </c>
      <c r="R75" s="351">
        <f>IF(R$16=0,0,R$16/WWP_fec!R$16)</f>
        <v>6.8274932347023004E-2</v>
      </c>
      <c r="S75" s="351">
        <f>IF(S$16=0,0,S$16/WWP_fec!S$16)</f>
        <v>6.102386894997016E-2</v>
      </c>
      <c r="T75" s="351">
        <f>IF(T$16=0,0,T$16/WWP_fec!T$16)</f>
        <v>2.2255063220266418E-2</v>
      </c>
      <c r="U75" s="351">
        <f>IF(U$16=0,0,U$16/WWP_fec!U$16)</f>
        <v>0.13861340733763394</v>
      </c>
      <c r="V75" s="351">
        <f>IF(V$16=0,0,V$16/WWP_fec!V$16)</f>
        <v>0.24990209928013596</v>
      </c>
      <c r="W75" s="351">
        <f>IF(W$16=0,0,W$16/WWP_fec!W$16)</f>
        <v>5.0408158461981547E-3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</v>
      </c>
      <c r="C76" s="351">
        <f>IF(C$27=0,0,C$27/WWP_fec!C$27)</f>
        <v>0</v>
      </c>
      <c r="D76" s="351">
        <f>IF(D$27=0,0,D$27/WWP_fec!D$27)</f>
        <v>0</v>
      </c>
      <c r="E76" s="351">
        <f>IF(E$27=0,0,E$27/WWP_fec!E$27)</f>
        <v>0</v>
      </c>
      <c r="F76" s="351">
        <f>IF(F$27=0,0,F$27/WWP_fec!F$27)</f>
        <v>0</v>
      </c>
      <c r="G76" s="351">
        <f>IF(G$27=0,0,G$27/WWP_fec!G$27)</f>
        <v>0</v>
      </c>
      <c r="H76" s="351">
        <f>IF(H$27=0,0,H$27/WWP_fec!H$27)</f>
        <v>0</v>
      </c>
      <c r="I76" s="351">
        <f>IF(I$27=0,0,I$27/WWP_fec!I$27)</f>
        <v>0</v>
      </c>
      <c r="J76" s="351">
        <f>IF(J$27=0,0,J$27/WWP_fec!J$27)</f>
        <v>0</v>
      </c>
      <c r="K76" s="351">
        <f>IF(K$27=0,0,K$27/WWP_fec!K$27)</f>
        <v>0</v>
      </c>
      <c r="L76" s="351">
        <f>IF(L$27=0,0,L$27/WWP_fec!L$27)</f>
        <v>0</v>
      </c>
      <c r="M76" s="351">
        <f>IF(M$27=0,0,M$27/WWP_fec!M$27)</f>
        <v>0</v>
      </c>
      <c r="N76" s="351">
        <f>IF(N$27=0,0,N$27/WWP_fec!N$27)</f>
        <v>0</v>
      </c>
      <c r="O76" s="351">
        <f>IF(O$27=0,0,O$27/WWP_fec!O$27)</f>
        <v>0</v>
      </c>
      <c r="P76" s="351">
        <f>IF(P$27=0,0,P$27/WWP_fec!P$27)</f>
        <v>0</v>
      </c>
      <c r="Q76" s="351">
        <f>IF(Q$27=0,0,Q$27/WWP_fec!Q$27)</f>
        <v>0</v>
      </c>
      <c r="R76" s="351">
        <f>IF(R$27=0,0,R$27/WWP_fec!R$27)</f>
        <v>0</v>
      </c>
      <c r="S76" s="351">
        <f>IF(S$27=0,0,S$27/WWP_fec!S$27)</f>
        <v>0</v>
      </c>
      <c r="T76" s="351">
        <f>IF(T$27=0,0,T$27/WWP_fec!T$27)</f>
        <v>0</v>
      </c>
      <c r="U76" s="351">
        <f>IF(U$27=0,0,U$27/WWP_fec!U$27)</f>
        <v>0</v>
      </c>
      <c r="V76" s="351">
        <f>IF(V$27=0,0,V$27/WWP_fec!V$27)</f>
        <v>0</v>
      </c>
      <c r="W76" s="351">
        <f>IF(W$27=0,0,W$27/WWP_fec!W$27)</f>
        <v>0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2.0641146214082489</v>
      </c>
      <c r="C77" s="351">
        <f>IF(C$28=0,0,C$28/WWP_fec!C$28)</f>
        <v>2.1639870986908054</v>
      </c>
      <c r="D77" s="351">
        <f>IF(D$28=0,0,D$28/WWP_fec!D$28)</f>
        <v>2.0678811774870023</v>
      </c>
      <c r="E77" s="351">
        <f>IF(E$28=0,0,E$28/WWP_fec!E$28)</f>
        <v>1.9325206918945217</v>
      </c>
      <c r="F77" s="351">
        <f>IF(F$28=0,0,F$28/WWP_fec!F$28)</f>
        <v>2.0217107983745302</v>
      </c>
      <c r="G77" s="351">
        <f>IF(G$28=0,0,G$28/WWP_fec!G$28)</f>
        <v>0.71322429105484442</v>
      </c>
      <c r="H77" s="351">
        <f>IF(H$28=0,0,H$28/WWP_fec!H$28)</f>
        <v>0.50636935513327219</v>
      </c>
      <c r="I77" s="351">
        <f>IF(I$28=0,0,I$28/WWP_fec!I$28)</f>
        <v>0.42791989703690758</v>
      </c>
      <c r="J77" s="351">
        <f>IF(J$28=0,0,J$28/WWP_fec!J$28)</f>
        <v>0.36534015038482703</v>
      </c>
      <c r="K77" s="351">
        <f>IF(K$28=0,0,K$28/WWP_fec!K$28)</f>
        <v>0.42007863606184509</v>
      </c>
      <c r="L77" s="351">
        <f>IF(L$28=0,0,L$28/WWP_fec!L$28)</f>
        <v>0.42336542703579144</v>
      </c>
      <c r="M77" s="351">
        <f>IF(M$28=0,0,M$28/WWP_fec!M$28)</f>
        <v>0.70110088758248823</v>
      </c>
      <c r="N77" s="351">
        <f>IF(N$28=0,0,N$28/WWP_fec!N$28)</f>
        <v>0.78441937150015129</v>
      </c>
      <c r="O77" s="351">
        <f>IF(O$28=0,0,O$28/WWP_fec!O$28)</f>
        <v>0.96833809245709657</v>
      </c>
      <c r="P77" s="351">
        <f>IF(P$28=0,0,P$28/WWP_fec!P$28)</f>
        <v>0.88266126286009727</v>
      </c>
      <c r="Q77" s="351">
        <f>IF(Q$28=0,0,Q$28/WWP_fec!Q$28)</f>
        <v>0.56277965750789427</v>
      </c>
      <c r="R77" s="351">
        <f>IF(R$28=0,0,R$28/WWP_fec!R$28)</f>
        <v>0.98747038345903115</v>
      </c>
      <c r="S77" s="351">
        <f>IF(S$28=0,0,S$28/WWP_fec!S$28)</f>
        <v>0.97003614404842731</v>
      </c>
      <c r="T77" s="351">
        <f>IF(T$28=0,0,T$28/WWP_fec!T$28)</f>
        <v>0.80605796824149467</v>
      </c>
      <c r="U77" s="351">
        <f>IF(U$28=0,0,U$28/WWP_fec!U$28)</f>
        <v>1.1517832164853943</v>
      </c>
      <c r="V77" s="351">
        <f>IF(V$28=0,0,V$28/WWP_fec!V$28)</f>
        <v>1.3102387258589927</v>
      </c>
      <c r="W77" s="351">
        <f>IF(W$28=0,0,W$28/WWP_fec!W$28)</f>
        <v>0.68208254238120103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</v>
      </c>
      <c r="C78" s="339">
        <f>IF(C$48=0,0,C$48/WWP_fec!C$48)</f>
        <v>0</v>
      </c>
      <c r="D78" s="339">
        <f>IF(D$48=0,0,D$48/WWP_fec!D$48)</f>
        <v>0</v>
      </c>
      <c r="E78" s="339">
        <f>IF(E$48=0,0,E$48/WWP_fec!E$48)</f>
        <v>0</v>
      </c>
      <c r="F78" s="339">
        <f>IF(F$48=0,0,F$48/WWP_fec!F$48)</f>
        <v>0</v>
      </c>
      <c r="G78" s="339">
        <f>IF(G$48=0,0,G$48/WWP_fec!G$48)</f>
        <v>0</v>
      </c>
      <c r="H78" s="339">
        <f>IF(H$48=0,0,H$48/WWP_fec!H$48)</f>
        <v>0</v>
      </c>
      <c r="I78" s="339">
        <f>IF(I$48=0,0,I$48/WWP_fec!I$48)</f>
        <v>0</v>
      </c>
      <c r="J78" s="339">
        <f>IF(J$48=0,0,J$48/WWP_fec!J$48)</f>
        <v>0</v>
      </c>
      <c r="K78" s="339">
        <f>IF(K$48=0,0,K$48/WWP_fec!K$48)</f>
        <v>0</v>
      </c>
      <c r="L78" s="339">
        <f>IF(L$48=0,0,L$48/WWP_fec!L$48)</f>
        <v>0</v>
      </c>
      <c r="M78" s="339">
        <f>IF(M$48=0,0,M$48/WWP_fec!M$48)</f>
        <v>0</v>
      </c>
      <c r="N78" s="339">
        <f>IF(N$48=0,0,N$48/WWP_fec!N$48)</f>
        <v>0</v>
      </c>
      <c r="O78" s="339">
        <f>IF(O$48=0,0,O$48/WWP_fec!O$48)</f>
        <v>0</v>
      </c>
      <c r="P78" s="339">
        <f>IF(P$48=0,0,P$48/WWP_fec!P$48)</f>
        <v>0</v>
      </c>
      <c r="Q78" s="339">
        <f>IF(Q$48=0,0,Q$48/WWP_fec!Q$48)</f>
        <v>0</v>
      </c>
      <c r="R78" s="339">
        <f>IF(R$48=0,0,R$48/WWP_fec!R$48)</f>
        <v>0</v>
      </c>
      <c r="S78" s="339">
        <f>IF(S$48=0,0,S$48/WWP_fec!S$48)</f>
        <v>0</v>
      </c>
      <c r="T78" s="339">
        <f>IF(T$48=0,0,T$48/WWP_fec!T$48)</f>
        <v>0</v>
      </c>
      <c r="U78" s="339">
        <f>IF(U$48=0,0,U$48/WWP_fec!U$48)</f>
        <v>0</v>
      </c>
      <c r="V78" s="339">
        <f>IF(V$48=0,0,V$48/WWP_fec!V$48)</f>
        <v>0</v>
      </c>
      <c r="W78" s="339">
        <f>IF(W$48=0,0,W$48/WWP_fec!W$48)</f>
        <v>0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DA40"/>
  <sheetViews>
    <sheetView workbookViewId="0">
      <pane xSplit="1" ySplit="1" topLeftCell="B2" activePane="bottomRight" state="frozen"/>
      <selection activeCell="DB3" sqref="DB3"/>
      <selection pane="topRight" activeCell="DB3" sqref="DB3"/>
      <selection pane="bottomLeft" activeCell="DB3" sqref="DB3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sectors"</f>
        <v>LU: Other industrial sectors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2124.5162922545351</v>
      </c>
      <c r="C3" s="205">
        <v>2236.0344561379839</v>
      </c>
      <c r="D3" s="205">
        <v>2371.521789057962</v>
      </c>
      <c r="E3" s="205">
        <v>2381.8270745340069</v>
      </c>
      <c r="F3" s="205">
        <v>2412.2731631250699</v>
      </c>
      <c r="G3" s="205">
        <v>2283.184844607983</v>
      </c>
      <c r="H3" s="205">
        <v>2347.9334907054508</v>
      </c>
      <c r="I3" s="205">
        <v>2662.217290419936</v>
      </c>
      <c r="J3" s="205">
        <v>2497.4909659614282</v>
      </c>
      <c r="K3" s="205">
        <v>2396.6540942516649</v>
      </c>
      <c r="L3" s="205">
        <v>2385.3633196250262</v>
      </c>
      <c r="M3" s="205">
        <v>2349.7832713585749</v>
      </c>
      <c r="N3" s="205">
        <v>2435.9560483580999</v>
      </c>
      <c r="O3" s="205">
        <v>2473.7484848761019</v>
      </c>
      <c r="P3" s="205">
        <v>2601.2054491023318</v>
      </c>
      <c r="Q3" s="205">
        <v>2642.8670473083198</v>
      </c>
      <c r="R3" s="205">
        <v>2897.6573881407958</v>
      </c>
      <c r="S3" s="205">
        <v>2851.231850810273</v>
      </c>
      <c r="T3" s="205">
        <v>2883.6486869145192</v>
      </c>
      <c r="U3" s="205">
        <v>3281.756223815361</v>
      </c>
      <c r="V3" s="205">
        <v>3126.8240113696802</v>
      </c>
      <c r="W3" s="205">
        <v>3213.9105221659088</v>
      </c>
      <c r="DA3" s="112" t="s">
        <v>3026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2091.901608565578</v>
      </c>
      <c r="C5" s="205">
        <v>2073.1660805236502</v>
      </c>
      <c r="D5" s="205">
        <v>2274.1373183037431</v>
      </c>
      <c r="E5" s="205">
        <v>4021.8142032376418</v>
      </c>
      <c r="F5" s="205">
        <v>3252.0058301896311</v>
      </c>
      <c r="G5" s="205">
        <v>2930.9530496491288</v>
      </c>
      <c r="H5" s="205">
        <v>2888.077301553406</v>
      </c>
      <c r="I5" s="205">
        <v>2933.280071658714</v>
      </c>
      <c r="J5" s="205">
        <v>2964.084424570357</v>
      </c>
      <c r="K5" s="205">
        <v>2444.7022616167992</v>
      </c>
      <c r="L5" s="205">
        <v>2420.0754589371559</v>
      </c>
      <c r="M5" s="205">
        <v>2278.4566009453129</v>
      </c>
      <c r="N5" s="205">
        <v>2149.105662592483</v>
      </c>
      <c r="O5" s="205">
        <v>2226.5824182216529</v>
      </c>
      <c r="P5" s="205">
        <v>2296.520353296693</v>
      </c>
      <c r="Q5" s="205">
        <v>2411.6768714734999</v>
      </c>
      <c r="R5" s="205">
        <v>2796.2536438831062</v>
      </c>
      <c r="S5" s="205">
        <v>2815.8149128989639</v>
      </c>
      <c r="T5" s="205">
        <v>2175.1128780918762</v>
      </c>
      <c r="U5" s="205">
        <v>2206.3991225403161</v>
      </c>
      <c r="V5" s="205">
        <v>2284.1959331829639</v>
      </c>
      <c r="W5" s="205">
        <v>3876.6882669651532</v>
      </c>
      <c r="DA5" s="112" t="s">
        <v>3027</v>
      </c>
    </row>
    <row r="6" spans="1:105" ht="12" customHeight="1" x14ac:dyDescent="0.25">
      <c r="A6" s="154" t="s">
        <v>2114</v>
      </c>
      <c r="B6" s="340">
        <v>2614.8770107069722</v>
      </c>
      <c r="C6" s="340">
        <v>2491.4835244989072</v>
      </c>
      <c r="D6" s="340">
        <v>2603.8143866589862</v>
      </c>
      <c r="E6" s="340">
        <v>4298.0240887567534</v>
      </c>
      <c r="F6" s="340">
        <v>4167.2802382214049</v>
      </c>
      <c r="G6" s="340">
        <v>4167.2802382214049</v>
      </c>
      <c r="H6" s="340">
        <v>4036.536387686057</v>
      </c>
      <c r="I6" s="340">
        <v>3905.7925371507081</v>
      </c>
      <c r="J6" s="340">
        <v>3778.7238687790009</v>
      </c>
      <c r="K6" s="340">
        <v>3795.2992660724499</v>
      </c>
      <c r="L6" s="340">
        <v>3664.555415537101</v>
      </c>
      <c r="M6" s="340">
        <v>4106.4671365435834</v>
      </c>
      <c r="N6" s="340">
        <v>4019.899627086058</v>
      </c>
      <c r="O6" s="340">
        <v>4038.2972746346909</v>
      </c>
      <c r="P6" s="340">
        <v>4038.2972746346909</v>
      </c>
      <c r="Q6" s="340">
        <v>3944.379400849883</v>
      </c>
      <c r="R6" s="340">
        <v>3905.7004921908838</v>
      </c>
      <c r="S6" s="340">
        <v>3905.7004921908838</v>
      </c>
      <c r="T6" s="340">
        <v>3774.9566416555358</v>
      </c>
      <c r="U6" s="340">
        <v>3644.2127911201869</v>
      </c>
      <c r="V6" s="340">
        <v>3644.2127911201869</v>
      </c>
      <c r="W6" s="340">
        <v>5244.2898478602256</v>
      </c>
      <c r="DA6" s="160" t="s">
        <v>3028</v>
      </c>
    </row>
    <row r="7" spans="1:105" ht="12" customHeight="1" x14ac:dyDescent="0.25">
      <c r="A7" s="156" t="s">
        <v>2116</v>
      </c>
      <c r="B7" s="341">
        <v>0</v>
      </c>
      <c r="C7" s="342">
        <v>7.35036432728345</v>
      </c>
      <c r="D7" s="342">
        <v>114.1684532418994</v>
      </c>
      <c r="E7" s="342">
        <v>1823.1159615512961</v>
      </c>
      <c r="F7" s="342">
        <v>0</v>
      </c>
      <c r="G7" s="342">
        <v>0</v>
      </c>
      <c r="H7" s="342">
        <v>0</v>
      </c>
      <c r="I7" s="342">
        <v>0</v>
      </c>
      <c r="J7" s="342">
        <v>1.8375910818208629</v>
      </c>
      <c r="K7" s="342">
        <v>18.412988375270089</v>
      </c>
      <c r="L7" s="342">
        <v>0</v>
      </c>
      <c r="M7" s="342">
        <v>460.32470938175209</v>
      </c>
      <c r="N7" s="342">
        <v>25.76335270255354</v>
      </c>
      <c r="O7" s="342">
        <v>149.14149808398159</v>
      </c>
      <c r="P7" s="342">
        <v>18.412988375270089</v>
      </c>
      <c r="Q7" s="342">
        <v>18.412988375270089</v>
      </c>
      <c r="R7" s="342">
        <v>92.064941876350431</v>
      </c>
      <c r="S7" s="342">
        <v>0</v>
      </c>
      <c r="T7" s="342">
        <v>0</v>
      </c>
      <c r="U7" s="342">
        <v>0</v>
      </c>
      <c r="V7" s="342">
        <v>0</v>
      </c>
      <c r="W7" s="342">
        <v>1730.820907275388</v>
      </c>
      <c r="DA7" s="161" t="s">
        <v>3029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130.74385053534843</v>
      </c>
      <c r="D8" s="344">
        <f t="shared" si="0"/>
        <v>1.837591081820392</v>
      </c>
      <c r="E8" s="344">
        <f t="shared" si="0"/>
        <v>128.90625945352895</v>
      </c>
      <c r="F8" s="344">
        <f t="shared" si="0"/>
        <v>130.74385053534843</v>
      </c>
      <c r="G8" s="344">
        <f t="shared" si="0"/>
        <v>0</v>
      </c>
      <c r="H8" s="344">
        <f t="shared" si="0"/>
        <v>130.74385053534797</v>
      </c>
      <c r="I8" s="344">
        <f t="shared" si="0"/>
        <v>130.74385053534888</v>
      </c>
      <c r="J8" s="344">
        <f t="shared" si="0"/>
        <v>128.90625945352804</v>
      </c>
      <c r="K8" s="344">
        <f t="shared" si="0"/>
        <v>1.8375910818213015</v>
      </c>
      <c r="L8" s="344">
        <f t="shared" si="0"/>
        <v>130.74385053534888</v>
      </c>
      <c r="M8" s="344">
        <f t="shared" si="0"/>
        <v>18.412988375269379</v>
      </c>
      <c r="N8" s="344">
        <f t="shared" si="0"/>
        <v>112.33086216007905</v>
      </c>
      <c r="O8" s="344">
        <f t="shared" si="0"/>
        <v>130.74385053534888</v>
      </c>
      <c r="P8" s="344">
        <f t="shared" si="0"/>
        <v>18.412988375270288</v>
      </c>
      <c r="Q8" s="344">
        <f t="shared" si="0"/>
        <v>112.33086216007814</v>
      </c>
      <c r="R8" s="344">
        <f t="shared" si="0"/>
        <v>130.74385053534979</v>
      </c>
      <c r="S8" s="344">
        <f t="shared" si="0"/>
        <v>0</v>
      </c>
      <c r="T8" s="344">
        <f t="shared" si="0"/>
        <v>130.74385053534797</v>
      </c>
      <c r="U8" s="344">
        <f t="shared" si="0"/>
        <v>130.74385053534888</v>
      </c>
      <c r="V8" s="344">
        <f t="shared" si="0"/>
        <v>0</v>
      </c>
      <c r="W8" s="344">
        <f t="shared" si="0"/>
        <v>130.74385053534934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522.97540214139417</v>
      </c>
      <c r="C9" s="345">
        <f t="shared" si="1"/>
        <v>418.31744397525699</v>
      </c>
      <c r="D9" s="345">
        <f t="shared" si="1"/>
        <v>329.67706835524314</v>
      </c>
      <c r="E9" s="345">
        <f t="shared" si="1"/>
        <v>276.20988551911159</v>
      </c>
      <c r="F9" s="345">
        <f t="shared" si="1"/>
        <v>915.27440803177387</v>
      </c>
      <c r="G9" s="345">
        <f t="shared" si="1"/>
        <v>1236.3271885722761</v>
      </c>
      <c r="H9" s="345">
        <f t="shared" si="1"/>
        <v>1148.459086132651</v>
      </c>
      <c r="I9" s="345">
        <f t="shared" si="1"/>
        <v>972.51246549199413</v>
      </c>
      <c r="J9" s="345">
        <f t="shared" si="1"/>
        <v>814.63944420864391</v>
      </c>
      <c r="K9" s="345">
        <f t="shared" si="1"/>
        <v>1350.5970044556507</v>
      </c>
      <c r="L9" s="345">
        <f t="shared" si="1"/>
        <v>1244.4799565999451</v>
      </c>
      <c r="M9" s="345">
        <f t="shared" si="1"/>
        <v>1828.0105355982705</v>
      </c>
      <c r="N9" s="345">
        <f t="shared" si="1"/>
        <v>1870.793964493575</v>
      </c>
      <c r="O9" s="345">
        <f t="shared" si="1"/>
        <v>1811.714856413038</v>
      </c>
      <c r="P9" s="345">
        <f t="shared" si="1"/>
        <v>1741.7769213379979</v>
      </c>
      <c r="Q9" s="345">
        <f t="shared" si="1"/>
        <v>1532.7025293763832</v>
      </c>
      <c r="R9" s="345">
        <f t="shared" si="1"/>
        <v>1109.4468483077776</v>
      </c>
      <c r="S9" s="345">
        <f t="shared" si="1"/>
        <v>1089.8855792919198</v>
      </c>
      <c r="T9" s="345">
        <f t="shared" si="1"/>
        <v>1599.8437635636596</v>
      </c>
      <c r="U9" s="345">
        <f t="shared" si="1"/>
        <v>1437.8136685798709</v>
      </c>
      <c r="V9" s="345">
        <f t="shared" si="1"/>
        <v>1360.016857937223</v>
      </c>
      <c r="W9" s="345">
        <f t="shared" si="1"/>
        <v>1367.6015808950724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3030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59.248237317282992</v>
      </c>
      <c r="C12" s="212">
        <v>58.186414445399812</v>
      </c>
      <c r="D12" s="212">
        <v>54.314273430782521</v>
      </c>
      <c r="E12" s="212">
        <v>80.192691315563195</v>
      </c>
      <c r="F12" s="212">
        <v>66.78177128116927</v>
      </c>
      <c r="G12" s="212">
        <v>63.643250214961228</v>
      </c>
      <c r="H12" s="212">
        <v>60.576268271711072</v>
      </c>
      <c r="I12" s="212">
        <v>62.374118658641379</v>
      </c>
      <c r="J12" s="212">
        <v>59.465262252794489</v>
      </c>
      <c r="K12" s="212">
        <v>50.550472914875307</v>
      </c>
      <c r="L12" s="212">
        <v>52.39552880481515</v>
      </c>
      <c r="M12" s="212">
        <v>59.15881341358552</v>
      </c>
      <c r="N12" s="212">
        <v>60.49157351676687</v>
      </c>
      <c r="O12" s="212">
        <v>64.480567497850316</v>
      </c>
      <c r="P12" s="212">
        <v>62.969475494411022</v>
      </c>
      <c r="Q12" s="212">
        <v>62.459157351676637</v>
      </c>
      <c r="R12" s="212">
        <v>69.216079105760898</v>
      </c>
      <c r="S12" s="212">
        <v>65.243852106620849</v>
      </c>
      <c r="T12" s="212">
        <v>51.753654342218383</v>
      </c>
      <c r="U12" s="212">
        <v>57.826397248495098</v>
      </c>
      <c r="V12" s="212">
        <v>56.707738607050857</v>
      </c>
      <c r="W12" s="212">
        <v>128.67635425623399</v>
      </c>
      <c r="DA12" s="109" t="s">
        <v>3031</v>
      </c>
    </row>
    <row r="13" spans="1:105" ht="12" customHeight="1" x14ac:dyDescent="0.25">
      <c r="A13" s="24" t="s">
        <v>30</v>
      </c>
      <c r="B13" s="215">
        <v>5.5500429922613934</v>
      </c>
      <c r="C13" s="215">
        <v>4.0356835769561474</v>
      </c>
      <c r="D13" s="215">
        <v>3.3007738607050729</v>
      </c>
      <c r="E13" s="215">
        <v>3.4846947549441101</v>
      </c>
      <c r="F13" s="215">
        <v>3.5330180567497851</v>
      </c>
      <c r="G13" s="215">
        <v>3.458727429062769</v>
      </c>
      <c r="H13" s="215">
        <v>3.2683576956147888</v>
      </c>
      <c r="I13" s="215">
        <v>3.4014617368873599</v>
      </c>
      <c r="J13" s="215">
        <v>3.335769561478934</v>
      </c>
      <c r="K13" s="215">
        <v>3.7477214101461729</v>
      </c>
      <c r="L13" s="215">
        <v>5.0558039552880478</v>
      </c>
      <c r="M13" s="215">
        <v>4.0881341358555456</v>
      </c>
      <c r="N13" s="215">
        <v>4.570679277730008</v>
      </c>
      <c r="O13" s="215">
        <v>3.2482373172828889</v>
      </c>
      <c r="P13" s="215">
        <v>3.476268271711092</v>
      </c>
      <c r="Q13" s="215">
        <v>3.057351676698195</v>
      </c>
      <c r="R13" s="215">
        <v>3.6278589853826309</v>
      </c>
      <c r="S13" s="215">
        <v>2.5615649183147031</v>
      </c>
      <c r="T13" s="215">
        <v>2.7286328460877041</v>
      </c>
      <c r="U13" s="215">
        <v>2.4104901117798789</v>
      </c>
      <c r="V13" s="215">
        <v>2.6755803955288049</v>
      </c>
      <c r="W13" s="215">
        <v>1.3765262252794499</v>
      </c>
      <c r="DA13" s="85" t="s">
        <v>3032</v>
      </c>
    </row>
    <row r="14" spans="1:105" ht="12" customHeight="1" x14ac:dyDescent="0.25">
      <c r="A14" s="14" t="s">
        <v>31</v>
      </c>
      <c r="B14" s="206">
        <f t="shared" ref="B14:W14" si="2">B15+B16+B17+B18+B19</f>
        <v>19.139294926913148</v>
      </c>
      <c r="C14" s="206">
        <f t="shared" si="2"/>
        <v>19.137747205503008</v>
      </c>
      <c r="D14" s="206">
        <f t="shared" si="2"/>
        <v>14.104041272570935</v>
      </c>
      <c r="E14" s="206">
        <f t="shared" si="2"/>
        <v>19.064746345657785</v>
      </c>
      <c r="F14" s="206">
        <f t="shared" si="2"/>
        <v>14.725881341358553</v>
      </c>
      <c r="G14" s="206">
        <f t="shared" si="2"/>
        <v>12.236285468615648</v>
      </c>
      <c r="H14" s="206">
        <f t="shared" si="2"/>
        <v>8.0148753224419611</v>
      </c>
      <c r="I14" s="206">
        <f t="shared" si="2"/>
        <v>6.9668959587274291</v>
      </c>
      <c r="J14" s="206">
        <f t="shared" si="2"/>
        <v>4.8558039552880485</v>
      </c>
      <c r="K14" s="206">
        <f t="shared" si="2"/>
        <v>2.4583834909716247</v>
      </c>
      <c r="L14" s="206">
        <f t="shared" si="2"/>
        <v>5.3302665520206354</v>
      </c>
      <c r="M14" s="206">
        <f t="shared" si="2"/>
        <v>2.8915735167669814</v>
      </c>
      <c r="N14" s="206">
        <f t="shared" si="2"/>
        <v>3.9779019776440232</v>
      </c>
      <c r="O14" s="206">
        <f t="shared" si="2"/>
        <v>5.8028374892519352</v>
      </c>
      <c r="P14" s="206">
        <f t="shared" si="2"/>
        <v>3.5522785898538274</v>
      </c>
      <c r="Q14" s="206">
        <f t="shared" si="2"/>
        <v>2.8121238177128118</v>
      </c>
      <c r="R14" s="206">
        <f t="shared" si="2"/>
        <v>4.3482373172828881</v>
      </c>
      <c r="S14" s="206">
        <f t="shared" si="2"/>
        <v>8.3329320722269991</v>
      </c>
      <c r="T14" s="206">
        <f t="shared" si="2"/>
        <v>10.076440240756662</v>
      </c>
      <c r="U14" s="206">
        <f t="shared" si="2"/>
        <v>12.434221840068792</v>
      </c>
      <c r="V14" s="206">
        <f t="shared" si="2"/>
        <v>10.453138435081684</v>
      </c>
      <c r="W14" s="206">
        <f t="shared" si="2"/>
        <v>9.7361134995700773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3033</v>
      </c>
    </row>
    <row r="16" spans="1:105" ht="12" customHeight="1" x14ac:dyDescent="0.25">
      <c r="A16" s="18" t="s">
        <v>33</v>
      </c>
      <c r="B16" s="206">
        <v>10.98693035253654</v>
      </c>
      <c r="C16" s="206">
        <v>9.8882201203783318</v>
      </c>
      <c r="D16" s="206">
        <v>6.592175408426483</v>
      </c>
      <c r="E16" s="206">
        <v>6.592175408426483</v>
      </c>
      <c r="F16" s="206">
        <v>3.2960447119518479</v>
      </c>
      <c r="G16" s="206">
        <v>3.2960447119518479</v>
      </c>
      <c r="H16" s="206">
        <v>2.1974204643164228</v>
      </c>
      <c r="I16" s="206">
        <v>2.1974204643164228</v>
      </c>
      <c r="J16" s="206">
        <v>2.1974204643164228</v>
      </c>
      <c r="K16" s="206">
        <v>5.9329320722269978E-2</v>
      </c>
      <c r="L16" s="206">
        <v>3.9552880481513328E-2</v>
      </c>
      <c r="M16" s="206">
        <v>0</v>
      </c>
      <c r="N16" s="206">
        <v>4.3852106620808247E-3</v>
      </c>
      <c r="O16" s="206">
        <v>3.2674118658641439E-3</v>
      </c>
      <c r="P16" s="206">
        <v>2.5279449699054171E-2</v>
      </c>
      <c r="Q16" s="206">
        <v>2.2012037833190029E-2</v>
      </c>
      <c r="R16" s="206">
        <v>7.6526225279449694E-3</v>
      </c>
      <c r="S16" s="206">
        <v>4.0670679277730007E-2</v>
      </c>
      <c r="T16" s="206">
        <v>0</v>
      </c>
      <c r="U16" s="206">
        <v>0</v>
      </c>
      <c r="V16" s="206">
        <v>0</v>
      </c>
      <c r="W16" s="206">
        <v>0</v>
      </c>
      <c r="DA16" s="71" t="s">
        <v>3034</v>
      </c>
    </row>
    <row r="17" spans="1:105" ht="12" customHeight="1" x14ac:dyDescent="0.25">
      <c r="A17" s="18" t="s">
        <v>69</v>
      </c>
      <c r="B17" s="206">
        <v>1.826483233018056</v>
      </c>
      <c r="C17" s="206">
        <v>2.5835769561478932</v>
      </c>
      <c r="D17" s="206">
        <v>2.5408426483233009</v>
      </c>
      <c r="E17" s="206">
        <v>7.4136715391229586</v>
      </c>
      <c r="F17" s="206">
        <v>7.1782459157351681</v>
      </c>
      <c r="G17" s="206">
        <v>5.7940670679277737</v>
      </c>
      <c r="H17" s="206">
        <v>3.2836629406706801</v>
      </c>
      <c r="I17" s="206">
        <v>2.696130696474635</v>
      </c>
      <c r="J17" s="206">
        <v>2.0163370593293211</v>
      </c>
      <c r="K17" s="206">
        <v>1.683490971625107</v>
      </c>
      <c r="L17" s="206">
        <v>3.116251074806534</v>
      </c>
      <c r="M17" s="206">
        <v>1.9877901977644019</v>
      </c>
      <c r="N17" s="206">
        <v>3.2187446259673251</v>
      </c>
      <c r="O17" s="206">
        <v>4.3196904557179714</v>
      </c>
      <c r="P17" s="206">
        <v>2.3308684436801381</v>
      </c>
      <c r="Q17" s="206">
        <v>1.836629406706793</v>
      </c>
      <c r="R17" s="206">
        <v>3.042218400687875</v>
      </c>
      <c r="S17" s="206">
        <v>6.050902837489252</v>
      </c>
      <c r="T17" s="206">
        <v>7.4815993121238167</v>
      </c>
      <c r="U17" s="206">
        <v>10.50051590713672</v>
      </c>
      <c r="V17" s="206">
        <v>9.3802235597592407</v>
      </c>
      <c r="W17" s="206">
        <v>8.6527085124677559</v>
      </c>
      <c r="DA17" s="71" t="s">
        <v>3035</v>
      </c>
    </row>
    <row r="18" spans="1:105" ht="12" customHeight="1" x14ac:dyDescent="0.25">
      <c r="A18" s="18" t="s">
        <v>70</v>
      </c>
      <c r="B18" s="206">
        <v>4.2696474634565771</v>
      </c>
      <c r="C18" s="206">
        <v>4.609716251074806</v>
      </c>
      <c r="D18" s="206">
        <v>3.942906276870163</v>
      </c>
      <c r="E18" s="206">
        <v>4.0307824591573516</v>
      </c>
      <c r="F18" s="206">
        <v>3.2234737747205502</v>
      </c>
      <c r="G18" s="206">
        <v>2.1180567497850391</v>
      </c>
      <c r="H18" s="206">
        <v>1.505674978503869</v>
      </c>
      <c r="I18" s="206">
        <v>1.045227858985383</v>
      </c>
      <c r="J18" s="206">
        <v>0.64204643164230435</v>
      </c>
      <c r="K18" s="206">
        <v>0.71556319862424755</v>
      </c>
      <c r="L18" s="206">
        <v>2.1744625967325879</v>
      </c>
      <c r="M18" s="206">
        <v>0.90378331900257936</v>
      </c>
      <c r="N18" s="206">
        <v>0.75477214101461731</v>
      </c>
      <c r="O18" s="206">
        <v>1.4798796216681001</v>
      </c>
      <c r="P18" s="206">
        <v>1.196130696474635</v>
      </c>
      <c r="Q18" s="206">
        <v>0.95348237317282891</v>
      </c>
      <c r="R18" s="206">
        <v>1.2983662940670679</v>
      </c>
      <c r="S18" s="206">
        <v>2.2413585554600171</v>
      </c>
      <c r="T18" s="206">
        <v>2.5948409286328462</v>
      </c>
      <c r="U18" s="206">
        <v>1.933705932932072</v>
      </c>
      <c r="V18" s="206">
        <v>1.072914875322442</v>
      </c>
      <c r="W18" s="206">
        <v>1.083404987102321</v>
      </c>
      <c r="DA18" s="71" t="s">
        <v>3036</v>
      </c>
    </row>
    <row r="19" spans="1:105" ht="12" customHeight="1" x14ac:dyDescent="0.25">
      <c r="A19" s="18" t="s">
        <v>34</v>
      </c>
      <c r="B19" s="206">
        <v>2.056233877901978</v>
      </c>
      <c r="C19" s="206">
        <v>2.056233877901978</v>
      </c>
      <c r="D19" s="206">
        <v>1.028116938950989</v>
      </c>
      <c r="E19" s="206">
        <v>1.028116938950989</v>
      </c>
      <c r="F19" s="206">
        <v>1.028116938950989</v>
      </c>
      <c r="G19" s="206">
        <v>1.028116938950989</v>
      </c>
      <c r="H19" s="206">
        <v>1.028116938950989</v>
      </c>
      <c r="I19" s="206">
        <v>1.028116938950989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3037</v>
      </c>
    </row>
    <row r="20" spans="1:105" ht="12" customHeight="1" x14ac:dyDescent="0.25">
      <c r="A20" s="14" t="s">
        <v>35</v>
      </c>
      <c r="B20" s="206">
        <f t="shared" ref="B20:W20" si="3">B21+B22</f>
        <v>17.428718830610489</v>
      </c>
      <c r="C20" s="206">
        <f t="shared" si="3"/>
        <v>16.922184006878759</v>
      </c>
      <c r="D20" s="206">
        <f t="shared" si="3"/>
        <v>13.513843508168531</v>
      </c>
      <c r="E20" s="206">
        <f t="shared" si="3"/>
        <v>14.489251934651771</v>
      </c>
      <c r="F20" s="206">
        <f t="shared" si="3"/>
        <v>17.398194325021489</v>
      </c>
      <c r="G20" s="206">
        <f t="shared" si="3"/>
        <v>17.98632846087704</v>
      </c>
      <c r="H20" s="206">
        <f t="shared" si="3"/>
        <v>20.191143594153051</v>
      </c>
      <c r="I20" s="206">
        <f t="shared" si="3"/>
        <v>23.761306964746339</v>
      </c>
      <c r="J20" s="206">
        <f t="shared" si="3"/>
        <v>19.819604471195181</v>
      </c>
      <c r="K20" s="206">
        <f t="shared" si="3"/>
        <v>19.891401547721411</v>
      </c>
      <c r="L20" s="206">
        <f t="shared" si="3"/>
        <v>16.881857265692169</v>
      </c>
      <c r="M20" s="206">
        <f t="shared" si="3"/>
        <v>17.072914875322439</v>
      </c>
      <c r="N20" s="206">
        <f t="shared" si="3"/>
        <v>17.376698194325019</v>
      </c>
      <c r="O20" s="206">
        <f t="shared" si="3"/>
        <v>19.022269991401551</v>
      </c>
      <c r="P20" s="206">
        <f t="shared" si="3"/>
        <v>15.492003439380911</v>
      </c>
      <c r="Q20" s="206">
        <f t="shared" si="3"/>
        <v>13.47282889079966</v>
      </c>
      <c r="R20" s="206">
        <f t="shared" si="3"/>
        <v>13.69140154772141</v>
      </c>
      <c r="S20" s="206">
        <f t="shared" si="3"/>
        <v>13.03138435081685</v>
      </c>
      <c r="T20" s="206">
        <f t="shared" si="3"/>
        <v>10.604557179707649</v>
      </c>
      <c r="U20" s="206">
        <f t="shared" si="3"/>
        <v>12.41092003439381</v>
      </c>
      <c r="V20" s="206">
        <f t="shared" si="3"/>
        <v>10.663370593293211</v>
      </c>
      <c r="W20" s="206">
        <f t="shared" si="3"/>
        <v>49.701375752364569</v>
      </c>
      <c r="DA20" s="71"/>
    </row>
    <row r="21" spans="1:105" ht="12" customHeight="1" x14ac:dyDescent="0.25">
      <c r="A21" s="18" t="s">
        <v>72</v>
      </c>
      <c r="B21" s="206">
        <v>17.428718830610489</v>
      </c>
      <c r="C21" s="206">
        <v>16.922184006878759</v>
      </c>
      <c r="D21" s="206">
        <v>13.513843508168531</v>
      </c>
      <c r="E21" s="206">
        <v>14.489251934651771</v>
      </c>
      <c r="F21" s="206">
        <v>17.398194325021489</v>
      </c>
      <c r="G21" s="206">
        <v>17.98632846087704</v>
      </c>
      <c r="H21" s="206">
        <v>20.191143594153051</v>
      </c>
      <c r="I21" s="206">
        <v>23.761306964746339</v>
      </c>
      <c r="J21" s="206">
        <v>19.819604471195181</v>
      </c>
      <c r="K21" s="206">
        <v>19.891401547721411</v>
      </c>
      <c r="L21" s="206">
        <v>16.881857265692169</v>
      </c>
      <c r="M21" s="206">
        <v>17.072914875322439</v>
      </c>
      <c r="N21" s="206">
        <v>17.376698194325019</v>
      </c>
      <c r="O21" s="206">
        <v>19.022269991401551</v>
      </c>
      <c r="P21" s="206">
        <v>15.492003439380911</v>
      </c>
      <c r="Q21" s="206">
        <v>13.47282889079966</v>
      </c>
      <c r="R21" s="206">
        <v>13.69140154772141</v>
      </c>
      <c r="S21" s="206">
        <v>13.03138435081685</v>
      </c>
      <c r="T21" s="206">
        <v>10.604557179707649</v>
      </c>
      <c r="U21" s="206">
        <v>12.41092003439381</v>
      </c>
      <c r="V21" s="206">
        <v>10.663370593293211</v>
      </c>
      <c r="W21" s="206">
        <v>49.701375752364569</v>
      </c>
      <c r="DA21" s="71" t="s">
        <v>3038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3039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0</v>
      </c>
      <c r="U23" s="206">
        <f t="shared" si="4"/>
        <v>0</v>
      </c>
      <c r="V23" s="206">
        <f t="shared" si="4"/>
        <v>0</v>
      </c>
      <c r="W23" s="206">
        <f t="shared" si="4"/>
        <v>0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3040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3041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0</v>
      </c>
      <c r="W26" s="206">
        <v>0</v>
      </c>
      <c r="DA26" s="71" t="s">
        <v>3042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3043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3044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3045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4.6861564918314703E-2</v>
      </c>
      <c r="O30" s="206">
        <v>0.2245055889939811</v>
      </c>
      <c r="P30" s="206">
        <v>0.16895958727429061</v>
      </c>
      <c r="Q30" s="206">
        <v>0.14694754944110061</v>
      </c>
      <c r="R30" s="206">
        <v>0.1439380911435941</v>
      </c>
      <c r="S30" s="206">
        <v>0.13680137575236459</v>
      </c>
      <c r="T30" s="206">
        <v>0.13619948409286331</v>
      </c>
      <c r="U30" s="206">
        <v>0.14823731728288911</v>
      </c>
      <c r="V30" s="206">
        <v>0.14006878761822869</v>
      </c>
      <c r="W30" s="206">
        <v>0.14350816852966461</v>
      </c>
      <c r="DA30" s="71" t="s">
        <v>3046</v>
      </c>
    </row>
    <row r="31" spans="1:105" ht="12" customHeight="1" x14ac:dyDescent="0.25">
      <c r="A31" s="21" t="s">
        <v>38</v>
      </c>
      <c r="B31" s="209">
        <v>17.130180567497849</v>
      </c>
      <c r="C31" s="209">
        <v>18.0907996560619</v>
      </c>
      <c r="D31" s="209">
        <v>23.395614789337909</v>
      </c>
      <c r="E31" s="209">
        <v>43.153998280309537</v>
      </c>
      <c r="F31" s="209">
        <v>31.124677558039551</v>
      </c>
      <c r="G31" s="209">
        <v>29.961908856405849</v>
      </c>
      <c r="H31" s="209">
        <v>29.101891659501291</v>
      </c>
      <c r="I31" s="209">
        <v>28.244453998280299</v>
      </c>
      <c r="J31" s="209">
        <v>31.454084264832328</v>
      </c>
      <c r="K31" s="209">
        <v>24.45296646603612</v>
      </c>
      <c r="L31" s="209">
        <v>25.12760103181428</v>
      </c>
      <c r="M31" s="209">
        <v>35.106190885640594</v>
      </c>
      <c r="N31" s="209">
        <v>34.519432502149613</v>
      </c>
      <c r="O31" s="209">
        <v>36.182717110920031</v>
      </c>
      <c r="P31" s="209">
        <v>40.279965606190878</v>
      </c>
      <c r="Q31" s="209">
        <v>42.96990541702494</v>
      </c>
      <c r="R31" s="209">
        <v>47.404643164230443</v>
      </c>
      <c r="S31" s="209">
        <v>41.181169389509883</v>
      </c>
      <c r="T31" s="209">
        <v>28.20782459157352</v>
      </c>
      <c r="U31" s="209">
        <v>30.422527944969911</v>
      </c>
      <c r="V31" s="209">
        <v>32.775580395528813</v>
      </c>
      <c r="W31" s="209">
        <v>67.718830610490102</v>
      </c>
      <c r="DA31" s="86" t="s">
        <v>3047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OIS_emi!B5</f>
        <v>118.0950057630252</v>
      </c>
      <c r="C33" s="205">
        <f>OIS_emi!C5</f>
        <v>111.2695264836144</v>
      </c>
      <c r="D33" s="205">
        <f>OIS_emi!D5</f>
        <v>86.278821843233459</v>
      </c>
      <c r="E33" s="205">
        <f>OIS_emi!E5</f>
        <v>104.7232278026883</v>
      </c>
      <c r="F33" s="205">
        <f>OIS_emi!F5</f>
        <v>99.698574723372374</v>
      </c>
      <c r="G33" s="205">
        <f>OIS_emi!G5</f>
        <v>92.90011512284164</v>
      </c>
      <c r="H33" s="205">
        <f>OIS_emi!H5</f>
        <v>84.626171402524832</v>
      </c>
      <c r="I33" s="205">
        <f>OIS_emi!I5</f>
        <v>90.240398042150517</v>
      </c>
      <c r="J33" s="205">
        <f>OIS_emi!J5</f>
        <v>74.315312161637792</v>
      </c>
      <c r="K33" s="205">
        <f>OIS_emi!K5</f>
        <v>69.723213361417976</v>
      </c>
      <c r="L33" s="205">
        <f>OIS_emi!L5</f>
        <v>77.116459921882424</v>
      </c>
      <c r="M33" s="205">
        <f>OIS_emi!M5</f>
        <v>65.890516805579452</v>
      </c>
      <c r="N33" s="205">
        <f>OIS_emi!N5</f>
        <v>71.922165126809873</v>
      </c>
      <c r="O33" s="205">
        <f>OIS_emi!O5</f>
        <v>76.14946308624414</v>
      </c>
      <c r="P33" s="205">
        <f>OIS_emi!P5</f>
        <v>61.757243766324763</v>
      </c>
      <c r="Q33" s="205">
        <f>OIS_emi!Q5</f>
        <v>52.975669805805651</v>
      </c>
      <c r="R33" s="205">
        <f>OIS_emi!R5</f>
        <v>60.638664604863813</v>
      </c>
      <c r="S33" s="205">
        <f>OIS_emi!S5</f>
        <v>67.211454006152238</v>
      </c>
      <c r="T33" s="205">
        <f>OIS_emi!T5</f>
        <v>67.670223125249194</v>
      </c>
      <c r="U33" s="205">
        <f>OIS_emi!U5</f>
        <v>77.83733544588263</v>
      </c>
      <c r="V33" s="205">
        <f>OIS_emi!V5</f>
        <v>68.550122284937913</v>
      </c>
      <c r="W33" s="205">
        <f>OIS_emi!W5</f>
        <v>152.71460256491619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27.887871480810727</v>
      </c>
      <c r="C35" s="286">
        <f t="shared" si="5"/>
        <v>26.022145716796224</v>
      </c>
      <c r="D35" s="286">
        <f t="shared" si="5"/>
        <v>22.902709003722773</v>
      </c>
      <c r="E35" s="286">
        <f t="shared" si="5"/>
        <v>33.668561489188932</v>
      </c>
      <c r="F35" s="286">
        <f t="shared" si="5"/>
        <v>27.68416624701587</v>
      </c>
      <c r="G35" s="286">
        <f t="shared" si="5"/>
        <v>27.874769038197872</v>
      </c>
      <c r="H35" s="286">
        <f t="shared" si="5"/>
        <v>25.799822913003624</v>
      </c>
      <c r="I35" s="286">
        <f t="shared" si="5"/>
        <v>23.429386805914156</v>
      </c>
      <c r="J35" s="286">
        <f t="shared" si="5"/>
        <v>23.810000942246806</v>
      </c>
      <c r="K35" s="286">
        <f t="shared" si="5"/>
        <v>21.092102125258616</v>
      </c>
      <c r="L35" s="286">
        <f t="shared" si="5"/>
        <v>21.965429070591902</v>
      </c>
      <c r="M35" s="286">
        <f t="shared" si="5"/>
        <v>25.176285036441531</v>
      </c>
      <c r="N35" s="286">
        <f t="shared" si="5"/>
        <v>24.832785286721336</v>
      </c>
      <c r="O35" s="286">
        <f t="shared" si="5"/>
        <v>26.065935115097137</v>
      </c>
      <c r="P35" s="286">
        <f t="shared" si="5"/>
        <v>24.207805468092342</v>
      </c>
      <c r="Q35" s="286">
        <f t="shared" si="5"/>
        <v>23.633106105465803</v>
      </c>
      <c r="R35" s="286">
        <f t="shared" si="5"/>
        <v>23.886909262993147</v>
      </c>
      <c r="S35" s="286">
        <f t="shared" si="5"/>
        <v>22.882689139460762</v>
      </c>
      <c r="T35" s="286">
        <f t="shared" si="5"/>
        <v>17.947281365121622</v>
      </c>
      <c r="U35" s="286">
        <f t="shared" si="5"/>
        <v>17.620564510201884</v>
      </c>
      <c r="V35" s="286">
        <f t="shared" si="5"/>
        <v>18.135890731570303</v>
      </c>
      <c r="W35" s="286">
        <f t="shared" si="5"/>
        <v>40.037316959750584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28.322669228171613</v>
      </c>
      <c r="C36" s="346">
        <f t="shared" si="6"/>
        <v>28.066451111674958</v>
      </c>
      <c r="D36" s="346">
        <f t="shared" si="6"/>
        <v>23.8834625304399</v>
      </c>
      <c r="E36" s="346">
        <f t="shared" si="6"/>
        <v>19.939432122698868</v>
      </c>
      <c r="F36" s="346">
        <f t="shared" si="6"/>
        <v>20.535563208776622</v>
      </c>
      <c r="G36" s="346">
        <f t="shared" si="6"/>
        <v>21.714182771566438</v>
      </c>
      <c r="H36" s="346">
        <f t="shared" si="6"/>
        <v>20.974600728009946</v>
      </c>
      <c r="I36" s="346">
        <f t="shared" si="6"/>
        <v>21.264290192163617</v>
      </c>
      <c r="J36" s="346">
        <f t="shared" si="6"/>
        <v>20.061932703355424</v>
      </c>
      <c r="K36" s="346">
        <f t="shared" si="6"/>
        <v>20.67755804399831</v>
      </c>
      <c r="L36" s="346">
        <f t="shared" si="6"/>
        <v>21.650369872279153</v>
      </c>
      <c r="M36" s="346">
        <f t="shared" si="6"/>
        <v>25.964424070680572</v>
      </c>
      <c r="N36" s="346">
        <f t="shared" si="6"/>
        <v>28.147324056554488</v>
      </c>
      <c r="O36" s="346">
        <f t="shared" si="6"/>
        <v>28.959434409506493</v>
      </c>
      <c r="P36" s="346">
        <f t="shared" si="6"/>
        <v>27.419515530971584</v>
      </c>
      <c r="Q36" s="346">
        <f t="shared" si="6"/>
        <v>25.89864259614307</v>
      </c>
      <c r="R36" s="346">
        <f t="shared" si="6"/>
        <v>24.753147575568928</v>
      </c>
      <c r="S36" s="346">
        <f t="shared" si="6"/>
        <v>23.170504498625014</v>
      </c>
      <c r="T36" s="346">
        <f t="shared" si="6"/>
        <v>23.793548768659502</v>
      </c>
      <c r="U36" s="346">
        <f t="shared" si="6"/>
        <v>26.208493584749636</v>
      </c>
      <c r="V36" s="346">
        <f t="shared" si="6"/>
        <v>24.826127121253641</v>
      </c>
      <c r="W36" s="346">
        <f t="shared" si="6"/>
        <v>33.19233980011699</v>
      </c>
      <c r="DA36" s="119"/>
    </row>
    <row r="37" spans="1:105" ht="12" customHeight="1" x14ac:dyDescent="0.25">
      <c r="A37" s="158" t="s">
        <v>2138</v>
      </c>
      <c r="B37" s="346">
        <f>IF(OIS_ued!B$5=0,"",OIS_ued!B$5/B$5*1000)</f>
        <v>10.257691548234845</v>
      </c>
      <c r="C37" s="346">
        <f>IF(OIS_ued!C$5=0,"",OIS_ued!C$5/C$5*1000)</f>
        <v>10.314773873242219</v>
      </c>
      <c r="D37" s="346">
        <f>IF(OIS_ued!D$5=0,"",OIS_ued!D$5/D$5*1000)</f>
        <v>9.2365556082147187</v>
      </c>
      <c r="E37" s="346">
        <f>IF(OIS_ued!E$5=0,"",OIS_ued!E$5/E$5*1000)</f>
        <v>8.0759031135248875</v>
      </c>
      <c r="F37" s="346">
        <f>IF(OIS_ued!F$5=0,"",OIS_ued!F$5/F$5*1000)</f>
        <v>8.05388971278113</v>
      </c>
      <c r="G37" s="346">
        <f>IF(OIS_ued!G$5=0,"",OIS_ued!G$5/G$5*1000)</f>
        <v>8.563608701696829</v>
      </c>
      <c r="H37" s="346">
        <f>IF(OIS_ued!H$5=0,"",OIS_ued!H$5/H$5*1000)</f>
        <v>8.370894626723544</v>
      </c>
      <c r="I37" s="346">
        <f>IF(OIS_ued!I$5=0,"",OIS_ued!I$5/I$5*1000)</f>
        <v>8.429091317610002</v>
      </c>
      <c r="J37" s="346">
        <f>IF(OIS_ued!J$5=0,"",OIS_ued!J$5/J$5*1000)</f>
        <v>8.2020596068413525</v>
      </c>
      <c r="K37" s="346">
        <f>IF(OIS_ued!K$5=0,"",OIS_ued!K$5/K$5*1000)</f>
        <v>8.2460704048617153</v>
      </c>
      <c r="L37" s="346">
        <f>IF(OIS_ued!L$5=0,"",OIS_ued!L$5/L$5*1000)</f>
        <v>8.5273058125074552</v>
      </c>
      <c r="M37" s="346">
        <f>IF(OIS_ued!M$5=0,"",OIS_ued!M$5/M$5*1000)</f>
        <v>10.839383395313652</v>
      </c>
      <c r="N37" s="346">
        <f>IF(OIS_ued!N$5=0,"",OIS_ued!N$5/N$5*1000)</f>
        <v>11.621247347222749</v>
      </c>
      <c r="O37" s="346">
        <f>IF(OIS_ued!O$5=0,"",OIS_ued!O$5/O$5*1000)</f>
        <v>11.949262251274174</v>
      </c>
      <c r="P37" s="346">
        <f>IF(OIS_ued!P$5=0,"",OIS_ued!P$5/P$5*1000)</f>
        <v>11.666720515272027</v>
      </c>
      <c r="Q37" s="346">
        <f>IF(OIS_ued!Q$5=0,"",OIS_ued!Q$5/Q$5*1000)</f>
        <v>11.244397951728637</v>
      </c>
      <c r="R37" s="346">
        <f>IF(OIS_ued!R$5=0,"",OIS_ued!R$5/R$5*1000)</f>
        <v>10.698746808808183</v>
      </c>
      <c r="S37" s="346">
        <f>IF(OIS_ued!S$5=0,"",OIS_ued!S$5/S$5*1000)</f>
        <v>9.752409290433647</v>
      </c>
      <c r="T37" s="346">
        <f>IF(OIS_ued!T$5=0,"",OIS_ued!T$5/T$5*1000)</f>
        <v>9.6010773383541093</v>
      </c>
      <c r="U37" s="346">
        <f>IF(OIS_ued!U$5=0,"",OIS_ued!U$5/U$5*1000)</f>
        <v>10.548519045711021</v>
      </c>
      <c r="V37" s="346">
        <f>IF(OIS_ued!V$5=0,"",OIS_ued!V$5/V$5*1000)</f>
        <v>10.231004496245658</v>
      </c>
      <c r="W37" s="346">
        <f>IF(OIS_ued!W$5=0,"",OIS_ued!W$5/W$5*1000)</f>
        <v>13.692007561321887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1.9932239524799555</v>
      </c>
      <c r="C38" s="347">
        <f t="shared" si="7"/>
        <v>1.9122939185061145</v>
      </c>
      <c r="D38" s="347">
        <f t="shared" si="7"/>
        <v>1.588511019174107</v>
      </c>
      <c r="E38" s="347">
        <f t="shared" si="7"/>
        <v>1.3058949149193151</v>
      </c>
      <c r="F38" s="347">
        <f t="shared" si="7"/>
        <v>1.492901023897891</v>
      </c>
      <c r="G38" s="347">
        <f t="shared" si="7"/>
        <v>1.4597009864999435</v>
      </c>
      <c r="H38" s="347">
        <f t="shared" si="7"/>
        <v>1.3970185654708775</v>
      </c>
      <c r="I38" s="347">
        <f t="shared" si="7"/>
        <v>1.4467602906906727</v>
      </c>
      <c r="J38" s="347">
        <f t="shared" si="7"/>
        <v>1.2497264679623177</v>
      </c>
      <c r="K38" s="347">
        <f t="shared" si="7"/>
        <v>1.3792791509355153</v>
      </c>
      <c r="L38" s="347">
        <f t="shared" si="7"/>
        <v>1.4718137535963836</v>
      </c>
      <c r="M38" s="347">
        <f t="shared" si="7"/>
        <v>1.1137903721112843</v>
      </c>
      <c r="N38" s="347">
        <f t="shared" si="7"/>
        <v>1.1889617172361155</v>
      </c>
      <c r="O38" s="347">
        <f t="shared" si="7"/>
        <v>1.1809676316633355</v>
      </c>
      <c r="P38" s="347">
        <f t="shared" si="7"/>
        <v>0.98074889907263318</v>
      </c>
      <c r="Q38" s="347">
        <f t="shared" si="7"/>
        <v>0.8481649777553969</v>
      </c>
      <c r="R38" s="347">
        <f t="shared" si="7"/>
        <v>0.87607771760964737</v>
      </c>
      <c r="S38" s="347">
        <f t="shared" si="7"/>
        <v>1.0301576598560727</v>
      </c>
      <c r="T38" s="347">
        <f t="shared" si="7"/>
        <v>1.3075448291589868</v>
      </c>
      <c r="U38" s="347">
        <f t="shared" si="7"/>
        <v>1.3460519615530484</v>
      </c>
      <c r="V38" s="347">
        <f t="shared" si="7"/>
        <v>1.2088318802473745</v>
      </c>
      <c r="W38" s="347">
        <f t="shared" si="7"/>
        <v>1.1868116986032624</v>
      </c>
      <c r="DA38" s="164"/>
    </row>
    <row r="40" spans="1:105" ht="12" customHeight="1" x14ac:dyDescent="0.25">
      <c r="A40" s="8" t="s">
        <v>3048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final energy consumption"</f>
        <v>LU: Other industrial sectors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59.248237317282992</v>
      </c>
      <c r="C5" s="225">
        <v>58.186414445399812</v>
      </c>
      <c r="D5" s="225">
        <v>54.314273430782521</v>
      </c>
      <c r="E5" s="225">
        <v>80.192691315563195</v>
      </c>
      <c r="F5" s="225">
        <v>66.78177128116927</v>
      </c>
      <c r="G5" s="225">
        <v>63.643250214961228</v>
      </c>
      <c r="H5" s="225">
        <v>60.576268271711072</v>
      </c>
      <c r="I5" s="225">
        <v>62.374118658641379</v>
      </c>
      <c r="J5" s="225">
        <v>59.465262252794489</v>
      </c>
      <c r="K5" s="225">
        <v>50.550472914875307</v>
      </c>
      <c r="L5" s="225">
        <v>52.39552880481515</v>
      </c>
      <c r="M5" s="225">
        <v>59.15881341358552</v>
      </c>
      <c r="N5" s="225">
        <v>60.49157351676687</v>
      </c>
      <c r="O5" s="225">
        <v>64.480567497850316</v>
      </c>
      <c r="P5" s="225">
        <v>62.969475494411022</v>
      </c>
      <c r="Q5" s="225">
        <v>62.459157351676637</v>
      </c>
      <c r="R5" s="225">
        <v>69.216079105760898</v>
      </c>
      <c r="S5" s="225">
        <v>65.243852106620849</v>
      </c>
      <c r="T5" s="225">
        <v>51.753654342218383</v>
      </c>
      <c r="U5" s="225">
        <v>57.826397248495098</v>
      </c>
      <c r="V5" s="225">
        <v>56.707738607050857</v>
      </c>
      <c r="W5" s="225">
        <v>128.67635425623399</v>
      </c>
      <c r="DA5" s="89" t="s">
        <v>3031</v>
      </c>
    </row>
    <row r="6" spans="1:105" ht="12" customHeight="1" x14ac:dyDescent="0.25">
      <c r="A6" s="55" t="s">
        <v>92</v>
      </c>
      <c r="B6" s="261">
        <v>1.505275350818847</v>
      </c>
      <c r="C6" s="261">
        <v>1.6191145911791891</v>
      </c>
      <c r="D6" s="261">
        <v>2.12270581365734</v>
      </c>
      <c r="E6" s="261">
        <v>3.9553941826843491</v>
      </c>
      <c r="F6" s="261">
        <v>2.7858601252147341</v>
      </c>
      <c r="G6" s="261">
        <v>2.6552948571992618</v>
      </c>
      <c r="H6" s="261">
        <v>2.5973920765412641</v>
      </c>
      <c r="I6" s="261">
        <v>2.4541174422401451</v>
      </c>
      <c r="J6" s="261">
        <v>2.678378557781723</v>
      </c>
      <c r="K6" s="261">
        <v>1.9620971866212349</v>
      </c>
      <c r="L6" s="261">
        <v>1.906104221984777</v>
      </c>
      <c r="M6" s="261">
        <v>1.988113644593352</v>
      </c>
      <c r="N6" s="261">
        <v>1.9436845161658931</v>
      </c>
      <c r="O6" s="261">
        <v>1.9966261110298651</v>
      </c>
      <c r="P6" s="261">
        <v>2.2301852168894989</v>
      </c>
      <c r="Q6" s="261">
        <v>2.3323973741510482</v>
      </c>
      <c r="R6" s="261">
        <v>2.6627168280140641</v>
      </c>
      <c r="S6" s="261">
        <v>2.5042584388760449</v>
      </c>
      <c r="T6" s="261">
        <v>1.6405959592819701</v>
      </c>
      <c r="U6" s="261">
        <v>1.5327807706912739</v>
      </c>
      <c r="V6" s="261">
        <v>1.697275668743198</v>
      </c>
      <c r="W6" s="261">
        <v>2.7701351535389489</v>
      </c>
      <c r="DA6" s="67" t="s">
        <v>3049</v>
      </c>
    </row>
    <row r="7" spans="1:105" ht="12" customHeight="1" x14ac:dyDescent="0.25">
      <c r="A7" s="202" t="s">
        <v>93</v>
      </c>
      <c r="B7" s="226">
        <v>0.66159051040895855</v>
      </c>
      <c r="C7" s="226">
        <v>0.70799863771916549</v>
      </c>
      <c r="D7" s="226">
        <v>0.924181125871957</v>
      </c>
      <c r="E7" s="226">
        <v>1.7167958308858691</v>
      </c>
      <c r="F7" s="226">
        <v>1.2187600725736281</v>
      </c>
      <c r="G7" s="226">
        <v>1.164551800968892</v>
      </c>
      <c r="H7" s="226">
        <v>1.1357373570826581</v>
      </c>
      <c r="I7" s="226">
        <v>1.0813402171394639</v>
      </c>
      <c r="J7" s="226">
        <v>1.186641259877256</v>
      </c>
      <c r="K7" s="226">
        <v>0.88596069208803441</v>
      </c>
      <c r="L7" s="226">
        <v>0.87627939889857032</v>
      </c>
      <c r="M7" s="226">
        <v>1.010778094830113</v>
      </c>
      <c r="N7" s="226">
        <v>0.99085136375130745</v>
      </c>
      <c r="O7" s="226">
        <v>1.0264344985353899</v>
      </c>
      <c r="P7" s="226">
        <v>1.1430762239888179</v>
      </c>
      <c r="Q7" s="226">
        <v>1.204047407990702</v>
      </c>
      <c r="R7" s="226">
        <v>1.356538415671577</v>
      </c>
      <c r="S7" s="226">
        <v>1.2398175785308529</v>
      </c>
      <c r="T7" s="226">
        <v>0.82705317245848475</v>
      </c>
      <c r="U7" s="226">
        <v>0.81816086113879927</v>
      </c>
      <c r="V7" s="226">
        <v>0.89478431793219748</v>
      </c>
      <c r="W7" s="226">
        <v>1.619924171868484</v>
      </c>
      <c r="DA7" s="174" t="s">
        <v>3050</v>
      </c>
    </row>
    <row r="8" spans="1:105" ht="12" customHeight="1" x14ac:dyDescent="0.25">
      <c r="A8" s="202" t="s">
        <v>94</v>
      </c>
      <c r="B8" s="226">
        <v>1.022462969842683</v>
      </c>
      <c r="C8" s="226">
        <v>1.0893479665898591</v>
      </c>
      <c r="D8" s="226">
        <v>1.416575291968406</v>
      </c>
      <c r="E8" s="226">
        <v>2.6243508482547671</v>
      </c>
      <c r="F8" s="226">
        <v>1.87598856992003</v>
      </c>
      <c r="G8" s="226">
        <v>1.796450024381677</v>
      </c>
      <c r="H8" s="226">
        <v>1.7474289858710459</v>
      </c>
      <c r="I8" s="226">
        <v>1.674798368618355</v>
      </c>
      <c r="J8" s="226">
        <v>1.84652175652679</v>
      </c>
      <c r="K8" s="226">
        <v>1.400688494234662</v>
      </c>
      <c r="L8" s="226">
        <v>1.4056412500370801</v>
      </c>
      <c r="M8" s="226">
        <v>1.7448439372679581</v>
      </c>
      <c r="N8" s="226">
        <v>1.7135150180819001</v>
      </c>
      <c r="O8" s="226">
        <v>1.784935227660799</v>
      </c>
      <c r="P8" s="226">
        <v>1.9838622964167989</v>
      </c>
      <c r="Q8" s="226">
        <v>2.0994985560827941</v>
      </c>
      <c r="R8" s="226">
        <v>2.3449203360361919</v>
      </c>
      <c r="S8" s="226">
        <v>2.1017323222273538</v>
      </c>
      <c r="T8" s="226">
        <v>1.419568355316259</v>
      </c>
      <c r="U8" s="226">
        <v>1.45717744002632</v>
      </c>
      <c r="V8" s="226">
        <v>1.581366441952204</v>
      </c>
      <c r="W8" s="226">
        <v>3.040353193662328</v>
      </c>
      <c r="DA8" s="174" t="s">
        <v>3051</v>
      </c>
    </row>
    <row r="9" spans="1:105" ht="12" customHeight="1" x14ac:dyDescent="0.25">
      <c r="A9" s="202" t="s">
        <v>95</v>
      </c>
      <c r="B9" s="226">
        <v>0.54966347111958125</v>
      </c>
      <c r="C9" s="226">
        <v>0.59174078873713942</v>
      </c>
      <c r="D9" s="226">
        <v>0.77635317947991977</v>
      </c>
      <c r="E9" s="226">
        <v>1.447378498835755</v>
      </c>
      <c r="F9" s="226">
        <v>1.018073208018303</v>
      </c>
      <c r="G9" s="226">
        <v>0.9699511259736624</v>
      </c>
      <c r="H9" s="226">
        <v>0.94927895051447053</v>
      </c>
      <c r="I9" s="226">
        <v>0.89575979122033644</v>
      </c>
      <c r="J9" s="226">
        <v>0.97670695506223637</v>
      </c>
      <c r="K9" s="226">
        <v>0.71317057921088034</v>
      </c>
      <c r="L9" s="226">
        <v>0.69063277228494235</v>
      </c>
      <c r="M9" s="226">
        <v>0.7067853946131587</v>
      </c>
      <c r="N9" s="226">
        <v>0.69061770743219009</v>
      </c>
      <c r="O9" s="226">
        <v>0.70822445253997257</v>
      </c>
      <c r="P9" s="226">
        <v>0.79155053208779158</v>
      </c>
      <c r="Q9" s="226">
        <v>0.82662582755608105</v>
      </c>
      <c r="R9" s="226">
        <v>0.94622038351039794</v>
      </c>
      <c r="S9" s="226">
        <v>0.89495353294217195</v>
      </c>
      <c r="T9" s="226">
        <v>0.58422771701187659</v>
      </c>
      <c r="U9" s="226">
        <v>0.53946498620406591</v>
      </c>
      <c r="V9" s="226">
        <v>0.59892560560620123</v>
      </c>
      <c r="W9" s="226">
        <v>0.95515838339278003</v>
      </c>
      <c r="DA9" s="174" t="s">
        <v>3052</v>
      </c>
    </row>
    <row r="10" spans="1:105" ht="12" customHeight="1" x14ac:dyDescent="0.25">
      <c r="A10" s="56" t="s">
        <v>96</v>
      </c>
      <c r="B10" s="262">
        <v>2.293664193903544</v>
      </c>
      <c r="C10" s="262">
        <v>2.3478716698062589</v>
      </c>
      <c r="D10" s="262">
        <v>2.5164056177283101</v>
      </c>
      <c r="E10" s="262">
        <v>4.1735849291952887</v>
      </c>
      <c r="F10" s="262">
        <v>2.995135402981822</v>
      </c>
      <c r="G10" s="262">
        <v>2.9090037263483119</v>
      </c>
      <c r="H10" s="262">
        <v>3.0127592475556582</v>
      </c>
      <c r="I10" s="262">
        <v>2.9887602874246881</v>
      </c>
      <c r="J10" s="262">
        <v>3.01769040569588</v>
      </c>
      <c r="K10" s="262">
        <v>2.172576189501803</v>
      </c>
      <c r="L10" s="262">
        <v>1.9972779418597011</v>
      </c>
      <c r="M10" s="262">
        <v>1.838925697865444</v>
      </c>
      <c r="N10" s="262">
        <v>1.7887995332505471</v>
      </c>
      <c r="O10" s="262">
        <v>1.799982962061037</v>
      </c>
      <c r="P10" s="262">
        <v>2.012452430636074</v>
      </c>
      <c r="Q10" s="262">
        <v>2.106080179285819</v>
      </c>
      <c r="R10" s="262">
        <v>2.3992281871137831</v>
      </c>
      <c r="S10" s="262">
        <v>2.185711448762564</v>
      </c>
      <c r="T10" s="262">
        <v>1.382146477381277</v>
      </c>
      <c r="U10" s="262">
        <v>1.2665908552813321</v>
      </c>
      <c r="V10" s="262">
        <v>1.414896650258028</v>
      </c>
      <c r="W10" s="262">
        <v>2.492573295247702</v>
      </c>
      <c r="DA10" s="68" t="s">
        <v>3053</v>
      </c>
    </row>
    <row r="11" spans="1:105" ht="12" customHeight="1" x14ac:dyDescent="0.25">
      <c r="A11" s="37" t="s">
        <v>160</v>
      </c>
      <c r="B11" s="228">
        <v>1.4385517226213521E-2</v>
      </c>
      <c r="C11" s="228">
        <v>1.8684950402038079E-2</v>
      </c>
      <c r="D11" s="228">
        <v>1.6259518188490939E-2</v>
      </c>
      <c r="E11" s="228">
        <v>1.2167501415290209E-2</v>
      </c>
      <c r="F11" s="228">
        <v>1.147067633333464E-2</v>
      </c>
      <c r="G11" s="228">
        <v>9.4025663477662006E-3</v>
      </c>
      <c r="H11" s="228">
        <v>4.2726246482743839E-3</v>
      </c>
      <c r="I11" s="228">
        <v>3.649990859815027E-3</v>
      </c>
      <c r="J11" s="228">
        <v>4.4554276523862991E-3</v>
      </c>
      <c r="K11" s="228">
        <v>4.2691687033305763E-3</v>
      </c>
      <c r="L11" s="228">
        <v>9.6643067191436692E-3</v>
      </c>
      <c r="M11" s="228">
        <v>2.449616255445871E-3</v>
      </c>
      <c r="N11" s="228">
        <v>1.06129072190481E-2</v>
      </c>
      <c r="O11" s="228">
        <v>1.421732103138728E-2</v>
      </c>
      <c r="P11" s="228">
        <v>4.2129840176052544E-3</v>
      </c>
      <c r="Q11" s="228">
        <v>1.4662643927590229E-3</v>
      </c>
      <c r="R11" s="228">
        <v>2.2977225516312969E-3</v>
      </c>
      <c r="S11" s="228">
        <v>9.915216713762184E-3</v>
      </c>
      <c r="T11" s="228">
        <v>2.5769832491489789E-2</v>
      </c>
      <c r="U11" s="228">
        <v>6.1107336461705283E-2</v>
      </c>
      <c r="V11" s="228">
        <v>3.6333458999193317E-2</v>
      </c>
      <c r="W11" s="228">
        <v>5.4767423966343522E-2</v>
      </c>
      <c r="DA11" s="69" t="s">
        <v>3054</v>
      </c>
    </row>
    <row r="12" spans="1:105" ht="12" customHeight="1" x14ac:dyDescent="0.25">
      <c r="A12" s="37" t="s">
        <v>162</v>
      </c>
      <c r="B12" s="228">
        <v>0.95951661031760516</v>
      </c>
      <c r="C12" s="228">
        <v>0.91190084067980348</v>
      </c>
      <c r="D12" s="228">
        <v>0.59473808710956744</v>
      </c>
      <c r="E12" s="228">
        <v>0.56563818913700303</v>
      </c>
      <c r="F12" s="228">
        <v>0.60007428050827782</v>
      </c>
      <c r="G12" s="228">
        <v>0.59883622313142415</v>
      </c>
      <c r="H12" s="228">
        <v>0.65086981589786108</v>
      </c>
      <c r="I12" s="228">
        <v>0.76656389494399491</v>
      </c>
      <c r="J12" s="228">
        <v>0.55834138971054637</v>
      </c>
      <c r="K12" s="228">
        <v>0.48781920767775339</v>
      </c>
      <c r="L12" s="228">
        <v>0.41374177481962748</v>
      </c>
      <c r="M12" s="228">
        <v>0.17646354745837731</v>
      </c>
      <c r="N12" s="228">
        <v>0.2016345199232388</v>
      </c>
      <c r="O12" s="228">
        <v>0.23158661888049431</v>
      </c>
      <c r="P12" s="228">
        <v>9.3161284612911302E-2</v>
      </c>
      <c r="Q12" s="228">
        <v>4.5174208382768498E-2</v>
      </c>
      <c r="R12" s="228">
        <v>4.2817925150100883E-2</v>
      </c>
      <c r="S12" s="228">
        <v>6.2595979254917708E-2</v>
      </c>
      <c r="T12" s="228">
        <v>0.10234923039451729</v>
      </c>
      <c r="U12" s="228">
        <v>0.13533599076395361</v>
      </c>
      <c r="V12" s="228">
        <v>7.9885095460091704E-2</v>
      </c>
      <c r="W12" s="228">
        <v>0.72707144400838364</v>
      </c>
      <c r="DA12" s="69" t="s">
        <v>3055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3056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3057</v>
      </c>
    </row>
    <row r="15" spans="1:105" ht="12" customHeight="1" x14ac:dyDescent="0.25">
      <c r="A15" s="37" t="s">
        <v>38</v>
      </c>
      <c r="B15" s="228">
        <v>1.3197620663597249</v>
      </c>
      <c r="C15" s="228">
        <v>1.417285878724418</v>
      </c>
      <c r="D15" s="228">
        <v>1.9054080124302519</v>
      </c>
      <c r="E15" s="228">
        <v>3.595779238642995</v>
      </c>
      <c r="F15" s="228">
        <v>2.38359044614021</v>
      </c>
      <c r="G15" s="228">
        <v>2.3007649368691219</v>
      </c>
      <c r="H15" s="228">
        <v>2.357616807009522</v>
      </c>
      <c r="I15" s="228">
        <v>2.2185464016208778</v>
      </c>
      <c r="J15" s="228">
        <v>2.454893588332947</v>
      </c>
      <c r="K15" s="228">
        <v>1.6804878131207199</v>
      </c>
      <c r="L15" s="228">
        <v>1.5738718603209301</v>
      </c>
      <c r="M15" s="228">
        <v>1.660012534151621</v>
      </c>
      <c r="N15" s="228">
        <v>1.5765521061082599</v>
      </c>
      <c r="O15" s="228">
        <v>1.5541790221491549</v>
      </c>
      <c r="P15" s="228">
        <v>1.9150781620055579</v>
      </c>
      <c r="Q15" s="228">
        <v>2.059439706510291</v>
      </c>
      <c r="R15" s="228">
        <v>2.3541125394120508</v>
      </c>
      <c r="S15" s="228">
        <v>2.113200252793884</v>
      </c>
      <c r="T15" s="228">
        <v>1.2540274144952701</v>
      </c>
      <c r="U15" s="228">
        <v>1.0701475280556729</v>
      </c>
      <c r="V15" s="228">
        <v>1.2986780957987429</v>
      </c>
      <c r="W15" s="228">
        <v>1.710734427272975</v>
      </c>
      <c r="DA15" s="69" t="s">
        <v>3058</v>
      </c>
    </row>
    <row r="16" spans="1:105" ht="12" customHeight="1" x14ac:dyDescent="0.25">
      <c r="A16" s="57" t="s">
        <v>3059</v>
      </c>
      <c r="B16" s="263">
        <v>15.41678416532462</v>
      </c>
      <c r="C16" s="263">
        <v>14.63399215921177</v>
      </c>
      <c r="D16" s="263">
        <v>10.651588673209909</v>
      </c>
      <c r="E16" s="263">
        <v>11.487062842049861</v>
      </c>
      <c r="F16" s="263">
        <v>10.99945717825811</v>
      </c>
      <c r="G16" s="263">
        <v>10.693910726298469</v>
      </c>
      <c r="H16" s="263">
        <v>10.68849927824853</v>
      </c>
      <c r="I16" s="263">
        <v>12.061478537871499</v>
      </c>
      <c r="J16" s="263">
        <v>9.6086024541551431</v>
      </c>
      <c r="K16" s="263">
        <v>8.7175164270519065</v>
      </c>
      <c r="L16" s="263">
        <v>8.5926281971280929</v>
      </c>
      <c r="M16" s="263">
        <v>7.8298877733129011</v>
      </c>
      <c r="N16" s="263">
        <v>8.3870974193033803</v>
      </c>
      <c r="O16" s="263">
        <v>9.217671563012706</v>
      </c>
      <c r="P16" s="263">
        <v>7.1348989540188397</v>
      </c>
      <c r="Q16" s="263">
        <v>5.8629704359018788</v>
      </c>
      <c r="R16" s="263">
        <v>6.2030804219548754</v>
      </c>
      <c r="S16" s="263">
        <v>6.5358594474905294</v>
      </c>
      <c r="T16" s="263">
        <v>6.5005467652440618</v>
      </c>
      <c r="U16" s="263">
        <v>8.0197168506726335</v>
      </c>
      <c r="V16" s="263">
        <v>6.7731267213436581</v>
      </c>
      <c r="W16" s="263">
        <v>22.269557949182861</v>
      </c>
      <c r="DA16" s="70" t="s">
        <v>3060</v>
      </c>
    </row>
    <row r="17" spans="1:105" ht="12" customHeight="1" x14ac:dyDescent="0.25">
      <c r="A17" s="46" t="s">
        <v>30</v>
      </c>
      <c r="B17" s="231">
        <v>1.0336529912893531</v>
      </c>
      <c r="C17" s="231">
        <v>0.75161515093733833</v>
      </c>
      <c r="D17" s="231">
        <v>0.61474384601999377</v>
      </c>
      <c r="E17" s="231">
        <v>0.64899770363056675</v>
      </c>
      <c r="F17" s="231">
        <v>0.65799754842703306</v>
      </c>
      <c r="G17" s="231">
        <v>0.6441614881255292</v>
      </c>
      <c r="H17" s="231">
        <v>0.60870658360459695</v>
      </c>
      <c r="I17" s="231">
        <v>0.63349619165050386</v>
      </c>
      <c r="J17" s="231">
        <v>0.62126152721982464</v>
      </c>
      <c r="K17" s="231">
        <v>0.69798440326429023</v>
      </c>
      <c r="L17" s="231">
        <v>0.94160475673389854</v>
      </c>
      <c r="M17" s="231">
        <v>0.76138366571726623</v>
      </c>
      <c r="N17" s="231">
        <v>0.85030483062011797</v>
      </c>
      <c r="O17" s="231">
        <v>0.60427748663512715</v>
      </c>
      <c r="P17" s="231">
        <v>0.64742833571367986</v>
      </c>
      <c r="Q17" s="231">
        <v>0.5694083289967582</v>
      </c>
      <c r="R17" s="231">
        <v>0.67566094484614048</v>
      </c>
      <c r="S17" s="231">
        <v>0.47707184318946522</v>
      </c>
      <c r="T17" s="231">
        <v>0.50818696492162119</v>
      </c>
      <c r="U17" s="231">
        <v>0.44812843977613059</v>
      </c>
      <c r="V17" s="231">
        <v>0.49735169346731961</v>
      </c>
      <c r="W17" s="231">
        <v>0.25590158900382087</v>
      </c>
      <c r="DA17" s="73" t="s">
        <v>3061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3062</v>
      </c>
    </row>
    <row r="19" spans="1:105" ht="12" customHeight="1" x14ac:dyDescent="0.25">
      <c r="A19" s="46" t="s">
        <v>33</v>
      </c>
      <c r="B19" s="231">
        <v>4.6363220436910986</v>
      </c>
      <c r="C19" s="231">
        <v>4.1630718013798322</v>
      </c>
      <c r="D19" s="231">
        <v>2.8175474255357118</v>
      </c>
      <c r="E19" s="231">
        <v>2.8221187701997299</v>
      </c>
      <c r="F19" s="231">
        <v>1.408751698146296</v>
      </c>
      <c r="G19" s="231">
        <v>1.4080724526827579</v>
      </c>
      <c r="H19" s="231">
        <v>0.93989263020351965</v>
      </c>
      <c r="I19" s="231">
        <v>0.94447960462633263</v>
      </c>
      <c r="J19" s="231">
        <v>0.97262235289060295</v>
      </c>
      <c r="K19" s="231">
        <v>2.626034682644672E-2</v>
      </c>
      <c r="L19" s="231">
        <v>1.7506897884475001E-2</v>
      </c>
      <c r="M19" s="231">
        <v>0</v>
      </c>
      <c r="N19" s="231">
        <v>1.9373536083255589E-3</v>
      </c>
      <c r="O19" s="231">
        <v>1.4339373755513289E-3</v>
      </c>
      <c r="P19" s="231">
        <v>1.108841807624146E-2</v>
      </c>
      <c r="Q19" s="231">
        <v>9.644659408919171E-3</v>
      </c>
      <c r="R19" s="231">
        <v>3.35449797061361E-3</v>
      </c>
      <c r="S19" s="231">
        <v>1.7848157020342811E-2</v>
      </c>
      <c r="T19" s="231">
        <v>0</v>
      </c>
      <c r="U19" s="231">
        <v>0</v>
      </c>
      <c r="V19" s="231">
        <v>0</v>
      </c>
      <c r="W19" s="231">
        <v>0</v>
      </c>
      <c r="DA19" s="73" t="s">
        <v>3063</v>
      </c>
    </row>
    <row r="20" spans="1:105" ht="12" customHeight="1" x14ac:dyDescent="0.25">
      <c r="A20" s="46" t="s">
        <v>160</v>
      </c>
      <c r="B20" s="231">
        <v>0.16809872196735001</v>
      </c>
      <c r="C20" s="231">
        <v>0.2377880849057728</v>
      </c>
      <c r="D20" s="231">
        <v>0.22757229712983429</v>
      </c>
      <c r="E20" s="231">
        <v>0.5718857966918055</v>
      </c>
      <c r="F20" s="231">
        <v>0.55207986193867797</v>
      </c>
      <c r="G20" s="231">
        <v>0.4206418036665836</v>
      </c>
      <c r="H20" s="231">
        <v>0.17654405165243051</v>
      </c>
      <c r="I20" s="231">
        <v>0.1319265758196736</v>
      </c>
      <c r="J20" s="231">
        <v>0.1018082650968188</v>
      </c>
      <c r="K20" s="231">
        <v>8.2870612578937949E-2</v>
      </c>
      <c r="L20" s="231">
        <v>0.21136535190700331</v>
      </c>
      <c r="M20" s="231">
        <v>0.10809133030579469</v>
      </c>
      <c r="N20" s="231">
        <v>0.41913820054223999</v>
      </c>
      <c r="O20" s="231">
        <v>0.53329037836186743</v>
      </c>
      <c r="P20" s="231">
        <v>0.25822303777235478</v>
      </c>
      <c r="Q20" s="231">
        <v>0.15145493243864119</v>
      </c>
      <c r="R20" s="231">
        <v>0.25107761540574203</v>
      </c>
      <c r="S20" s="231">
        <v>0.70882584193248988</v>
      </c>
      <c r="T20" s="231">
        <v>1.031408014438723</v>
      </c>
      <c r="U20" s="231">
        <v>2.054210092573475</v>
      </c>
      <c r="V20" s="231">
        <v>1.759279274698945</v>
      </c>
      <c r="W20" s="231">
        <v>1.5520082047961281</v>
      </c>
      <c r="DA20" s="73" t="s">
        <v>3064</v>
      </c>
    </row>
    <row r="21" spans="1:105" ht="12" customHeight="1" x14ac:dyDescent="0.25">
      <c r="A21" s="46" t="s">
        <v>70</v>
      </c>
      <c r="B21" s="231">
        <v>1.801728054919667</v>
      </c>
      <c r="C21" s="231">
        <v>1.9407516725545579</v>
      </c>
      <c r="D21" s="231">
        <v>1.68522903916112</v>
      </c>
      <c r="E21" s="231">
        <v>1.7255831545439759</v>
      </c>
      <c r="F21" s="231">
        <v>1.3777343910418309</v>
      </c>
      <c r="G21" s="231">
        <v>0.90483522622634283</v>
      </c>
      <c r="H21" s="231">
        <v>0.64401548941516018</v>
      </c>
      <c r="I21" s="231">
        <v>0.44925238980426158</v>
      </c>
      <c r="J21" s="231">
        <v>0.28418262282963419</v>
      </c>
      <c r="K21" s="231">
        <v>0.31672261781114441</v>
      </c>
      <c r="L21" s="231">
        <v>0.96246074043584384</v>
      </c>
      <c r="M21" s="231">
        <v>0.40003261668882439</v>
      </c>
      <c r="N21" s="231">
        <v>0.33345274458591678</v>
      </c>
      <c r="O21" s="231">
        <v>0.64946042554247196</v>
      </c>
      <c r="P21" s="231">
        <v>0.52466321040338437</v>
      </c>
      <c r="Q21" s="231">
        <v>0.41777198509962749</v>
      </c>
      <c r="R21" s="231">
        <v>0.56913392535129814</v>
      </c>
      <c r="S21" s="231">
        <v>0.98361080137267631</v>
      </c>
      <c r="T21" s="231">
        <v>1.139152180334527</v>
      </c>
      <c r="U21" s="231">
        <v>0.85029740562423228</v>
      </c>
      <c r="V21" s="231">
        <v>0.4713161524744125</v>
      </c>
      <c r="W21" s="231">
        <v>0.47858854917747978</v>
      </c>
      <c r="DA21" s="73" t="s">
        <v>3065</v>
      </c>
    </row>
    <row r="22" spans="1:105" ht="12" customHeight="1" x14ac:dyDescent="0.25">
      <c r="A22" s="46" t="s">
        <v>34</v>
      </c>
      <c r="B22" s="231">
        <v>1.715545471880654</v>
      </c>
      <c r="C22" s="231">
        <v>1.715545471880624</v>
      </c>
      <c r="D22" s="231">
        <v>0.85777273593823822</v>
      </c>
      <c r="E22" s="231">
        <v>0.85777273594012649</v>
      </c>
      <c r="F22" s="231">
        <v>0.85777273593860892</v>
      </c>
      <c r="G22" s="231">
        <v>0.85777273593859682</v>
      </c>
      <c r="H22" s="231">
        <v>0.85777273593774772</v>
      </c>
      <c r="I22" s="231">
        <v>0.85777273593754333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3066</v>
      </c>
    </row>
    <row r="23" spans="1:105" ht="12" customHeight="1" x14ac:dyDescent="0.25">
      <c r="A23" s="46" t="s">
        <v>162</v>
      </c>
      <c r="B23" s="231">
        <v>6.061436881576495</v>
      </c>
      <c r="C23" s="231">
        <v>5.8252199775536457</v>
      </c>
      <c r="D23" s="231">
        <v>4.4487233294250146</v>
      </c>
      <c r="E23" s="231">
        <v>4.8607046810436607</v>
      </c>
      <c r="F23" s="231">
        <v>6.1451209427656623</v>
      </c>
      <c r="G23" s="231">
        <v>6.4584270196586617</v>
      </c>
      <c r="H23" s="231">
        <v>7.4615677874350732</v>
      </c>
      <c r="I23" s="231">
        <v>9.0445510400331841</v>
      </c>
      <c r="J23" s="231">
        <v>7.6287276861182614</v>
      </c>
      <c r="K23" s="231">
        <v>7.5936784465710856</v>
      </c>
      <c r="L23" s="231">
        <v>6.4596904501668719</v>
      </c>
      <c r="M23" s="231">
        <v>6.5603801606010146</v>
      </c>
      <c r="N23" s="231">
        <v>6.7426256497494244</v>
      </c>
      <c r="O23" s="231">
        <v>7.2413882257059274</v>
      </c>
      <c r="P23" s="231">
        <v>5.5525305404739704</v>
      </c>
      <c r="Q23" s="231">
        <v>4.5920900778517009</v>
      </c>
      <c r="R23" s="231">
        <v>4.5837638205773459</v>
      </c>
      <c r="S23" s="231">
        <v>4.2343674503750526</v>
      </c>
      <c r="T23" s="231">
        <v>3.708166418811492</v>
      </c>
      <c r="U23" s="231">
        <v>4.5424783727599358</v>
      </c>
      <c r="V23" s="231">
        <v>3.9273921824428841</v>
      </c>
      <c r="W23" s="231">
        <v>19.862402663030949</v>
      </c>
      <c r="DA23" s="73" t="s">
        <v>3067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3068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3069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3.963864019735551E-2</v>
      </c>
      <c r="O26" s="231">
        <v>0.18782110939176089</v>
      </c>
      <c r="P26" s="231">
        <v>0.14096541157920939</v>
      </c>
      <c r="Q26" s="231">
        <v>0.12260045210623061</v>
      </c>
      <c r="R26" s="231">
        <v>0.12008961780373641</v>
      </c>
      <c r="S26" s="231">
        <v>0.1141353536005018</v>
      </c>
      <c r="T26" s="231">
        <v>0.1136331867376973</v>
      </c>
      <c r="U26" s="231">
        <v>0.1246025399388585</v>
      </c>
      <c r="V26" s="231">
        <v>0.1177874182600961</v>
      </c>
      <c r="W26" s="231">
        <v>0.12065694317447651</v>
      </c>
      <c r="DA26" s="73" t="s">
        <v>3070</v>
      </c>
    </row>
    <row r="27" spans="1:105" ht="12" customHeight="1" x14ac:dyDescent="0.25">
      <c r="A27" s="57" t="s">
        <v>3071</v>
      </c>
      <c r="B27" s="263">
        <f t="shared" ref="B27:W27" si="0">B28+B34</f>
        <v>19.604235572230429</v>
      </c>
      <c r="C27" s="263">
        <f t="shared" si="0"/>
        <v>18.182226728795211</v>
      </c>
      <c r="D27" s="263">
        <f t="shared" si="0"/>
        <v>14.833082380729305</v>
      </c>
      <c r="E27" s="263">
        <f t="shared" si="0"/>
        <v>17.201808216933099</v>
      </c>
      <c r="F27" s="263">
        <f t="shared" si="0"/>
        <v>16.489006769690498</v>
      </c>
      <c r="G27" s="263">
        <f t="shared" si="0"/>
        <v>15.566332390197042</v>
      </c>
      <c r="H27" s="263">
        <f t="shared" si="0"/>
        <v>14.467715077481396</v>
      </c>
      <c r="I27" s="263">
        <f t="shared" si="0"/>
        <v>15.471960151120495</v>
      </c>
      <c r="J27" s="263">
        <f t="shared" si="0"/>
        <v>13.462407034589718</v>
      </c>
      <c r="K27" s="263">
        <f t="shared" si="0"/>
        <v>13.119887485344801</v>
      </c>
      <c r="L27" s="263">
        <f t="shared" si="0"/>
        <v>13.756747352860431</v>
      </c>
      <c r="M27" s="263">
        <f t="shared" si="0"/>
        <v>13.308448166321455</v>
      </c>
      <c r="N27" s="263">
        <f t="shared" si="0"/>
        <v>14.17397980666246</v>
      </c>
      <c r="O27" s="263">
        <f t="shared" si="0"/>
        <v>14.830448379961206</v>
      </c>
      <c r="P27" s="263">
        <f t="shared" si="0"/>
        <v>13.372603909333415</v>
      </c>
      <c r="Q27" s="263">
        <f t="shared" si="0"/>
        <v>12.263630774193174</v>
      </c>
      <c r="R27" s="263">
        <f t="shared" si="0"/>
        <v>13.511240289965949</v>
      </c>
      <c r="S27" s="263">
        <f t="shared" si="0"/>
        <v>13.432539577794238</v>
      </c>
      <c r="T27" s="263">
        <f t="shared" si="0"/>
        <v>12.250394571238807</v>
      </c>
      <c r="U27" s="263">
        <f t="shared" si="0"/>
        <v>13.934672729244104</v>
      </c>
      <c r="V27" s="263">
        <f t="shared" si="0"/>
        <v>12.573867805715517</v>
      </c>
      <c r="W27" s="263">
        <f t="shared" si="0"/>
        <v>29.61147722825638</v>
      </c>
      <c r="DA27" s="70"/>
    </row>
    <row r="28" spans="1:105" ht="12" customHeight="1" x14ac:dyDescent="0.25">
      <c r="A28" s="60" t="s">
        <v>3072</v>
      </c>
      <c r="B28" s="264">
        <v>19.362072293116618</v>
      </c>
      <c r="C28" s="264">
        <v>17.95002887960025</v>
      </c>
      <c r="D28" s="264">
        <v>14.560060227285589</v>
      </c>
      <c r="E28" s="264">
        <v>16.734394383231269</v>
      </c>
      <c r="F28" s="264">
        <v>16.085019890320151</v>
      </c>
      <c r="G28" s="264">
        <v>15.15857133037963</v>
      </c>
      <c r="H28" s="264">
        <v>14.095516518575041</v>
      </c>
      <c r="I28" s="264">
        <v>15.05593837271881</v>
      </c>
      <c r="J28" s="264">
        <v>12.957778355169911</v>
      </c>
      <c r="K28" s="264">
        <v>12.62024357302943</v>
      </c>
      <c r="L28" s="264">
        <v>13.14967950692543</v>
      </c>
      <c r="M28" s="264">
        <v>11.92030822665496</v>
      </c>
      <c r="N28" s="264">
        <v>12.79610314421771</v>
      </c>
      <c r="O28" s="264">
        <v>13.348009491474979</v>
      </c>
      <c r="P28" s="264">
        <v>11.743485276572841</v>
      </c>
      <c r="Q28" s="264">
        <v>10.492909165570071</v>
      </c>
      <c r="R28" s="264">
        <v>11.630358828528729</v>
      </c>
      <c r="S28" s="264">
        <v>11.944312390861141</v>
      </c>
      <c r="T28" s="264">
        <v>11.1598308966581</v>
      </c>
      <c r="U28" s="264">
        <v>12.56122598541665</v>
      </c>
      <c r="V28" s="264">
        <v>11.1402213263323</v>
      </c>
      <c r="W28" s="264">
        <v>26.027302104467189</v>
      </c>
      <c r="DA28" s="72" t="s">
        <v>3073</v>
      </c>
    </row>
    <row r="29" spans="1:105" ht="12" customHeight="1" x14ac:dyDescent="0.25">
      <c r="A29" s="59" t="s">
        <v>30</v>
      </c>
      <c r="B29" s="232">
        <v>4.5163900014445604</v>
      </c>
      <c r="C29" s="232">
        <v>3.2840684264777429</v>
      </c>
      <c r="D29" s="232">
        <v>2.6860300149192571</v>
      </c>
      <c r="E29" s="232">
        <v>2.8356970514653641</v>
      </c>
      <c r="F29" s="232">
        <v>2.8750205085596159</v>
      </c>
      <c r="G29" s="232">
        <v>2.8145659411838211</v>
      </c>
      <c r="H29" s="232">
        <v>2.6596511122906432</v>
      </c>
      <c r="I29" s="232">
        <v>2.7679655455305721</v>
      </c>
      <c r="J29" s="232">
        <v>2.7145080345753501</v>
      </c>
      <c r="K29" s="232">
        <v>3.0497370071312822</v>
      </c>
      <c r="L29" s="232">
        <v>4.1141991988248998</v>
      </c>
      <c r="M29" s="232">
        <v>3.3267504705029811</v>
      </c>
      <c r="N29" s="232">
        <v>3.7203744475053671</v>
      </c>
      <c r="O29" s="232">
        <v>2.6439598309372632</v>
      </c>
      <c r="P29" s="232">
        <v>2.8288399363327739</v>
      </c>
      <c r="Q29" s="232">
        <v>2.4879433480015138</v>
      </c>
      <c r="R29" s="232">
        <v>2.952198040720869</v>
      </c>
      <c r="S29" s="232">
        <v>2.0844930752476039</v>
      </c>
      <c r="T29" s="232">
        <v>2.2204458813334709</v>
      </c>
      <c r="U29" s="232">
        <v>1.962361672195583</v>
      </c>
      <c r="V29" s="232">
        <v>2.178228702212373</v>
      </c>
      <c r="W29" s="232">
        <v>1.120624636343859</v>
      </c>
      <c r="DA29" s="71" t="s">
        <v>3074</v>
      </c>
    </row>
    <row r="30" spans="1:105" ht="12" customHeight="1" x14ac:dyDescent="0.25">
      <c r="A30" s="59" t="s">
        <v>33</v>
      </c>
      <c r="B30" s="232">
        <v>4.7422584240167049</v>
      </c>
      <c r="C30" s="232">
        <v>4.278085749539084</v>
      </c>
      <c r="D30" s="232">
        <v>2.8079424849764081</v>
      </c>
      <c r="E30" s="232">
        <v>2.8031571895425502</v>
      </c>
      <c r="F30" s="232">
        <v>1.403956739625835</v>
      </c>
      <c r="G30" s="232">
        <v>1.4046677755381261</v>
      </c>
      <c r="H30" s="232">
        <v>0.9352624680873779</v>
      </c>
      <c r="I30" s="232">
        <v>0.93046081136833614</v>
      </c>
      <c r="J30" s="232">
        <v>0.90100090948321954</v>
      </c>
      <c r="K30" s="232">
        <v>2.4326601484794919E-2</v>
      </c>
      <c r="L30" s="232">
        <v>1.6217734323360759E-2</v>
      </c>
      <c r="M30" s="232">
        <v>0</v>
      </c>
      <c r="N30" s="232">
        <v>1.801851527484332E-3</v>
      </c>
      <c r="O30" s="232">
        <v>1.352585454934421E-3</v>
      </c>
      <c r="P30" s="232">
        <v>1.047073721764168E-2</v>
      </c>
      <c r="Q30" s="232">
        <v>9.1284327163550488E-3</v>
      </c>
      <c r="R30" s="232">
        <v>3.172015952286725E-3</v>
      </c>
      <c r="S30" s="232">
        <v>1.6836746868683829E-2</v>
      </c>
      <c r="T30" s="232">
        <v>0</v>
      </c>
      <c r="U30" s="232">
        <v>0</v>
      </c>
      <c r="V30" s="232">
        <v>0</v>
      </c>
      <c r="W30" s="232">
        <v>0</v>
      </c>
      <c r="DA30" s="71" t="s">
        <v>3075</v>
      </c>
    </row>
    <row r="31" spans="1:105" ht="12" customHeight="1" x14ac:dyDescent="0.25">
      <c r="A31" s="59" t="s">
        <v>160</v>
      </c>
      <c r="B31" s="232">
        <v>0.46581978992991457</v>
      </c>
      <c r="C31" s="232">
        <v>0.70198887763810136</v>
      </c>
      <c r="D31" s="232">
        <v>0.66537343618850664</v>
      </c>
      <c r="E31" s="232">
        <v>2.2270212542941108</v>
      </c>
      <c r="F31" s="232">
        <v>2.1298159969954349</v>
      </c>
      <c r="G31" s="232">
        <v>1.5773810401357451</v>
      </c>
      <c r="H31" s="232">
        <v>0.63201986251324216</v>
      </c>
      <c r="I31" s="232">
        <v>0.44850852488603649</v>
      </c>
      <c r="J31" s="232">
        <v>0.2534674097643968</v>
      </c>
      <c r="K31" s="232">
        <v>0.15650898209849351</v>
      </c>
      <c r="L31" s="232">
        <v>0.47624763232952749</v>
      </c>
      <c r="M31" s="232">
        <v>0.2218629234781721</v>
      </c>
      <c r="N31" s="232">
        <v>0.77296713502411141</v>
      </c>
      <c r="O31" s="232">
        <v>1.168455068560557</v>
      </c>
      <c r="P31" s="232">
        <v>0.45059890411484688</v>
      </c>
      <c r="Q31" s="232">
        <v>0.23753129259173239</v>
      </c>
      <c r="R31" s="232">
        <v>0.52062539099605876</v>
      </c>
      <c r="S31" s="232">
        <v>1.515595886972515</v>
      </c>
      <c r="T31" s="232">
        <v>2.376907863921474</v>
      </c>
      <c r="U31" s="232">
        <v>3.7498851544042688</v>
      </c>
      <c r="V31" s="232">
        <v>3.306221197541019</v>
      </c>
      <c r="W31" s="232">
        <v>2.7343634575773641</v>
      </c>
      <c r="DA31" s="71" t="s">
        <v>3076</v>
      </c>
    </row>
    <row r="32" spans="1:105" ht="12" customHeight="1" x14ac:dyDescent="0.25">
      <c r="A32" s="59" t="s">
        <v>70</v>
      </c>
      <c r="B32" s="232">
        <v>1.842896150377793</v>
      </c>
      <c r="C32" s="232">
        <v>1.994369174943825</v>
      </c>
      <c r="D32" s="232">
        <v>1.679484140387365</v>
      </c>
      <c r="E32" s="232">
        <v>1.713989105239224</v>
      </c>
      <c r="F32" s="232">
        <v>1.3730450059174331</v>
      </c>
      <c r="G32" s="232">
        <v>0.90264736166829318</v>
      </c>
      <c r="H32" s="232">
        <v>0.64084289711527898</v>
      </c>
      <c r="I32" s="232">
        <v>0.44258419247900699</v>
      </c>
      <c r="J32" s="232">
        <v>0.26325613519765217</v>
      </c>
      <c r="K32" s="232">
        <v>0.29339996747313529</v>
      </c>
      <c r="L32" s="232">
        <v>0.89158757239884801</v>
      </c>
      <c r="M32" s="232">
        <v>0.37057522931526021</v>
      </c>
      <c r="N32" s="232">
        <v>0.31013044525995032</v>
      </c>
      <c r="O32" s="232">
        <v>0.6126144280230611</v>
      </c>
      <c r="P32" s="232">
        <v>0.49543682120616839</v>
      </c>
      <c r="Q32" s="232">
        <v>0.39541089996742651</v>
      </c>
      <c r="R32" s="232">
        <v>0.53817349302842188</v>
      </c>
      <c r="S32" s="232">
        <v>0.92787205206338552</v>
      </c>
      <c r="T32" s="232">
        <v>1.0737691631109021</v>
      </c>
      <c r="U32" s="232">
        <v>0.79873261356576442</v>
      </c>
      <c r="V32" s="232">
        <v>0.44366858886998872</v>
      </c>
      <c r="W32" s="232">
        <v>0.44521749479675232</v>
      </c>
      <c r="DA32" s="71" t="s">
        <v>3077</v>
      </c>
    </row>
    <row r="33" spans="1:105" ht="12" customHeight="1" x14ac:dyDescent="0.25">
      <c r="A33" s="59" t="s">
        <v>162</v>
      </c>
      <c r="B33" s="232">
        <v>7.7947079273476474</v>
      </c>
      <c r="C33" s="232">
        <v>7.6915166510014936</v>
      </c>
      <c r="D33" s="232">
        <v>6.7212301508140584</v>
      </c>
      <c r="E33" s="232">
        <v>7.1545297826900196</v>
      </c>
      <c r="F33" s="232">
        <v>8.3031816392218314</v>
      </c>
      <c r="G33" s="232">
        <v>8.4593092118536486</v>
      </c>
      <c r="H33" s="232">
        <v>9.227740178568494</v>
      </c>
      <c r="I33" s="232">
        <v>10.466419298454859</v>
      </c>
      <c r="J33" s="232">
        <v>8.8255458661492945</v>
      </c>
      <c r="K33" s="232">
        <v>9.0962710148417276</v>
      </c>
      <c r="L33" s="232">
        <v>7.6514273690487897</v>
      </c>
      <c r="M33" s="232">
        <v>8.0011196033585463</v>
      </c>
      <c r="N33" s="232">
        <v>7.990829264900797</v>
      </c>
      <c r="O33" s="232">
        <v>8.9216275784991694</v>
      </c>
      <c r="P33" s="232">
        <v>7.958138877701411</v>
      </c>
      <c r="Q33" s="232">
        <v>7.3628951922930428</v>
      </c>
      <c r="R33" s="232">
        <v>7.616189887831089</v>
      </c>
      <c r="S33" s="232">
        <v>7.3995146297089516</v>
      </c>
      <c r="T33" s="232">
        <v>5.488707988292254</v>
      </c>
      <c r="U33" s="232">
        <v>6.0502465452510368</v>
      </c>
      <c r="V33" s="232">
        <v>5.2121028377089154</v>
      </c>
      <c r="W33" s="232">
        <v>21.727096515749221</v>
      </c>
      <c r="DA33" s="71" t="s">
        <v>3078</v>
      </c>
    </row>
    <row r="34" spans="1:105" ht="12" customHeight="1" x14ac:dyDescent="0.25">
      <c r="A34" s="60" t="s">
        <v>3079</v>
      </c>
      <c r="B34" s="264">
        <v>0.24216327911381219</v>
      </c>
      <c r="C34" s="264">
        <v>0.23219784919495939</v>
      </c>
      <c r="D34" s="264">
        <v>0.273022153443716</v>
      </c>
      <c r="E34" s="264">
        <v>0.46741383370183048</v>
      </c>
      <c r="F34" s="264">
        <v>0.40398687937034822</v>
      </c>
      <c r="G34" s="264">
        <v>0.40776105981741217</v>
      </c>
      <c r="H34" s="264">
        <v>0.37219855890635561</v>
      </c>
      <c r="I34" s="264">
        <v>0.41602177840168458</v>
      </c>
      <c r="J34" s="264">
        <v>0.50462867941980794</v>
      </c>
      <c r="K34" s="264">
        <v>0.49964391231537097</v>
      </c>
      <c r="L34" s="264">
        <v>0.60706784593500029</v>
      </c>
      <c r="M34" s="264">
        <v>1.3881399396664951</v>
      </c>
      <c r="N34" s="264">
        <v>1.37787666244475</v>
      </c>
      <c r="O34" s="264">
        <v>1.482438888486227</v>
      </c>
      <c r="P34" s="264">
        <v>1.629118632760574</v>
      </c>
      <c r="Q34" s="264">
        <v>1.770721608623103</v>
      </c>
      <c r="R34" s="264">
        <v>1.8808814614372189</v>
      </c>
      <c r="S34" s="264">
        <v>1.488227186933097</v>
      </c>
      <c r="T34" s="264">
        <v>1.090563674580707</v>
      </c>
      <c r="U34" s="264">
        <v>1.373446743827454</v>
      </c>
      <c r="V34" s="264">
        <v>1.4336464793832171</v>
      </c>
      <c r="W34" s="264">
        <v>3.584175123789191</v>
      </c>
      <c r="DA34" s="72" t="s">
        <v>3080</v>
      </c>
    </row>
    <row r="35" spans="1:105" ht="12" customHeight="1" x14ac:dyDescent="0.25">
      <c r="A35" s="57" t="s">
        <v>3081</v>
      </c>
      <c r="B35" s="263">
        <f t="shared" ref="B35:W35" si="1">B36+B42+B53</f>
        <v>4.3723840511049206</v>
      </c>
      <c r="C35" s="263">
        <f t="shared" si="1"/>
        <v>4.1849710412660199</v>
      </c>
      <c r="D35" s="263">
        <f t="shared" si="1"/>
        <v>2.9423492554183714</v>
      </c>
      <c r="E35" s="263">
        <f t="shared" si="1"/>
        <v>3.0994958955433365</v>
      </c>
      <c r="F35" s="263">
        <f t="shared" si="1"/>
        <v>2.9554360550764649</v>
      </c>
      <c r="G35" s="263">
        <f t="shared" si="1"/>
        <v>2.9179192414160382</v>
      </c>
      <c r="H35" s="263">
        <f t="shared" si="1"/>
        <v>3.0105561985833305</v>
      </c>
      <c r="I35" s="263">
        <f t="shared" si="1"/>
        <v>3.4822535416702327</v>
      </c>
      <c r="J35" s="263">
        <f t="shared" si="1"/>
        <v>2.7416803912944285</v>
      </c>
      <c r="K35" s="263">
        <f t="shared" si="1"/>
        <v>2.4116829205991515</v>
      </c>
      <c r="L35" s="263">
        <f t="shared" si="1"/>
        <v>2.3231921364194177</v>
      </c>
      <c r="M35" s="263">
        <f t="shared" si="1"/>
        <v>2.2092031312634197</v>
      </c>
      <c r="N35" s="263">
        <f t="shared" si="1"/>
        <v>2.350058412751483</v>
      </c>
      <c r="O35" s="263">
        <f t="shared" si="1"/>
        <v>2.6379435818883303</v>
      </c>
      <c r="P35" s="263">
        <f t="shared" si="1"/>
        <v>1.9615567816763955</v>
      </c>
      <c r="Q35" s="263">
        <f t="shared" si="1"/>
        <v>1.5781611967496887</v>
      </c>
      <c r="R35" s="263">
        <f t="shared" si="1"/>
        <v>1.622013733151985</v>
      </c>
      <c r="S35" s="263">
        <f t="shared" si="1"/>
        <v>1.6872998630002349</v>
      </c>
      <c r="T35" s="263">
        <f t="shared" si="1"/>
        <v>1.7045089157565927</v>
      </c>
      <c r="U35" s="263">
        <f t="shared" si="1"/>
        <v>2.2177152743323263</v>
      </c>
      <c r="V35" s="263">
        <f t="shared" si="1"/>
        <v>1.8513151268306565</v>
      </c>
      <c r="W35" s="263">
        <f t="shared" si="1"/>
        <v>6.968234965124422</v>
      </c>
      <c r="DA35" s="70"/>
    </row>
    <row r="36" spans="1:105" ht="12" customHeight="1" x14ac:dyDescent="0.25">
      <c r="A36" s="60" t="s">
        <v>3082</v>
      </c>
      <c r="B36" s="264">
        <v>1.795066419435593</v>
      </c>
      <c r="C36" s="264">
        <v>1.71648321312256</v>
      </c>
      <c r="D36" s="264">
        <v>1.209622148735237</v>
      </c>
      <c r="E36" s="264">
        <v>1.267396154574264</v>
      </c>
      <c r="F36" s="264">
        <v>1.209416180991878</v>
      </c>
      <c r="G36" s="264">
        <v>1.1934377197673931</v>
      </c>
      <c r="H36" s="264">
        <v>1.2339977570735761</v>
      </c>
      <c r="I36" s="264">
        <v>1.430801206196024</v>
      </c>
      <c r="J36" s="264">
        <v>1.132385380239497</v>
      </c>
      <c r="K36" s="264">
        <v>0.99365645760994992</v>
      </c>
      <c r="L36" s="264">
        <v>0.95171252731627365</v>
      </c>
      <c r="M36" s="264">
        <v>0.86965536617057015</v>
      </c>
      <c r="N36" s="264">
        <v>0.92871847910426919</v>
      </c>
      <c r="O36" s="264">
        <v>1.0425164519371051</v>
      </c>
      <c r="P36" s="264">
        <v>0.7521818635714671</v>
      </c>
      <c r="Q36" s="264">
        <v>0.58493166347811254</v>
      </c>
      <c r="R36" s="264">
        <v>0.59864211673768319</v>
      </c>
      <c r="S36" s="264">
        <v>0.64336670697729392</v>
      </c>
      <c r="T36" s="264">
        <v>0.66795589892280738</v>
      </c>
      <c r="U36" s="264">
        <v>0.87160538469137405</v>
      </c>
      <c r="V36" s="264">
        <v>0.71484061239128394</v>
      </c>
      <c r="W36" s="264">
        <v>2.775495688172477</v>
      </c>
      <c r="DA36" s="72" t="s">
        <v>3083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3084</v>
      </c>
    </row>
    <row r="38" spans="1:105" ht="12" customHeight="1" x14ac:dyDescent="0.25">
      <c r="A38" s="59" t="s">
        <v>33</v>
      </c>
      <c r="B38" s="232">
        <v>0.6876274714824222</v>
      </c>
      <c r="C38" s="232">
        <v>0.62032243368316731</v>
      </c>
      <c r="D38" s="232">
        <v>0.40715166032157901</v>
      </c>
      <c r="E38" s="232">
        <v>0.40645779248366981</v>
      </c>
      <c r="F38" s="232">
        <v>0.20357372724574621</v>
      </c>
      <c r="G38" s="232">
        <v>0.20367682745302829</v>
      </c>
      <c r="H38" s="232">
        <v>0.13561305787266981</v>
      </c>
      <c r="I38" s="232">
        <v>0.13491681764840879</v>
      </c>
      <c r="J38" s="232">
        <v>0.13064513187506679</v>
      </c>
      <c r="K38" s="232">
        <v>3.5273572152952639E-3</v>
      </c>
      <c r="L38" s="232">
        <v>2.3515714768873098E-3</v>
      </c>
      <c r="M38" s="232">
        <v>0</v>
      </c>
      <c r="N38" s="232">
        <v>2.6126847148522808E-4</v>
      </c>
      <c r="O38" s="232">
        <v>1.96124890965491E-4</v>
      </c>
      <c r="P38" s="232">
        <v>1.5182568965580439E-3</v>
      </c>
      <c r="Q38" s="232">
        <v>1.323622743871482E-3</v>
      </c>
      <c r="R38" s="232">
        <v>4.5994231308157501E-4</v>
      </c>
      <c r="S38" s="232">
        <v>2.441328295959156E-3</v>
      </c>
      <c r="T38" s="232">
        <v>0</v>
      </c>
      <c r="U38" s="232">
        <v>0</v>
      </c>
      <c r="V38" s="232">
        <v>0</v>
      </c>
      <c r="W38" s="232">
        <v>0</v>
      </c>
      <c r="DA38" s="71" t="s">
        <v>3085</v>
      </c>
    </row>
    <row r="39" spans="1:105" ht="12" customHeight="1" x14ac:dyDescent="0.25">
      <c r="A39" s="59" t="s">
        <v>160</v>
      </c>
      <c r="B39" s="232">
        <v>1.1906806296136521E-2</v>
      </c>
      <c r="C39" s="232">
        <v>1.5026246853685169E-2</v>
      </c>
      <c r="D39" s="232">
        <v>1.4094677005774591E-2</v>
      </c>
      <c r="E39" s="232">
        <v>1.1592947090396081E-2</v>
      </c>
      <c r="F39" s="232">
        <v>1.210007094479159E-2</v>
      </c>
      <c r="G39" s="232">
        <v>1.117762284793729E-2</v>
      </c>
      <c r="H39" s="232">
        <v>5.959215325096869E-3</v>
      </c>
      <c r="I39" s="232">
        <v>5.3997396538341151E-3</v>
      </c>
      <c r="J39" s="232">
        <v>7.4659297666069381E-3</v>
      </c>
      <c r="K39" s="232">
        <v>8.0204360020684467E-3</v>
      </c>
      <c r="L39" s="232">
        <v>1.7449959197981299E-2</v>
      </c>
      <c r="M39" s="232">
        <v>9.7699589627906185E-3</v>
      </c>
      <c r="N39" s="232">
        <v>4.1507763726428247E-2</v>
      </c>
      <c r="O39" s="232">
        <v>4.6392624787100663E-2</v>
      </c>
      <c r="P39" s="232">
        <v>2.709099661257976E-2</v>
      </c>
      <c r="Q39" s="232">
        <v>1.700928045583068E-2</v>
      </c>
      <c r="R39" s="232">
        <v>2.3084117115880449E-2</v>
      </c>
      <c r="S39" s="232">
        <v>6.3141616456913949E-2</v>
      </c>
      <c r="T39" s="232">
        <v>8.4943154748509969E-2</v>
      </c>
      <c r="U39" s="232">
        <v>0.20769353560331141</v>
      </c>
      <c r="V39" s="232">
        <v>0.1745941006631393</v>
      </c>
      <c r="W39" s="232">
        <v>0.15885775684013631</v>
      </c>
      <c r="DA39" s="71" t="s">
        <v>3086</v>
      </c>
    </row>
    <row r="40" spans="1:105" ht="12" customHeight="1" x14ac:dyDescent="0.25">
      <c r="A40" s="59" t="s">
        <v>70</v>
      </c>
      <c r="B40" s="232">
        <v>0.26721994180477993</v>
      </c>
      <c r="C40" s="232">
        <v>0.28918353036685468</v>
      </c>
      <c r="D40" s="232">
        <v>0.24352520035616801</v>
      </c>
      <c r="E40" s="232">
        <v>0.2485284202596876</v>
      </c>
      <c r="F40" s="232">
        <v>0.19909152585802789</v>
      </c>
      <c r="G40" s="232">
        <v>0.1308838674419025</v>
      </c>
      <c r="H40" s="232">
        <v>9.2922220081715454E-2</v>
      </c>
      <c r="I40" s="232">
        <v>6.4174707909456022E-2</v>
      </c>
      <c r="J40" s="232">
        <v>3.8172139603659581E-2</v>
      </c>
      <c r="K40" s="232">
        <v>4.2542995283604619E-2</v>
      </c>
      <c r="L40" s="232">
        <v>0.129280197997833</v>
      </c>
      <c r="M40" s="232">
        <v>5.3733408250712718E-2</v>
      </c>
      <c r="N40" s="232">
        <v>4.4968914562692787E-2</v>
      </c>
      <c r="O40" s="232">
        <v>8.8829092063343842E-2</v>
      </c>
      <c r="P40" s="232">
        <v>7.1838339074894453E-2</v>
      </c>
      <c r="Q40" s="232">
        <v>5.7334580495276823E-2</v>
      </c>
      <c r="R40" s="232">
        <v>7.8035156489121155E-2</v>
      </c>
      <c r="S40" s="232">
        <v>0.1345414475491909</v>
      </c>
      <c r="T40" s="232">
        <v>0.1556965286510808</v>
      </c>
      <c r="U40" s="232">
        <v>0.11581622896703581</v>
      </c>
      <c r="V40" s="232">
        <v>6.4331945386148351E-2</v>
      </c>
      <c r="W40" s="232">
        <v>6.4556536745529081E-2</v>
      </c>
      <c r="DA40" s="71" t="s">
        <v>3087</v>
      </c>
    </row>
    <row r="41" spans="1:105" ht="12" customHeight="1" x14ac:dyDescent="0.25">
      <c r="A41" s="59" t="s">
        <v>162</v>
      </c>
      <c r="B41" s="232">
        <v>0.82831219985225391</v>
      </c>
      <c r="C41" s="232">
        <v>0.79195100221885251</v>
      </c>
      <c r="D41" s="232">
        <v>0.54485061105171517</v>
      </c>
      <c r="E41" s="232">
        <v>0.60081699474051031</v>
      </c>
      <c r="F41" s="232">
        <v>0.79465085694331172</v>
      </c>
      <c r="G41" s="232">
        <v>0.84769940202452454</v>
      </c>
      <c r="H41" s="232">
        <v>0.99950326379409393</v>
      </c>
      <c r="I41" s="232">
        <v>1.2263099409843261</v>
      </c>
      <c r="J41" s="232">
        <v>0.9561021789941635</v>
      </c>
      <c r="K41" s="232">
        <v>0.93956566910898154</v>
      </c>
      <c r="L41" s="232">
        <v>0.80263079864357212</v>
      </c>
      <c r="M41" s="232">
        <v>0.8061519989570668</v>
      </c>
      <c r="N41" s="232">
        <v>0.84198053234366288</v>
      </c>
      <c r="O41" s="232">
        <v>0.9070986101956946</v>
      </c>
      <c r="P41" s="232">
        <v>0.65173427098743486</v>
      </c>
      <c r="Q41" s="232">
        <v>0.50926417978313354</v>
      </c>
      <c r="R41" s="232">
        <v>0.49706290081959997</v>
      </c>
      <c r="S41" s="232">
        <v>0.4432423146752299</v>
      </c>
      <c r="T41" s="232">
        <v>0.42731621552321658</v>
      </c>
      <c r="U41" s="232">
        <v>0.54809562012102686</v>
      </c>
      <c r="V41" s="232">
        <v>0.47591456634199619</v>
      </c>
      <c r="W41" s="232">
        <v>2.552081394586811</v>
      </c>
      <c r="DA41" s="71" t="s">
        <v>3088</v>
      </c>
    </row>
    <row r="42" spans="1:105" ht="12" customHeight="1" x14ac:dyDescent="0.25">
      <c r="A42" s="60" t="s">
        <v>3089</v>
      </c>
      <c r="B42" s="264">
        <v>2.552236434903969</v>
      </c>
      <c r="C42" s="264">
        <v>2.444438765191125</v>
      </c>
      <c r="D42" s="264">
        <v>1.704449812219321</v>
      </c>
      <c r="E42" s="264">
        <v>1.783689022478526</v>
      </c>
      <c r="F42" s="264">
        <v>1.7041783758640869</v>
      </c>
      <c r="G42" s="264">
        <v>1.6822491261675561</v>
      </c>
      <c r="H42" s="264">
        <v>1.7380093050515959</v>
      </c>
      <c r="I42" s="264">
        <v>2.0083643655683199</v>
      </c>
      <c r="J42" s="264">
        <v>1.5570298978293089</v>
      </c>
      <c r="K42" s="264">
        <v>1.3662776292136809</v>
      </c>
      <c r="L42" s="264">
        <v>1.308604725059876</v>
      </c>
      <c r="M42" s="264">
        <v>1.1957761284845341</v>
      </c>
      <c r="N42" s="264">
        <v>1.2786312793225789</v>
      </c>
      <c r="O42" s="264">
        <v>1.4418888165008661</v>
      </c>
      <c r="P42" s="264">
        <v>1.040644773997583</v>
      </c>
      <c r="Q42" s="264">
        <v>0.80983336666418315</v>
      </c>
      <c r="R42" s="264">
        <v>0.8285660364797327</v>
      </c>
      <c r="S42" s="264">
        <v>0.88979534023344187</v>
      </c>
      <c r="T42" s="264">
        <v>0.92360177910935481</v>
      </c>
      <c r="U42" s="264">
        <v>1.203860048315966</v>
      </c>
      <c r="V42" s="264">
        <v>0.98798970050325341</v>
      </c>
      <c r="W42" s="264">
        <v>3.8215211391309221</v>
      </c>
      <c r="DA42" s="72" t="s">
        <v>3090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3091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3092</v>
      </c>
    </row>
    <row r="45" spans="1:105" ht="12" customHeight="1" x14ac:dyDescent="0.25">
      <c r="A45" s="64" t="s">
        <v>33</v>
      </c>
      <c r="B45" s="231">
        <v>0.85629868740223036</v>
      </c>
      <c r="C45" s="231">
        <v>0.76889242927670509</v>
      </c>
      <c r="D45" s="231">
        <v>0.52038278174890928</v>
      </c>
      <c r="E45" s="231">
        <v>0.52122707953464853</v>
      </c>
      <c r="F45" s="231">
        <v>0.26018732491627328</v>
      </c>
      <c r="G45" s="231">
        <v>0.26006187267344583</v>
      </c>
      <c r="H45" s="231">
        <v>0.17359208828849129</v>
      </c>
      <c r="I45" s="231">
        <v>0.1744392727895652</v>
      </c>
      <c r="J45" s="231">
        <v>0.17963705632821689</v>
      </c>
      <c r="K45" s="231">
        <v>4.8501161710309878E-3</v>
      </c>
      <c r="L45" s="231">
        <v>3.233410780720051E-3</v>
      </c>
      <c r="M45" s="231">
        <v>0</v>
      </c>
      <c r="N45" s="231">
        <v>3.578166780067792E-4</v>
      </c>
      <c r="O45" s="231">
        <v>2.6483895659759968E-4</v>
      </c>
      <c r="P45" s="231">
        <v>2.0479590836389571E-3</v>
      </c>
      <c r="Q45" s="231">
        <v>1.7813061979887999E-3</v>
      </c>
      <c r="R45" s="231">
        <v>6.1955407369481265E-4</v>
      </c>
      <c r="S45" s="231">
        <v>3.2964391353843391E-3</v>
      </c>
      <c r="T45" s="231">
        <v>0</v>
      </c>
      <c r="U45" s="231">
        <v>0</v>
      </c>
      <c r="V45" s="231">
        <v>0</v>
      </c>
      <c r="W45" s="231">
        <v>0</v>
      </c>
      <c r="DA45" s="73" t="s">
        <v>3093</v>
      </c>
    </row>
    <row r="46" spans="1:105" ht="12" customHeight="1" x14ac:dyDescent="0.25">
      <c r="A46" s="64" t="s">
        <v>160</v>
      </c>
      <c r="B46" s="231">
        <v>1.482748003152598E-2</v>
      </c>
      <c r="C46" s="231">
        <v>1.8625100139683951E-2</v>
      </c>
      <c r="D46" s="231">
        <v>1.8014484387277901E-2</v>
      </c>
      <c r="E46" s="231">
        <v>1.486638481748292E-2</v>
      </c>
      <c r="F46" s="231">
        <v>1.5465085465679771E-2</v>
      </c>
      <c r="G46" s="231">
        <v>1.427198943651283E-2</v>
      </c>
      <c r="H46" s="231">
        <v>7.6281196595067999E-3</v>
      </c>
      <c r="I46" s="231">
        <v>6.9815362894376023E-3</v>
      </c>
      <c r="J46" s="231">
        <v>1.026565342908454E-2</v>
      </c>
      <c r="K46" s="231">
        <v>1.102809950284411E-2</v>
      </c>
      <c r="L46" s="231">
        <v>2.3993693897224281E-2</v>
      </c>
      <c r="M46" s="231">
        <v>1.343369357383711E-2</v>
      </c>
      <c r="N46" s="231">
        <v>5.6846392691973099E-2</v>
      </c>
      <c r="O46" s="231">
        <v>6.2646685394979043E-2</v>
      </c>
      <c r="P46" s="231">
        <v>3.6542730497943668E-2</v>
      </c>
      <c r="Q46" s="231">
        <v>2.289076463787541E-2</v>
      </c>
      <c r="R46" s="231">
        <v>3.1094896881677669E-2</v>
      </c>
      <c r="S46" s="231">
        <v>8.5257888463633844E-2</v>
      </c>
      <c r="T46" s="231">
        <v>0.1147844045886323</v>
      </c>
      <c r="U46" s="231">
        <v>0.28162817241172239</v>
      </c>
      <c r="V46" s="231">
        <v>0.23624731853380301</v>
      </c>
      <c r="W46" s="231">
        <v>0.21751148266062181</v>
      </c>
      <c r="DA46" s="73" t="s">
        <v>3094</v>
      </c>
    </row>
    <row r="47" spans="1:105" ht="12" customHeight="1" x14ac:dyDescent="0.25">
      <c r="A47" s="64" t="s">
        <v>70</v>
      </c>
      <c r="B47" s="231">
        <v>0.33276751570415208</v>
      </c>
      <c r="C47" s="231">
        <v>0.35844427848655169</v>
      </c>
      <c r="D47" s="231">
        <v>0.31125090116840343</v>
      </c>
      <c r="E47" s="231">
        <v>0.31870404521404588</v>
      </c>
      <c r="F47" s="231">
        <v>0.25445862895641269</v>
      </c>
      <c r="G47" s="231">
        <v>0.1671172125731091</v>
      </c>
      <c r="H47" s="231">
        <v>0.118945494522608</v>
      </c>
      <c r="I47" s="231">
        <v>8.2974010018389249E-2</v>
      </c>
      <c r="J47" s="231">
        <v>5.2486691955031931E-2</v>
      </c>
      <c r="K47" s="231">
        <v>5.8496618514956363E-2</v>
      </c>
      <c r="L47" s="231">
        <v>0.17776027224702029</v>
      </c>
      <c r="M47" s="231">
        <v>7.3883436344730005E-2</v>
      </c>
      <c r="N47" s="231">
        <v>6.1586564696931523E-2</v>
      </c>
      <c r="O47" s="231">
        <v>0.119951139000034</v>
      </c>
      <c r="P47" s="231">
        <v>9.6901900722794393E-2</v>
      </c>
      <c r="Q47" s="231">
        <v>7.7159782927725754E-2</v>
      </c>
      <c r="R47" s="231">
        <v>0.10511535407631099</v>
      </c>
      <c r="S47" s="231">
        <v>0.18166655167455301</v>
      </c>
      <c r="T47" s="231">
        <v>0.21039403811458679</v>
      </c>
      <c r="U47" s="231">
        <v>0.1570444299330607</v>
      </c>
      <c r="V47" s="231">
        <v>8.7049044244994267E-2</v>
      </c>
      <c r="W47" s="231">
        <v>8.8392208868249639E-2</v>
      </c>
      <c r="DA47" s="73" t="s">
        <v>3095</v>
      </c>
    </row>
    <row r="48" spans="1:105" ht="12" customHeight="1" x14ac:dyDescent="0.25">
      <c r="A48" s="64" t="s">
        <v>34</v>
      </c>
      <c r="B48" s="231">
        <v>0.31685015016358059</v>
      </c>
      <c r="C48" s="231">
        <v>0.31685015016357498</v>
      </c>
      <c r="D48" s="231">
        <v>0.15842507508140449</v>
      </c>
      <c r="E48" s="231">
        <v>0.1584250750817533</v>
      </c>
      <c r="F48" s="231">
        <v>0.15842507508147291</v>
      </c>
      <c r="G48" s="231">
        <v>0.15842507508147069</v>
      </c>
      <c r="H48" s="231">
        <v>0.1584250750813139</v>
      </c>
      <c r="I48" s="231">
        <v>0.15842507508127621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3096</v>
      </c>
    </row>
    <row r="49" spans="1:105" ht="12" customHeight="1" x14ac:dyDescent="0.25">
      <c r="A49" s="64" t="s">
        <v>162</v>
      </c>
      <c r="B49" s="231">
        <v>1.0314926016024799</v>
      </c>
      <c r="C49" s="231">
        <v>0.98162680712460981</v>
      </c>
      <c r="D49" s="231">
        <v>0.69637656983332563</v>
      </c>
      <c r="E49" s="231">
        <v>0.77046643783059587</v>
      </c>
      <c r="F49" s="231">
        <v>1.0156422614442491</v>
      </c>
      <c r="G49" s="231">
        <v>1.0823729764030181</v>
      </c>
      <c r="H49" s="231">
        <v>1.2794185274996761</v>
      </c>
      <c r="I49" s="231">
        <v>1.585544471389652</v>
      </c>
      <c r="J49" s="231">
        <v>1.3146404961169751</v>
      </c>
      <c r="K49" s="231">
        <v>1.2919027950248501</v>
      </c>
      <c r="L49" s="231">
        <v>1.103617348134911</v>
      </c>
      <c r="M49" s="231">
        <v>1.108458998565967</v>
      </c>
      <c r="N49" s="231">
        <v>1.1531229746817071</v>
      </c>
      <c r="O49" s="231">
        <v>1.224908517591635</v>
      </c>
      <c r="P49" s="231">
        <v>0.87911678413146832</v>
      </c>
      <c r="Q49" s="231">
        <v>0.6853580025438567</v>
      </c>
      <c r="R49" s="231">
        <v>0.66955645594347546</v>
      </c>
      <c r="S49" s="231">
        <v>0.59849439953331574</v>
      </c>
      <c r="T49" s="231">
        <v>0.57743602195043908</v>
      </c>
      <c r="U49" s="231">
        <v>0.74320641397513665</v>
      </c>
      <c r="V49" s="231">
        <v>0.64397101461293238</v>
      </c>
      <c r="W49" s="231">
        <v>3.494365141802843</v>
      </c>
      <c r="DA49" s="73" t="s">
        <v>3097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3098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3099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6.717530573960238E-3</v>
      </c>
      <c r="O52" s="231">
        <v>3.4117635557620311E-2</v>
      </c>
      <c r="P52" s="231">
        <v>2.6035399561738139E-2</v>
      </c>
      <c r="Q52" s="231">
        <v>2.2643510356736521E-2</v>
      </c>
      <c r="R52" s="231">
        <v>2.2179775504573718E-2</v>
      </c>
      <c r="S52" s="231">
        <v>2.1080061426554941E-2</v>
      </c>
      <c r="T52" s="231">
        <v>2.0987314455696529E-2</v>
      </c>
      <c r="U52" s="231">
        <v>2.1981031996045879E-2</v>
      </c>
      <c r="V52" s="231">
        <v>2.072232311152376E-2</v>
      </c>
      <c r="W52" s="231">
        <v>2.1252305799207911E-2</v>
      </c>
      <c r="DA52" s="73" t="s">
        <v>3100</v>
      </c>
    </row>
    <row r="53" spans="1:105" ht="12" customHeight="1" x14ac:dyDescent="0.25">
      <c r="A53" s="60" t="s">
        <v>3101</v>
      </c>
      <c r="B53" s="264">
        <v>2.5081196765359109E-2</v>
      </c>
      <c r="C53" s="264">
        <v>2.4049062952335078E-2</v>
      </c>
      <c r="D53" s="264">
        <v>2.8277294463813451E-2</v>
      </c>
      <c r="E53" s="264">
        <v>4.8410718490546741E-2</v>
      </c>
      <c r="F53" s="264">
        <v>4.1841498220500373E-2</v>
      </c>
      <c r="G53" s="264">
        <v>4.2232395481089119E-2</v>
      </c>
      <c r="H53" s="264">
        <v>3.8549136458158259E-2</v>
      </c>
      <c r="I53" s="264">
        <v>4.3087969905888757E-2</v>
      </c>
      <c r="J53" s="264">
        <v>5.2265113225622967E-2</v>
      </c>
      <c r="K53" s="264">
        <v>5.1748833775520572E-2</v>
      </c>
      <c r="L53" s="264">
        <v>6.2874884043267895E-2</v>
      </c>
      <c r="M53" s="264">
        <v>0.14377163660831549</v>
      </c>
      <c r="N53" s="264">
        <v>0.14270865432463481</v>
      </c>
      <c r="O53" s="264">
        <v>0.15353831345035929</v>
      </c>
      <c r="P53" s="264">
        <v>0.16873014410734519</v>
      </c>
      <c r="Q53" s="264">
        <v>0.1833961666073928</v>
      </c>
      <c r="R53" s="264">
        <v>0.1948055799345691</v>
      </c>
      <c r="S53" s="264">
        <v>0.15413781578949931</v>
      </c>
      <c r="T53" s="264">
        <v>0.1129512377244304</v>
      </c>
      <c r="U53" s="264">
        <v>0.1422498413249863</v>
      </c>
      <c r="V53" s="264">
        <v>0.14848481393611901</v>
      </c>
      <c r="W53" s="264">
        <v>0.37121813782102331</v>
      </c>
      <c r="DA53" s="72" t="s">
        <v>3102</v>
      </c>
    </row>
    <row r="54" spans="1:105" ht="12" customHeight="1" x14ac:dyDescent="0.25">
      <c r="A54" s="57" t="s">
        <v>3103</v>
      </c>
      <c r="B54" s="263">
        <f t="shared" ref="B54:W54" si="2">B55+B56+B67</f>
        <v>1.0285315458231021</v>
      </c>
      <c r="C54" s="263">
        <f t="shared" si="2"/>
        <v>0.98426926059182651</v>
      </c>
      <c r="D54" s="263">
        <f t="shared" si="2"/>
        <v>0.76513197720437487</v>
      </c>
      <c r="E54" s="263">
        <f t="shared" si="2"/>
        <v>0.92382209449536667</v>
      </c>
      <c r="F54" s="263">
        <f t="shared" si="2"/>
        <v>0.85968914738899405</v>
      </c>
      <c r="G54" s="263">
        <f t="shared" si="2"/>
        <v>0.85568522292849758</v>
      </c>
      <c r="H54" s="263">
        <f t="shared" si="2"/>
        <v>0.85379233422654766</v>
      </c>
      <c r="I54" s="263">
        <f t="shared" si="2"/>
        <v>0.98008654439985488</v>
      </c>
      <c r="J54" s="263">
        <f t="shared" si="2"/>
        <v>0.88970067004196807</v>
      </c>
      <c r="K54" s="263">
        <f t="shared" si="2"/>
        <v>0.81966632645798665</v>
      </c>
      <c r="L54" s="263">
        <f t="shared" si="2"/>
        <v>0.86943827042965849</v>
      </c>
      <c r="M54" s="263">
        <f t="shared" si="2"/>
        <v>1.3490314125807137</v>
      </c>
      <c r="N54" s="263">
        <f t="shared" si="2"/>
        <v>1.3712516677881428</v>
      </c>
      <c r="O54" s="263">
        <f t="shared" si="2"/>
        <v>1.4967479540279518</v>
      </c>
      <c r="P54" s="263">
        <f t="shared" si="2"/>
        <v>1.4516744933932106</v>
      </c>
      <c r="Q54" s="263">
        <f t="shared" si="2"/>
        <v>1.4636772175129982</v>
      </c>
      <c r="R54" s="263">
        <f t="shared" si="2"/>
        <v>1.5434163466657904</v>
      </c>
      <c r="S54" s="263">
        <f t="shared" si="2"/>
        <v>1.3036936965019665</v>
      </c>
      <c r="T54" s="263">
        <f t="shared" si="2"/>
        <v>1.0510709935941671</v>
      </c>
      <c r="U54" s="263">
        <f t="shared" si="2"/>
        <v>1.3385754701430477</v>
      </c>
      <c r="V54" s="263">
        <f t="shared" si="2"/>
        <v>1.3023380564394662</v>
      </c>
      <c r="W54" s="263">
        <f t="shared" si="2"/>
        <v>3.743888543979379</v>
      </c>
      <c r="DA54" s="70"/>
    </row>
    <row r="55" spans="1:105" ht="12" customHeight="1" x14ac:dyDescent="0.25">
      <c r="A55" s="60" t="s">
        <v>3104</v>
      </c>
      <c r="B55" s="264">
        <v>0.67564815077727136</v>
      </c>
      <c r="C55" s="264">
        <v>0.64611592778598148</v>
      </c>
      <c r="D55" s="264">
        <v>0.45553279235727129</v>
      </c>
      <c r="E55" s="264">
        <v>0.47912972279899302</v>
      </c>
      <c r="F55" s="264">
        <v>0.46311238757745232</v>
      </c>
      <c r="G55" s="264">
        <v>0.4582511784697838</v>
      </c>
      <c r="H55" s="264">
        <v>0.47578682791109278</v>
      </c>
      <c r="I55" s="264">
        <v>0.55262970677888923</v>
      </c>
      <c r="J55" s="264">
        <v>0.43733973208733468</v>
      </c>
      <c r="K55" s="264">
        <v>0.38496796593810118</v>
      </c>
      <c r="L55" s="264">
        <v>0.3677187527056362</v>
      </c>
      <c r="M55" s="264">
        <v>0.33694553300628621</v>
      </c>
      <c r="N55" s="264">
        <v>0.35974992028988362</v>
      </c>
      <c r="O55" s="264">
        <v>0.40350431479454768</v>
      </c>
      <c r="P55" s="264">
        <v>0.2911812350246521</v>
      </c>
      <c r="Q55" s="264">
        <v>0.22648424673348061</v>
      </c>
      <c r="R55" s="264">
        <v>0.23163640490515749</v>
      </c>
      <c r="S55" s="264">
        <v>0.24814178656178409</v>
      </c>
      <c r="T55" s="264">
        <v>0.25713784286435781</v>
      </c>
      <c r="U55" s="264">
        <v>0.33564187606622919</v>
      </c>
      <c r="V55" s="264">
        <v>0.27565566733170022</v>
      </c>
      <c r="W55" s="264">
        <v>1.0754596495563189</v>
      </c>
      <c r="DA55" s="72" t="s">
        <v>3105</v>
      </c>
    </row>
    <row r="56" spans="1:105" ht="12" customHeight="1" x14ac:dyDescent="0.25">
      <c r="A56" s="60" t="s">
        <v>3106</v>
      </c>
      <c r="B56" s="264">
        <v>0.19201778820594129</v>
      </c>
      <c r="C56" s="264">
        <v>0.18390761869776481</v>
      </c>
      <c r="D56" s="264">
        <v>0.12823446863092069</v>
      </c>
      <c r="E56" s="264">
        <v>0.1341960393087292</v>
      </c>
      <c r="F56" s="264">
        <v>0.1282140470869533</v>
      </c>
      <c r="G56" s="264">
        <v>0.12656419758000431</v>
      </c>
      <c r="H56" s="264">
        <v>0.13075932075623289</v>
      </c>
      <c r="I56" s="264">
        <v>0.1510995133969896</v>
      </c>
      <c r="J56" s="264">
        <v>0.1171433151971894</v>
      </c>
      <c r="K56" s="264">
        <v>0.1027920473389604</v>
      </c>
      <c r="L56" s="264">
        <v>9.8453020067200706E-2</v>
      </c>
      <c r="M56" s="264">
        <v>8.9964348224541718E-2</v>
      </c>
      <c r="N56" s="264">
        <v>9.6197964588532567E-2</v>
      </c>
      <c r="O56" s="264">
        <v>0.1084806633104099</v>
      </c>
      <c r="P56" s="264">
        <v>7.829302374903449E-2</v>
      </c>
      <c r="Q56" s="264">
        <v>6.0927902194170512E-2</v>
      </c>
      <c r="R56" s="264">
        <v>6.2337256663051982E-2</v>
      </c>
      <c r="S56" s="264">
        <v>6.6943850048910972E-2</v>
      </c>
      <c r="T56" s="264">
        <v>6.9487281186910707E-2</v>
      </c>
      <c r="U56" s="264">
        <v>9.0572542820009941E-2</v>
      </c>
      <c r="V56" s="264">
        <v>7.4331513517486139E-2</v>
      </c>
      <c r="W56" s="264">
        <v>0.28751256219166799</v>
      </c>
      <c r="DA56" s="72" t="s">
        <v>3107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3108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3109</v>
      </c>
    </row>
    <row r="59" spans="1:105" ht="12" customHeight="1" x14ac:dyDescent="0.25">
      <c r="A59" s="64" t="s">
        <v>33</v>
      </c>
      <c r="B59" s="231">
        <v>6.442372569797343E-2</v>
      </c>
      <c r="C59" s="231">
        <v>5.7847706277871197E-2</v>
      </c>
      <c r="D59" s="231">
        <v>3.9151055680168731E-2</v>
      </c>
      <c r="E59" s="231">
        <v>3.9214576516713361E-2</v>
      </c>
      <c r="F59" s="231">
        <v>1.9575221937274481E-2</v>
      </c>
      <c r="G59" s="231">
        <v>1.9565783524021E-2</v>
      </c>
      <c r="H59" s="231">
        <v>1.3060219808538521E-2</v>
      </c>
      <c r="I59" s="231">
        <v>1.312395782742809E-2</v>
      </c>
      <c r="J59" s="231">
        <v>1.351501364224829E-2</v>
      </c>
      <c r="K59" s="231">
        <v>3.6489902227192391E-4</v>
      </c>
      <c r="L59" s="231">
        <v>2.432660148504113E-4</v>
      </c>
      <c r="M59" s="231">
        <v>0</v>
      </c>
      <c r="N59" s="231">
        <v>2.692037702872319E-5</v>
      </c>
      <c r="O59" s="231">
        <v>1.9925187957186178E-5</v>
      </c>
      <c r="P59" s="231">
        <v>1.5407842635528209E-4</v>
      </c>
      <c r="Q59" s="231">
        <v>1.3401676724680619E-4</v>
      </c>
      <c r="R59" s="231">
        <v>4.6612218710581513E-5</v>
      </c>
      <c r="S59" s="231">
        <v>2.480079600289157E-4</v>
      </c>
      <c r="T59" s="231">
        <v>0</v>
      </c>
      <c r="U59" s="231">
        <v>0</v>
      </c>
      <c r="V59" s="231">
        <v>0</v>
      </c>
      <c r="W59" s="231">
        <v>0</v>
      </c>
      <c r="DA59" s="73" t="s">
        <v>3110</v>
      </c>
    </row>
    <row r="60" spans="1:105" ht="12" customHeight="1" x14ac:dyDescent="0.25">
      <c r="A60" s="64" t="s">
        <v>160</v>
      </c>
      <c r="B60" s="231">
        <v>1.115547087011359E-3</v>
      </c>
      <c r="C60" s="231">
        <v>1.401261452515406E-3</v>
      </c>
      <c r="D60" s="231">
        <v>1.3553217093876791E-3</v>
      </c>
      <c r="E60" s="231">
        <v>1.1184740928513791E-3</v>
      </c>
      <c r="F60" s="231">
        <v>1.1635174018066281E-3</v>
      </c>
      <c r="G60" s="231">
        <v>1.073754691148301E-3</v>
      </c>
      <c r="H60" s="231">
        <v>5.7390241952402245E-4</v>
      </c>
      <c r="I60" s="231">
        <v>5.2525664873511715E-4</v>
      </c>
      <c r="J60" s="231">
        <v>7.7233756206278683E-4</v>
      </c>
      <c r="K60" s="231">
        <v>8.297002760760463E-4</v>
      </c>
      <c r="L60" s="231">
        <v>1.8051681928946161E-3</v>
      </c>
      <c r="M60" s="231">
        <v>1.010685409943857E-3</v>
      </c>
      <c r="N60" s="231">
        <v>4.2768445912456238E-3</v>
      </c>
      <c r="O60" s="231">
        <v>4.7132302491520294E-3</v>
      </c>
      <c r="P60" s="231">
        <v>2.749296338403285E-3</v>
      </c>
      <c r="Q60" s="231">
        <v>1.7221891890564561E-3</v>
      </c>
      <c r="R60" s="231">
        <v>2.339427978558821E-3</v>
      </c>
      <c r="S60" s="231">
        <v>6.4143865928752708E-3</v>
      </c>
      <c r="T60" s="231">
        <v>8.635817273125946E-3</v>
      </c>
      <c r="U60" s="231">
        <v>2.1188326451038669E-2</v>
      </c>
      <c r="V60" s="231">
        <v>1.777409293044286E-2</v>
      </c>
      <c r="W60" s="231">
        <v>1.6364500262868089E-2</v>
      </c>
      <c r="DA60" s="73" t="s">
        <v>3111</v>
      </c>
    </row>
    <row r="61" spans="1:105" ht="12" customHeight="1" x14ac:dyDescent="0.25">
      <c r="A61" s="64" t="s">
        <v>70</v>
      </c>
      <c r="B61" s="231">
        <v>2.5035800554544359E-2</v>
      </c>
      <c r="C61" s="231">
        <v>2.6967594619677859E-2</v>
      </c>
      <c r="D61" s="231">
        <v>2.3416995699190229E-2</v>
      </c>
      <c r="E61" s="231">
        <v>2.3977733809207209E-2</v>
      </c>
      <c r="F61" s="231">
        <v>1.9144222868194061E-2</v>
      </c>
      <c r="G61" s="231">
        <v>1.25730818236822E-2</v>
      </c>
      <c r="H61" s="231">
        <v>8.9488773308545183E-3</v>
      </c>
      <c r="I61" s="231">
        <v>6.2425587474650192E-3</v>
      </c>
      <c r="J61" s="231">
        <v>3.9488420279647843E-3</v>
      </c>
      <c r="K61" s="231">
        <v>4.4009995120970324E-3</v>
      </c>
      <c r="L61" s="231">
        <v>1.3373813585982721E-2</v>
      </c>
      <c r="M61" s="231">
        <v>5.5586284397289003E-3</v>
      </c>
      <c r="N61" s="231">
        <v>4.6334719521202404E-3</v>
      </c>
      <c r="O61" s="231">
        <v>9.0245371034508286E-3</v>
      </c>
      <c r="P61" s="231">
        <v>7.2904251327494214E-3</v>
      </c>
      <c r="Q61" s="231">
        <v>5.8051247343743496E-3</v>
      </c>
      <c r="R61" s="231">
        <v>7.9083651969638329E-3</v>
      </c>
      <c r="S61" s="231">
        <v>1.3667702947301789E-2</v>
      </c>
      <c r="T61" s="231">
        <v>1.5829018541536309E-2</v>
      </c>
      <c r="U61" s="231">
        <v>1.1815254916593909E-2</v>
      </c>
      <c r="V61" s="231">
        <v>6.5491443946077204E-3</v>
      </c>
      <c r="W61" s="231">
        <v>6.6501975324074949E-3</v>
      </c>
      <c r="DA61" s="73" t="s">
        <v>3112</v>
      </c>
    </row>
    <row r="62" spans="1:105" ht="12" customHeight="1" x14ac:dyDescent="0.25">
      <c r="A62" s="64" t="s">
        <v>34</v>
      </c>
      <c r="B62" s="231">
        <v>2.3838255811680049E-2</v>
      </c>
      <c r="C62" s="231">
        <v>2.3838255811679619E-2</v>
      </c>
      <c r="D62" s="231">
        <v>1.1919127905811001E-2</v>
      </c>
      <c r="E62" s="231">
        <v>1.191912790583723E-2</v>
      </c>
      <c r="F62" s="231">
        <v>1.1919127905816149E-2</v>
      </c>
      <c r="G62" s="231">
        <v>1.1919127905815979E-2</v>
      </c>
      <c r="H62" s="231">
        <v>1.1919127905804169E-2</v>
      </c>
      <c r="I62" s="231">
        <v>1.191912790580134E-2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3113</v>
      </c>
    </row>
    <row r="63" spans="1:105" ht="12" customHeight="1" x14ac:dyDescent="0.25">
      <c r="A63" s="64" t="s">
        <v>162</v>
      </c>
      <c r="B63" s="231">
        <v>7.7604459054732053E-2</v>
      </c>
      <c r="C63" s="231">
        <v>7.3852800536020766E-2</v>
      </c>
      <c r="D63" s="231">
        <v>5.239196763636305E-2</v>
      </c>
      <c r="E63" s="231">
        <v>5.7966126984120042E-2</v>
      </c>
      <c r="F63" s="231">
        <v>7.6411956973861966E-2</v>
      </c>
      <c r="G63" s="231">
        <v>8.1432449635336787E-2</v>
      </c>
      <c r="H63" s="231">
        <v>9.6257193291511681E-2</v>
      </c>
      <c r="I63" s="231">
        <v>0.11928861226756</v>
      </c>
      <c r="J63" s="231">
        <v>9.8907121964913497E-2</v>
      </c>
      <c r="K63" s="231">
        <v>9.7196448528515347E-2</v>
      </c>
      <c r="L63" s="231">
        <v>8.3030772273472955E-2</v>
      </c>
      <c r="M63" s="231">
        <v>8.3395034374868962E-2</v>
      </c>
      <c r="N63" s="231">
        <v>8.6755333518372932E-2</v>
      </c>
      <c r="O63" s="231">
        <v>9.2156126715358083E-2</v>
      </c>
      <c r="P63" s="231">
        <v>6.6140447708950598E-2</v>
      </c>
      <c r="Q63" s="231">
        <v>5.1562984517406138E-2</v>
      </c>
      <c r="R63" s="231">
        <v>5.0374153425214438E-2</v>
      </c>
      <c r="S63" s="231">
        <v>4.5027791814418718E-2</v>
      </c>
      <c r="T63" s="231">
        <v>4.3443462466490723E-2</v>
      </c>
      <c r="U63" s="231">
        <v>5.5915216098442883E-2</v>
      </c>
      <c r="V63" s="231">
        <v>4.8449229939530949E-2</v>
      </c>
      <c r="W63" s="231">
        <v>0.26289894483783138</v>
      </c>
      <c r="DA63" s="73" t="s">
        <v>3114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3115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3116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5.0539414976503354E-4</v>
      </c>
      <c r="O66" s="231">
        <v>2.5668440544918091E-3</v>
      </c>
      <c r="P66" s="231">
        <v>1.9587761425759109E-3</v>
      </c>
      <c r="Q66" s="231">
        <v>1.70358698608676E-3</v>
      </c>
      <c r="R66" s="231">
        <v>1.6686978436042919E-3</v>
      </c>
      <c r="S66" s="231">
        <v>1.5859607342862639E-3</v>
      </c>
      <c r="T66" s="231">
        <v>1.578982905757733E-3</v>
      </c>
      <c r="U66" s="231">
        <v>1.653745353934486E-3</v>
      </c>
      <c r="V66" s="231">
        <v>1.5590462529046091E-3</v>
      </c>
      <c r="W66" s="231">
        <v>1.5989195585610961E-3</v>
      </c>
      <c r="DA66" s="73" t="s">
        <v>3117</v>
      </c>
    </row>
    <row r="67" spans="1:105" ht="12" customHeight="1" x14ac:dyDescent="0.25">
      <c r="A67" s="60" t="s">
        <v>3118</v>
      </c>
      <c r="B67" s="264">
        <v>0.16086560683988951</v>
      </c>
      <c r="C67" s="264">
        <v>0.15424571410808019</v>
      </c>
      <c r="D67" s="264">
        <v>0.18136471621618289</v>
      </c>
      <c r="E67" s="264">
        <v>0.31049633238764451</v>
      </c>
      <c r="F67" s="264">
        <v>0.26836271272458839</v>
      </c>
      <c r="G67" s="264">
        <v>0.27086984687870952</v>
      </c>
      <c r="H67" s="264">
        <v>0.2472461855592219</v>
      </c>
      <c r="I67" s="264">
        <v>0.27635732422397608</v>
      </c>
      <c r="J67" s="264">
        <v>0.33521762275744388</v>
      </c>
      <c r="K67" s="264">
        <v>0.33190631318092501</v>
      </c>
      <c r="L67" s="264">
        <v>0.4032664976568216</v>
      </c>
      <c r="M67" s="264">
        <v>0.92212153134988561</v>
      </c>
      <c r="N67" s="264">
        <v>0.91530378290972658</v>
      </c>
      <c r="O67" s="264">
        <v>0.98476297592299411</v>
      </c>
      <c r="P67" s="264">
        <v>1.0822002346195241</v>
      </c>
      <c r="Q67" s="264">
        <v>1.1762650685853471</v>
      </c>
      <c r="R67" s="264">
        <v>1.2494426850975811</v>
      </c>
      <c r="S67" s="264">
        <v>0.98860805989127143</v>
      </c>
      <c r="T67" s="264">
        <v>0.72444586954289847</v>
      </c>
      <c r="U67" s="264">
        <v>0.91236105125680866</v>
      </c>
      <c r="V67" s="264">
        <v>0.95235087559027987</v>
      </c>
      <c r="W67" s="264">
        <v>2.3809163322313922</v>
      </c>
      <c r="DA67" s="72" t="s">
        <v>3119</v>
      </c>
    </row>
    <row r="68" spans="1:105" ht="12" customHeight="1" x14ac:dyDescent="0.25">
      <c r="A68" s="57" t="s">
        <v>3120</v>
      </c>
      <c r="B68" s="263">
        <v>1.150329371247707</v>
      </c>
      <c r="C68" s="263">
        <v>1.590062435640476</v>
      </c>
      <c r="D68" s="263">
        <v>1.598172914669082</v>
      </c>
      <c r="E68" s="263">
        <v>4.5750191811978347</v>
      </c>
      <c r="F68" s="263">
        <v>4.4561507072919984</v>
      </c>
      <c r="G68" s="263">
        <v>3.7601182913128408</v>
      </c>
      <c r="H68" s="263">
        <v>2.4566651648239159</v>
      </c>
      <c r="I68" s="263">
        <v>2.09913907264397</v>
      </c>
      <c r="J68" s="263">
        <v>1.638102036322556</v>
      </c>
      <c r="K68" s="263">
        <v>1.4199639726478399</v>
      </c>
      <c r="L68" s="263">
        <v>2.3757249628079871</v>
      </c>
      <c r="M68" s="263">
        <v>1.6311719903016431</v>
      </c>
      <c r="N68" s="263">
        <v>1.9133953829824191</v>
      </c>
      <c r="O68" s="263">
        <v>2.4899751481543819</v>
      </c>
      <c r="P68" s="263">
        <v>1.5514504949003549</v>
      </c>
      <c r="Q68" s="263">
        <v>1.404554683433785</v>
      </c>
      <c r="R68" s="263">
        <v>2.2116992303000949</v>
      </c>
      <c r="S68" s="263">
        <v>3.6617520011851781</v>
      </c>
      <c r="T68" s="263">
        <v>3.839150225557828</v>
      </c>
      <c r="U68" s="263">
        <v>4.1248032903108829</v>
      </c>
      <c r="V68" s="263">
        <v>3.8497741173234048</v>
      </c>
      <c r="W68" s="263">
        <v>3.918835686925803</v>
      </c>
      <c r="DA68" s="70" t="s">
        <v>3121</v>
      </c>
    </row>
    <row r="69" spans="1:105" ht="12" customHeight="1" x14ac:dyDescent="0.25">
      <c r="A69" s="41" t="s">
        <v>3122</v>
      </c>
      <c r="B69" s="352">
        <v>11.6433161154586</v>
      </c>
      <c r="C69" s="352">
        <v>12.2548191658629</v>
      </c>
      <c r="D69" s="352">
        <v>15.76772720084554</v>
      </c>
      <c r="E69" s="352">
        <v>28.98797879548766</v>
      </c>
      <c r="F69" s="352">
        <v>21.128214044754699</v>
      </c>
      <c r="G69" s="352">
        <v>20.354032807936541</v>
      </c>
      <c r="H69" s="352">
        <v>19.65644360078225</v>
      </c>
      <c r="I69" s="352">
        <v>19.184424704292329</v>
      </c>
      <c r="J69" s="352">
        <v>21.418830731446779</v>
      </c>
      <c r="K69" s="352">
        <v>16.927262641117011</v>
      </c>
      <c r="L69" s="352">
        <v>17.6018623001045</v>
      </c>
      <c r="M69" s="352">
        <v>25.541624170635359</v>
      </c>
      <c r="N69" s="352">
        <v>25.168322688597151</v>
      </c>
      <c r="O69" s="352">
        <v>26.49157761897866</v>
      </c>
      <c r="P69" s="352">
        <v>29.336164161069821</v>
      </c>
      <c r="Q69" s="352">
        <v>31.317513698818669</v>
      </c>
      <c r="R69" s="352">
        <v>34.415004933376203</v>
      </c>
      <c r="S69" s="352">
        <v>29.696234199309711</v>
      </c>
      <c r="T69" s="352">
        <v>20.554391189377061</v>
      </c>
      <c r="U69" s="352">
        <v>22.576738720450301</v>
      </c>
      <c r="V69" s="352">
        <v>24.170068094906341</v>
      </c>
      <c r="W69" s="352">
        <v>51.286215685054898</v>
      </c>
      <c r="DA69" s="97" t="s">
        <v>3123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100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0.99999999999999989</v>
      </c>
      <c r="C73" s="234">
        <f t="shared" si="3"/>
        <v>0.99999999999999978</v>
      </c>
      <c r="D73" s="234">
        <f t="shared" si="3"/>
        <v>0.99999999999999978</v>
      </c>
      <c r="E73" s="234">
        <f t="shared" si="3"/>
        <v>1</v>
      </c>
      <c r="F73" s="234">
        <f t="shared" si="3"/>
        <v>1</v>
      </c>
      <c r="G73" s="234">
        <f t="shared" si="3"/>
        <v>1</v>
      </c>
      <c r="H73" s="234">
        <f t="shared" si="3"/>
        <v>1</v>
      </c>
      <c r="I73" s="234">
        <f t="shared" si="3"/>
        <v>0.99999999999999978</v>
      </c>
      <c r="J73" s="234">
        <f t="shared" si="3"/>
        <v>0.99999999999999978</v>
      </c>
      <c r="K73" s="234">
        <f t="shared" si="3"/>
        <v>1.0000000000000002</v>
      </c>
      <c r="L73" s="234">
        <f t="shared" si="3"/>
        <v>1</v>
      </c>
      <c r="M73" s="234">
        <f t="shared" si="3"/>
        <v>1</v>
      </c>
      <c r="N73" s="234">
        <f t="shared" si="3"/>
        <v>1</v>
      </c>
      <c r="O73" s="234">
        <f t="shared" si="3"/>
        <v>0.99999999999999978</v>
      </c>
      <c r="P73" s="234">
        <f t="shared" si="3"/>
        <v>0.99999999999999989</v>
      </c>
      <c r="Q73" s="234">
        <f t="shared" si="3"/>
        <v>1</v>
      </c>
      <c r="R73" s="234">
        <f t="shared" si="3"/>
        <v>1.0000000000000002</v>
      </c>
      <c r="S73" s="234">
        <f t="shared" si="3"/>
        <v>1</v>
      </c>
      <c r="T73" s="234">
        <f t="shared" si="3"/>
        <v>1</v>
      </c>
      <c r="U73" s="234">
        <f t="shared" si="3"/>
        <v>0.99999999999999967</v>
      </c>
      <c r="V73" s="234">
        <f t="shared" si="3"/>
        <v>1.0000000000000002</v>
      </c>
      <c r="W73" s="234">
        <f t="shared" si="3"/>
        <v>1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2.5406246986857634E-2</v>
      </c>
      <c r="C74" s="301">
        <f t="shared" si="4"/>
        <v>2.7826333803374535E-2</v>
      </c>
      <c r="D74" s="301">
        <f t="shared" si="4"/>
        <v>3.9081914929093027E-2</v>
      </c>
      <c r="E74" s="301">
        <f t="shared" si="4"/>
        <v>4.932362435773141E-2</v>
      </c>
      <c r="F74" s="301">
        <f t="shared" si="4"/>
        <v>4.1715876529921786E-2</v>
      </c>
      <c r="G74" s="301">
        <f t="shared" si="4"/>
        <v>4.1721547033357773E-2</v>
      </c>
      <c r="H74" s="301">
        <f t="shared" si="4"/>
        <v>4.2878046975274607E-2</v>
      </c>
      <c r="I74" s="301">
        <f t="shared" si="4"/>
        <v>3.9345124147900867E-2</v>
      </c>
      <c r="J74" s="301">
        <f t="shared" si="4"/>
        <v>4.5041061895860997E-2</v>
      </c>
      <c r="K74" s="301">
        <f t="shared" si="4"/>
        <v>3.8814615838022273E-2</v>
      </c>
      <c r="L74" s="301">
        <f t="shared" si="4"/>
        <v>3.6379138935412482E-2</v>
      </c>
      <c r="M74" s="301">
        <f t="shared" si="4"/>
        <v>3.3606381363571976E-2</v>
      </c>
      <c r="N74" s="301">
        <f t="shared" si="4"/>
        <v>3.2131492093310295E-2</v>
      </c>
      <c r="O74" s="301">
        <f t="shared" si="4"/>
        <v>3.0964772620781129E-2</v>
      </c>
      <c r="P74" s="301">
        <f t="shared" si="4"/>
        <v>3.5416925413130421E-2</v>
      </c>
      <c r="Q74" s="301">
        <f t="shared" si="4"/>
        <v>3.734276082237984E-2</v>
      </c>
      <c r="R74" s="301">
        <f t="shared" si="4"/>
        <v>3.8469628190661909E-2</v>
      </c>
      <c r="S74" s="301">
        <f t="shared" si="4"/>
        <v>3.8383056150388097E-2</v>
      </c>
      <c r="T74" s="301">
        <f t="shared" si="4"/>
        <v>3.1700098865166379E-2</v>
      </c>
      <c r="U74" s="301">
        <f t="shared" si="4"/>
        <v>2.6506592899165335E-2</v>
      </c>
      <c r="V74" s="301">
        <f t="shared" si="4"/>
        <v>2.9930230166719508E-2</v>
      </c>
      <c r="W74" s="301">
        <f t="shared" si="4"/>
        <v>2.1527926941594586E-2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1.1166416763861589E-2</v>
      </c>
      <c r="C75" s="235">
        <f t="shared" si="5"/>
        <v>1.2167765353260043E-2</v>
      </c>
      <c r="D75" s="235">
        <f t="shared" si="5"/>
        <v>1.7015437517538048E-2</v>
      </c>
      <c r="E75" s="235">
        <f t="shared" si="5"/>
        <v>2.1408382768077598E-2</v>
      </c>
      <c r="F75" s="235">
        <f t="shared" si="5"/>
        <v>1.8249891387910624E-2</v>
      </c>
      <c r="G75" s="235">
        <f t="shared" si="5"/>
        <v>1.8298119549763812E-2</v>
      </c>
      <c r="H75" s="235">
        <f t="shared" si="5"/>
        <v>1.8748882846139993E-2</v>
      </c>
      <c r="I75" s="235">
        <f t="shared" si="5"/>
        <v>1.7336360663585165E-2</v>
      </c>
      <c r="J75" s="235">
        <f t="shared" si="5"/>
        <v>1.9955200984949687E-2</v>
      </c>
      <c r="K75" s="235">
        <f t="shared" si="5"/>
        <v>1.7526259221747574E-2</v>
      </c>
      <c r="L75" s="235">
        <f t="shared" si="5"/>
        <v>1.6724316346971198E-2</v>
      </c>
      <c r="M75" s="235">
        <f t="shared" si="5"/>
        <v>1.7085841255193145E-2</v>
      </c>
      <c r="N75" s="235">
        <f t="shared" si="5"/>
        <v>1.6379989908456693E-2</v>
      </c>
      <c r="O75" s="235">
        <f t="shared" si="5"/>
        <v>1.591850906972259E-2</v>
      </c>
      <c r="P75" s="235">
        <f t="shared" si="5"/>
        <v>1.8152862399024968E-2</v>
      </c>
      <c r="Q75" s="235">
        <f t="shared" si="5"/>
        <v>1.9277355940159523E-2</v>
      </c>
      <c r="R75" s="235">
        <f t="shared" si="5"/>
        <v>1.9598602422983412E-2</v>
      </c>
      <c r="S75" s="235">
        <f t="shared" si="5"/>
        <v>1.9002826143753062E-2</v>
      </c>
      <c r="T75" s="235">
        <f t="shared" si="5"/>
        <v>1.5980575342364002E-2</v>
      </c>
      <c r="U75" s="235">
        <f t="shared" si="5"/>
        <v>1.414857055027912E-2</v>
      </c>
      <c r="V75" s="235">
        <f t="shared" si="5"/>
        <v>1.5778874980935016E-2</v>
      </c>
      <c r="W75" s="235">
        <f t="shared" si="5"/>
        <v>1.2589136374214639E-2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1.7257272387147048E-2</v>
      </c>
      <c r="C76" s="235">
        <f t="shared" si="6"/>
        <v>1.8721689194512354E-2</v>
      </c>
      <c r="D76" s="235">
        <f t="shared" si="6"/>
        <v>2.6081087023536696E-2</v>
      </c>
      <c r="E76" s="235">
        <f t="shared" si="6"/>
        <v>3.2725561459557261E-2</v>
      </c>
      <c r="F76" s="235">
        <f t="shared" si="6"/>
        <v>2.8091326928445969E-2</v>
      </c>
      <c r="G76" s="235">
        <f t="shared" si="6"/>
        <v>2.822687430817869E-2</v>
      </c>
      <c r="H76" s="235">
        <f t="shared" si="6"/>
        <v>2.884675856942957E-2</v>
      </c>
      <c r="I76" s="235">
        <f t="shared" si="6"/>
        <v>2.6850854242672757E-2</v>
      </c>
      <c r="J76" s="235">
        <f t="shared" si="6"/>
        <v>3.1052108181697544E-2</v>
      </c>
      <c r="K76" s="235">
        <f t="shared" si="6"/>
        <v>2.7708711975718954E-2</v>
      </c>
      <c r="L76" s="235">
        <f t="shared" si="6"/>
        <v>2.6827503836699546E-2</v>
      </c>
      <c r="M76" s="235">
        <f t="shared" si="6"/>
        <v>2.9494234866909341E-2</v>
      </c>
      <c r="N76" s="235">
        <f t="shared" si="6"/>
        <v>2.8326507618568614E-2</v>
      </c>
      <c r="O76" s="235">
        <f t="shared" si="6"/>
        <v>2.7681754316450549E-2</v>
      </c>
      <c r="P76" s="235">
        <f t="shared" si="6"/>
        <v>3.1505142465302581E-2</v>
      </c>
      <c r="Q76" s="235">
        <f t="shared" si="6"/>
        <v>3.3613943016578912E-2</v>
      </c>
      <c r="R76" s="235">
        <f t="shared" si="6"/>
        <v>3.387826017207933E-2</v>
      </c>
      <c r="S76" s="235">
        <f t="shared" si="6"/>
        <v>3.2213492219814427E-2</v>
      </c>
      <c r="T76" s="235">
        <f t="shared" si="6"/>
        <v>2.7429335635498049E-2</v>
      </c>
      <c r="U76" s="235">
        <f t="shared" si="6"/>
        <v>2.5199173895694191E-2</v>
      </c>
      <c r="V76" s="235">
        <f t="shared" si="6"/>
        <v>2.788625469462085E-2</v>
      </c>
      <c r="W76" s="235">
        <f t="shared" si="6"/>
        <v>2.3627909037646923E-2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9.2772966084383717E-3</v>
      </c>
      <c r="C77" s="235">
        <f t="shared" si="7"/>
        <v>1.0169741414336662E-2</v>
      </c>
      <c r="D77" s="235">
        <f t="shared" si="7"/>
        <v>1.4293723002099903E-2</v>
      </c>
      <c r="E77" s="235">
        <f t="shared" si="7"/>
        <v>1.8048758248307581E-2</v>
      </c>
      <c r="F77" s="235">
        <f t="shared" si="7"/>
        <v>1.5244776957651217E-2</v>
      </c>
      <c r="G77" s="235">
        <f t="shared" si="7"/>
        <v>1.5240439837650634E-2</v>
      </c>
      <c r="H77" s="235">
        <f t="shared" si="7"/>
        <v>1.5670806036722815E-2</v>
      </c>
      <c r="I77" s="235">
        <f t="shared" si="7"/>
        <v>1.4361081334433203E-2</v>
      </c>
      <c r="J77" s="235">
        <f t="shared" si="7"/>
        <v>1.6424832213976108E-2</v>
      </c>
      <c r="K77" s="235">
        <f t="shared" si="7"/>
        <v>1.4108089164899151E-2</v>
      </c>
      <c r="L77" s="235">
        <f t="shared" si="7"/>
        <v>1.3181139460538725E-2</v>
      </c>
      <c r="M77" s="235">
        <f t="shared" si="7"/>
        <v>1.1947254412828521E-2</v>
      </c>
      <c r="N77" s="235">
        <f t="shared" si="7"/>
        <v>1.141675885221876E-2</v>
      </c>
      <c r="O77" s="235">
        <f t="shared" si="7"/>
        <v>1.0983533179412289E-2</v>
      </c>
      <c r="P77" s="235">
        <f t="shared" si="7"/>
        <v>1.2570384712161802E-2</v>
      </c>
      <c r="Q77" s="235">
        <f t="shared" si="7"/>
        <v>1.3234661859137159E-2</v>
      </c>
      <c r="R77" s="235">
        <f t="shared" si="7"/>
        <v>1.3670528520758746E-2</v>
      </c>
      <c r="S77" s="235">
        <f t="shared" si="7"/>
        <v>1.3717055385994804E-2</v>
      </c>
      <c r="T77" s="235">
        <f t="shared" si="7"/>
        <v>1.1288627333418831E-2</v>
      </c>
      <c r="U77" s="235">
        <f t="shared" si="7"/>
        <v>9.3290436871908914E-3</v>
      </c>
      <c r="V77" s="235">
        <f t="shared" si="7"/>
        <v>1.0561620341738204E-2</v>
      </c>
      <c r="W77" s="235">
        <f t="shared" si="7"/>
        <v>7.4229518617753764E-3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3.871278366680575E-2</v>
      </c>
      <c r="C78" s="302">
        <f t="shared" si="8"/>
        <v>4.0350856676508624E-2</v>
      </c>
      <c r="D78" s="302">
        <f t="shared" si="8"/>
        <v>4.6330466354027329E-2</v>
      </c>
      <c r="E78" s="302">
        <f t="shared" si="8"/>
        <v>5.2044455183228283E-2</v>
      </c>
      <c r="F78" s="302">
        <f t="shared" si="8"/>
        <v>4.4849595114383745E-2</v>
      </c>
      <c r="G78" s="302">
        <f t="shared" si="8"/>
        <v>4.5707969290111221E-2</v>
      </c>
      <c r="H78" s="302">
        <f t="shared" si="8"/>
        <v>4.9734975981718027E-2</v>
      </c>
      <c r="I78" s="302">
        <f t="shared" si="8"/>
        <v>4.7916673641217405E-2</v>
      </c>
      <c r="J78" s="302">
        <f t="shared" si="8"/>
        <v>5.0747113379695348E-2</v>
      </c>
      <c r="K78" s="302">
        <f t="shared" si="8"/>
        <v>4.2978355378797788E-2</v>
      </c>
      <c r="L78" s="302">
        <f t="shared" si="8"/>
        <v>3.8119243901516865E-2</v>
      </c>
      <c r="M78" s="302">
        <f t="shared" si="8"/>
        <v>3.1084560216063158E-2</v>
      </c>
      <c r="N78" s="302">
        <f t="shared" si="8"/>
        <v>2.9571053111302075E-2</v>
      </c>
      <c r="O78" s="302">
        <f t="shared" si="8"/>
        <v>2.7915122833263615E-2</v>
      </c>
      <c r="P78" s="302">
        <f t="shared" si="8"/>
        <v>3.1959174105153428E-2</v>
      </c>
      <c r="Q78" s="302">
        <f t="shared" si="8"/>
        <v>3.3719317848422491E-2</v>
      </c>
      <c r="R78" s="302">
        <f t="shared" si="8"/>
        <v>3.4662873397492022E-2</v>
      </c>
      <c r="S78" s="302">
        <f t="shared" si="8"/>
        <v>3.3500649918565446E-2</v>
      </c>
      <c r="T78" s="302">
        <f t="shared" si="8"/>
        <v>2.6706258619766336E-2</v>
      </c>
      <c r="U78" s="302">
        <f t="shared" si="8"/>
        <v>2.1903333348582327E-2</v>
      </c>
      <c r="V78" s="302">
        <f t="shared" si="8"/>
        <v>2.4950680189565949E-2</v>
      </c>
      <c r="W78" s="302">
        <f t="shared" si="8"/>
        <v>1.937087283561225E-2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0.26020662999247524</v>
      </c>
      <c r="C79" s="303">
        <f t="shared" si="9"/>
        <v>0.25150187202106805</v>
      </c>
      <c r="D79" s="303">
        <f t="shared" si="9"/>
        <v>0.19611030398453494</v>
      </c>
      <c r="E79" s="303">
        <f t="shared" si="9"/>
        <v>0.14324326386363015</v>
      </c>
      <c r="F79" s="303">
        <f t="shared" si="9"/>
        <v>0.16470747881105802</v>
      </c>
      <c r="G79" s="303">
        <f t="shared" si="9"/>
        <v>0.1680289848519482</v>
      </c>
      <c r="H79" s="303">
        <f t="shared" si="9"/>
        <v>0.17644697475100204</v>
      </c>
      <c r="I79" s="303">
        <f t="shared" si="9"/>
        <v>0.19337312970915205</v>
      </c>
      <c r="J79" s="303">
        <f t="shared" si="9"/>
        <v>0.16158345377016478</v>
      </c>
      <c r="K79" s="303">
        <f t="shared" si="9"/>
        <v>0.17245172842857093</v>
      </c>
      <c r="L79" s="303">
        <f t="shared" si="9"/>
        <v>0.16399544757220638</v>
      </c>
      <c r="M79" s="303">
        <f t="shared" si="9"/>
        <v>0.13235369882376322</v>
      </c>
      <c r="N79" s="303">
        <f t="shared" si="9"/>
        <v>0.13864902054463288</v>
      </c>
      <c r="O79" s="303">
        <f t="shared" si="9"/>
        <v>0.14295270529869342</v>
      </c>
      <c r="P79" s="303">
        <f t="shared" si="9"/>
        <v>0.11330726352726428</v>
      </c>
      <c r="Q79" s="303">
        <f t="shared" si="9"/>
        <v>9.3868868625466576E-2</v>
      </c>
      <c r="R79" s="303">
        <f t="shared" si="9"/>
        <v>8.9619066871393899E-2</v>
      </c>
      <c r="S79" s="303">
        <f t="shared" si="9"/>
        <v>0.10017586694313654</v>
      </c>
      <c r="T79" s="303">
        <f t="shared" si="9"/>
        <v>0.12560556057084452</v>
      </c>
      <c r="U79" s="303">
        <f t="shared" si="9"/>
        <v>0.13868608857317913</v>
      </c>
      <c r="V79" s="303">
        <f t="shared" si="9"/>
        <v>0.11943919626697139</v>
      </c>
      <c r="W79" s="303">
        <f t="shared" si="9"/>
        <v>0.17306643538281599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0.33088301795793307</v>
      </c>
      <c r="C80" s="303">
        <f t="shared" si="10"/>
        <v>0.31248233633397027</v>
      </c>
      <c r="D80" s="303">
        <f t="shared" si="10"/>
        <v>0.2730973175887626</v>
      </c>
      <c r="E80" s="303">
        <f t="shared" si="10"/>
        <v>0.21450593482693978</v>
      </c>
      <c r="F80" s="303">
        <f t="shared" si="10"/>
        <v>0.24690879641792265</v>
      </c>
      <c r="G80" s="303">
        <f t="shared" si="10"/>
        <v>0.2445873260341081</v>
      </c>
      <c r="H80" s="303">
        <f t="shared" si="10"/>
        <v>0.23883470359361461</v>
      </c>
      <c r="I80" s="303">
        <f t="shared" si="10"/>
        <v>0.24805096222352782</v>
      </c>
      <c r="J80" s="303">
        <f t="shared" si="10"/>
        <v>0.22639111515828</v>
      </c>
      <c r="K80" s="303">
        <f t="shared" si="10"/>
        <v>0.25954035103564893</v>
      </c>
      <c r="L80" s="303">
        <f t="shared" si="10"/>
        <v>0.26255574982566426</v>
      </c>
      <c r="M80" s="303">
        <f t="shared" si="10"/>
        <v>0.22496137766118948</v>
      </c>
      <c r="N80" s="303">
        <f t="shared" si="10"/>
        <v>0.23431329328429124</v>
      </c>
      <c r="O80" s="303">
        <f t="shared" si="10"/>
        <v>0.22999872605736033</v>
      </c>
      <c r="P80" s="303">
        <f t="shared" si="10"/>
        <v>0.21236644905070437</v>
      </c>
      <c r="Q80" s="303">
        <f t="shared" si="10"/>
        <v>0.19634640129937606</v>
      </c>
      <c r="R80" s="303">
        <f t="shared" si="10"/>
        <v>0.19520378016964848</v>
      </c>
      <c r="S80" s="303">
        <f t="shared" si="10"/>
        <v>0.20588207385184609</v>
      </c>
      <c r="T80" s="303">
        <f t="shared" si="10"/>
        <v>0.23670588535127784</v>
      </c>
      <c r="U80" s="303">
        <f t="shared" si="10"/>
        <v>0.24097425038193515</v>
      </c>
      <c r="V80" s="303">
        <f t="shared" si="10"/>
        <v>0.22173107435732101</v>
      </c>
      <c r="W80" s="303">
        <f t="shared" si="10"/>
        <v>0.23012368822084334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0.32679575241082504</v>
      </c>
      <c r="C81" s="304">
        <f t="shared" si="11"/>
        <v>0.30849175105030674</v>
      </c>
      <c r="D81" s="304">
        <f t="shared" si="11"/>
        <v>0.26807060663051602</v>
      </c>
      <c r="E81" s="304">
        <f t="shared" si="11"/>
        <v>0.20867730099468035</v>
      </c>
      <c r="F81" s="304">
        <f t="shared" si="11"/>
        <v>0.24085943786363315</v>
      </c>
      <c r="G81" s="304">
        <f t="shared" si="11"/>
        <v>0.23818034558543272</v>
      </c>
      <c r="H81" s="304">
        <f t="shared" si="11"/>
        <v>0.23269040699817428</v>
      </c>
      <c r="I81" s="304">
        <f t="shared" si="11"/>
        <v>0.24138118015127968</v>
      </c>
      <c r="J81" s="304">
        <f t="shared" si="11"/>
        <v>0.21790500645712663</v>
      </c>
      <c r="K81" s="304">
        <f t="shared" si="11"/>
        <v>0.24965629093680974</v>
      </c>
      <c r="L81" s="304">
        <f t="shared" si="11"/>
        <v>0.25096949695671311</v>
      </c>
      <c r="M81" s="304">
        <f t="shared" si="11"/>
        <v>0.2014967430688446</v>
      </c>
      <c r="N81" s="304">
        <f t="shared" si="11"/>
        <v>0.21153529988223774</v>
      </c>
      <c r="O81" s="304">
        <f t="shared" si="11"/>
        <v>0.20700825084890856</v>
      </c>
      <c r="P81" s="304">
        <f t="shared" si="11"/>
        <v>0.18649488794956148</v>
      </c>
      <c r="Q81" s="304">
        <f t="shared" si="11"/>
        <v>0.16799632928906943</v>
      </c>
      <c r="R81" s="304">
        <f t="shared" si="11"/>
        <v>0.16802972631197088</v>
      </c>
      <c r="S81" s="304">
        <f t="shared" si="11"/>
        <v>0.18307184516545505</v>
      </c>
      <c r="T81" s="304">
        <f t="shared" si="11"/>
        <v>0.21563367917682277</v>
      </c>
      <c r="U81" s="304">
        <f t="shared" si="11"/>
        <v>0.21722304316206642</v>
      </c>
      <c r="V81" s="304">
        <f t="shared" si="11"/>
        <v>0.19644975447755134</v>
      </c>
      <c r="W81" s="304">
        <f t="shared" si="11"/>
        <v>0.20226950207680633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4.0872655471080486E-3</v>
      </c>
      <c r="C82" s="304">
        <f t="shared" si="12"/>
        <v>3.990585283663528E-3</v>
      </c>
      <c r="D82" s="304">
        <f t="shared" si="12"/>
        <v>5.0267109582465882E-3</v>
      </c>
      <c r="E82" s="304">
        <f t="shared" si="12"/>
        <v>5.8286338322594529E-3</v>
      </c>
      <c r="F82" s="304">
        <f t="shared" si="12"/>
        <v>6.0493585542895304E-3</v>
      </c>
      <c r="G82" s="304">
        <f t="shared" si="12"/>
        <v>6.4069804486753864E-3</v>
      </c>
      <c r="H82" s="304">
        <f t="shared" si="12"/>
        <v>6.1442965954403494E-3</v>
      </c>
      <c r="I82" s="304">
        <f t="shared" si="12"/>
        <v>6.6697820722481415E-3</v>
      </c>
      <c r="J82" s="304">
        <f t="shared" si="12"/>
        <v>8.4861087011533966E-3</v>
      </c>
      <c r="K82" s="304">
        <f t="shared" si="12"/>
        <v>9.8840600988392043E-3</v>
      </c>
      <c r="L82" s="304">
        <f t="shared" si="12"/>
        <v>1.1586252868951114E-2</v>
      </c>
      <c r="M82" s="304">
        <f t="shared" si="12"/>
        <v>2.346463459234488E-2</v>
      </c>
      <c r="N82" s="304">
        <f t="shared" si="12"/>
        <v>2.2777993402053501E-2</v>
      </c>
      <c r="O82" s="304">
        <f t="shared" si="12"/>
        <v>2.2990475208451742E-2</v>
      </c>
      <c r="P82" s="304">
        <f t="shared" si="12"/>
        <v>2.587156110114288E-2</v>
      </c>
      <c r="Q82" s="304">
        <f t="shared" si="12"/>
        <v>2.8350072010306593E-2</v>
      </c>
      <c r="R82" s="304">
        <f t="shared" si="12"/>
        <v>2.7174053857677585E-2</v>
      </c>
      <c r="S82" s="304">
        <f t="shared" si="12"/>
        <v>2.2810228686391033E-2</v>
      </c>
      <c r="T82" s="304">
        <f t="shared" si="12"/>
        <v>2.1072206174455058E-2</v>
      </c>
      <c r="U82" s="304">
        <f t="shared" si="12"/>
        <v>2.3751207219868731E-2</v>
      </c>
      <c r="V82" s="304">
        <f t="shared" si="12"/>
        <v>2.5281319879769674E-2</v>
      </c>
      <c r="W82" s="304">
        <f t="shared" si="12"/>
        <v>2.7854186144037014E-2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7.3797706886876036E-2</v>
      </c>
      <c r="C83" s="303">
        <f t="shared" si="13"/>
        <v>7.1923507938318781E-2</v>
      </c>
      <c r="D83" s="303">
        <f t="shared" si="13"/>
        <v>5.4172670820462454E-2</v>
      </c>
      <c r="E83" s="303">
        <f t="shared" si="13"/>
        <v>3.8650603249448613E-2</v>
      </c>
      <c r="F83" s="303">
        <f t="shared" si="13"/>
        <v>4.4255131278762912E-2</v>
      </c>
      <c r="G83" s="303">
        <f t="shared" si="13"/>
        <v>4.584805508141844E-2</v>
      </c>
      <c r="H83" s="303">
        <f t="shared" si="13"/>
        <v>4.9698607796037693E-2</v>
      </c>
      <c r="I83" s="303">
        <f t="shared" si="13"/>
        <v>5.5828500932057622E-2</v>
      </c>
      <c r="J83" s="303">
        <f t="shared" si="13"/>
        <v>4.6105579752413972E-2</v>
      </c>
      <c r="K83" s="303">
        <f t="shared" si="13"/>
        <v>4.7708414610884368E-2</v>
      </c>
      <c r="L83" s="303">
        <f t="shared" si="13"/>
        <v>4.433951120283218E-2</v>
      </c>
      <c r="M83" s="303">
        <f t="shared" si="13"/>
        <v>3.7343601126997715E-2</v>
      </c>
      <c r="N83" s="303">
        <f t="shared" si="13"/>
        <v>3.884935167209861E-2</v>
      </c>
      <c r="O83" s="303">
        <f t="shared" si="13"/>
        <v>4.0910675638459224E-2</v>
      </c>
      <c r="P83" s="303">
        <f t="shared" si="13"/>
        <v>3.1150915046934086E-2</v>
      </c>
      <c r="Q83" s="303">
        <f t="shared" si="13"/>
        <v>2.5267090746419186E-2</v>
      </c>
      <c r="R83" s="303">
        <f t="shared" si="13"/>
        <v>2.3434059746053771E-2</v>
      </c>
      <c r="S83" s="303">
        <f t="shared" si="13"/>
        <v>2.5861438411742863E-2</v>
      </c>
      <c r="T83" s="303">
        <f t="shared" si="13"/>
        <v>3.2935044634444847E-2</v>
      </c>
      <c r="U83" s="303">
        <f t="shared" si="13"/>
        <v>3.8351261359102586E-2</v>
      </c>
      <c r="V83" s="303">
        <f t="shared" si="13"/>
        <v>3.2646604719315506E-2</v>
      </c>
      <c r="W83" s="303">
        <f t="shared" si="13"/>
        <v>5.4153189258443972E-2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3.0297380997560304E-2</v>
      </c>
      <c r="C84" s="304">
        <f t="shared" si="14"/>
        <v>2.949972479801536E-2</v>
      </c>
      <c r="D84" s="304">
        <f t="shared" si="14"/>
        <v>2.227079683348366E-2</v>
      </c>
      <c r="E84" s="304">
        <f t="shared" si="14"/>
        <v>1.5804384835857197E-2</v>
      </c>
      <c r="F84" s="304">
        <f t="shared" si="14"/>
        <v>1.810997459022028E-2</v>
      </c>
      <c r="G84" s="304">
        <f t="shared" si="14"/>
        <v>1.8751992013865442E-2</v>
      </c>
      <c r="H84" s="304">
        <f t="shared" si="14"/>
        <v>2.0370976824431578E-2</v>
      </c>
      <c r="I84" s="304">
        <f t="shared" si="14"/>
        <v>2.2939020814489685E-2</v>
      </c>
      <c r="J84" s="304">
        <f t="shared" si="14"/>
        <v>1.9042804779462349E-2</v>
      </c>
      <c r="K84" s="304">
        <f t="shared" si="14"/>
        <v>1.9656719320573363E-2</v>
      </c>
      <c r="L84" s="304">
        <f t="shared" si="14"/>
        <v>1.8164002712170571E-2</v>
      </c>
      <c r="M84" s="304">
        <f t="shared" si="14"/>
        <v>1.4700351747941893E-2</v>
      </c>
      <c r="N84" s="304">
        <f t="shared" si="14"/>
        <v>1.5352857019777306E-2</v>
      </c>
      <c r="O84" s="304">
        <f t="shared" si="14"/>
        <v>1.616791682194579E-2</v>
      </c>
      <c r="P84" s="304">
        <f t="shared" si="14"/>
        <v>1.1945182291350489E-2</v>
      </c>
      <c r="Q84" s="304">
        <f t="shared" si="14"/>
        <v>9.365026495388843E-3</v>
      </c>
      <c r="R84" s="304">
        <f t="shared" si="14"/>
        <v>8.6488880108763315E-3</v>
      </c>
      <c r="S84" s="304">
        <f t="shared" si="14"/>
        <v>9.8609552655767544E-3</v>
      </c>
      <c r="T84" s="304">
        <f t="shared" si="14"/>
        <v>1.2906448972781386E-2</v>
      </c>
      <c r="U84" s="304">
        <f t="shared" si="14"/>
        <v>1.5072794193728836E-2</v>
      </c>
      <c r="V84" s="304">
        <f t="shared" si="14"/>
        <v>1.2605697739856671E-2</v>
      </c>
      <c r="W84" s="304">
        <f t="shared" si="14"/>
        <v>2.1569585991266241E-2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4.3077001957650976E-2</v>
      </c>
      <c r="C85" s="304">
        <f t="shared" si="15"/>
        <v>4.2010472521638274E-2</v>
      </c>
      <c r="D85" s="304">
        <f t="shared" si="15"/>
        <v>3.138125035201754E-2</v>
      </c>
      <c r="E85" s="304">
        <f t="shared" si="15"/>
        <v>2.2242538480964549E-2</v>
      </c>
      <c r="F85" s="304">
        <f t="shared" si="15"/>
        <v>2.5518615981134078E-2</v>
      </c>
      <c r="G85" s="304">
        <f t="shared" si="15"/>
        <v>2.6432482949654473E-2</v>
      </c>
      <c r="H85" s="304">
        <f t="shared" si="15"/>
        <v>2.8691257395649788E-2</v>
      </c>
      <c r="I85" s="304">
        <f t="shared" si="15"/>
        <v>3.2198681260085092E-2</v>
      </c>
      <c r="J85" s="304">
        <f t="shared" si="15"/>
        <v>2.6183856571760741E-2</v>
      </c>
      <c r="K85" s="304">
        <f t="shared" si="15"/>
        <v>2.702798906578837E-2</v>
      </c>
      <c r="L85" s="304">
        <f t="shared" si="15"/>
        <v>2.497550372923453E-2</v>
      </c>
      <c r="M85" s="304">
        <f t="shared" si="15"/>
        <v>2.0212983653420103E-2</v>
      </c>
      <c r="N85" s="304">
        <f t="shared" si="15"/>
        <v>2.1137345335680048E-2</v>
      </c>
      <c r="O85" s="304">
        <f t="shared" si="15"/>
        <v>2.2361602455638074E-2</v>
      </c>
      <c r="P85" s="304">
        <f t="shared" si="15"/>
        <v>1.6526178212965224E-2</v>
      </c>
      <c r="Q85" s="304">
        <f t="shared" si="15"/>
        <v>1.2965806792820016E-2</v>
      </c>
      <c r="R85" s="304">
        <f t="shared" si="15"/>
        <v>1.1970716157060832E-2</v>
      </c>
      <c r="S85" s="304">
        <f t="shared" si="15"/>
        <v>1.363799517507561E-2</v>
      </c>
      <c r="T85" s="304">
        <f t="shared" si="15"/>
        <v>1.7846117165023469E-2</v>
      </c>
      <c r="U85" s="304">
        <f t="shared" si="15"/>
        <v>2.0818520703315923E-2</v>
      </c>
      <c r="V85" s="304">
        <f t="shared" si="15"/>
        <v>1.7422484563339825E-2</v>
      </c>
      <c r="W85" s="304">
        <f t="shared" si="15"/>
        <v>2.9698705416545328E-2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4.2332393166476202E-4</v>
      </c>
      <c r="C86" s="304">
        <f t="shared" si="16"/>
        <v>4.1331061866515108E-4</v>
      </c>
      <c r="D86" s="304">
        <f t="shared" si="16"/>
        <v>5.2062363496125394E-4</v>
      </c>
      <c r="E86" s="304">
        <f t="shared" si="16"/>
        <v>6.0367993262687208E-4</v>
      </c>
      <c r="F86" s="304">
        <f t="shared" si="16"/>
        <v>6.2654070740855879E-4</v>
      </c>
      <c r="G86" s="304">
        <f t="shared" si="16"/>
        <v>6.635801178985222E-4</v>
      </c>
      <c r="H86" s="304">
        <f t="shared" si="16"/>
        <v>6.3637357595632189E-4</v>
      </c>
      <c r="I86" s="304">
        <f t="shared" si="16"/>
        <v>6.9079885748284315E-4</v>
      </c>
      <c r="J86" s="304">
        <f t="shared" si="16"/>
        <v>8.7891840119088749E-4</v>
      </c>
      <c r="K86" s="304">
        <f t="shared" si="16"/>
        <v>1.0237062245226321E-3</v>
      </c>
      <c r="L86" s="304">
        <f t="shared" si="16"/>
        <v>1.2000047614270798E-3</v>
      </c>
      <c r="M86" s="304">
        <f t="shared" si="16"/>
        <v>2.4302657256357186E-3</v>
      </c>
      <c r="N86" s="304">
        <f t="shared" si="16"/>
        <v>2.3591493166412554E-3</v>
      </c>
      <c r="O86" s="304">
        <f t="shared" si="16"/>
        <v>2.3811563608753601E-3</v>
      </c>
      <c r="P86" s="304">
        <f t="shared" si="16"/>
        <v>2.6795545426183702E-3</v>
      </c>
      <c r="Q86" s="304">
        <f t="shared" si="16"/>
        <v>2.9362574582103254E-3</v>
      </c>
      <c r="R86" s="304">
        <f t="shared" si="16"/>
        <v>2.8144555781166071E-3</v>
      </c>
      <c r="S86" s="304">
        <f t="shared" si="16"/>
        <v>2.3624879710904996E-3</v>
      </c>
      <c r="T86" s="304">
        <f t="shared" si="16"/>
        <v>2.1824784966399885E-3</v>
      </c>
      <c r="U86" s="304">
        <f t="shared" si="16"/>
        <v>2.4599464620578327E-3</v>
      </c>
      <c r="V86" s="304">
        <f t="shared" si="16"/>
        <v>2.6184224161190039E-3</v>
      </c>
      <c r="W86" s="304">
        <f t="shared" si="16"/>
        <v>2.8848978506324048E-3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1.7359698657618539E-2</v>
      </c>
      <c r="C87" s="303">
        <f t="shared" si="17"/>
        <v>1.6915791597975707E-2</v>
      </c>
      <c r="D87" s="303">
        <f t="shared" si="17"/>
        <v>1.4087125333259776E-2</v>
      </c>
      <c r="E87" s="303">
        <f t="shared" si="17"/>
        <v>1.1520028562953071E-2</v>
      </c>
      <c r="F87" s="303">
        <f t="shared" si="17"/>
        <v>1.2873110893831655E-2</v>
      </c>
      <c r="G87" s="303">
        <f t="shared" si="17"/>
        <v>1.3445027085171453E-2</v>
      </c>
      <c r="H87" s="303">
        <f t="shared" si="17"/>
        <v>1.4094501998652599E-2</v>
      </c>
      <c r="I87" s="303">
        <f t="shared" si="17"/>
        <v>1.5713032351825827E-2</v>
      </c>
      <c r="J87" s="303">
        <f t="shared" si="17"/>
        <v>1.4961687485035144E-2</v>
      </c>
      <c r="K87" s="303">
        <f t="shared" si="17"/>
        <v>1.6214810251889578E-2</v>
      </c>
      <c r="L87" s="303">
        <f t="shared" si="17"/>
        <v>1.6593749319116655E-2</v>
      </c>
      <c r="M87" s="303">
        <f t="shared" si="17"/>
        <v>2.2803557656734804E-2</v>
      </c>
      <c r="N87" s="303">
        <f t="shared" si="17"/>
        <v>2.266847410421657E-2</v>
      </c>
      <c r="O87" s="303">
        <f t="shared" si="17"/>
        <v>2.3212388043542746E-2</v>
      </c>
      <c r="P87" s="303">
        <f t="shared" si="17"/>
        <v>2.3053622123977463E-2</v>
      </c>
      <c r="Q87" s="303">
        <f t="shared" si="17"/>
        <v>2.343414928369519E-2</v>
      </c>
      <c r="R87" s="303">
        <f t="shared" si="17"/>
        <v>2.2298523213189793E-2</v>
      </c>
      <c r="S87" s="303">
        <f t="shared" si="17"/>
        <v>1.9981862725877732E-2</v>
      </c>
      <c r="T87" s="303">
        <f t="shared" si="17"/>
        <v>2.0309116466327461E-2</v>
      </c>
      <c r="U87" s="303">
        <f t="shared" si="17"/>
        <v>2.3148173392003656E-2</v>
      </c>
      <c r="V87" s="303">
        <f t="shared" si="17"/>
        <v>2.2965790709163242E-2</v>
      </c>
      <c r="W87" s="303">
        <f t="shared" si="17"/>
        <v>2.9095388703072451E-2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1.1403683575581776E-2</v>
      </c>
      <c r="C88" s="304">
        <f t="shared" si="18"/>
        <v>1.1104240292934274E-2</v>
      </c>
      <c r="D88" s="304">
        <f t="shared" si="18"/>
        <v>8.3869812405351785E-3</v>
      </c>
      <c r="E88" s="304">
        <f t="shared" si="18"/>
        <v>5.9747305513614445E-3</v>
      </c>
      <c r="F88" s="304">
        <f t="shared" si="18"/>
        <v>6.9347125524362669E-3</v>
      </c>
      <c r="G88" s="304">
        <f t="shared" si="18"/>
        <v>7.200310746575578E-3</v>
      </c>
      <c r="H88" s="304">
        <f t="shared" si="18"/>
        <v>7.8543436478619097E-3</v>
      </c>
      <c r="I88" s="304">
        <f t="shared" si="18"/>
        <v>8.8599200864592463E-3</v>
      </c>
      <c r="J88" s="304">
        <f t="shared" si="18"/>
        <v>7.3545413829698954E-3</v>
      </c>
      <c r="K88" s="304">
        <f t="shared" si="18"/>
        <v>7.6155166062713137E-3</v>
      </c>
      <c r="L88" s="304">
        <f t="shared" si="18"/>
        <v>7.0181322928425686E-3</v>
      </c>
      <c r="M88" s="304">
        <f t="shared" si="18"/>
        <v>5.6956100632151695E-3</v>
      </c>
      <c r="N88" s="304">
        <f t="shared" si="18"/>
        <v>5.947107991663818E-3</v>
      </c>
      <c r="O88" s="304">
        <f t="shared" si="18"/>
        <v>6.2577661837110833E-3</v>
      </c>
      <c r="P88" s="304">
        <f t="shared" si="18"/>
        <v>4.6241648471487817E-3</v>
      </c>
      <c r="Q88" s="304">
        <f t="shared" si="18"/>
        <v>3.6261175516387419E-3</v>
      </c>
      <c r="R88" s="304">
        <f t="shared" si="18"/>
        <v>3.3465692928260401E-3</v>
      </c>
      <c r="S88" s="304">
        <f t="shared" si="18"/>
        <v>3.8032976065894035E-3</v>
      </c>
      <c r="T88" s="304">
        <f t="shared" si="18"/>
        <v>4.9684963532052638E-3</v>
      </c>
      <c r="U88" s="304">
        <f t="shared" si="18"/>
        <v>5.8043020495274602E-3</v>
      </c>
      <c r="V88" s="304">
        <f t="shared" si="18"/>
        <v>4.8609885370640765E-3</v>
      </c>
      <c r="W88" s="304">
        <f t="shared" si="18"/>
        <v>8.3578654040411312E-3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3.2409029686007009E-3</v>
      </c>
      <c r="C89" s="304">
        <f t="shared" si="19"/>
        <v>3.1606625094649471E-3</v>
      </c>
      <c r="D89" s="304">
        <f t="shared" si="19"/>
        <v>2.3609718133179342E-3</v>
      </c>
      <c r="E89" s="304">
        <f t="shared" si="19"/>
        <v>1.673419823019276E-3</v>
      </c>
      <c r="F89" s="304">
        <f t="shared" si="19"/>
        <v>1.9198958731887715E-3</v>
      </c>
      <c r="G89" s="304">
        <f t="shared" si="19"/>
        <v>1.9886507548329399E-3</v>
      </c>
      <c r="H89" s="304">
        <f t="shared" si="19"/>
        <v>2.1585898981053126E-3</v>
      </c>
      <c r="I89" s="304">
        <f t="shared" si="19"/>
        <v>2.4224713173731731E-3</v>
      </c>
      <c r="J89" s="304">
        <f t="shared" si="19"/>
        <v>1.9699453220133477E-3</v>
      </c>
      <c r="K89" s="304">
        <f t="shared" si="19"/>
        <v>2.0334537228179355E-3</v>
      </c>
      <c r="L89" s="304">
        <f t="shared" si="19"/>
        <v>1.8790347633279897E-3</v>
      </c>
      <c r="M89" s="304">
        <f t="shared" si="19"/>
        <v>1.5207260428905401E-3</v>
      </c>
      <c r="N89" s="304">
        <f t="shared" si="19"/>
        <v>1.5902704954743607E-3</v>
      </c>
      <c r="O89" s="304">
        <f t="shared" si="19"/>
        <v>1.682377614217283E-3</v>
      </c>
      <c r="P89" s="304">
        <f t="shared" si="19"/>
        <v>1.2433488310694845E-3</v>
      </c>
      <c r="Q89" s="304">
        <f t="shared" si="19"/>
        <v>9.7548389663849639E-4</v>
      </c>
      <c r="R89" s="304">
        <f t="shared" si="19"/>
        <v>9.0061814347793087E-4</v>
      </c>
      <c r="S89" s="304">
        <f t="shared" si="19"/>
        <v>1.0260560633285724E-3</v>
      </c>
      <c r="T89" s="304">
        <f t="shared" si="19"/>
        <v>1.342654582948474E-3</v>
      </c>
      <c r="U89" s="304">
        <f t="shared" si="19"/>
        <v>1.5662836892776861E-3</v>
      </c>
      <c r="V89" s="304">
        <f t="shared" si="19"/>
        <v>1.310782537680739E-3</v>
      </c>
      <c r="W89" s="304">
        <f t="shared" si="19"/>
        <v>2.2343853604924377E-3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2.7151121134360609E-3</v>
      </c>
      <c r="C90" s="304">
        <f t="shared" si="20"/>
        <v>2.6508887955764867E-3</v>
      </c>
      <c r="D90" s="304">
        <f t="shared" si="20"/>
        <v>3.3391722794066641E-3</v>
      </c>
      <c r="E90" s="304">
        <f t="shared" si="20"/>
        <v>3.8718781885723509E-3</v>
      </c>
      <c r="F90" s="304">
        <f t="shared" si="20"/>
        <v>4.018502468206616E-3</v>
      </c>
      <c r="G90" s="304">
        <f t="shared" si="20"/>
        <v>4.2560655837629354E-3</v>
      </c>
      <c r="H90" s="304">
        <f t="shared" si="20"/>
        <v>4.0815684526853743E-3</v>
      </c>
      <c r="I90" s="304">
        <f t="shared" si="20"/>
        <v>4.4306409479934064E-3</v>
      </c>
      <c r="J90" s="304">
        <f t="shared" si="20"/>
        <v>5.6372007800519E-3</v>
      </c>
      <c r="K90" s="304">
        <f t="shared" si="20"/>
        <v>6.5658399228003287E-3</v>
      </c>
      <c r="L90" s="304">
        <f t="shared" si="20"/>
        <v>7.6965822629460967E-3</v>
      </c>
      <c r="M90" s="304">
        <f t="shared" si="20"/>
        <v>1.5587221550629093E-2</v>
      </c>
      <c r="N90" s="304">
        <f t="shared" si="20"/>
        <v>1.5131095617078393E-2</v>
      </c>
      <c r="O90" s="304">
        <f t="shared" si="20"/>
        <v>1.527224424561438E-2</v>
      </c>
      <c r="P90" s="304">
        <f t="shared" si="20"/>
        <v>1.7186108445759199E-2</v>
      </c>
      <c r="Q90" s="304">
        <f t="shared" si="20"/>
        <v>1.8832547835417952E-2</v>
      </c>
      <c r="R90" s="304">
        <f t="shared" si="20"/>
        <v>1.8051335776885825E-2</v>
      </c>
      <c r="S90" s="304">
        <f t="shared" si="20"/>
        <v>1.5152509055959756E-2</v>
      </c>
      <c r="T90" s="304">
        <f t="shared" si="20"/>
        <v>1.3997965530173722E-2</v>
      </c>
      <c r="U90" s="304">
        <f t="shared" si="20"/>
        <v>1.5777587653198512E-2</v>
      </c>
      <c r="V90" s="304">
        <f t="shared" si="20"/>
        <v>1.6794019634418424E-2</v>
      </c>
      <c r="W90" s="304">
        <f t="shared" si="20"/>
        <v>1.8503137938538881E-2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1.9415419315979388E-2</v>
      </c>
      <c r="C91" s="303">
        <f t="shared" si="21"/>
        <v>2.7327039323458185E-2</v>
      </c>
      <c r="D91" s="303">
        <f t="shared" si="21"/>
        <v>2.9424547429613965E-2</v>
      </c>
      <c r="E91" s="303">
        <f t="shared" si="21"/>
        <v>5.7050325985380033E-2</v>
      </c>
      <c r="F91" s="303">
        <f t="shared" si="21"/>
        <v>6.6727051735875675E-2</v>
      </c>
      <c r="G91" s="303">
        <f t="shared" si="21"/>
        <v>5.9081179521986667E-2</v>
      </c>
      <c r="H91" s="303">
        <f t="shared" si="21"/>
        <v>4.055491093978747E-2</v>
      </c>
      <c r="I91" s="303">
        <f t="shared" si="21"/>
        <v>3.365400774850312E-2</v>
      </c>
      <c r="J91" s="303">
        <f t="shared" si="21"/>
        <v>2.7547209484400714E-2</v>
      </c>
      <c r="K91" s="303">
        <f t="shared" si="21"/>
        <v>2.8090023510541524E-2</v>
      </c>
      <c r="L91" s="303">
        <f t="shared" si="21"/>
        <v>4.5342131609322697E-2</v>
      </c>
      <c r="M91" s="303">
        <f t="shared" si="21"/>
        <v>2.7572763822998735E-2</v>
      </c>
      <c r="N91" s="303">
        <f t="shared" si="21"/>
        <v>3.1630775523669753E-2</v>
      </c>
      <c r="O91" s="303">
        <f t="shared" si="21"/>
        <v>3.8615900026583883E-2</v>
      </c>
      <c r="P91" s="303">
        <f t="shared" si="21"/>
        <v>2.4638135901863388E-2</v>
      </c>
      <c r="Q91" s="303">
        <f t="shared" si="21"/>
        <v>2.2487570165659328E-2</v>
      </c>
      <c r="R91" s="303">
        <f t="shared" si="21"/>
        <v>3.1953546905201885E-2</v>
      </c>
      <c r="S91" s="303">
        <f t="shared" si="21"/>
        <v>5.6124092660886728E-2</v>
      </c>
      <c r="T91" s="303">
        <f t="shared" si="21"/>
        <v>7.418123945744283E-2</v>
      </c>
      <c r="U91" s="303">
        <f t="shared" si="21"/>
        <v>7.1330801962043874E-2</v>
      </c>
      <c r="V91" s="303">
        <f t="shared" si="21"/>
        <v>6.7887985165480336E-2</v>
      </c>
      <c r="W91" s="303">
        <f t="shared" si="21"/>
        <v>3.0454979157415372E-2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0.19651751077600732</v>
      </c>
      <c r="C92" s="237">
        <f t="shared" si="22"/>
        <v>0.2106130663432168</v>
      </c>
      <c r="D92" s="237">
        <f t="shared" si="22"/>
        <v>0.29030540601707117</v>
      </c>
      <c r="E92" s="237">
        <f t="shared" si="22"/>
        <v>0.36147906149474612</v>
      </c>
      <c r="F92" s="237">
        <f t="shared" si="22"/>
        <v>0.31637696394423592</v>
      </c>
      <c r="G92" s="237">
        <f t="shared" si="22"/>
        <v>0.31981447740630514</v>
      </c>
      <c r="H92" s="237">
        <f t="shared" si="22"/>
        <v>0.32449083051162048</v>
      </c>
      <c r="I92" s="237">
        <f t="shared" si="22"/>
        <v>0.30757027300512402</v>
      </c>
      <c r="J92" s="237">
        <f t="shared" si="22"/>
        <v>0.36019063769352549</v>
      </c>
      <c r="K92" s="237">
        <f t="shared" si="22"/>
        <v>0.33485864058327902</v>
      </c>
      <c r="L92" s="237">
        <f t="shared" si="22"/>
        <v>0.33594206798971915</v>
      </c>
      <c r="M92" s="237">
        <f t="shared" si="22"/>
        <v>0.43174672879374987</v>
      </c>
      <c r="N92" s="237">
        <f t="shared" si="22"/>
        <v>0.41606328328723458</v>
      </c>
      <c r="O92" s="237">
        <f t="shared" si="22"/>
        <v>0.41084591291572997</v>
      </c>
      <c r="P92" s="237">
        <f t="shared" si="22"/>
        <v>0.46587912525448316</v>
      </c>
      <c r="Q92" s="237">
        <f t="shared" si="22"/>
        <v>0.50140788039270578</v>
      </c>
      <c r="R92" s="237">
        <f t="shared" si="22"/>
        <v>0.49721113039053694</v>
      </c>
      <c r="S92" s="237">
        <f t="shared" si="22"/>
        <v>0.45515758558799413</v>
      </c>
      <c r="T92" s="237">
        <f t="shared" si="22"/>
        <v>0.39715825772344893</v>
      </c>
      <c r="U92" s="237">
        <f t="shared" si="22"/>
        <v>0.39042270995082351</v>
      </c>
      <c r="V92" s="237">
        <f t="shared" si="22"/>
        <v>0.42622168840816926</v>
      </c>
      <c r="W92" s="237">
        <f t="shared" si="22"/>
        <v>0.39856752222656505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54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 t="shared" ref="B96:W96" si="23">SUM(B$97:B$107)</f>
        <v>28.322669228171613</v>
      </c>
      <c r="C96" s="322">
        <f t="shared" si="23"/>
        <v>28.066451111674958</v>
      </c>
      <c r="D96" s="322">
        <f t="shared" si="23"/>
        <v>23.883462530439896</v>
      </c>
      <c r="E96" s="322">
        <f t="shared" si="23"/>
        <v>19.939432122698868</v>
      </c>
      <c r="F96" s="322">
        <f t="shared" si="23"/>
        <v>20.535563208776626</v>
      </c>
      <c r="G96" s="322">
        <f t="shared" si="23"/>
        <v>21.714182771566442</v>
      </c>
      <c r="H96" s="322">
        <f t="shared" si="23"/>
        <v>20.974600728009946</v>
      </c>
      <c r="I96" s="322">
        <f t="shared" si="23"/>
        <v>21.264290192163614</v>
      </c>
      <c r="J96" s="322">
        <f t="shared" si="23"/>
        <v>20.061932703355421</v>
      </c>
      <c r="K96" s="322">
        <f t="shared" si="23"/>
        <v>20.67755804399831</v>
      </c>
      <c r="L96" s="322">
        <f t="shared" si="23"/>
        <v>21.650369872279157</v>
      </c>
      <c r="M96" s="322">
        <f t="shared" si="23"/>
        <v>25.964424070680572</v>
      </c>
      <c r="N96" s="322">
        <f t="shared" si="23"/>
        <v>28.147324056554488</v>
      </c>
      <c r="O96" s="322">
        <f t="shared" si="23"/>
        <v>28.959434409506489</v>
      </c>
      <c r="P96" s="322">
        <f t="shared" si="23"/>
        <v>27.419515530971584</v>
      </c>
      <c r="Q96" s="322">
        <f t="shared" si="23"/>
        <v>25.89864259614307</v>
      </c>
      <c r="R96" s="322">
        <f t="shared" si="23"/>
        <v>24.753147575568939</v>
      </c>
      <c r="S96" s="322">
        <f t="shared" si="23"/>
        <v>23.170504498625014</v>
      </c>
      <c r="T96" s="322">
        <f t="shared" si="23"/>
        <v>23.793548768659498</v>
      </c>
      <c r="U96" s="322">
        <f t="shared" si="23"/>
        <v>26.208493584749629</v>
      </c>
      <c r="V96" s="322">
        <f t="shared" si="23"/>
        <v>24.826127121253652</v>
      </c>
      <c r="W96" s="322">
        <f t="shared" si="23"/>
        <v>33.192339800116983</v>
      </c>
      <c r="DA96" s="95"/>
    </row>
    <row r="97" spans="1:105" ht="12" customHeight="1" x14ac:dyDescent="0.25">
      <c r="A97" s="55" t="s">
        <v>92</v>
      </c>
      <c r="B97" s="332">
        <f>IF(B$6=0,0,B$6/OIS!B$5*1000)</f>
        <v>0.71957272973800046</v>
      </c>
      <c r="C97" s="332">
        <f>IF(C$6=0,0,C$6/OIS!C$5*1000)</f>
        <v>0.78098643730955952</v>
      </c>
      <c r="D97" s="332">
        <f>IF(D$6=0,0,D$6/OIS!D$5*1000)</f>
        <v>0.93341145082683297</v>
      </c>
      <c r="E97" s="332">
        <f>IF(E$6=0,0,E$6/OIS!E$5*1000)</f>
        <v>0.98348505992648205</v>
      </c>
      <c r="F97" s="332">
        <f>IF(F$6=0,0,F$6/OIS!F$5*1000)</f>
        <v>0.85665901928973009</v>
      </c>
      <c r="G97" s="332">
        <f>IF(G$6=0,0,G$6/OIS!G$5*1000)</f>
        <v>0.90594929779483613</v>
      </c>
      <c r="H97" s="332">
        <f>IF(H$6=0,0,H$6/OIS!H$5*1000)</f>
        <v>0.89934991530323949</v>
      </c>
      <c r="I97" s="332">
        <f>IF(I$6=0,0,I$6/OIS!I$5*1000)</f>
        <v>0.83664613752766837</v>
      </c>
      <c r="J97" s="332">
        <f>IF(J$6=0,0,J$6/OIS!J$5*1000)</f>
        <v>0.90361075264242952</v>
      </c>
      <c r="K97" s="332">
        <f>IF(K$6=0,0,K$6/OIS!K$5*1000)</f>
        <v>0.80259147194620162</v>
      </c>
      <c r="L97" s="332">
        <f>IF(L$6=0,0,L$6/OIS!L$5*1000)</f>
        <v>0.78762181358671191</v>
      </c>
      <c r="M97" s="332">
        <f>IF(M$6=0,0,M$6/OIS!M$5*1000)</f>
        <v>0.87257033720479915</v>
      </c>
      <c r="N97" s="332">
        <f>IF(N$6=0,0,N$6/OIS!N$5*1000)</f>
        <v>0.90441552037102313</v>
      </c>
      <c r="O97" s="332">
        <f>IF(O$6=0,0,O$6/OIS!O$5*1000)</f>
        <v>0.89672230171679368</v>
      </c>
      <c r="P97" s="332">
        <f>IF(P$6=0,0,P$6/OIS!P$5*1000)</f>
        <v>0.97111493642459179</v>
      </c>
      <c r="Q97" s="332">
        <f>IF(Q$6=0,0,Q$6/OIS!Q$5*1000)</f>
        <v>0.96712681609206919</v>
      </c>
      <c r="R97" s="332">
        <f>IF(R$6=0,0,R$6/OIS!R$5*1000)</f>
        <v>0.95224438378072096</v>
      </c>
      <c r="S97" s="332">
        <f>IF(S$6=0,0,S$6/OIS!S$5*1000)</f>
        <v>0.889354775203544</v>
      </c>
      <c r="T97" s="332">
        <f>IF(T$6=0,0,T$6/OIS!T$5*1000)</f>
        <v>0.75425784831966403</v>
      </c>
      <c r="U97" s="332">
        <f>IF(U$6=0,0,U$6/OIS!U$5*1000)</f>
        <v>0.69469786995134486</v>
      </c>
      <c r="V97" s="332">
        <f>IF(V$6=0,0,V$6/OIS!V$5*1000)</f>
        <v>0.74305169888735911</v>
      </c>
      <c r="W97" s="332">
        <f>IF(W$6=0,0,W$6/OIS!W$5*1000)</f>
        <v>0.71456226623750063</v>
      </c>
      <c r="DA97" s="67"/>
    </row>
    <row r="98" spans="1:105" ht="12" customHeight="1" x14ac:dyDescent="0.25">
      <c r="A98" s="202" t="s">
        <v>93</v>
      </c>
      <c r="B98" s="333">
        <f>IF(B$7=0,0,B$7/OIS!B$5*1000)</f>
        <v>0.31626272846676223</v>
      </c>
      <c r="C98" s="333">
        <f>IF(C$7=0,0,C$7/OIS!C$5*1000)</f>
        <v>0.34150599142560534</v>
      </c>
      <c r="D98" s="333">
        <f>IF(D$7=0,0,D$7/OIS!D$5*1000)</f>
        <v>0.40638756438916129</v>
      </c>
      <c r="E98" s="333">
        <f>IF(E$7=0,0,E$7/OIS!E$5*1000)</f>
        <v>0.42687099506083936</v>
      </c>
      <c r="F98" s="333">
        <f>IF(F$7=0,0,F$7/OIS!F$5*1000)</f>
        <v>0.37477179814974676</v>
      </c>
      <c r="G98" s="333">
        <f>IF(G$7=0,0,G$7/OIS!G$5*1000)</f>
        <v>0.39732871227954442</v>
      </c>
      <c r="H98" s="333">
        <f>IF(H$7=0,0,H$7/OIS!H$5*1000)</f>
        <v>0.39325033179402114</v>
      </c>
      <c r="I98" s="333">
        <f>IF(I$7=0,0,I$7/OIS!I$5*1000)</f>
        <v>0.36864540402648516</v>
      </c>
      <c r="J98" s="333">
        <f>IF(J$7=0,0,J$7/OIS!J$5*1000)</f>
        <v>0.40033989924199248</v>
      </c>
      <c r="K98" s="333">
        <f>IF(K$7=0,0,K$7/OIS!K$5*1000)</f>
        <v>0.36240024235184615</v>
      </c>
      <c r="L98" s="333">
        <f>IF(L$7=0,0,L$7/OIS!L$5*1000)</f>
        <v>0.36208763477293104</v>
      </c>
      <c r="M98" s="333">
        <f>IF(M$7=0,0,M$7/OIS!M$5*1000)</f>
        <v>0.44362402795416406</v>
      </c>
      <c r="N98" s="333">
        <f>IF(N$7=0,0,N$7/OIS!N$5*1000)</f>
        <v>0.4610528839964228</v>
      </c>
      <c r="O98" s="333">
        <f>IF(O$7=0,0,O$7/OIS!O$5*1000)</f>
        <v>0.46099101930176561</v>
      </c>
      <c r="P98" s="333">
        <f>IF(P$7=0,0,P$7/OIS!P$5*1000)</f>
        <v>0.49774269248165515</v>
      </c>
      <c r="Q98" s="333">
        <f>IF(Q$7=0,0,Q$7/OIS!Q$5*1000)</f>
        <v>0.49925735169282703</v>
      </c>
      <c r="R98" s="333">
        <f>IF(R$7=0,0,R$7/OIS!R$5*1000)</f>
        <v>0.48512709805101117</v>
      </c>
      <c r="S98" s="333">
        <f>IF(S$7=0,0,S$7/OIS!S$5*1000)</f>
        <v>0.44030506865041941</v>
      </c>
      <c r="T98" s="333">
        <f>IF(T$7=0,0,T$7/OIS!T$5*1000)</f>
        <v>0.38023459875977539</v>
      </c>
      <c r="U98" s="333">
        <f>IF(U$7=0,0,U$7/OIS!U$5*1000)</f>
        <v>0.3708127205003679</v>
      </c>
      <c r="V98" s="333">
        <f>IF(V$7=0,0,V$7/OIS!V$5*1000)</f>
        <v>0.39172835610706136</v>
      </c>
      <c r="W98" s="333">
        <f>IF(W$7=0,0,W$7/OIS!W$5*1000)</f>
        <v>0.41786289232294499</v>
      </c>
      <c r="DA98" s="174"/>
    </row>
    <row r="99" spans="1:105" ht="12" customHeight="1" x14ac:dyDescent="0.25">
      <c r="A99" s="202" t="s">
        <v>94</v>
      </c>
      <c r="B99" s="333">
        <f>IF(B$8=0,0,B$8/OIS!B$5*1000)</f>
        <v>0.48877201760162531</v>
      </c>
      <c r="C99" s="333">
        <f>IF(C$8=0,0,C$8/OIS!C$5*1000)</f>
        <v>0.52545137450575419</v>
      </c>
      <c r="D99" s="333">
        <f>IF(D$8=0,0,D$8/OIS!D$5*1000)</f>
        <v>0.62290666467978095</v>
      </c>
      <c r="E99" s="333">
        <f>IF(E$8=0,0,E$8/OIS!E$5*1000)</f>
        <v>0.65252911140005221</v>
      </c>
      <c r="F99" s="333">
        <f>IF(F$8=0,0,F$8/OIS!F$5*1000)</f>
        <v>0.5768712197575111</v>
      </c>
      <c r="G99" s="333">
        <f>IF(G$8=0,0,G$8/OIS!G$5*1000)</f>
        <v>0.61292350779782512</v>
      </c>
      <c r="H99" s="333">
        <f>IF(H$8=0,0,H$8/OIS!H$5*1000)</f>
        <v>0.60504924329108467</v>
      </c>
      <c r="I99" s="333">
        <f>IF(I$8=0,0,I$8/OIS!I$5*1000)</f>
        <v>0.57096435652368116</v>
      </c>
      <c r="J99" s="333">
        <f>IF(J$8=0,0,J$8/OIS!J$5*1000)</f>
        <v>0.62296530463852851</v>
      </c>
      <c r="K99" s="333">
        <f>IF(K$8=0,0,K$8/OIS!K$5*1000)</f>
        <v>0.57294850020235977</v>
      </c>
      <c r="L99" s="333">
        <f>IF(L$8=0,0,L$8/OIS!L$5*1000)</f>
        <v>0.58082538081453328</v>
      </c>
      <c r="M99" s="333">
        <f>IF(M$8=0,0,M$8/OIS!M$5*1000)</f>
        <v>0.76580082172468711</v>
      </c>
      <c r="N99" s="333">
        <f>IF(N$8=0,0,N$8/OIS!N$5*1000)</f>
        <v>0.79731538933031032</v>
      </c>
      <c r="O99" s="333">
        <f>IF(O$8=0,0,O$8/OIS!O$5*1000)</f>
        <v>0.80164794846732301</v>
      </c>
      <c r="P99" s="333">
        <f>IF(P$8=0,0,P$8/OIS!P$5*1000)</f>
        <v>0.86385574313283653</v>
      </c>
      <c r="Q99" s="333">
        <f>IF(Q$8=0,0,Q$8/OIS!Q$5*1000)</f>
        <v>0.87055549643349639</v>
      </c>
      <c r="R99" s="333">
        <f>IF(R$8=0,0,R$8/OIS!R$5*1000)</f>
        <v>0.83859357364299902</v>
      </c>
      <c r="S99" s="333">
        <f>IF(S$8=0,0,S$8/OIS!S$5*1000)</f>
        <v>0.74640286639563203</v>
      </c>
      <c r="T99" s="333">
        <f>IF(T$8=0,0,T$8/OIS!T$5*1000)</f>
        <v>0.65264123513515282</v>
      </c>
      <c r="U99" s="333">
        <f>IF(U$8=0,0,U$8/OIS!U$5*1000)</f>
        <v>0.66043238738629162</v>
      </c>
      <c r="V99" s="333">
        <f>IF(V$8=0,0,V$8/OIS!V$5*1000)</f>
        <v>0.69230770398431341</v>
      </c>
      <c r="W99" s="333">
        <f>IF(W$8=0,0,W$8/OIS!W$5*1000)</f>
        <v>0.78426558554383174</v>
      </c>
      <c r="DA99" s="174"/>
    </row>
    <row r="100" spans="1:105" ht="12" customHeight="1" x14ac:dyDescent="0.25">
      <c r="A100" s="202" t="s">
        <v>95</v>
      </c>
      <c r="B100" s="333">
        <f>IF(B$9=0,0,B$9/OIS!B$5*1000)</f>
        <v>0.2627578031724383</v>
      </c>
      <c r="C100" s="333">
        <f>IF(C$9=0,0,C$9/OIS!C$5*1000)</f>
        <v>0.28542855022385599</v>
      </c>
      <c r="D100" s="333">
        <f>IF(D$9=0,0,D$9/OIS!D$5*1000)</f>
        <v>0.34138359774113997</v>
      </c>
      <c r="E100" s="333">
        <f>IF(E$9=0,0,E$9/OIS!E$5*1000)</f>
        <v>0.35988198999113036</v>
      </c>
      <c r="F100" s="333">
        <f>IF(F$9=0,0,F$9/OIS!F$5*1000)</f>
        <v>0.31306008081754794</v>
      </c>
      <c r="G100" s="333">
        <f>IF(G$9=0,0,G$9/OIS!G$5*1000)</f>
        <v>0.33093369615380819</v>
      </c>
      <c r="H100" s="333">
        <f>IF(H$9=0,0,H$9/OIS!H$5*1000)</f>
        <v>0.32868889970634901</v>
      </c>
      <c r="I100" s="333">
        <f>IF(I$9=0,0,I$9/OIS!I$5*1000)</f>
        <v>0.30537820096865192</v>
      </c>
      <c r="J100" s="333">
        <f>IF(J$9=0,0,J$9/OIS!J$5*1000)</f>
        <v>0.32951387854069297</v>
      </c>
      <c r="K100" s="333">
        <f>IF(K$9=0,0,K$9/OIS!K$5*1000)</f>
        <v>0.29172083259710579</v>
      </c>
      <c r="L100" s="333">
        <f>IF(L$9=0,0,L$9/OIS!L$5*1000)</f>
        <v>0.2853765446587575</v>
      </c>
      <c r="M100" s="333">
        <f>IF(M$9=0,0,M$9/OIS!M$5*1000)</f>
        <v>0.31020358005498955</v>
      </c>
      <c r="N100" s="333">
        <f>IF(N$9=0,0,N$9/OIS!N$5*1000)</f>
        <v>0.32135121108893855</v>
      </c>
      <c r="O100" s="333">
        <f>IF(O$9=0,0,O$9/OIS!O$5*1000)</f>
        <v>0.31807690869382849</v>
      </c>
      <c r="P100" s="333">
        <f>IF(P$9=0,0,P$9/OIS!P$5*1000)</f>
        <v>0.3446738588454083</v>
      </c>
      <c r="Q100" s="333">
        <f>IF(Q$9=0,0,Q$9/OIS!Q$5*1000)</f>
        <v>0.34275977737059965</v>
      </c>
      <c r="R100" s="333">
        <f>IF(R$9=0,0,R$9/OIS!R$5*1000)</f>
        <v>0.33838860991036529</v>
      </c>
      <c r="S100" s="333">
        <f>IF(S$9=0,0,S$9/OIS!S$5*1000)</f>
        <v>0.31783109352908112</v>
      </c>
      <c r="T100" s="333">
        <f>IF(T$9=0,0,T$9/OIS!T$5*1000)</f>
        <v>0.26859650498892357</v>
      </c>
      <c r="U100" s="333">
        <f>IF(U$9=0,0,U$9/OIS!U$5*1000)</f>
        <v>0.24450018162759152</v>
      </c>
      <c r="V100" s="333">
        <f>IF(V$9=0,0,V$9/OIS!V$5*1000)</f>
        <v>0.26220412921041103</v>
      </c>
      <c r="W100" s="333">
        <f>IF(W$9=0,0,W$9/OIS!W$5*1000)</f>
        <v>0.24638514051595928</v>
      </c>
      <c r="DA100" s="174"/>
    </row>
    <row r="101" spans="1:105" ht="12" customHeight="1" x14ac:dyDescent="0.25">
      <c r="A101" s="56" t="s">
        <v>96</v>
      </c>
      <c r="B101" s="334">
        <f>IF(B$10=0,0,B$10/OIS!B$5*1000)</f>
        <v>1.0964493666967039</v>
      </c>
      <c r="C101" s="334">
        <f>IF(C$10=0,0,C$10/OIS!C$5*1000)</f>
        <v>1.1325053462254322</v>
      </c>
      <c r="D101" s="334">
        <f>IF(D$10=0,0,D$10/OIS!D$5*1000)</f>
        <v>1.1065319571842183</v>
      </c>
      <c r="E101" s="334">
        <f>IF(E$10=0,0,E$10/OIS!E$5*1000)</f>
        <v>1.0377368814888239</v>
      </c>
      <c r="F101" s="334">
        <f>IF(F$10=0,0,F$10/OIS!F$5*1000)</f>
        <v>0.92101169535946659</v>
      </c>
      <c r="G101" s="334">
        <f>IF(G$10=0,0,G$10/OIS!G$5*1000)</f>
        <v>0.99251119928262099</v>
      </c>
      <c r="H101" s="334">
        <f>IF(H$10=0,0,H$10/OIS!H$5*1000)</f>
        <v>1.0431712634337003</v>
      </c>
      <c r="I101" s="334">
        <f>IF(I$10=0,0,I$10/OIS!I$5*1000)</f>
        <v>1.018914053350044</v>
      </c>
      <c r="J101" s="334">
        <f>IF(J$10=0,0,J$10/OIS!J$5*1000)</f>
        <v>1.0180851735129959</v>
      </c>
      <c r="K101" s="334">
        <f>IF(K$10=0,0,K$10/OIS!K$5*1000)</f>
        <v>0.88868743798067817</v>
      </c>
      <c r="L101" s="334">
        <f>IF(L$10=0,0,L$10/OIS!L$5*1000)</f>
        <v>0.82529572971946163</v>
      </c>
      <c r="M101" s="334">
        <f>IF(M$10=0,0,M$10/OIS!M$5*1000)</f>
        <v>0.80709270350046991</v>
      </c>
      <c r="N101" s="334">
        <f>IF(N$10=0,0,N$10/OIS!N$5*1000)</f>
        <v>0.83234601461740332</v>
      </c>
      <c r="O101" s="334">
        <f>IF(O$10=0,0,O$10/OIS!O$5*1000)</f>
        <v>0.8084061687232148</v>
      </c>
      <c r="P101" s="334">
        <f>IF(P$10=0,0,P$10/OIS!P$5*1000)</f>
        <v>0.87630507073327923</v>
      </c>
      <c r="Q101" s="334">
        <f>IF(Q$10=0,0,Q$10/OIS!Q$5*1000)</f>
        <v>0.87328456154204204</v>
      </c>
      <c r="R101" s="334">
        <f>IF(R$10=0,0,R$10/OIS!R$5*1000)</f>
        <v>0.85801522060138247</v>
      </c>
      <c r="S101" s="334">
        <f>IF(S$10=0,0,S$10/OIS!S$5*1000)</f>
        <v>0.77622695964498245</v>
      </c>
      <c r="T101" s="334">
        <f>IF(T$10=0,0,T$10/OIS!T$5*1000)</f>
        <v>0.63543666689784339</v>
      </c>
      <c r="U101" s="334">
        <f>IF(U$10=0,0,U$10/OIS!U$5*1000)</f>
        <v>0.57405337155095271</v>
      </c>
      <c r="V101" s="334">
        <f>IF(V$10=0,0,V$10/OIS!V$5*1000)</f>
        <v>0.61942875814790921</v>
      </c>
      <c r="W101" s="334">
        <f>IF(W$10=0,0,W$10/OIS!W$5*1000)</f>
        <v>0.64296459338449741</v>
      </c>
      <c r="DA101" s="68"/>
    </row>
    <row r="102" spans="1:105" ht="12" customHeight="1" x14ac:dyDescent="0.25">
      <c r="A102" s="203" t="s">
        <v>3059</v>
      </c>
      <c r="B102" s="350">
        <f>IF(B$16=0,0,B$16/OIS!B$5*1000)</f>
        <v>7.3697463122541151</v>
      </c>
      <c r="C102" s="350">
        <f>IF(C$16=0,0,C$16/OIS!C$5*1000)</f>
        <v>7.0587649955740384</v>
      </c>
      <c r="D102" s="350">
        <f>IF(D$16=0,0,D$16/OIS!D$5*1000)</f>
        <v>4.6837930970478192</v>
      </c>
      <c r="E102" s="350">
        <f>IF(E$16=0,0,E$16/OIS!E$5*1000)</f>
        <v>2.8561893368426974</v>
      </c>
      <c r="F102" s="350">
        <f>IF(F$16=0,0,F$16/OIS!F$5*1000)</f>
        <v>3.3823608420827185</v>
      </c>
      <c r="G102" s="350">
        <f>IF(G$16=0,0,G$16/OIS!G$5*1000)</f>
        <v>3.6486120879959718</v>
      </c>
      <c r="H102" s="350">
        <f>IF(H$16=0,0,H$16/OIS!H$5*1000)</f>
        <v>3.7009048450675204</v>
      </c>
      <c r="I102" s="350">
        <f>IF(I$16=0,0,I$16/OIS!I$5*1000)</f>
        <v>4.1119423455023041</v>
      </c>
      <c r="J102" s="350">
        <f>IF(J$16=0,0,J$16/OIS!J$5*1000)</f>
        <v>3.241676375512788</v>
      </c>
      <c r="K102" s="350">
        <f>IF(K$16=0,0,K$16/OIS!K$5*1000)</f>
        <v>3.5658806243696084</v>
      </c>
      <c r="L102" s="350">
        <f>IF(L$16=0,0,L$16/OIS!L$5*1000)</f>
        <v>3.5505620973082332</v>
      </c>
      <c r="M102" s="350">
        <f>IF(M$16=0,0,M$16/OIS!M$5*1000)</f>
        <v>3.4364875635833245</v>
      </c>
      <c r="N102" s="350">
        <f>IF(N$16=0,0,N$16/OIS!N$5*1000)</f>
        <v>3.9025989113936626</v>
      </c>
      <c r="O102" s="350">
        <f>IF(O$16=0,0,O$16/OIS!O$5*1000)</f>
        <v>4.1398294927590236</v>
      </c>
      <c r="P102" s="350">
        <f>IF(P$16=0,0,P$16/OIS!P$5*1000)</f>
        <v>3.1068302720577128</v>
      </c>
      <c r="Q102" s="350">
        <f>IF(Q$16=0,0,Q$16/OIS!Q$5*1000)</f>
        <v>2.4310762794352661</v>
      </c>
      <c r="R102" s="350">
        <f>IF(R$16=0,0,R$16/OIS!R$5*1000)</f>
        <v>2.2183539878523932</v>
      </c>
      <c r="S102" s="350">
        <f>IF(S$16=0,0,S$16/OIS!S$5*1000)</f>
        <v>2.3211253756596064</v>
      </c>
      <c r="T102" s="350">
        <f>IF(T$16=0,0,T$16/OIS!T$5*1000)</f>
        <v>2.9886020310572041</v>
      </c>
      <c r="U102" s="350">
        <f>IF(U$16=0,0,U$16/OIS!U$5*1000)</f>
        <v>3.6347534626641851</v>
      </c>
      <c r="V102" s="350">
        <f>IF(V$16=0,0,V$16/OIS!V$5*1000)</f>
        <v>2.9652126697841954</v>
      </c>
      <c r="W102" s="350">
        <f>IF(W$16=0,0,W$16/OIS!W$5*1000)</f>
        <v>5.7444799312214183</v>
      </c>
      <c r="DA102" s="175"/>
    </row>
    <row r="103" spans="1:105" ht="12" customHeight="1" x14ac:dyDescent="0.25">
      <c r="A103" s="203" t="s">
        <v>3071</v>
      </c>
      <c r="B103" s="350">
        <f>IF(B$27=0,0,B$27/OIS!B$5*1000)</f>
        <v>9.371490270841706</v>
      </c>
      <c r="C103" s="350">
        <f>IF(C$27=0,0,C$27/OIS!C$5*1000)</f>
        <v>8.7702702159793482</v>
      </c>
      <c r="D103" s="350">
        <f>IF(D$27=0,0,D$27/OIS!D$5*1000)</f>
        <v>6.5225095517948564</v>
      </c>
      <c r="E103" s="350">
        <f>IF(E$27=0,0,E$27/OIS!E$5*1000)</f>
        <v>4.2771265273978338</v>
      </c>
      <c r="F103" s="350">
        <f>IF(F$27=0,0,F$27/OIS!F$5*1000)</f>
        <v>5.0704111956432101</v>
      </c>
      <c r="G103" s="350">
        <f>IF(G$27=0,0,G$27/OIS!G$5*1000)</f>
        <v>5.3110139011133342</v>
      </c>
      <c r="H103" s="350">
        <f>IF(H$27=0,0,H$27/OIS!H$5*1000)</f>
        <v>5.0094625478686687</v>
      </c>
      <c r="I103" s="350">
        <f>IF(I$27=0,0,I$27/OIS!I$5*1000)</f>
        <v>5.27462764316651</v>
      </c>
      <c r="J103" s="350">
        <f>IF(J$27=0,0,J$27/OIS!J$5*1000)</f>
        <v>4.5418433169430017</v>
      </c>
      <c r="K103" s="350">
        <f>IF(K$27=0,0,K$27/OIS!K$5*1000)</f>
        <v>5.3666606732993278</v>
      </c>
      <c r="L103" s="350">
        <f>IF(L$27=0,0,L$27/OIS!L$5*1000)</f>
        <v>5.6844290958192243</v>
      </c>
      <c r="M103" s="350">
        <f>IF(M$27=0,0,M$27/OIS!M$5*1000)</f>
        <v>5.8409926091196516</v>
      </c>
      <c r="N103" s="350">
        <f>IF(N$27=0,0,N$27/OIS!N$5*1000)</f>
        <v>6.595292196831438</v>
      </c>
      <c r="O103" s="350">
        <f>IF(O$27=0,0,O$27/OIS!O$5*1000)</f>
        <v>6.6606330215281782</v>
      </c>
      <c r="P103" s="350">
        <f>IF(P$27=0,0,P$27/OIS!P$5*1000)</f>
        <v>5.8229851480030748</v>
      </c>
      <c r="Q103" s="350">
        <f>IF(Q$27=0,0,Q$27/OIS!Q$5*1000)</f>
        <v>5.0851052722914218</v>
      </c>
      <c r="R103" s="350">
        <f>IF(R$27=0,0,R$27/OIS!R$5*1000)</f>
        <v>4.8319079778482239</v>
      </c>
      <c r="S103" s="350">
        <f>IF(S$27=0,0,S$27/OIS!S$5*1000)</f>
        <v>4.7703915183704471</v>
      </c>
      <c r="T103" s="350">
        <f>IF(T$27=0,0,T$27/OIS!T$5*1000)</f>
        <v>5.6320730269343535</v>
      </c>
      <c r="U103" s="350">
        <f>IF(U$27=0,0,U$27/OIS!U$5*1000)</f>
        <v>6.3155720952248</v>
      </c>
      <c r="V103" s="350">
        <f>IF(V$27=0,0,V$27/OIS!V$5*1000)</f>
        <v>5.5047238387269957</v>
      </c>
      <c r="W103" s="350">
        <f>IF(W$27=0,0,W$27/OIS!W$5*1000)</f>
        <v>7.6383436554824113</v>
      </c>
      <c r="DA103" s="175"/>
    </row>
    <row r="104" spans="1:105" ht="12" customHeight="1" x14ac:dyDescent="0.25">
      <c r="A104" s="203" t="s">
        <v>3081</v>
      </c>
      <c r="B104" s="350">
        <f>IF(B$35=0,0,B$35/OIS!B$5*1000)</f>
        <v>2.0901480419545519</v>
      </c>
      <c r="C104" s="350">
        <f>IF(C$35=0,0,C$35/OIS!C$5*1000)</f>
        <v>2.0186376193309896</v>
      </c>
      <c r="D104" s="350">
        <f>IF(D$35=0,0,D$35/OIS!D$5*1000)</f>
        <v>1.2938309537143697</v>
      </c>
      <c r="E104" s="350">
        <f>IF(E$35=0,0,E$35/OIS!E$5*1000)</f>
        <v>0.77067107999374507</v>
      </c>
      <c r="F104" s="350">
        <f>IF(F$35=0,0,F$35/OIS!F$5*1000)</f>
        <v>0.9088040456877432</v>
      </c>
      <c r="G104" s="350">
        <f>IF(G$35=0,0,G$35/OIS!G$5*1000)</f>
        <v>0.99555304775876541</v>
      </c>
      <c r="H104" s="350">
        <f>IF(H$35=0,0,H$35/OIS!H$5*1000)</f>
        <v>1.0424084552598529</v>
      </c>
      <c r="I104" s="350">
        <f>IF(I$35=0,0,I$35/OIS!I$5*1000)</f>
        <v>1.1871534448127501</v>
      </c>
      <c r="J104" s="350">
        <f>IF(J$35=0,0,J$35/OIS!J$5*1000)</f>
        <v>0.92496703824211557</v>
      </c>
      <c r="K104" s="350">
        <f>IF(K$35=0,0,K$35/OIS!K$5*1000)</f>
        <v>0.98649351230369853</v>
      </c>
      <c r="L104" s="350">
        <f>IF(L$35=0,0,L$35/OIS!L$5*1000)</f>
        <v>0.959966817497382</v>
      </c>
      <c r="M104" s="350">
        <f>IF(M$35=0,0,M$35/OIS!M$5*1000)</f>
        <v>0.96960509598771361</v>
      </c>
      <c r="N104" s="350">
        <f>IF(N$35=0,0,N$35/OIS!N$5*1000)</f>
        <v>1.0935052909016065</v>
      </c>
      <c r="O104" s="350">
        <f>IF(O$35=0,0,O$35/OIS!O$5*1000)</f>
        <v>1.1847500278005552</v>
      </c>
      <c r="P104" s="350">
        <f>IF(P$35=0,0,P$35/OIS!P$5*1000)</f>
        <v>0.85414299893338552</v>
      </c>
      <c r="Q104" s="350">
        <f>IF(Q$35=0,0,Q$35/OIS!Q$5*1000)</f>
        <v>0.65438335268582437</v>
      </c>
      <c r="R104" s="350">
        <f>IF(R$35=0,0,R$35/OIS!R$5*1000)</f>
        <v>0.58006673918876839</v>
      </c>
      <c r="S104" s="350">
        <f>IF(S$35=0,0,S$35/OIS!S$5*1000)</f>
        <v>0.59922257506020182</v>
      </c>
      <c r="T104" s="350">
        <f>IF(T$35=0,0,T$35/OIS!T$5*1000)</f>
        <v>0.78364159070764083</v>
      </c>
      <c r="U104" s="350">
        <f>IF(U$35=0,0,U$35/OIS!U$5*1000)</f>
        <v>1.0051287872970966</v>
      </c>
      <c r="V104" s="350">
        <f>IF(V$35=0,0,V$35/OIS!V$5*1000)</f>
        <v>0.81048875883904581</v>
      </c>
      <c r="W104" s="350">
        <f>IF(W$35=0,0,W$35/OIS!W$5*1000)</f>
        <v>1.7974710591263174</v>
      </c>
      <c r="DA104" s="175"/>
    </row>
    <row r="105" spans="1:105" ht="12" customHeight="1" x14ac:dyDescent="0.25">
      <c r="A105" s="203" t="s">
        <v>3103</v>
      </c>
      <c r="B105" s="350">
        <f>IF(B$54=0,0,B$54/OIS!B$5*1000)</f>
        <v>0.49167300298046457</v>
      </c>
      <c r="C105" s="350">
        <f>IF(C$54=0,0,C$54/OIS!C$5*1000)</f>
        <v>0.47476623789986716</v>
      </c>
      <c r="D105" s="350">
        <f>IF(D$54=0,0,D$54/OIS!D$5*1000)</f>
        <v>0.33644933005852057</v>
      </c>
      <c r="E105" s="350">
        <f>IF(E$54=0,0,E$54/OIS!E$5*1000)</f>
        <v>0.22970282758255495</v>
      </c>
      <c r="F105" s="350">
        <f>IF(F$54=0,0,F$54/OIS!F$5*1000)</f>
        <v>0.26435658245387089</v>
      </c>
      <c r="G105" s="350">
        <f>IF(G$54=0,0,G$54/OIS!G$5*1000)</f>
        <v>0.29194777549607409</v>
      </c>
      <c r="H105" s="350">
        <f>IF(H$54=0,0,H$54/OIS!H$5*1000)</f>
        <v>0.29562655188187642</v>
      </c>
      <c r="I105" s="350">
        <f>IF(I$54=0,0,I$54/OIS!I$5*1000)</f>
        <v>0.33412647972807952</v>
      </c>
      <c r="J105" s="350">
        <f>IF(J$54=0,0,J$54/OIS!J$5*1000)</f>
        <v>0.30016036745341013</v>
      </c>
      <c r="K105" s="350">
        <f>IF(K$54=0,0,K$54/OIS!K$5*1000)</f>
        <v>0.33528268015586565</v>
      </c>
      <c r="L105" s="350">
        <f>IF(L$54=0,0,L$54/OIS!L$5*1000)</f>
        <v>0.359260810326756</v>
      </c>
      <c r="M105" s="350">
        <f>IF(M$54=0,0,M$54/OIS!M$5*1000)</f>
        <v>0.59208124131967743</v>
      </c>
      <c r="N105" s="350">
        <f>IF(N$54=0,0,N$54/OIS!N$5*1000)</f>
        <v>0.6380568864789975</v>
      </c>
      <c r="O105" s="350">
        <f>IF(O$54=0,0,O$54/OIS!O$5*1000)</f>
        <v>0.67221762903498905</v>
      </c>
      <c r="P105" s="350">
        <f>IF(P$54=0,0,P$54/OIS!P$5*1000)</f>
        <v>0.63211914987355022</v>
      </c>
      <c r="Q105" s="350">
        <f>IF(Q$54=0,0,Q$54/OIS!Q$5*1000)</f>
        <v>0.60691265684308382</v>
      </c>
      <c r="R105" s="350">
        <f>IF(R$54=0,0,R$54/OIS!R$5*1000)</f>
        <v>0.55195863581333637</v>
      </c>
      <c r="S105" s="350">
        <f>IF(S$54=0,0,S$54/OIS!S$5*1000)</f>
        <v>0.46298984018085754</v>
      </c>
      <c r="T105" s="350">
        <f>IF(T$54=0,0,T$54/OIS!T$5*1000)</f>
        <v>0.48322595308994815</v>
      </c>
      <c r="U105" s="350">
        <f>IF(U$54=0,0,U$54/OIS!U$5*1000)</f>
        <v>0.60667875384299996</v>
      </c>
      <c r="V105" s="350">
        <f>IF(V$54=0,0,V$54/OIS!V$5*1000)</f>
        <v>0.57015163958579251</v>
      </c>
      <c r="W105" s="350">
        <f>IF(W$54=0,0,W$54/OIS!W$5*1000)</f>
        <v>0.96574402844886587</v>
      </c>
      <c r="DA105" s="175"/>
    </row>
    <row r="106" spans="1:105" ht="12" customHeight="1" x14ac:dyDescent="0.25">
      <c r="A106" s="203" t="s">
        <v>3124</v>
      </c>
      <c r="B106" s="350">
        <f>IF(B$68=0,0,B$68/OIS!B$5*1000)</f>
        <v>0.54989649921273809</v>
      </c>
      <c r="C106" s="350">
        <f>IF(C$68=0,0,C$68/OIS!C$5*1000)</f>
        <v>0.76697301319865818</v>
      </c>
      <c r="D106" s="350">
        <f>IF(D$68=0,0,D$68/OIS!D$5*1000)</f>
        <v>0.70276007601033674</v>
      </c>
      <c r="E106" s="350">
        <f>IF(E$68=0,0,E$68/OIS!E$5*1000)</f>
        <v>1.1375511025633287</v>
      </c>
      <c r="F106" s="350">
        <f>IF(F$68=0,0,F$68/OIS!F$5*1000)</f>
        <v>1.3702775886573828</v>
      </c>
      <c r="G106" s="350">
        <f>IF(G$68=0,0,G$68/OIS!G$5*1000)</f>
        <v>1.2828995305001467</v>
      </c>
      <c r="H106" s="350">
        <f>IF(H$68=0,0,H$68/OIS!H$5*1000)</f>
        <v>0.85062306452204484</v>
      </c>
      <c r="I106" s="350">
        <f>IF(I$68=0,0,I$68/OIS!I$5*1000)</f>
        <v>0.71562858689349329</v>
      </c>
      <c r="J106" s="350">
        <f>IF(J$68=0,0,J$68/OIS!J$5*1000)</f>
        <v>0.55265026284128138</v>
      </c>
      <c r="K106" s="350">
        <f>IF(K$68=0,0,K$68/OIS!K$5*1000)</f>
        <v>0.58083309159649954</v>
      </c>
      <c r="L106" s="350">
        <f>IF(L$68=0,0,L$68/OIS!L$5*1000)</f>
        <v>0.98167392013939647</v>
      </c>
      <c r="M106" s="350">
        <f>IF(M$68=0,0,M$68/OIS!M$5*1000)</f>
        <v>0.71591093270105877</v>
      </c>
      <c r="N106" s="350">
        <f>IF(N$68=0,0,N$68/OIS!N$5*1000)</f>
        <v>0.89032168882486462</v>
      </c>
      <c r="O106" s="350">
        <f>IF(O$68=0,0,O$68/OIS!O$5*1000)</f>
        <v>1.1182946239839162</v>
      </c>
      <c r="P106" s="350">
        <f>IF(P$68=0,0,P$68/OIS!P$5*1000)</f>
        <v>0.6755657500153317</v>
      </c>
      <c r="Q106" s="350">
        <f>IF(Q$68=0,0,Q$68/OIS!Q$5*1000)</f>
        <v>0.58239754257610066</v>
      </c>
      <c r="R106" s="350">
        <f>IF(R$68=0,0,R$68/OIS!R$5*1000)</f>
        <v>0.79095086210732612</v>
      </c>
      <c r="S106" s="350">
        <f>IF(S$68=0,0,S$68/OIS!S$5*1000)</f>
        <v>1.3004235414803231</v>
      </c>
      <c r="T106" s="350">
        <f>IF(T$68=0,0,T$68/OIS!T$5*1000)</f>
        <v>1.7650349387502746</v>
      </c>
      <c r="U106" s="350">
        <f>IF(U$68=0,0,U$68/OIS!U$5*1000)</f>
        <v>1.8694728656172737</v>
      </c>
      <c r="V106" s="350">
        <f>IF(V$68=0,0,V$68/OIS!V$5*1000)</f>
        <v>1.6853957497239964</v>
      </c>
      <c r="W106" s="350">
        <f>IF(W$68=0,0,W$68/OIS!W$5*1000)</f>
        <v>1.0108720167984115</v>
      </c>
      <c r="DA106" s="175"/>
    </row>
    <row r="107" spans="1:105" ht="12" customHeight="1" x14ac:dyDescent="0.25">
      <c r="A107" s="41" t="s">
        <v>3122</v>
      </c>
      <c r="B107" s="335">
        <f>IF(B$69=0,0,B$69/OIS!B$5*1000)</f>
        <v>5.5659004552525051</v>
      </c>
      <c r="C107" s="335">
        <f>IF(C$69=0,0,C$69/OIS!C$5*1000)</f>
        <v>5.9111613300018488</v>
      </c>
      <c r="D107" s="335">
        <f>IF(D$69=0,0,D$69/OIS!D$5*1000)</f>
        <v>6.9334982869928607</v>
      </c>
      <c r="E107" s="335">
        <f>IF(E$69=0,0,E$69/OIS!E$5*1000)</f>
        <v>7.2076872104513798</v>
      </c>
      <c r="F107" s="335">
        <f>IF(F$69=0,0,F$69/OIS!F$5*1000)</f>
        <v>6.4969791408776993</v>
      </c>
      <c r="G107" s="335">
        <f>IF(G$69=0,0,G$69/OIS!G$5*1000)</f>
        <v>6.9445100153935151</v>
      </c>
      <c r="H107" s="335">
        <f>IF(H$69=0,0,H$69/OIS!H$5*1000)</f>
        <v>6.8060656098815873</v>
      </c>
      <c r="I107" s="335">
        <f>IF(I$69=0,0,I$69/OIS!I$5*1000)</f>
        <v>6.540263539663945</v>
      </c>
      <c r="J107" s="335">
        <f>IF(J$69=0,0,J$69/OIS!J$5*1000)</f>
        <v>7.2261203337861843</v>
      </c>
      <c r="K107" s="335">
        <f>IF(K$69=0,0,K$69/OIS!K$5*1000)</f>
        <v>6.9240589771951191</v>
      </c>
      <c r="L107" s="335">
        <f>IF(L$69=0,0,L$69/OIS!L$5*1000)</f>
        <v>7.2732700276357711</v>
      </c>
      <c r="M107" s="335">
        <f>IF(M$69=0,0,M$69/OIS!M$5*1000)</f>
        <v>11.210055157530036</v>
      </c>
      <c r="N107" s="335">
        <f>IF(N$69=0,0,N$69/OIS!N$5*1000)</f>
        <v>11.711068062719821</v>
      </c>
      <c r="O107" s="335">
        <f>IF(O$69=0,0,O$69/OIS!O$5*1000)</f>
        <v>11.897865267496901</v>
      </c>
      <c r="P107" s="335">
        <f>IF(P$69=0,0,P$69/OIS!P$5*1000)</f>
        <v>12.774179910470757</v>
      </c>
      <c r="Q107" s="335">
        <f>IF(Q$69=0,0,Q$69/OIS!Q$5*1000)</f>
        <v>12.985783489180339</v>
      </c>
      <c r="R107" s="335">
        <f>IF(R$69=0,0,R$69/OIS!R$5*1000)</f>
        <v>12.307540486772407</v>
      </c>
      <c r="S107" s="335">
        <f>IF(S$69=0,0,S$69/OIS!S$5*1000)</f>
        <v>10.546230884449917</v>
      </c>
      <c r="T107" s="335">
        <f>IF(T$69=0,0,T$69/OIS!T$5*1000)</f>
        <v>9.4498043740187221</v>
      </c>
      <c r="U107" s="335">
        <f>IF(U$69=0,0,U$69/OIS!U$5*1000)</f>
        <v>10.232391089086727</v>
      </c>
      <c r="V107" s="335">
        <f>IF(V$69=0,0,V$69/OIS!V$5*1000)</f>
        <v>10.581433818256571</v>
      </c>
      <c r="W107" s="335">
        <f>IF(W$69=0,0,W$69/OIS!W$5*1000)</f>
        <v>13.229388631034825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useful energy demand"</f>
        <v>LU: Other industrial sectors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21.458081449922009</v>
      </c>
      <c r="C5" s="225">
        <v>21.38423932227732</v>
      </c>
      <c r="D5" s="225">
        <v>21.005195801228819</v>
      </c>
      <c r="E5" s="225">
        <v>32.479781845945489</v>
      </c>
      <c r="F5" s="225">
        <v>26.19129630166853</v>
      </c>
      <c r="G5" s="225">
        <v>25.099535040240141</v>
      </c>
      <c r="H5" s="225">
        <v>24.175790765135641</v>
      </c>
      <c r="I5" s="225">
        <v>24.72488558413691</v>
      </c>
      <c r="J5" s="225">
        <v>24.31159713003612</v>
      </c>
      <c r="K5" s="225">
        <v>20.15918696821679</v>
      </c>
      <c r="L5" s="225">
        <v>20.636723527701459</v>
      </c>
      <c r="M5" s="225">
        <v>24.697064647229411</v>
      </c>
      <c r="N5" s="225">
        <v>24.975288480304279</v>
      </c>
      <c r="O5" s="225">
        <v>26.606017239406761</v>
      </c>
      <c r="P5" s="225">
        <v>26.792861119546291</v>
      </c>
      <c r="Q5" s="225">
        <v>27.117854473827951</v>
      </c>
      <c r="R5" s="225">
        <v>29.916409749112631</v>
      </c>
      <c r="S5" s="225">
        <v>27.460979516697471</v>
      </c>
      <c r="T5" s="225">
        <v>20.883426962210098</v>
      </c>
      <c r="U5" s="225">
        <v>23.274243166556609</v>
      </c>
      <c r="V5" s="225">
        <v>23.36961886270095</v>
      </c>
      <c r="W5" s="225">
        <v>53.07964506417472</v>
      </c>
      <c r="DA5" s="89" t="s">
        <v>3125</v>
      </c>
    </row>
    <row r="6" spans="1:105" ht="12" customHeight="1" x14ac:dyDescent="0.25">
      <c r="A6" s="55" t="s">
        <v>92</v>
      </c>
      <c r="B6" s="261">
        <v>0.67526388236139889</v>
      </c>
      <c r="C6" s="261">
        <v>0.72655990474511134</v>
      </c>
      <c r="D6" s="261">
        <v>0.95122243709034038</v>
      </c>
      <c r="E6" s="261">
        <v>1.765465435506965</v>
      </c>
      <c r="F6" s="261">
        <v>1.245664918423423</v>
      </c>
      <c r="G6" s="261">
        <v>1.1865213745831591</v>
      </c>
      <c r="H6" s="261">
        <v>1.1604211964573969</v>
      </c>
      <c r="I6" s="261">
        <v>1.0975565599161159</v>
      </c>
      <c r="J6" s="261">
        <v>1.198113543865543</v>
      </c>
      <c r="K6" s="261">
        <v>0.88065563287431015</v>
      </c>
      <c r="L6" s="261">
        <v>0.85657302620560627</v>
      </c>
      <c r="M6" s="261">
        <v>0.90387890279432159</v>
      </c>
      <c r="N6" s="261">
        <v>0.88299169911506237</v>
      </c>
      <c r="O6" s="261">
        <v>0.90760798322038827</v>
      </c>
      <c r="P6" s="261">
        <v>1.0134880771550669</v>
      </c>
      <c r="Q6" s="261">
        <v>1.0604885989078039</v>
      </c>
      <c r="R6" s="261">
        <v>1.207181635078034</v>
      </c>
      <c r="S6" s="261">
        <v>1.13096463092407</v>
      </c>
      <c r="T6" s="261">
        <v>0.7422445750139357</v>
      </c>
      <c r="U6" s="261">
        <v>0.69798475670457527</v>
      </c>
      <c r="V6" s="261">
        <v>0.77175400300370856</v>
      </c>
      <c r="W6" s="261">
        <v>1.272021923742662</v>
      </c>
      <c r="DA6" s="67" t="s">
        <v>3126</v>
      </c>
    </row>
    <row r="7" spans="1:105" ht="12" customHeight="1" x14ac:dyDescent="0.25">
      <c r="A7" s="202" t="s">
        <v>93</v>
      </c>
      <c r="B7" s="226">
        <v>7.6589977161214864E-2</v>
      </c>
      <c r="C7" s="226">
        <v>8.1971345599310977E-2</v>
      </c>
      <c r="D7" s="226">
        <v>0.1068410502667491</v>
      </c>
      <c r="E7" s="226">
        <v>0.1976911923185409</v>
      </c>
      <c r="F7" s="226">
        <v>0.14062809867462001</v>
      </c>
      <c r="G7" s="226">
        <v>0.13430464327481181</v>
      </c>
      <c r="H7" s="226">
        <v>0.13094080091179791</v>
      </c>
      <c r="I7" s="226">
        <v>0.1248325690720912</v>
      </c>
      <c r="J7" s="226">
        <v>0.13704713286430881</v>
      </c>
      <c r="K7" s="226">
        <v>0.1027167325032201</v>
      </c>
      <c r="L7" s="226">
        <v>0.10177248190655939</v>
      </c>
      <c r="M7" s="226">
        <v>0.1189047676904204</v>
      </c>
      <c r="N7" s="226">
        <v>0.11649299537970249</v>
      </c>
      <c r="O7" s="226">
        <v>0.1207592759082854</v>
      </c>
      <c r="P7" s="226">
        <v>0.13444248535660441</v>
      </c>
      <c r="Q7" s="226">
        <v>0.14169442314669781</v>
      </c>
      <c r="R7" s="226">
        <v>0.1592189579129927</v>
      </c>
      <c r="S7" s="226">
        <v>0.14494854466123289</v>
      </c>
      <c r="T7" s="226">
        <v>9.688198242873039E-2</v>
      </c>
      <c r="U7" s="226">
        <v>9.6462569478801816E-2</v>
      </c>
      <c r="V7" s="226">
        <v>0.1053492908076494</v>
      </c>
      <c r="W7" s="226">
        <v>0.19244480334962241</v>
      </c>
      <c r="DA7" s="174" t="s">
        <v>3127</v>
      </c>
    </row>
    <row r="8" spans="1:105" ht="12" customHeight="1" x14ac:dyDescent="0.25">
      <c r="A8" s="202" t="s">
        <v>94</v>
      </c>
      <c r="B8" s="226">
        <v>0.64777313897647493</v>
      </c>
      <c r="C8" s="226">
        <v>0.6901094825172166</v>
      </c>
      <c r="D8" s="226">
        <v>0.8959965174698481</v>
      </c>
      <c r="E8" s="226">
        <v>1.6534412508550369</v>
      </c>
      <c r="F8" s="226">
        <v>1.184598977245523</v>
      </c>
      <c r="G8" s="226">
        <v>1.133916420864183</v>
      </c>
      <c r="H8" s="226">
        <v>1.1025304766548849</v>
      </c>
      <c r="I8" s="226">
        <v>1.0583047174934761</v>
      </c>
      <c r="J8" s="226">
        <v>1.1674985576781201</v>
      </c>
      <c r="K8" s="226">
        <v>0.88933982669573886</v>
      </c>
      <c r="L8" s="226">
        <v>0.89435679122402623</v>
      </c>
      <c r="M8" s="226">
        <v>1.12486481157851</v>
      </c>
      <c r="N8" s="226">
        <v>1.104156178108167</v>
      </c>
      <c r="O8" s="226">
        <v>1.1509648334215341</v>
      </c>
      <c r="P8" s="226">
        <v>1.278872464285987</v>
      </c>
      <c r="Q8" s="226">
        <v>1.3541834190479789</v>
      </c>
      <c r="R8" s="226">
        <v>1.5088483110125941</v>
      </c>
      <c r="S8" s="226">
        <v>1.3472240828566091</v>
      </c>
      <c r="T8" s="226">
        <v>0.9117578256786254</v>
      </c>
      <c r="U8" s="226">
        <v>0.94168240934989045</v>
      </c>
      <c r="V8" s="226">
        <v>1.020624072535298</v>
      </c>
      <c r="W8" s="226">
        <v>1.9780893725906019</v>
      </c>
      <c r="DA8" s="174" t="s">
        <v>3128</v>
      </c>
    </row>
    <row r="9" spans="1:105" ht="12" customHeight="1" x14ac:dyDescent="0.25">
      <c r="A9" s="202" t="s">
        <v>95</v>
      </c>
      <c r="B9" s="226">
        <v>0.24440696489764099</v>
      </c>
      <c r="C9" s="226">
        <v>0.26320872614675239</v>
      </c>
      <c r="D9" s="226">
        <v>0.3448537960021214</v>
      </c>
      <c r="E9" s="226">
        <v>0.64037390199534616</v>
      </c>
      <c r="F9" s="226">
        <v>0.45121445688156953</v>
      </c>
      <c r="G9" s="226">
        <v>0.42960038558704827</v>
      </c>
      <c r="H9" s="226">
        <v>0.42037121404657918</v>
      </c>
      <c r="I9" s="226">
        <v>0.39706664368751809</v>
      </c>
      <c r="J9" s="226">
        <v>0.43302616001652422</v>
      </c>
      <c r="K9" s="226">
        <v>0.31722046179243452</v>
      </c>
      <c r="L9" s="226">
        <v>0.30754009055481679</v>
      </c>
      <c r="M9" s="226">
        <v>0.31831646345128223</v>
      </c>
      <c r="N9" s="226">
        <v>0.31077951483951488</v>
      </c>
      <c r="O9" s="226">
        <v>0.31889416266797149</v>
      </c>
      <c r="P9" s="226">
        <v>0.35631391885003832</v>
      </c>
      <c r="Q9" s="226">
        <v>0.37228943671537701</v>
      </c>
      <c r="R9" s="226">
        <v>0.42490598269298763</v>
      </c>
      <c r="S9" s="226">
        <v>0.40035364985722383</v>
      </c>
      <c r="T9" s="226">
        <v>0.26180395477833163</v>
      </c>
      <c r="U9" s="226">
        <v>0.24330336400223271</v>
      </c>
      <c r="V9" s="226">
        <v>0.26972338115390071</v>
      </c>
      <c r="W9" s="226">
        <v>0.43442229364929819</v>
      </c>
      <c r="DA9" s="174" t="s">
        <v>3129</v>
      </c>
    </row>
    <row r="10" spans="1:105" ht="12" customHeight="1" x14ac:dyDescent="0.25">
      <c r="A10" s="56" t="s">
        <v>96</v>
      </c>
      <c r="B10" s="262">
        <v>1.662543030905155</v>
      </c>
      <c r="C10" s="262">
        <v>1.7103516882871279</v>
      </c>
      <c r="D10" s="262">
        <v>1.881381044424554</v>
      </c>
      <c r="E10" s="262">
        <v>3.1677130209700959</v>
      </c>
      <c r="F10" s="262">
        <v>2.2506660244251862</v>
      </c>
      <c r="G10" s="262">
        <v>2.1827820970068599</v>
      </c>
      <c r="H10" s="262">
        <v>2.257820027286856</v>
      </c>
      <c r="I10" s="262">
        <v>2.2259168648322829</v>
      </c>
      <c r="J10" s="262">
        <v>2.2740302399896688</v>
      </c>
      <c r="K10" s="262">
        <v>1.629655590034935</v>
      </c>
      <c r="L10" s="262">
        <v>1.5028028522960599</v>
      </c>
      <c r="M10" s="262">
        <v>1.4308760668050839</v>
      </c>
      <c r="N10" s="262">
        <v>1.382253145179287</v>
      </c>
      <c r="O10" s="262">
        <v>1.386863348182267</v>
      </c>
      <c r="P10" s="262">
        <v>1.577906676876103</v>
      </c>
      <c r="Q10" s="262">
        <v>1.661983162545388</v>
      </c>
      <c r="R10" s="262">
        <v>1.8894275486273779</v>
      </c>
      <c r="S10" s="262">
        <v>1.7103854786862689</v>
      </c>
      <c r="T10" s="262">
        <v>1.0702584298992419</v>
      </c>
      <c r="U10" s="262">
        <v>0.97317731452200107</v>
      </c>
      <c r="V10" s="262">
        <v>1.102612226906917</v>
      </c>
      <c r="W10" s="262">
        <v>1.8725175850764411</v>
      </c>
      <c r="DA10" s="68" t="s">
        <v>3130</v>
      </c>
    </row>
    <row r="11" spans="1:105" ht="12" customHeight="1" x14ac:dyDescent="0.25">
      <c r="A11" s="37" t="s">
        <v>160</v>
      </c>
      <c r="B11" s="228">
        <v>8.4844367910043191E-3</v>
      </c>
      <c r="C11" s="228">
        <v>1.1037171594505809E-2</v>
      </c>
      <c r="D11" s="228">
        <v>9.5955593435729618E-3</v>
      </c>
      <c r="E11" s="228">
        <v>7.1226667129668146E-3</v>
      </c>
      <c r="F11" s="228">
        <v>6.6829254859322911E-3</v>
      </c>
      <c r="G11" s="228">
        <v>5.4886324480956528E-3</v>
      </c>
      <c r="H11" s="228">
        <v>2.5026999688865601E-3</v>
      </c>
      <c r="I11" s="228">
        <v>2.1397832268775729E-3</v>
      </c>
      <c r="J11" s="228">
        <v>2.6185487162758169E-3</v>
      </c>
      <c r="K11" s="228">
        <v>2.5081092693570099E-3</v>
      </c>
      <c r="L11" s="228">
        <v>5.6644684370469036E-3</v>
      </c>
      <c r="M11" s="228">
        <v>1.429634363385472E-3</v>
      </c>
      <c r="N11" s="228">
        <v>6.2525407615074031E-3</v>
      </c>
      <c r="O11" s="228">
        <v>8.4030831734406269E-3</v>
      </c>
      <c r="P11" s="228">
        <v>2.4940474024372889E-3</v>
      </c>
      <c r="Q11" s="228">
        <v>8.6365236994763884E-4</v>
      </c>
      <c r="R11" s="228">
        <v>1.3540634213461699E-3</v>
      </c>
      <c r="S11" s="228">
        <v>5.774472300989042E-3</v>
      </c>
      <c r="T11" s="228">
        <v>1.4975025390766551E-2</v>
      </c>
      <c r="U11" s="228">
        <v>3.557693297754292E-2</v>
      </c>
      <c r="V11" s="228">
        <v>2.1179900941584819E-2</v>
      </c>
      <c r="W11" s="228">
        <v>3.211771434614083E-2</v>
      </c>
      <c r="DA11" s="69" t="s">
        <v>3131</v>
      </c>
    </row>
    <row r="12" spans="1:105" ht="12" customHeight="1" x14ac:dyDescent="0.25">
      <c r="A12" s="37" t="s">
        <v>162</v>
      </c>
      <c r="B12" s="228">
        <v>0.6261708311162324</v>
      </c>
      <c r="C12" s="228">
        <v>0.59515028295883277</v>
      </c>
      <c r="D12" s="228">
        <v>0.38813757387235343</v>
      </c>
      <c r="E12" s="228">
        <v>0.36924678971933861</v>
      </c>
      <c r="F12" s="228">
        <v>0.39169419188194932</v>
      </c>
      <c r="G12" s="228">
        <v>0.39088871102345613</v>
      </c>
      <c r="H12" s="228">
        <v>0.42486035326168198</v>
      </c>
      <c r="I12" s="228">
        <v>0.50037949056114817</v>
      </c>
      <c r="J12" s="228">
        <v>0.36447165267984161</v>
      </c>
      <c r="K12" s="228">
        <v>0.31836160031234362</v>
      </c>
      <c r="L12" s="228">
        <v>0.26996587966279001</v>
      </c>
      <c r="M12" s="228">
        <v>0.1149579860814499</v>
      </c>
      <c r="N12" s="228">
        <v>0.13140032844962449</v>
      </c>
      <c r="O12" s="228">
        <v>0.15093679028566789</v>
      </c>
      <c r="P12" s="228">
        <v>6.0609124565015722E-2</v>
      </c>
      <c r="Q12" s="228">
        <v>2.9264149166719142E-2</v>
      </c>
      <c r="R12" s="228">
        <v>2.7676309891377749E-2</v>
      </c>
      <c r="S12" s="228">
        <v>4.056094968076665E-2</v>
      </c>
      <c r="T12" s="228">
        <v>6.6457299542153264E-2</v>
      </c>
      <c r="U12" s="228">
        <v>8.7850790921627883E-2</v>
      </c>
      <c r="V12" s="228">
        <v>5.1859894367013201E-2</v>
      </c>
      <c r="W12" s="228">
        <v>0.47441450190264972</v>
      </c>
      <c r="DA12" s="69" t="s">
        <v>3132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3133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3134</v>
      </c>
    </row>
    <row r="15" spans="1:105" ht="12" customHeight="1" x14ac:dyDescent="0.25">
      <c r="A15" s="37" t="s">
        <v>38</v>
      </c>
      <c r="B15" s="228">
        <v>1.027887762997918</v>
      </c>
      <c r="C15" s="228">
        <v>1.10416423373379</v>
      </c>
      <c r="D15" s="228">
        <v>1.483647911208628</v>
      </c>
      <c r="E15" s="228">
        <v>2.7913435645377911</v>
      </c>
      <c r="F15" s="228">
        <v>1.852288907057305</v>
      </c>
      <c r="G15" s="228">
        <v>1.7864047535353089</v>
      </c>
      <c r="H15" s="228">
        <v>1.8304569740562879</v>
      </c>
      <c r="I15" s="228">
        <v>1.7233975910442569</v>
      </c>
      <c r="J15" s="228">
        <v>1.906940038593552</v>
      </c>
      <c r="K15" s="228">
        <v>1.308785880453234</v>
      </c>
      <c r="L15" s="228">
        <v>1.2271725041962229</v>
      </c>
      <c r="M15" s="228">
        <v>1.314488446360248</v>
      </c>
      <c r="N15" s="228">
        <v>1.2446002759681549</v>
      </c>
      <c r="O15" s="228">
        <v>1.227523474723158</v>
      </c>
      <c r="P15" s="228">
        <v>1.5148035049086499</v>
      </c>
      <c r="Q15" s="228">
        <v>1.631855361008721</v>
      </c>
      <c r="R15" s="228">
        <v>1.860397175314654</v>
      </c>
      <c r="S15" s="228">
        <v>1.6640500567045129</v>
      </c>
      <c r="T15" s="228">
        <v>0.98882610496632206</v>
      </c>
      <c r="U15" s="228">
        <v>0.84974959062283029</v>
      </c>
      <c r="V15" s="228">
        <v>1.029572431598319</v>
      </c>
      <c r="W15" s="228">
        <v>1.36598536882765</v>
      </c>
      <c r="DA15" s="69" t="s">
        <v>3135</v>
      </c>
    </row>
    <row r="16" spans="1:105" ht="12" customHeight="1" x14ac:dyDescent="0.25">
      <c r="A16" s="57" t="s">
        <v>3059</v>
      </c>
      <c r="B16" s="263">
        <v>5.9882934623099144</v>
      </c>
      <c r="C16" s="263">
        <v>5.6867648392401167</v>
      </c>
      <c r="D16" s="263">
        <v>4.1340157774087096</v>
      </c>
      <c r="E16" s="263">
        <v>4.4593799478845977</v>
      </c>
      <c r="F16" s="263">
        <v>4.2984671077051271</v>
      </c>
      <c r="G16" s="263">
        <v>4.2077442756272454</v>
      </c>
      <c r="H16" s="263">
        <v>4.2405401159972316</v>
      </c>
      <c r="I16" s="263">
        <v>4.8188404345758</v>
      </c>
      <c r="J16" s="263">
        <v>3.8671472689444149</v>
      </c>
      <c r="K16" s="263">
        <v>3.5017126223395829</v>
      </c>
      <c r="L16" s="263">
        <v>3.3867472774605232</v>
      </c>
      <c r="M16" s="263">
        <v>3.1218985682516771</v>
      </c>
      <c r="N16" s="263">
        <v>3.3445453276260939</v>
      </c>
      <c r="O16" s="263">
        <v>3.6889060888296892</v>
      </c>
      <c r="P16" s="263">
        <v>2.8380207476278771</v>
      </c>
      <c r="Q16" s="263">
        <v>2.3270198216100941</v>
      </c>
      <c r="R16" s="263">
        <v>2.4426953783438372</v>
      </c>
      <c r="S16" s="263">
        <v>2.5561736444598209</v>
      </c>
      <c r="T16" s="263">
        <v>2.5270424383080692</v>
      </c>
      <c r="U16" s="263">
        <v>3.152477754261747</v>
      </c>
      <c r="V16" s="263">
        <v>2.666841908937164</v>
      </c>
      <c r="W16" s="263">
        <v>9.0770320668711939</v>
      </c>
      <c r="DA16" s="70" t="s">
        <v>3136</v>
      </c>
    </row>
    <row r="17" spans="1:105" ht="12" customHeight="1" x14ac:dyDescent="0.25">
      <c r="A17" s="46" t="s">
        <v>30</v>
      </c>
      <c r="B17" s="231">
        <v>0.33439651029985312</v>
      </c>
      <c r="C17" s="231">
        <v>0.24315460379835119</v>
      </c>
      <c r="D17" s="231">
        <v>0.19887544327712481</v>
      </c>
      <c r="E17" s="231">
        <v>0.20995688989974401</v>
      </c>
      <c r="F17" s="231">
        <v>0.21286842473642509</v>
      </c>
      <c r="G17" s="231">
        <v>0.20839232848351349</v>
      </c>
      <c r="H17" s="231">
        <v>0.196922331835968</v>
      </c>
      <c r="I17" s="231">
        <v>0.2049420042909495</v>
      </c>
      <c r="J17" s="231">
        <v>0.20098397473481619</v>
      </c>
      <c r="K17" s="231">
        <v>0.22580455013646519</v>
      </c>
      <c r="L17" s="231">
        <v>0.30461803660123637</v>
      </c>
      <c r="M17" s="231">
        <v>0.24631481063831381</v>
      </c>
      <c r="N17" s="231">
        <v>0.27508164775472438</v>
      </c>
      <c r="O17" s="231">
        <v>0.1954894771131051</v>
      </c>
      <c r="P17" s="231">
        <v>0.20944918454871619</v>
      </c>
      <c r="Q17" s="231">
        <v>0.18420897511714851</v>
      </c>
      <c r="R17" s="231">
        <v>0.2185827003902156</v>
      </c>
      <c r="S17" s="231">
        <v>0.1543372494147002</v>
      </c>
      <c r="T17" s="231">
        <v>0.1644032853208213</v>
      </c>
      <c r="U17" s="231">
        <v>0.1449737849066092</v>
      </c>
      <c r="V17" s="231">
        <v>0.16089797261626421</v>
      </c>
      <c r="W17" s="231">
        <v>8.2786582212976328E-2</v>
      </c>
      <c r="DA17" s="73" t="s">
        <v>3137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3138</v>
      </c>
    </row>
    <row r="19" spans="1:105" ht="12" customHeight="1" x14ac:dyDescent="0.25">
      <c r="A19" s="46" t="s">
        <v>33</v>
      </c>
      <c r="B19" s="231">
        <v>1.851106081923793</v>
      </c>
      <c r="C19" s="231">
        <v>1.662155359010494</v>
      </c>
      <c r="D19" s="231">
        <v>1.1249389335702009</v>
      </c>
      <c r="E19" s="231">
        <v>1.126764096669397</v>
      </c>
      <c r="F19" s="231">
        <v>0.56246067718863213</v>
      </c>
      <c r="G19" s="231">
        <v>0.56218948045190309</v>
      </c>
      <c r="H19" s="231">
        <v>0.37526318226590483</v>
      </c>
      <c r="I19" s="231">
        <v>0.37709458573004773</v>
      </c>
      <c r="J19" s="231">
        <v>0.38833090882907179</v>
      </c>
      <c r="K19" s="231">
        <v>1.04847521949022E-2</v>
      </c>
      <c r="L19" s="231">
        <v>6.9898347966722068E-3</v>
      </c>
      <c r="M19" s="231">
        <v>0</v>
      </c>
      <c r="N19" s="231">
        <v>7.7351120422888917E-4</v>
      </c>
      <c r="O19" s="231">
        <v>5.7251635498290171E-4</v>
      </c>
      <c r="P19" s="231">
        <v>4.4271812756784077E-3</v>
      </c>
      <c r="Q19" s="231">
        <v>3.850743654493925E-3</v>
      </c>
      <c r="R19" s="231">
        <v>1.339322751242772E-3</v>
      </c>
      <c r="S19" s="231">
        <v>7.1260865186112722E-3</v>
      </c>
      <c r="T19" s="231">
        <v>0</v>
      </c>
      <c r="U19" s="231">
        <v>0</v>
      </c>
      <c r="V19" s="231">
        <v>0</v>
      </c>
      <c r="W19" s="231">
        <v>0</v>
      </c>
      <c r="DA19" s="73" t="s">
        <v>3139</v>
      </c>
    </row>
    <row r="20" spans="1:105" ht="12" customHeight="1" x14ac:dyDescent="0.25">
      <c r="A20" s="46" t="s">
        <v>160</v>
      </c>
      <c r="B20" s="231">
        <v>6.717418045359469E-2</v>
      </c>
      <c r="C20" s="231">
        <v>9.5009556291389796E-2</v>
      </c>
      <c r="D20" s="231">
        <v>9.0867860723848753E-2</v>
      </c>
      <c r="E20" s="231">
        <v>0.21296708650635049</v>
      </c>
      <c r="F20" s="231">
        <v>0.20584466880742899</v>
      </c>
      <c r="G20" s="231">
        <v>0.15701760815164481</v>
      </c>
      <c r="H20" s="231">
        <v>6.6080546363159159E-2</v>
      </c>
      <c r="I20" s="231">
        <v>4.9531265135593382E-2</v>
      </c>
      <c r="J20" s="231">
        <v>3.8707740853127622E-2</v>
      </c>
      <c r="K20" s="231">
        <v>3.1786924726682257E-2</v>
      </c>
      <c r="L20" s="231">
        <v>8.0680982157543032E-2</v>
      </c>
      <c r="M20" s="231">
        <v>4.1542949131487213E-2</v>
      </c>
      <c r="N20" s="231">
        <v>0.1642416789754059</v>
      </c>
      <c r="O20" s="231">
        <v>0.20877830933306701</v>
      </c>
      <c r="P20" s="231">
        <v>0.1012620297638956</v>
      </c>
      <c r="Q20" s="231">
        <v>5.9030882522722428E-2</v>
      </c>
      <c r="R20" s="231">
        <v>9.7933753817208327E-2</v>
      </c>
      <c r="S20" s="231">
        <v>0.27186468811455478</v>
      </c>
      <c r="T20" s="231">
        <v>0.39499618318626961</v>
      </c>
      <c r="U20" s="231">
        <v>0.79118400872401062</v>
      </c>
      <c r="V20" s="231">
        <v>0.67790697728634997</v>
      </c>
      <c r="W20" s="231">
        <v>0.59799866635385446</v>
      </c>
      <c r="DA20" s="73" t="s">
        <v>3140</v>
      </c>
    </row>
    <row r="21" spans="1:105" ht="12" customHeight="1" x14ac:dyDescent="0.25">
      <c r="A21" s="46" t="s">
        <v>70</v>
      </c>
      <c r="B21" s="231">
        <v>0.63327251904682613</v>
      </c>
      <c r="C21" s="231">
        <v>0.68213662831473421</v>
      </c>
      <c r="D21" s="231">
        <v>0.59232537112711403</v>
      </c>
      <c r="E21" s="231">
        <v>0.60650906118656989</v>
      </c>
      <c r="F21" s="231">
        <v>0.48424695725316103</v>
      </c>
      <c r="G21" s="231">
        <v>0.31803205898362352</v>
      </c>
      <c r="H21" s="231">
        <v>0.226358972528347</v>
      </c>
      <c r="I21" s="231">
        <v>0.15790351479643039</v>
      </c>
      <c r="J21" s="231">
        <v>9.9884688445216308E-2</v>
      </c>
      <c r="K21" s="231">
        <v>0.11132186651182011</v>
      </c>
      <c r="L21" s="231">
        <v>0.33828631125281322</v>
      </c>
      <c r="M21" s="231">
        <v>0.14060371773625979</v>
      </c>
      <c r="N21" s="231">
        <v>0.1172021820775925</v>
      </c>
      <c r="O21" s="231">
        <v>0.2282727621304885</v>
      </c>
      <c r="P21" s="231">
        <v>0.18440895783140829</v>
      </c>
      <c r="Q21" s="231">
        <v>0.14683876219212791</v>
      </c>
      <c r="R21" s="231">
        <v>0.20003955291593359</v>
      </c>
      <c r="S21" s="231">
        <v>0.34572014808012452</v>
      </c>
      <c r="T21" s="231">
        <v>0.40038993057156719</v>
      </c>
      <c r="U21" s="231">
        <v>0.29886307122117112</v>
      </c>
      <c r="V21" s="231">
        <v>0.16565850008825941</v>
      </c>
      <c r="W21" s="231">
        <v>0.16821460669218569</v>
      </c>
      <c r="DA21" s="73" t="s">
        <v>3141</v>
      </c>
    </row>
    <row r="22" spans="1:105" ht="12" customHeight="1" x14ac:dyDescent="0.25">
      <c r="A22" s="46" t="s">
        <v>34</v>
      </c>
      <c r="B22" s="231">
        <v>0.61275908055451045</v>
      </c>
      <c r="C22" s="231">
        <v>0.61275908055449935</v>
      </c>
      <c r="D22" s="231">
        <v>0.30637954027650899</v>
      </c>
      <c r="E22" s="231">
        <v>0.3063795402771835</v>
      </c>
      <c r="F22" s="231">
        <v>0.30637954027664138</v>
      </c>
      <c r="G22" s="231">
        <v>0.30637954027663711</v>
      </c>
      <c r="H22" s="231">
        <v>0.30637954027633391</v>
      </c>
      <c r="I22" s="231">
        <v>0.30637954027626091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3142</v>
      </c>
    </row>
    <row r="23" spans="1:105" ht="12" customHeight="1" x14ac:dyDescent="0.25">
      <c r="A23" s="46" t="s">
        <v>162</v>
      </c>
      <c r="B23" s="231">
        <v>2.489585090031337</v>
      </c>
      <c r="C23" s="231">
        <v>2.3915496112706478</v>
      </c>
      <c r="D23" s="231">
        <v>1.8206286284339119</v>
      </c>
      <c r="E23" s="231">
        <v>1.9968032733453529</v>
      </c>
      <c r="F23" s="231">
        <v>2.526666839442838</v>
      </c>
      <c r="G23" s="231">
        <v>2.655733259279923</v>
      </c>
      <c r="H23" s="231">
        <v>3.0695355427275191</v>
      </c>
      <c r="I23" s="231">
        <v>3.7229895243465179</v>
      </c>
      <c r="J23" s="231">
        <v>3.1392399560821831</v>
      </c>
      <c r="K23" s="231">
        <v>3.1223145287697132</v>
      </c>
      <c r="L23" s="231">
        <v>2.6561721126522579</v>
      </c>
      <c r="M23" s="231">
        <v>2.6934370907456162</v>
      </c>
      <c r="N23" s="231">
        <v>2.7698945637089878</v>
      </c>
      <c r="O23" s="231">
        <v>2.9733014177143171</v>
      </c>
      <c r="P23" s="231">
        <v>2.276509703286814</v>
      </c>
      <c r="Q23" s="231">
        <v>1.8791993905487641</v>
      </c>
      <c r="R23" s="231">
        <v>1.872012659867359</v>
      </c>
      <c r="S23" s="231">
        <v>1.72695537958019</v>
      </c>
      <c r="T23" s="231">
        <v>1.5173036822733761</v>
      </c>
      <c r="U23" s="231">
        <v>1.862809064862369</v>
      </c>
      <c r="V23" s="231">
        <v>1.610726334468408</v>
      </c>
      <c r="W23" s="231">
        <v>8.1751187397378366</v>
      </c>
      <c r="DA23" s="73" t="s">
        <v>3143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3144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3145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1.7351743905155301E-2</v>
      </c>
      <c r="O26" s="231">
        <v>8.2491606183728985E-2</v>
      </c>
      <c r="P26" s="231">
        <v>6.1963690921363918E-2</v>
      </c>
      <c r="Q26" s="231">
        <v>5.3891067574837477E-2</v>
      </c>
      <c r="R26" s="231">
        <v>5.2787388601878329E-2</v>
      </c>
      <c r="S26" s="231">
        <v>5.0170092751640229E-2</v>
      </c>
      <c r="T26" s="231">
        <v>4.9949356956034918E-2</v>
      </c>
      <c r="U26" s="231">
        <v>5.4647824547587737E-2</v>
      </c>
      <c r="V26" s="231">
        <v>5.1652124477882151E-2</v>
      </c>
      <c r="W26" s="231">
        <v>5.2913471874339257E-2</v>
      </c>
      <c r="DA26" s="73" t="s">
        <v>3146</v>
      </c>
    </row>
    <row r="27" spans="1:105" ht="12" customHeight="1" x14ac:dyDescent="0.25">
      <c r="A27" s="57" t="s">
        <v>3071</v>
      </c>
      <c r="B27" s="263">
        <f t="shared" ref="B27:W27" si="0">B28+B34</f>
        <v>4.5888299577164879</v>
      </c>
      <c r="C27" s="263">
        <f t="shared" si="0"/>
        <v>4.288749697227912</v>
      </c>
      <c r="D27" s="263">
        <f t="shared" si="0"/>
        <v>3.4923843594580481</v>
      </c>
      <c r="E27" s="263">
        <f t="shared" si="0"/>
        <v>4.048788360022308</v>
      </c>
      <c r="F27" s="263">
        <f t="shared" si="0"/>
        <v>3.8911289506673477</v>
      </c>
      <c r="G27" s="263">
        <f t="shared" si="0"/>
        <v>3.694582447768457</v>
      </c>
      <c r="H27" s="263">
        <f t="shared" si="0"/>
        <v>3.4658467136552109</v>
      </c>
      <c r="I27" s="263">
        <f t="shared" si="0"/>
        <v>3.7310489691030293</v>
      </c>
      <c r="J27" s="263">
        <f t="shared" si="0"/>
        <v>3.2446913638707096</v>
      </c>
      <c r="K27" s="263">
        <f t="shared" si="0"/>
        <v>3.1430879851913107</v>
      </c>
      <c r="L27" s="263">
        <f t="shared" si="0"/>
        <v>3.2278834941484633</v>
      </c>
      <c r="M27" s="263">
        <f t="shared" si="0"/>
        <v>3.2186164392430308</v>
      </c>
      <c r="N27" s="263">
        <f t="shared" si="0"/>
        <v>3.4151071512769136</v>
      </c>
      <c r="O27" s="263">
        <f t="shared" si="0"/>
        <v>3.6201924922334827</v>
      </c>
      <c r="P27" s="263">
        <f t="shared" si="0"/>
        <v>3.2666503376611176</v>
      </c>
      <c r="Q27" s="263">
        <f t="shared" si="0"/>
        <v>3.0156393356735296</v>
      </c>
      <c r="R27" s="263">
        <f t="shared" si="0"/>
        <v>3.2926313699904211</v>
      </c>
      <c r="S27" s="263">
        <f t="shared" si="0"/>
        <v>3.2482817766112291</v>
      </c>
      <c r="T27" s="263">
        <f t="shared" si="0"/>
        <v>2.9103269367118729</v>
      </c>
      <c r="U27" s="263">
        <f t="shared" si="0"/>
        <v>3.3492073981836699</v>
      </c>
      <c r="V27" s="263">
        <f t="shared" si="0"/>
        <v>3.0268471909149439</v>
      </c>
      <c r="W27" s="263">
        <f t="shared" si="0"/>
        <v>7.5119425772784663</v>
      </c>
      <c r="DA27" s="70"/>
    </row>
    <row r="28" spans="1:105" ht="12" customHeight="1" x14ac:dyDescent="0.25">
      <c r="A28" s="60" t="s">
        <v>3072</v>
      </c>
      <c r="B28" s="264">
        <v>4.5129594912558328</v>
      </c>
      <c r="C28" s="264">
        <v>4.2160014292243932</v>
      </c>
      <c r="D28" s="264">
        <v>3.4068457170525162</v>
      </c>
      <c r="E28" s="264">
        <v>3.902346233359272</v>
      </c>
      <c r="F28" s="264">
        <v>3.764558675050095</v>
      </c>
      <c r="G28" s="264">
        <v>3.5668297103342299</v>
      </c>
      <c r="H28" s="264">
        <v>3.3492358121859702</v>
      </c>
      <c r="I28" s="264">
        <v>3.6007081242786869</v>
      </c>
      <c r="J28" s="264">
        <v>3.0865897167625551</v>
      </c>
      <c r="K28" s="264">
        <v>2.9865480802547828</v>
      </c>
      <c r="L28" s="264">
        <v>3.0376873553577131</v>
      </c>
      <c r="M28" s="264">
        <v>2.783708119862101</v>
      </c>
      <c r="N28" s="264">
        <v>2.9834143467877472</v>
      </c>
      <c r="O28" s="264">
        <v>3.1557400352777552</v>
      </c>
      <c r="P28" s="264">
        <v>2.75624268609806</v>
      </c>
      <c r="Q28" s="264">
        <v>2.4608670559545338</v>
      </c>
      <c r="R28" s="264">
        <v>2.703345684899523</v>
      </c>
      <c r="S28" s="264">
        <v>2.782015828754715</v>
      </c>
      <c r="T28" s="264">
        <v>2.5686501350172701</v>
      </c>
      <c r="U28" s="264">
        <v>2.918902500205792</v>
      </c>
      <c r="V28" s="264">
        <v>2.577681539010467</v>
      </c>
      <c r="W28" s="264">
        <v>6.3890099860379914</v>
      </c>
      <c r="DA28" s="72" t="s">
        <v>3147</v>
      </c>
    </row>
    <row r="29" spans="1:105" ht="12" customHeight="1" x14ac:dyDescent="0.25">
      <c r="A29" s="59" t="s">
        <v>30</v>
      </c>
      <c r="B29" s="232">
        <v>0.90115145654507289</v>
      </c>
      <c r="C29" s="232">
        <v>0.65526738057774692</v>
      </c>
      <c r="D29" s="232">
        <v>0.53594128485229864</v>
      </c>
      <c r="E29" s="232">
        <v>0.56580422138726782</v>
      </c>
      <c r="F29" s="232">
        <v>0.57365039734318368</v>
      </c>
      <c r="G29" s="232">
        <v>0.56158794892130814</v>
      </c>
      <c r="H29" s="232">
        <v>0.53067792484170773</v>
      </c>
      <c r="I29" s="232">
        <v>0.55228981160254897</v>
      </c>
      <c r="J29" s="232">
        <v>0.54162347989843029</v>
      </c>
      <c r="K29" s="232">
        <v>0.60851143173568589</v>
      </c>
      <c r="L29" s="232">
        <v>0.82090266769516973</v>
      </c>
      <c r="M29" s="232">
        <v>0.66378369252807923</v>
      </c>
      <c r="N29" s="232">
        <v>0.74232314994723692</v>
      </c>
      <c r="O29" s="232">
        <v>0.52754705681610881</v>
      </c>
      <c r="P29" s="232">
        <v>0.56443602703570517</v>
      </c>
      <c r="Q29" s="232">
        <v>0.49641722064216892</v>
      </c>
      <c r="R29" s="232">
        <v>0.58904956470858438</v>
      </c>
      <c r="S29" s="232">
        <v>0.41591713078734982</v>
      </c>
      <c r="T29" s="232">
        <v>0.44304367858027371</v>
      </c>
      <c r="U29" s="232">
        <v>0.39154835578895081</v>
      </c>
      <c r="V29" s="232">
        <v>0.43462012072897371</v>
      </c>
      <c r="W29" s="232">
        <v>0.22359728078367061</v>
      </c>
      <c r="DA29" s="71" t="s">
        <v>3148</v>
      </c>
    </row>
    <row r="30" spans="1:105" ht="12" customHeight="1" x14ac:dyDescent="0.25">
      <c r="A30" s="59" t="s">
        <v>33</v>
      </c>
      <c r="B30" s="232">
        <v>1.1562583010715899</v>
      </c>
      <c r="C30" s="232">
        <v>1.043083636174108</v>
      </c>
      <c r="D30" s="232">
        <v>0.68463304124105306</v>
      </c>
      <c r="E30" s="232">
        <v>0.68346628964850864</v>
      </c>
      <c r="F30" s="232">
        <v>0.34231298453001779</v>
      </c>
      <c r="G30" s="232">
        <v>0.3424863494339172</v>
      </c>
      <c r="H30" s="232">
        <v>0.2280358630246854</v>
      </c>
      <c r="I30" s="232">
        <v>0.22686512222064761</v>
      </c>
      <c r="J30" s="232">
        <v>0.21968220364942201</v>
      </c>
      <c r="K30" s="232">
        <v>5.9313163452257081E-3</v>
      </c>
      <c r="L30" s="232">
        <v>3.9542108968571603E-3</v>
      </c>
      <c r="M30" s="232">
        <v>0</v>
      </c>
      <c r="N30" s="232">
        <v>4.3932776320267092E-4</v>
      </c>
      <c r="O30" s="232">
        <v>3.2978762866574382E-4</v>
      </c>
      <c r="P30" s="232">
        <v>2.5529770298732229E-3</v>
      </c>
      <c r="Q30" s="232">
        <v>2.2256961051732478E-3</v>
      </c>
      <c r="R30" s="232">
        <v>7.7340149946035725E-4</v>
      </c>
      <c r="S30" s="232">
        <v>4.1051386468870764E-3</v>
      </c>
      <c r="T30" s="232">
        <v>0</v>
      </c>
      <c r="U30" s="232">
        <v>0</v>
      </c>
      <c r="V30" s="232">
        <v>0</v>
      </c>
      <c r="W30" s="232">
        <v>0</v>
      </c>
      <c r="DA30" s="71" t="s">
        <v>3149</v>
      </c>
    </row>
    <row r="31" spans="1:105" ht="12" customHeight="1" x14ac:dyDescent="0.25">
      <c r="A31" s="59" t="s">
        <v>160</v>
      </c>
      <c r="B31" s="232">
        <v>0.1132757541918976</v>
      </c>
      <c r="C31" s="232">
        <v>0.17023642603629199</v>
      </c>
      <c r="D31" s="232">
        <v>0.16126097725824121</v>
      </c>
      <c r="E31" s="232">
        <v>0.49431077738751489</v>
      </c>
      <c r="F31" s="232">
        <v>0.47317495384455671</v>
      </c>
      <c r="G31" s="232">
        <v>0.35041868973991569</v>
      </c>
      <c r="H31" s="232">
        <v>0.1405482302797634</v>
      </c>
      <c r="I31" s="232">
        <v>9.9880340183148508E-2</v>
      </c>
      <c r="J31" s="232">
        <v>5.6752318720901022E-2</v>
      </c>
      <c r="K31" s="232">
        <v>3.5317675626784492E-2</v>
      </c>
      <c r="L31" s="232">
        <v>0.10701171621144109</v>
      </c>
      <c r="M31" s="232">
        <v>5.0411582408337603E-2</v>
      </c>
      <c r="N31" s="232">
        <v>0.1833772832860936</v>
      </c>
      <c r="O31" s="232">
        <v>0.27591978796826933</v>
      </c>
      <c r="P31" s="232">
        <v>0.10720587866689341</v>
      </c>
      <c r="Q31" s="232">
        <v>5.5694677077475857E-2</v>
      </c>
      <c r="R31" s="232">
        <v>0.1220888372081424</v>
      </c>
      <c r="S31" s="232">
        <v>0.34326258152437522</v>
      </c>
      <c r="T31" s="232">
        <v>0.53791711135879239</v>
      </c>
      <c r="U31" s="232">
        <v>0.85367738382267577</v>
      </c>
      <c r="V31" s="232">
        <v>0.75401299263918597</v>
      </c>
      <c r="W31" s="232">
        <v>0.6225818064472558</v>
      </c>
      <c r="DA31" s="71" t="s">
        <v>3150</v>
      </c>
    </row>
    <row r="32" spans="1:105" ht="12" customHeight="1" x14ac:dyDescent="0.25">
      <c r="A32" s="59" t="s">
        <v>70</v>
      </c>
      <c r="B32" s="232">
        <v>0.40040126902654</v>
      </c>
      <c r="C32" s="232">
        <v>0.43331142039187559</v>
      </c>
      <c r="D32" s="232">
        <v>0.36489716524894411</v>
      </c>
      <c r="E32" s="232">
        <v>0.37239396951084908</v>
      </c>
      <c r="F32" s="232">
        <v>0.29831792892246861</v>
      </c>
      <c r="G32" s="232">
        <v>0.19611585222604741</v>
      </c>
      <c r="H32" s="232">
        <v>0.1392342749204834</v>
      </c>
      <c r="I32" s="232">
        <v>9.6159120134551579E-2</v>
      </c>
      <c r="J32" s="232">
        <v>5.719697802318037E-2</v>
      </c>
      <c r="K32" s="232">
        <v>6.3746250316115791E-2</v>
      </c>
      <c r="L32" s="232">
        <v>0.19371292048312511</v>
      </c>
      <c r="M32" s="232">
        <v>8.0513919385643964E-2</v>
      </c>
      <c r="N32" s="232">
        <v>6.7381237852384576E-2</v>
      </c>
      <c r="O32" s="232">
        <v>0.1331011486209448</v>
      </c>
      <c r="P32" s="232">
        <v>0.1076422737617409</v>
      </c>
      <c r="Q32" s="232">
        <v>8.5909901163680677E-2</v>
      </c>
      <c r="R32" s="232">
        <v>0.1169275596570384</v>
      </c>
      <c r="S32" s="232">
        <v>0.2015963553151259</v>
      </c>
      <c r="T32" s="232">
        <v>0.2332950424054191</v>
      </c>
      <c r="U32" s="232">
        <v>0.17353856429677569</v>
      </c>
      <c r="V32" s="232">
        <v>9.6394724127206205E-2</v>
      </c>
      <c r="W32" s="232">
        <v>9.6731250902495056E-2</v>
      </c>
      <c r="DA32" s="71" t="s">
        <v>3151</v>
      </c>
    </row>
    <row r="33" spans="1:105" ht="12" customHeight="1" x14ac:dyDescent="0.25">
      <c r="A33" s="59" t="s">
        <v>162</v>
      </c>
      <c r="B33" s="232">
        <v>1.9418727104207321</v>
      </c>
      <c r="C33" s="232">
        <v>1.9141025660443709</v>
      </c>
      <c r="D33" s="232">
        <v>1.6601132484519781</v>
      </c>
      <c r="E33" s="232">
        <v>1.7863709754251309</v>
      </c>
      <c r="F33" s="232">
        <v>2.0771024104098679</v>
      </c>
      <c r="G33" s="232">
        <v>2.1162208700130409</v>
      </c>
      <c r="H33" s="232">
        <v>2.310739519119331</v>
      </c>
      <c r="I33" s="232">
        <v>2.62551373013779</v>
      </c>
      <c r="J33" s="232">
        <v>2.2113347364706208</v>
      </c>
      <c r="K33" s="232">
        <v>2.2730414062309712</v>
      </c>
      <c r="L33" s="232">
        <v>1.9121058400711199</v>
      </c>
      <c r="M33" s="232">
        <v>1.9889989255400391</v>
      </c>
      <c r="N33" s="232">
        <v>1.989893347938829</v>
      </c>
      <c r="O33" s="232">
        <v>2.2188422542437669</v>
      </c>
      <c r="P33" s="232">
        <v>1.974405529603847</v>
      </c>
      <c r="Q33" s="232">
        <v>1.8206195609660349</v>
      </c>
      <c r="R33" s="232">
        <v>1.8745063218262981</v>
      </c>
      <c r="S33" s="232">
        <v>1.817134622480977</v>
      </c>
      <c r="T33" s="232">
        <v>1.3543943026727849</v>
      </c>
      <c r="U33" s="232">
        <v>1.500138196297389</v>
      </c>
      <c r="V33" s="232">
        <v>1.292653701515101</v>
      </c>
      <c r="W33" s="232">
        <v>5.4460996479045694</v>
      </c>
      <c r="DA33" s="71" t="s">
        <v>3152</v>
      </c>
    </row>
    <row r="34" spans="1:105" ht="12" customHeight="1" x14ac:dyDescent="0.25">
      <c r="A34" s="60" t="s">
        <v>3079</v>
      </c>
      <c r="B34" s="264">
        <v>7.5870466460655483E-2</v>
      </c>
      <c r="C34" s="264">
        <v>7.274826800351869E-2</v>
      </c>
      <c r="D34" s="264">
        <v>8.5538642405531884E-2</v>
      </c>
      <c r="E34" s="264">
        <v>0.14644212666303641</v>
      </c>
      <c r="F34" s="264">
        <v>0.12657027561725259</v>
      </c>
      <c r="G34" s="264">
        <v>0.1277527374342271</v>
      </c>
      <c r="H34" s="264">
        <v>0.11661090146924059</v>
      </c>
      <c r="I34" s="264">
        <v>0.13034084482434219</v>
      </c>
      <c r="J34" s="264">
        <v>0.1581016471081543</v>
      </c>
      <c r="K34" s="264">
        <v>0.15653990493652789</v>
      </c>
      <c r="L34" s="264">
        <v>0.1901961387907502</v>
      </c>
      <c r="M34" s="264">
        <v>0.43490831938092989</v>
      </c>
      <c r="N34" s="264">
        <v>0.43169280448916619</v>
      </c>
      <c r="O34" s="264">
        <v>0.46445245695572762</v>
      </c>
      <c r="P34" s="264">
        <v>0.51040765156305745</v>
      </c>
      <c r="Q34" s="264">
        <v>0.5547722797189959</v>
      </c>
      <c r="R34" s="264">
        <v>0.58928568509089807</v>
      </c>
      <c r="S34" s="264">
        <v>0.46626594785651398</v>
      </c>
      <c r="T34" s="264">
        <v>0.34167680169460279</v>
      </c>
      <c r="U34" s="264">
        <v>0.43030489797787791</v>
      </c>
      <c r="V34" s="264">
        <v>0.44916565190447683</v>
      </c>
      <c r="W34" s="264">
        <v>1.1229325912404751</v>
      </c>
      <c r="DA34" s="72" t="s">
        <v>3153</v>
      </c>
    </row>
    <row r="35" spans="1:105" ht="12" customHeight="1" x14ac:dyDescent="0.25">
      <c r="A35" s="57" t="s">
        <v>3081</v>
      </c>
      <c r="B35" s="263">
        <f t="shared" ref="B35:W35" si="1">B36+B42+B53</f>
        <v>1.0971215575212168</v>
      </c>
      <c r="C35" s="263">
        <f t="shared" si="1"/>
        <v>1.0474158151182213</v>
      </c>
      <c r="D35" s="263">
        <f t="shared" si="1"/>
        <v>0.73682565910715569</v>
      </c>
      <c r="E35" s="263">
        <f t="shared" si="1"/>
        <v>0.77987128823105123</v>
      </c>
      <c r="F35" s="263">
        <f t="shared" si="1"/>
        <v>0.74969493625330275</v>
      </c>
      <c r="G35" s="263">
        <f t="shared" si="1"/>
        <v>0.74582209649059061</v>
      </c>
      <c r="H35" s="263">
        <f t="shared" si="1"/>
        <v>0.77439000739073216</v>
      </c>
      <c r="I35" s="263">
        <f t="shared" si="1"/>
        <v>0.9006754720947121</v>
      </c>
      <c r="J35" s="263">
        <f t="shared" si="1"/>
        <v>0.71631304148761599</v>
      </c>
      <c r="K35" s="263">
        <f t="shared" si="1"/>
        <v>0.63216851381787997</v>
      </c>
      <c r="L35" s="263">
        <f t="shared" si="1"/>
        <v>0.60223817489810261</v>
      </c>
      <c r="M35" s="263">
        <f t="shared" si="1"/>
        <v>0.58889672520277547</v>
      </c>
      <c r="N35" s="263">
        <f t="shared" si="1"/>
        <v>0.625128251819698</v>
      </c>
      <c r="O35" s="263">
        <f t="shared" si="1"/>
        <v>0.69783241801334772</v>
      </c>
      <c r="P35" s="263">
        <f t="shared" si="1"/>
        <v>0.5249927121427499</v>
      </c>
      <c r="Q35" s="263">
        <f t="shared" si="1"/>
        <v>0.42814969497828193</v>
      </c>
      <c r="R35" s="263">
        <f t="shared" si="1"/>
        <v>0.43887199124342413</v>
      </c>
      <c r="S35" s="263">
        <f t="shared" si="1"/>
        <v>0.44455227269754755</v>
      </c>
      <c r="T35" s="263">
        <f t="shared" si="1"/>
        <v>0.44156924382327944</v>
      </c>
      <c r="U35" s="263">
        <f t="shared" si="1"/>
        <v>0.5775862650289767</v>
      </c>
      <c r="V35" s="263">
        <f t="shared" si="1"/>
        <v>0.48844471733305622</v>
      </c>
      <c r="W35" s="263">
        <f t="shared" si="1"/>
        <v>1.8522485902289882</v>
      </c>
      <c r="DA35" s="70"/>
    </row>
    <row r="36" spans="1:105" ht="12" customHeight="1" x14ac:dyDescent="0.25">
      <c r="A36" s="60" t="s">
        <v>3082</v>
      </c>
      <c r="B36" s="264">
        <v>0.52088409088584586</v>
      </c>
      <c r="C36" s="264">
        <v>0.49696951385114851</v>
      </c>
      <c r="D36" s="264">
        <v>0.34878326996782633</v>
      </c>
      <c r="E36" s="264">
        <v>0.36599723808374129</v>
      </c>
      <c r="F36" s="264">
        <v>0.35269997345960852</v>
      </c>
      <c r="G36" s="264">
        <v>0.35077067167891091</v>
      </c>
      <c r="H36" s="264">
        <v>0.36535791792789768</v>
      </c>
      <c r="I36" s="264">
        <v>0.42571039244616771</v>
      </c>
      <c r="J36" s="264">
        <v>0.33713267043254819</v>
      </c>
      <c r="K36" s="264">
        <v>0.29655109087229381</v>
      </c>
      <c r="L36" s="264">
        <v>0.28011802474705372</v>
      </c>
      <c r="M36" s="264">
        <v>0.25882216779055889</v>
      </c>
      <c r="N36" s="264">
        <v>0.27620213819939671</v>
      </c>
      <c r="O36" s="264">
        <v>0.30844823343417482</v>
      </c>
      <c r="P36" s="264">
        <v>0.22235603564588599</v>
      </c>
      <c r="Q36" s="264">
        <v>0.17294480254995331</v>
      </c>
      <c r="R36" s="264">
        <v>0.17606796823933429</v>
      </c>
      <c r="S36" s="264">
        <v>0.18620245866997151</v>
      </c>
      <c r="T36" s="264">
        <v>0.19222974754430311</v>
      </c>
      <c r="U36" s="264">
        <v>0.25226269624800268</v>
      </c>
      <c r="V36" s="264">
        <v>0.20807497987067189</v>
      </c>
      <c r="W36" s="264">
        <v>0.82756324188649355</v>
      </c>
      <c r="DA36" s="72" t="s">
        <v>3154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3155</v>
      </c>
    </row>
    <row r="38" spans="1:105" ht="12" customHeight="1" x14ac:dyDescent="0.25">
      <c r="A38" s="59" t="s">
        <v>33</v>
      </c>
      <c r="B38" s="232">
        <v>0.19959220673259589</v>
      </c>
      <c r="C38" s="232">
        <v>0.18005610386338769</v>
      </c>
      <c r="D38" s="232">
        <v>0.1181807035475627</v>
      </c>
      <c r="E38" s="232">
        <v>0.11797929999884969</v>
      </c>
      <c r="F38" s="232">
        <v>5.9089741377205483E-2</v>
      </c>
      <c r="G38" s="232">
        <v>5.9119667461807142E-2</v>
      </c>
      <c r="H38" s="232">
        <v>3.9363333498308777E-2</v>
      </c>
      <c r="I38" s="232">
        <v>3.9161241335707038E-2</v>
      </c>
      <c r="J38" s="232">
        <v>3.7921332772816903E-2</v>
      </c>
      <c r="K38" s="232">
        <v>1.023858178640152E-3</v>
      </c>
      <c r="L38" s="232">
        <v>6.8257211910034319E-4</v>
      </c>
      <c r="M38" s="232">
        <v>0</v>
      </c>
      <c r="N38" s="232">
        <v>7.5836340076651542E-5</v>
      </c>
      <c r="O38" s="232">
        <v>5.6927626376824817E-5</v>
      </c>
      <c r="P38" s="232">
        <v>4.4069246349002058E-4</v>
      </c>
      <c r="Q38" s="232">
        <v>3.8419754196442979E-4</v>
      </c>
      <c r="R38" s="232">
        <v>1.3350383026399019E-4</v>
      </c>
      <c r="S38" s="232">
        <v>7.0862512356979301E-4</v>
      </c>
      <c r="T38" s="232">
        <v>0</v>
      </c>
      <c r="U38" s="232">
        <v>0</v>
      </c>
      <c r="V38" s="232">
        <v>0</v>
      </c>
      <c r="W38" s="232">
        <v>0</v>
      </c>
      <c r="DA38" s="71" t="s">
        <v>3156</v>
      </c>
    </row>
    <row r="39" spans="1:105" ht="12" customHeight="1" x14ac:dyDescent="0.25">
      <c r="A39" s="59" t="s">
        <v>160</v>
      </c>
      <c r="B39" s="232">
        <v>3.3037453793724179E-3</v>
      </c>
      <c r="C39" s="232">
        <v>4.1692870764412854E-3</v>
      </c>
      <c r="D39" s="232">
        <v>3.9108072201261704E-3</v>
      </c>
      <c r="E39" s="232">
        <v>3.2166598188157701E-3</v>
      </c>
      <c r="F39" s="232">
        <v>3.357369934447056E-3</v>
      </c>
      <c r="G39" s="232">
        <v>3.101421062692743E-3</v>
      </c>
      <c r="H39" s="232">
        <v>1.6534853767934639E-3</v>
      </c>
      <c r="I39" s="232">
        <v>1.4982493615401239E-3</v>
      </c>
      <c r="J39" s="232">
        <v>2.0715488566526909E-3</v>
      </c>
      <c r="K39" s="232">
        <v>2.2254060176475389E-3</v>
      </c>
      <c r="L39" s="232">
        <v>4.8417871792601572E-3</v>
      </c>
      <c r="M39" s="232">
        <v>2.7108408398691199E-3</v>
      </c>
      <c r="N39" s="232">
        <v>1.1517033132869999E-2</v>
      </c>
      <c r="O39" s="232">
        <v>1.287242069496624E-2</v>
      </c>
      <c r="P39" s="232">
        <v>7.5168565487157913E-3</v>
      </c>
      <c r="Q39" s="232">
        <v>4.7195133871148886E-3</v>
      </c>
      <c r="R39" s="232">
        <v>6.405079864550048E-3</v>
      </c>
      <c r="S39" s="232">
        <v>1.7519712543179768E-2</v>
      </c>
      <c r="T39" s="232">
        <v>2.3568919156832509E-2</v>
      </c>
      <c r="U39" s="232">
        <v>5.7628094512430721E-2</v>
      </c>
      <c r="V39" s="232">
        <v>4.8444094829920271E-2</v>
      </c>
      <c r="W39" s="232">
        <v>4.407777930412466E-2</v>
      </c>
      <c r="DA39" s="71" t="s">
        <v>3157</v>
      </c>
    </row>
    <row r="40" spans="1:105" ht="12" customHeight="1" x14ac:dyDescent="0.25">
      <c r="A40" s="59" t="s">
        <v>70</v>
      </c>
      <c r="B40" s="232">
        <v>6.9116885724819388E-2</v>
      </c>
      <c r="C40" s="232">
        <v>7.4797804710502333E-2</v>
      </c>
      <c r="D40" s="232">
        <v>6.2988201144162995E-2</v>
      </c>
      <c r="E40" s="232">
        <v>6.4282292356039467E-2</v>
      </c>
      <c r="F40" s="232">
        <v>5.1495356778283277E-2</v>
      </c>
      <c r="G40" s="232">
        <v>3.385333163425816E-2</v>
      </c>
      <c r="H40" s="232">
        <v>2.4034487932702488E-2</v>
      </c>
      <c r="I40" s="232">
        <v>1.659889573751188E-2</v>
      </c>
      <c r="J40" s="232">
        <v>9.8732878730489939E-3</v>
      </c>
      <c r="K40" s="232">
        <v>1.1003817018853321E-2</v>
      </c>
      <c r="L40" s="232">
        <v>3.3438539845301353E-2</v>
      </c>
      <c r="M40" s="232">
        <v>1.3898236084426641E-2</v>
      </c>
      <c r="N40" s="232">
        <v>1.1631285105471151E-2</v>
      </c>
      <c r="O40" s="232">
        <v>2.297579351194879E-2</v>
      </c>
      <c r="P40" s="232">
        <v>1.8581106780300519E-2</v>
      </c>
      <c r="Q40" s="232">
        <v>1.4829685319921069E-2</v>
      </c>
      <c r="R40" s="232">
        <v>2.0183923988417351E-2</v>
      </c>
      <c r="S40" s="232">
        <v>3.4799370857968172E-2</v>
      </c>
      <c r="T40" s="232">
        <v>4.0271168034268778E-2</v>
      </c>
      <c r="U40" s="232">
        <v>2.9956061694086281E-2</v>
      </c>
      <c r="V40" s="232">
        <v>1.6639565474339171E-2</v>
      </c>
      <c r="W40" s="232">
        <v>1.6697656405787839E-2</v>
      </c>
      <c r="DA40" s="71" t="s">
        <v>3158</v>
      </c>
    </row>
    <row r="41" spans="1:105" ht="12" customHeight="1" x14ac:dyDescent="0.25">
      <c r="A41" s="59" t="s">
        <v>162</v>
      </c>
      <c r="B41" s="232">
        <v>0.24887125304905819</v>
      </c>
      <c r="C41" s="232">
        <v>0.23794631820081719</v>
      </c>
      <c r="D41" s="232">
        <v>0.1637035580559745</v>
      </c>
      <c r="E41" s="232">
        <v>0.18051898591003629</v>
      </c>
      <c r="F41" s="232">
        <v>0.23875750536967261</v>
      </c>
      <c r="G41" s="232">
        <v>0.25469625152015279</v>
      </c>
      <c r="H41" s="232">
        <v>0.30030661112009288</v>
      </c>
      <c r="I41" s="232">
        <v>0.36845200601140859</v>
      </c>
      <c r="J41" s="232">
        <v>0.28726650093002959</v>
      </c>
      <c r="K41" s="232">
        <v>0.28229800965715268</v>
      </c>
      <c r="L41" s="232">
        <v>0.24115512560339189</v>
      </c>
      <c r="M41" s="232">
        <v>0.24221309086626311</v>
      </c>
      <c r="N41" s="232">
        <v>0.25297798362097879</v>
      </c>
      <c r="O41" s="232">
        <v>0.27254309160088303</v>
      </c>
      <c r="P41" s="232">
        <v>0.19581737985337971</v>
      </c>
      <c r="Q41" s="232">
        <v>0.15301140630095289</v>
      </c>
      <c r="R41" s="232">
        <v>0.1493454605561029</v>
      </c>
      <c r="S41" s="232">
        <v>0.13317475014525379</v>
      </c>
      <c r="T41" s="232">
        <v>0.12838966035320179</v>
      </c>
      <c r="U41" s="232">
        <v>0.16467854004148569</v>
      </c>
      <c r="V41" s="232">
        <v>0.14299131956641251</v>
      </c>
      <c r="W41" s="232">
        <v>0.76678780617658104</v>
      </c>
      <c r="DA41" s="71" t="s">
        <v>3159</v>
      </c>
    </row>
    <row r="42" spans="1:105" ht="12" customHeight="1" x14ac:dyDescent="0.25">
      <c r="A42" s="60" t="s">
        <v>3089</v>
      </c>
      <c r="B42" s="264">
        <v>0.56677911748486076</v>
      </c>
      <c r="C42" s="264">
        <v>0.54137717923618367</v>
      </c>
      <c r="D42" s="264">
        <v>0.37737876225690181</v>
      </c>
      <c r="E42" s="264">
        <v>0.39561792455672179</v>
      </c>
      <c r="F42" s="264">
        <v>0.38121615036890061</v>
      </c>
      <c r="G42" s="264">
        <v>0.37912520144763873</v>
      </c>
      <c r="H42" s="264">
        <v>0.3944948568306379</v>
      </c>
      <c r="I42" s="264">
        <v>0.45871621132821577</v>
      </c>
      <c r="J42" s="264">
        <v>0.35947071788725532</v>
      </c>
      <c r="K42" s="264">
        <v>0.31610246348971988</v>
      </c>
      <c r="L42" s="264">
        <v>0.29840945517733741</v>
      </c>
      <c r="M42" s="264">
        <v>0.27585695568836799</v>
      </c>
      <c r="N42" s="264">
        <v>0.29510937225706141</v>
      </c>
      <c r="O42" s="264">
        <v>0.33148347951394641</v>
      </c>
      <c r="P42" s="264">
        <v>0.2390069928691928</v>
      </c>
      <c r="Q42" s="264">
        <v>0.18604451731283039</v>
      </c>
      <c r="R42" s="264">
        <v>0.18934105356422659</v>
      </c>
      <c r="S42" s="264">
        <v>0.2002230311362721</v>
      </c>
      <c r="T42" s="264">
        <v>0.20674454942000239</v>
      </c>
      <c r="U42" s="264">
        <v>0.27167985000457739</v>
      </c>
      <c r="V42" s="264">
        <v>0.22437475337549789</v>
      </c>
      <c r="W42" s="264">
        <v>0.88469558663531733</v>
      </c>
      <c r="DA42" s="72" t="s">
        <v>3160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3161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3162</v>
      </c>
    </row>
    <row r="45" spans="1:105" ht="12" customHeight="1" x14ac:dyDescent="0.25">
      <c r="A45" s="64" t="s">
        <v>33</v>
      </c>
      <c r="B45" s="231">
        <v>0.19318293105543621</v>
      </c>
      <c r="C45" s="231">
        <v>0.17346388046515379</v>
      </c>
      <c r="D45" s="231">
        <v>0.11739953888521371</v>
      </c>
      <c r="E45" s="231">
        <v>0.1175900143855646</v>
      </c>
      <c r="F45" s="231">
        <v>5.869885215319539E-2</v>
      </c>
      <c r="G45" s="231">
        <v>5.8670549841941803E-2</v>
      </c>
      <c r="H45" s="231">
        <v>3.9162769857023431E-2</v>
      </c>
      <c r="I45" s="231">
        <v>3.9353896606918043E-2</v>
      </c>
      <c r="J45" s="231">
        <v>4.0526528392720099E-2</v>
      </c>
      <c r="K45" s="231">
        <v>1.094197237089791E-3</v>
      </c>
      <c r="L45" s="231">
        <v>7.2946482473391059E-4</v>
      </c>
      <c r="M45" s="231">
        <v>0</v>
      </c>
      <c r="N45" s="231">
        <v>8.0724256214349523E-5</v>
      </c>
      <c r="O45" s="231">
        <v>5.9748270838064708E-5</v>
      </c>
      <c r="P45" s="231">
        <v>4.6202422621855399E-4</v>
      </c>
      <c r="Q45" s="231">
        <v>4.018667288614545E-4</v>
      </c>
      <c r="R45" s="231">
        <v>1.397728078584322E-4</v>
      </c>
      <c r="S45" s="231">
        <v>7.4368416486928716E-4</v>
      </c>
      <c r="T45" s="231">
        <v>0</v>
      </c>
      <c r="U45" s="231">
        <v>0</v>
      </c>
      <c r="V45" s="231">
        <v>0</v>
      </c>
      <c r="W45" s="231">
        <v>0</v>
      </c>
      <c r="DA45" s="73" t="s">
        <v>3163</v>
      </c>
    </row>
    <row r="46" spans="1:105" ht="12" customHeight="1" x14ac:dyDescent="0.25">
      <c r="A46" s="64" t="s">
        <v>160</v>
      </c>
      <c r="B46" s="231">
        <v>3.2584653193828712E-3</v>
      </c>
      <c r="C46" s="231">
        <v>4.0930247584995286E-3</v>
      </c>
      <c r="D46" s="231">
        <v>3.9588367340709961E-3</v>
      </c>
      <c r="E46" s="231">
        <v>3.2670149782277431E-3</v>
      </c>
      <c r="F46" s="231">
        <v>3.3985845567868511E-3</v>
      </c>
      <c r="G46" s="231">
        <v>3.1363915188958552E-3</v>
      </c>
      <c r="H46" s="231">
        <v>1.676344416566886E-3</v>
      </c>
      <c r="I46" s="231">
        <v>1.5342522011006991E-3</v>
      </c>
      <c r="J46" s="231">
        <v>2.2559649791032811E-3</v>
      </c>
      <c r="K46" s="231">
        <v>2.4235190128273458E-3</v>
      </c>
      <c r="L46" s="231">
        <v>5.2728190684973404E-3</v>
      </c>
      <c r="M46" s="231">
        <v>2.952168846526498E-3</v>
      </c>
      <c r="N46" s="231">
        <v>1.249248009270466E-2</v>
      </c>
      <c r="O46" s="231">
        <v>1.376714393138995E-2</v>
      </c>
      <c r="P46" s="231">
        <v>8.0305769928492483E-3</v>
      </c>
      <c r="Q46" s="231">
        <v>5.0304409480291471E-3</v>
      </c>
      <c r="R46" s="231">
        <v>6.8333690474244174E-3</v>
      </c>
      <c r="S46" s="231">
        <v>1.8736148837960889E-2</v>
      </c>
      <c r="T46" s="231">
        <v>2.522485282481125E-2</v>
      </c>
      <c r="U46" s="231">
        <v>6.1890195152084368E-2</v>
      </c>
      <c r="V46" s="231">
        <v>5.1917365095272373E-2</v>
      </c>
      <c r="W46" s="231">
        <v>4.7800005213983948E-2</v>
      </c>
      <c r="DA46" s="73" t="s">
        <v>3164</v>
      </c>
    </row>
    <row r="47" spans="1:105" ht="12" customHeight="1" x14ac:dyDescent="0.25">
      <c r="A47" s="64" t="s">
        <v>70</v>
      </c>
      <c r="B47" s="231">
        <v>6.6088833363447314E-2</v>
      </c>
      <c r="C47" s="231">
        <v>7.1188331411650582E-2</v>
      </c>
      <c r="D47" s="231">
        <v>6.1815555818343242E-2</v>
      </c>
      <c r="E47" s="231">
        <v>6.3295777209015761E-2</v>
      </c>
      <c r="F47" s="231">
        <v>5.0536404947479061E-2</v>
      </c>
      <c r="G47" s="231">
        <v>3.3190083444705067E-2</v>
      </c>
      <c r="H47" s="231">
        <v>2.3623005839987981E-2</v>
      </c>
      <c r="I47" s="231">
        <v>1.647893878703471E-2</v>
      </c>
      <c r="J47" s="231">
        <v>1.0424047043998821E-2</v>
      </c>
      <c r="K47" s="231">
        <v>1.1617640217013111E-2</v>
      </c>
      <c r="L47" s="231">
        <v>3.5303833627856017E-2</v>
      </c>
      <c r="M47" s="231">
        <v>1.4673517944121859E-2</v>
      </c>
      <c r="N47" s="231">
        <v>1.2231314715530361E-2</v>
      </c>
      <c r="O47" s="231">
        <v>2.3822730474019151E-2</v>
      </c>
      <c r="P47" s="231">
        <v>1.9245068305175819E-2</v>
      </c>
      <c r="Q47" s="231">
        <v>1.532421223712194E-2</v>
      </c>
      <c r="R47" s="231">
        <v>2.0876289877000149E-2</v>
      </c>
      <c r="S47" s="231">
        <v>3.6079634864376937E-2</v>
      </c>
      <c r="T47" s="231">
        <v>4.1785017675762912E-2</v>
      </c>
      <c r="U47" s="231">
        <v>3.1189592345098379E-2</v>
      </c>
      <c r="V47" s="231">
        <v>1.728825533760775E-2</v>
      </c>
      <c r="W47" s="231">
        <v>1.7555012694551571E-2</v>
      </c>
      <c r="DA47" s="73" t="s">
        <v>3165</v>
      </c>
    </row>
    <row r="48" spans="1:105" ht="12" customHeight="1" x14ac:dyDescent="0.25">
      <c r="A48" s="64" t="s">
        <v>34</v>
      </c>
      <c r="B48" s="231">
        <v>6.3948034295977063E-2</v>
      </c>
      <c r="C48" s="231">
        <v>6.3948034295975925E-2</v>
      </c>
      <c r="D48" s="231">
        <v>3.1974017147910663E-2</v>
      </c>
      <c r="E48" s="231">
        <v>3.1974017147981058E-2</v>
      </c>
      <c r="F48" s="231">
        <v>3.1974017147924472E-2</v>
      </c>
      <c r="G48" s="231">
        <v>3.1974017147924021E-2</v>
      </c>
      <c r="H48" s="231">
        <v>3.1974017147892372E-2</v>
      </c>
      <c r="I48" s="231">
        <v>3.1974017147884767E-2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3166</v>
      </c>
    </row>
    <row r="49" spans="1:105" ht="12" customHeight="1" x14ac:dyDescent="0.25">
      <c r="A49" s="64" t="s">
        <v>162</v>
      </c>
      <c r="B49" s="231">
        <v>0.24030085345061741</v>
      </c>
      <c r="C49" s="231">
        <v>0.2286839083049039</v>
      </c>
      <c r="D49" s="231">
        <v>0.16223081367136319</v>
      </c>
      <c r="E49" s="231">
        <v>0.17949110083593259</v>
      </c>
      <c r="F49" s="231">
        <v>0.23660829156351479</v>
      </c>
      <c r="G49" s="231">
        <v>0.25215415949417203</v>
      </c>
      <c r="H49" s="231">
        <v>0.29805871956916719</v>
      </c>
      <c r="I49" s="231">
        <v>0.36937510658527761</v>
      </c>
      <c r="J49" s="231">
        <v>0.30626417747143309</v>
      </c>
      <c r="K49" s="231">
        <v>0.30096710702278973</v>
      </c>
      <c r="L49" s="231">
        <v>0.25710333765624999</v>
      </c>
      <c r="M49" s="231">
        <v>0.25823126889771969</v>
      </c>
      <c r="N49" s="231">
        <v>0.26863637656638972</v>
      </c>
      <c r="O49" s="231">
        <v>0.2853598384699193</v>
      </c>
      <c r="P49" s="231">
        <v>0.20480274233800769</v>
      </c>
      <c r="Q49" s="231">
        <v>0.15966388190728761</v>
      </c>
      <c r="R49" s="231">
        <v>0.1559826871725776</v>
      </c>
      <c r="S49" s="231">
        <v>0.13942777172598261</v>
      </c>
      <c r="T49" s="231">
        <v>0.13452192354288461</v>
      </c>
      <c r="U49" s="231">
        <v>0.17314049106192711</v>
      </c>
      <c r="V49" s="231">
        <v>0.15002219518447349</v>
      </c>
      <c r="W49" s="231">
        <v>0.81406199573200289</v>
      </c>
      <c r="DA49" s="73" t="s">
        <v>3167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3168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3169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1.668476626222353E-3</v>
      </c>
      <c r="O52" s="231">
        <v>8.4740183677799001E-3</v>
      </c>
      <c r="P52" s="231">
        <v>6.4665810069414508E-3</v>
      </c>
      <c r="Q52" s="231">
        <v>5.6241154915303666E-3</v>
      </c>
      <c r="R52" s="231">
        <v>5.5089346593660011E-3</v>
      </c>
      <c r="S52" s="231">
        <v>5.2357915430823803E-3</v>
      </c>
      <c r="T52" s="231">
        <v>5.2127553765437366E-3</v>
      </c>
      <c r="U52" s="231">
        <v>5.4595714454675004E-3</v>
      </c>
      <c r="V52" s="231">
        <v>5.1469377581442929E-3</v>
      </c>
      <c r="W52" s="231">
        <v>5.2785729947789047E-3</v>
      </c>
      <c r="DA52" s="73" t="s">
        <v>3170</v>
      </c>
    </row>
    <row r="53" spans="1:105" ht="12" customHeight="1" x14ac:dyDescent="0.25">
      <c r="A53" s="60" t="s">
        <v>3101</v>
      </c>
      <c r="B53" s="264">
        <v>9.4583491505101751E-3</v>
      </c>
      <c r="C53" s="264">
        <v>9.0691220308891599E-3</v>
      </c>
      <c r="D53" s="264">
        <v>1.066362688242746E-2</v>
      </c>
      <c r="E53" s="264">
        <v>1.8256125590588181E-2</v>
      </c>
      <c r="F53" s="264">
        <v>1.5778812424793651E-2</v>
      </c>
      <c r="G53" s="264">
        <v>1.5926223364040891E-2</v>
      </c>
      <c r="H53" s="264">
        <v>1.4537232632196591E-2</v>
      </c>
      <c r="I53" s="264">
        <v>1.6248868320328558E-2</v>
      </c>
      <c r="J53" s="264">
        <v>1.9709653167812511E-2</v>
      </c>
      <c r="K53" s="264">
        <v>1.951495945586627E-2</v>
      </c>
      <c r="L53" s="264">
        <v>2.371069497371147E-2</v>
      </c>
      <c r="M53" s="264">
        <v>5.4217601723848548E-2</v>
      </c>
      <c r="N53" s="264">
        <v>5.381674136323987E-2</v>
      </c>
      <c r="O53" s="264">
        <v>5.7900705065226502E-2</v>
      </c>
      <c r="P53" s="264">
        <v>6.3629683627671088E-2</v>
      </c>
      <c r="Q53" s="264">
        <v>6.9160375115498191E-2</v>
      </c>
      <c r="R53" s="264">
        <v>7.346296943986326E-2</v>
      </c>
      <c r="S53" s="264">
        <v>5.812678289130397E-2</v>
      </c>
      <c r="T53" s="264">
        <v>4.2594946858973887E-2</v>
      </c>
      <c r="U53" s="264">
        <v>5.3643718776396572E-2</v>
      </c>
      <c r="V53" s="264">
        <v>5.5994984086886468E-2</v>
      </c>
      <c r="W53" s="264">
        <v>0.1399897617071772</v>
      </c>
      <c r="DA53" s="72" t="s">
        <v>3171</v>
      </c>
    </row>
    <row r="54" spans="1:105" ht="12" customHeight="1" x14ac:dyDescent="0.25">
      <c r="A54" s="57" t="s">
        <v>3103</v>
      </c>
      <c r="B54" s="263">
        <f t="shared" ref="B54:W54" si="2">B55+B56+B67</f>
        <v>0.53170403295881663</v>
      </c>
      <c r="C54" s="263">
        <f t="shared" si="2"/>
        <v>0.50868457198718275</v>
      </c>
      <c r="D54" s="263">
        <f t="shared" si="2"/>
        <v>0.4132460541057309</v>
      </c>
      <c r="E54" s="263">
        <f t="shared" si="2"/>
        <v>0.52554167021461895</v>
      </c>
      <c r="F54" s="263">
        <f t="shared" si="2"/>
        <v>0.48364640856624697</v>
      </c>
      <c r="G54" s="263">
        <f t="shared" si="2"/>
        <v>0.48289914550852642</v>
      </c>
      <c r="H54" s="263">
        <f t="shared" si="2"/>
        <v>0.47564961159689112</v>
      </c>
      <c r="I54" s="263">
        <f t="shared" si="2"/>
        <v>0.54431348188391615</v>
      </c>
      <c r="J54" s="263">
        <f t="shared" si="2"/>
        <v>0.51886866245069208</v>
      </c>
      <c r="K54" s="263">
        <f t="shared" si="2"/>
        <v>0.48470332980325948</v>
      </c>
      <c r="L54" s="263">
        <f t="shared" si="2"/>
        <v>0.52806322726363253</v>
      </c>
      <c r="M54" s="263">
        <f t="shared" si="2"/>
        <v>0.90457679458132789</v>
      </c>
      <c r="N54" s="263">
        <f t="shared" si="2"/>
        <v>0.91322454863405211</v>
      </c>
      <c r="O54" s="263">
        <f t="shared" si="2"/>
        <v>0.9925204703751469</v>
      </c>
      <c r="P54" s="263">
        <f t="shared" si="2"/>
        <v>0.99884398513912553</v>
      </c>
      <c r="Q54" s="263">
        <f t="shared" si="2"/>
        <v>1.0313920911336754</v>
      </c>
      <c r="R54" s="263">
        <f t="shared" si="2"/>
        <v>1.0900278147189197</v>
      </c>
      <c r="S54" s="263">
        <f t="shared" si="2"/>
        <v>0.90118345117676224</v>
      </c>
      <c r="T54" s="263">
        <f t="shared" si="2"/>
        <v>0.70554213167118474</v>
      </c>
      <c r="U54" s="263">
        <f t="shared" si="2"/>
        <v>0.8959112083111942</v>
      </c>
      <c r="V54" s="263">
        <f t="shared" si="2"/>
        <v>0.89042940773713797</v>
      </c>
      <c r="W54" s="263">
        <f t="shared" si="2"/>
        <v>2.4601075834026958</v>
      </c>
      <c r="DA54" s="70"/>
    </row>
    <row r="55" spans="1:105" ht="12" customHeight="1" x14ac:dyDescent="0.25">
      <c r="A55" s="60" t="s">
        <v>3104</v>
      </c>
      <c r="B55" s="264">
        <v>0.32639879002759392</v>
      </c>
      <c r="C55" s="264">
        <v>0.31213207170668528</v>
      </c>
      <c r="D55" s="264">
        <v>0.2200632860050836</v>
      </c>
      <c r="E55" s="264">
        <v>0.23146272450821989</v>
      </c>
      <c r="F55" s="264">
        <v>0.2237249118171574</v>
      </c>
      <c r="G55" s="264">
        <v>0.2213765108498954</v>
      </c>
      <c r="H55" s="264">
        <v>0.22984780578855071</v>
      </c>
      <c r="I55" s="264">
        <v>0.26696982359594329</v>
      </c>
      <c r="J55" s="264">
        <v>0.21127440254232999</v>
      </c>
      <c r="K55" s="264">
        <v>0.1859741318569848</v>
      </c>
      <c r="L55" s="264">
        <v>0.1776412113546085</v>
      </c>
      <c r="M55" s="264">
        <v>0.1627749800720007</v>
      </c>
      <c r="N55" s="264">
        <v>0.1737915489890087</v>
      </c>
      <c r="O55" s="264">
        <v>0.19492885456482209</v>
      </c>
      <c r="P55" s="264">
        <v>0.14066671044899731</v>
      </c>
      <c r="Q55" s="264">
        <v>0.1094122495696556</v>
      </c>
      <c r="R55" s="264">
        <v>0.1119012050878961</v>
      </c>
      <c r="S55" s="264">
        <v>0.119874788077014</v>
      </c>
      <c r="T55" s="264">
        <v>0.1242206919158718</v>
      </c>
      <c r="U55" s="264">
        <v>0.16214519658579399</v>
      </c>
      <c r="V55" s="264">
        <v>0.13316646567863669</v>
      </c>
      <c r="W55" s="264">
        <v>0.51954368251412564</v>
      </c>
      <c r="DA55" s="72" t="s">
        <v>3172</v>
      </c>
    </row>
    <row r="56" spans="1:105" ht="12" customHeight="1" x14ac:dyDescent="0.25">
      <c r="A56" s="60" t="s">
        <v>3106</v>
      </c>
      <c r="B56" s="264">
        <v>8.2938817954673102E-2</v>
      </c>
      <c r="C56" s="264">
        <v>7.9221661363844453E-2</v>
      </c>
      <c r="D56" s="264">
        <v>5.5223185712414823E-2</v>
      </c>
      <c r="E56" s="264">
        <v>5.789218764802493E-2</v>
      </c>
      <c r="F56" s="264">
        <v>5.5784724456916963E-2</v>
      </c>
      <c r="G56" s="264">
        <v>5.5478748413370013E-2</v>
      </c>
      <c r="H56" s="264">
        <v>5.7727845125848443E-2</v>
      </c>
      <c r="I56" s="264">
        <v>6.7125585912618704E-2</v>
      </c>
      <c r="J56" s="264">
        <v>5.2602637449293603E-2</v>
      </c>
      <c r="K56" s="264">
        <v>4.6256405477214622E-2</v>
      </c>
      <c r="L56" s="264">
        <v>4.3667324210418627E-2</v>
      </c>
      <c r="M56" s="264">
        <v>4.0367136197425282E-2</v>
      </c>
      <c r="N56" s="264">
        <v>4.3184411258765272E-2</v>
      </c>
      <c r="O56" s="264">
        <v>4.8507164633007388E-2</v>
      </c>
      <c r="P56" s="264">
        <v>3.4974749174666482E-2</v>
      </c>
      <c r="Q56" s="264">
        <v>2.7224560462543901E-2</v>
      </c>
      <c r="R56" s="264">
        <v>2.7706954417439089E-2</v>
      </c>
      <c r="S56" s="264">
        <v>2.9299353165014381E-2</v>
      </c>
      <c r="T56" s="264">
        <v>3.025367028968657E-2</v>
      </c>
      <c r="U56" s="264">
        <v>3.9755885364079972E-2</v>
      </c>
      <c r="V56" s="264">
        <v>3.2833561170030508E-2</v>
      </c>
      <c r="W56" s="264">
        <v>0.1294606733763603</v>
      </c>
      <c r="DA56" s="72" t="s">
        <v>3173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3174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3175</v>
      </c>
    </row>
    <row r="59" spans="1:105" ht="12" customHeight="1" x14ac:dyDescent="0.25">
      <c r="A59" s="64" t="s">
        <v>33</v>
      </c>
      <c r="B59" s="231">
        <v>2.826915010887809E-2</v>
      </c>
      <c r="C59" s="231">
        <v>2.5383590820095531E-2</v>
      </c>
      <c r="D59" s="231">
        <v>1.7179494944648158E-2</v>
      </c>
      <c r="E59" s="231">
        <v>1.7207367906726449E-2</v>
      </c>
      <c r="F59" s="231">
        <v>8.5896132420795867E-3</v>
      </c>
      <c r="G59" s="231">
        <v>8.5854716635204251E-3</v>
      </c>
      <c r="H59" s="231">
        <v>5.7308283590021027E-3</v>
      </c>
      <c r="I59" s="231">
        <v>5.7587966207583207E-3</v>
      </c>
      <c r="J59" s="231">
        <v>5.9303920292872883E-3</v>
      </c>
      <c r="K59" s="231">
        <v>1.601178001338777E-4</v>
      </c>
      <c r="L59" s="231">
        <v>1.067452000903321E-4</v>
      </c>
      <c r="M59" s="231">
        <v>0</v>
      </c>
      <c r="N59" s="231">
        <v>1.181266949353891E-5</v>
      </c>
      <c r="O59" s="231">
        <v>8.7431784363105347E-6</v>
      </c>
      <c r="P59" s="231">
        <v>6.760965957785648E-5</v>
      </c>
      <c r="Q59" s="231">
        <v>5.8806597559534162E-5</v>
      </c>
      <c r="R59" s="231">
        <v>2.045345551442914E-5</v>
      </c>
      <c r="S59" s="231">
        <v>1.088259670532311E-4</v>
      </c>
      <c r="T59" s="231">
        <v>0</v>
      </c>
      <c r="U59" s="231">
        <v>0</v>
      </c>
      <c r="V59" s="231">
        <v>0</v>
      </c>
      <c r="W59" s="231">
        <v>0</v>
      </c>
      <c r="DA59" s="73" t="s">
        <v>3176</v>
      </c>
    </row>
    <row r="60" spans="1:105" ht="12" customHeight="1" x14ac:dyDescent="0.25">
      <c r="A60" s="64" t="s">
        <v>160</v>
      </c>
      <c r="B60" s="231">
        <v>4.76822899077841E-4</v>
      </c>
      <c r="C60" s="231">
        <v>5.9894697044520103E-4</v>
      </c>
      <c r="D60" s="231">
        <v>5.7931075628974143E-4</v>
      </c>
      <c r="E60" s="231">
        <v>4.7807400127380061E-4</v>
      </c>
      <c r="F60" s="231">
        <v>4.9732704886826945E-4</v>
      </c>
      <c r="G60" s="231">
        <v>4.5895940269399978E-4</v>
      </c>
      <c r="H60" s="231">
        <v>2.453054816344524E-4</v>
      </c>
      <c r="I60" s="231">
        <v>2.2451261889874799E-4</v>
      </c>
      <c r="J60" s="231">
        <v>3.301234342300247E-4</v>
      </c>
      <c r="K60" s="231">
        <v>3.546422160127402E-4</v>
      </c>
      <c r="L60" s="231">
        <v>7.7159049678945002E-4</v>
      </c>
      <c r="M60" s="231">
        <v>4.3200143932624438E-4</v>
      </c>
      <c r="N60" s="231">
        <v>1.8280693487950971E-3</v>
      </c>
      <c r="O60" s="231">
        <v>2.014595473009524E-3</v>
      </c>
      <c r="P60" s="231">
        <v>1.1751430896687911E-3</v>
      </c>
      <c r="Q60" s="231">
        <v>7.3612243844087418E-4</v>
      </c>
      <c r="R60" s="231">
        <v>9.9995136369252337E-4</v>
      </c>
      <c r="S60" s="231">
        <v>2.7417277554951641E-3</v>
      </c>
      <c r="T60" s="231">
        <v>3.6912430465935861E-3</v>
      </c>
      <c r="U60" s="231">
        <v>9.0566138916277645E-3</v>
      </c>
      <c r="V60" s="231">
        <v>7.5972539557054358E-3</v>
      </c>
      <c r="W60" s="231">
        <v>6.9947459395960062E-3</v>
      </c>
      <c r="DA60" s="73" t="s">
        <v>3177</v>
      </c>
    </row>
    <row r="61" spans="1:105" ht="12" customHeight="1" x14ac:dyDescent="0.25">
      <c r="A61" s="64" t="s">
        <v>70</v>
      </c>
      <c r="B61" s="231">
        <v>9.6710156568428889E-3</v>
      </c>
      <c r="C61" s="231">
        <v>1.0417243468052669E-2</v>
      </c>
      <c r="D61" s="231">
        <v>9.0456916506304573E-3</v>
      </c>
      <c r="E61" s="231">
        <v>9.2622977475494694E-3</v>
      </c>
      <c r="F61" s="231">
        <v>7.3951731119214423E-3</v>
      </c>
      <c r="G61" s="231">
        <v>4.8568237674958669E-3</v>
      </c>
      <c r="H61" s="231">
        <v>3.4568390409289839E-3</v>
      </c>
      <c r="I61" s="231">
        <v>2.4114221254465679E-3</v>
      </c>
      <c r="J61" s="231">
        <v>1.5253881335108631E-3</v>
      </c>
      <c r="K61" s="231">
        <v>1.7000508968954321E-3</v>
      </c>
      <c r="L61" s="231">
        <v>5.1661364013486756E-3</v>
      </c>
      <c r="M61" s="231">
        <v>2.1472284281092249E-3</v>
      </c>
      <c r="N61" s="231">
        <v>1.7898520838936581E-3</v>
      </c>
      <c r="O61" s="231">
        <v>3.4860654618607992E-3</v>
      </c>
      <c r="P61" s="231">
        <v>2.8161997636246038E-3</v>
      </c>
      <c r="Q61" s="231">
        <v>2.2424468542057369E-3</v>
      </c>
      <c r="R61" s="231">
        <v>3.0549022577984241E-3</v>
      </c>
      <c r="S61" s="231">
        <v>5.2796621745111556E-3</v>
      </c>
      <c r="T61" s="231">
        <v>6.1145512728518411E-3</v>
      </c>
      <c r="U61" s="231">
        <v>4.564084740930275E-3</v>
      </c>
      <c r="V61" s="231">
        <v>2.5298523145360148E-3</v>
      </c>
      <c r="W61" s="231">
        <v>2.568887873862571E-3</v>
      </c>
      <c r="DA61" s="73" t="s">
        <v>3178</v>
      </c>
    </row>
    <row r="62" spans="1:105" ht="12" customHeight="1" x14ac:dyDescent="0.25">
      <c r="A62" s="64" t="s">
        <v>34</v>
      </c>
      <c r="B62" s="231">
        <v>9.3577448628828531E-3</v>
      </c>
      <c r="C62" s="231">
        <v>9.3577448628826866E-3</v>
      </c>
      <c r="D62" s="231">
        <v>4.6788724314300329E-3</v>
      </c>
      <c r="E62" s="231">
        <v>4.6788724314403302E-3</v>
      </c>
      <c r="F62" s="231">
        <v>4.6788724314320547E-3</v>
      </c>
      <c r="G62" s="231">
        <v>4.6788724314319871E-3</v>
      </c>
      <c r="H62" s="231">
        <v>4.6788724314273554E-3</v>
      </c>
      <c r="I62" s="231">
        <v>4.6788724314262408E-3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3179</v>
      </c>
    </row>
    <row r="63" spans="1:105" ht="12" customHeight="1" x14ac:dyDescent="0.25">
      <c r="A63" s="64" t="s">
        <v>162</v>
      </c>
      <c r="B63" s="231">
        <v>3.5164084426991427E-2</v>
      </c>
      <c r="C63" s="231">
        <v>3.3464135242368367E-2</v>
      </c>
      <c r="D63" s="231">
        <v>2.373981592941642E-2</v>
      </c>
      <c r="E63" s="231">
        <v>2.6265575561034881E-2</v>
      </c>
      <c r="F63" s="231">
        <v>3.4623738622615613E-2</v>
      </c>
      <c r="G63" s="231">
        <v>3.6898621148227742E-2</v>
      </c>
      <c r="H63" s="231">
        <v>4.3615999812855549E-2</v>
      </c>
      <c r="I63" s="231">
        <v>5.4051982116088818E-2</v>
      </c>
      <c r="J63" s="231">
        <v>4.4816733852265422E-2</v>
      </c>
      <c r="K63" s="231">
        <v>4.4041594564172573E-2</v>
      </c>
      <c r="L63" s="231">
        <v>3.7622852112190172E-2</v>
      </c>
      <c r="M63" s="231">
        <v>3.7787906329989809E-2</v>
      </c>
      <c r="N63" s="231">
        <v>3.9310522996884992E-2</v>
      </c>
      <c r="O63" s="231">
        <v>4.1757727065630142E-2</v>
      </c>
      <c r="P63" s="231">
        <v>2.9969518705571501E-2</v>
      </c>
      <c r="Q63" s="231">
        <v>2.3364187611938009E-2</v>
      </c>
      <c r="R63" s="231">
        <v>2.282550520367874E-2</v>
      </c>
      <c r="S63" s="231">
        <v>2.0402965141558649E-2</v>
      </c>
      <c r="T63" s="231">
        <v>1.968507480858939E-2</v>
      </c>
      <c r="U63" s="231">
        <v>2.5336268090631359E-2</v>
      </c>
      <c r="V63" s="231">
        <v>2.1953285065937231E-2</v>
      </c>
      <c r="W63" s="231">
        <v>0.1191246070734741</v>
      </c>
      <c r="DA63" s="73" t="s">
        <v>3180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3181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3182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2.4415415969798699E-4</v>
      </c>
      <c r="O66" s="231">
        <v>1.2400334540706259E-3</v>
      </c>
      <c r="P66" s="231">
        <v>9.4627795622373055E-4</v>
      </c>
      <c r="Q66" s="231">
        <v>8.2299696039975104E-4</v>
      </c>
      <c r="R66" s="231">
        <v>8.0614213675497663E-4</v>
      </c>
      <c r="S66" s="231">
        <v>7.6617212639618017E-4</v>
      </c>
      <c r="T66" s="231">
        <v>7.6280116165174789E-4</v>
      </c>
      <c r="U66" s="231">
        <v>7.9891864089056764E-4</v>
      </c>
      <c r="V66" s="231">
        <v>7.5316983385183603E-4</v>
      </c>
      <c r="W66" s="231">
        <v>7.7243248942762102E-4</v>
      </c>
      <c r="DA66" s="73" t="s">
        <v>3183</v>
      </c>
    </row>
    <row r="67" spans="1:105" ht="12" customHeight="1" x14ac:dyDescent="0.25">
      <c r="A67" s="60" t="s">
        <v>3118</v>
      </c>
      <c r="B67" s="264">
        <v>0.12236642497654961</v>
      </c>
      <c r="C67" s="264">
        <v>0.117330838916653</v>
      </c>
      <c r="D67" s="264">
        <v>0.1379595823882325</v>
      </c>
      <c r="E67" s="264">
        <v>0.23618675805837411</v>
      </c>
      <c r="F67" s="264">
        <v>0.20413677229217261</v>
      </c>
      <c r="G67" s="264">
        <v>0.20604388624526099</v>
      </c>
      <c r="H67" s="264">
        <v>0.18807396068249191</v>
      </c>
      <c r="I67" s="264">
        <v>0.2102180723753542</v>
      </c>
      <c r="J67" s="264">
        <v>0.25499162245906848</v>
      </c>
      <c r="K67" s="264">
        <v>0.25247279246906001</v>
      </c>
      <c r="L67" s="264">
        <v>0.30675469169860542</v>
      </c>
      <c r="M67" s="264">
        <v>0.70143467831190198</v>
      </c>
      <c r="N67" s="264">
        <v>0.69624858838627812</v>
      </c>
      <c r="O67" s="264">
        <v>0.74908445117731748</v>
      </c>
      <c r="P67" s="264">
        <v>0.8232025255154618</v>
      </c>
      <c r="Q67" s="264">
        <v>0.89475528110147584</v>
      </c>
      <c r="R67" s="264">
        <v>0.95041965521358451</v>
      </c>
      <c r="S67" s="264">
        <v>0.75200930993473381</v>
      </c>
      <c r="T67" s="264">
        <v>0.5510677694656263</v>
      </c>
      <c r="U67" s="264">
        <v>0.6940101263613202</v>
      </c>
      <c r="V67" s="264">
        <v>0.72442938088847075</v>
      </c>
      <c r="W67" s="264">
        <v>1.8111032275122101</v>
      </c>
      <c r="DA67" s="72" t="s">
        <v>3184</v>
      </c>
    </row>
    <row r="68" spans="1:105" ht="12" customHeight="1" x14ac:dyDescent="0.25">
      <c r="A68" s="57" t="s">
        <v>3120</v>
      </c>
      <c r="B68" s="263">
        <v>0.37692083652209218</v>
      </c>
      <c r="C68" s="263">
        <v>0.52186402825395128</v>
      </c>
      <c r="D68" s="263">
        <v>0.52367821847574758</v>
      </c>
      <c r="E68" s="263">
        <v>1.460099108922186</v>
      </c>
      <c r="F68" s="263">
        <v>1.423620436941142</v>
      </c>
      <c r="G68" s="263">
        <v>1.1998836232934611</v>
      </c>
      <c r="H68" s="263">
        <v>0.78400268898670822</v>
      </c>
      <c r="I68" s="263">
        <v>0.67002147482293561</v>
      </c>
      <c r="J68" s="263">
        <v>0.52271541712172886</v>
      </c>
      <c r="K68" s="263">
        <v>0.4528631260676817</v>
      </c>
      <c r="L68" s="263">
        <v>0.75763470678058364</v>
      </c>
      <c r="M68" s="263">
        <v>0.51921122365453576</v>
      </c>
      <c r="N68" s="263">
        <v>0.61884603926456683</v>
      </c>
      <c r="O68" s="263">
        <v>0.80745006800543706</v>
      </c>
      <c r="P68" s="263">
        <v>0.50600309680666666</v>
      </c>
      <c r="Q68" s="263">
        <v>0.45467788428477701</v>
      </c>
      <c r="R68" s="263">
        <v>0.71246121211279578</v>
      </c>
      <c r="S68" s="263">
        <v>1.169682457072944</v>
      </c>
      <c r="T68" s="263">
        <v>1.226355288169932</v>
      </c>
      <c r="U68" s="263">
        <v>1.319800380223539</v>
      </c>
      <c r="V68" s="263">
        <v>1.233640575201769</v>
      </c>
      <c r="W68" s="263">
        <v>1.259878218910871</v>
      </c>
      <c r="DA68" s="70" t="s">
        <v>3185</v>
      </c>
    </row>
    <row r="69" spans="1:105" ht="12" customHeight="1" x14ac:dyDescent="0.25">
      <c r="A69" s="41" t="s">
        <v>3122</v>
      </c>
      <c r="B69" s="352">
        <v>5.5686346085915979</v>
      </c>
      <c r="C69" s="352">
        <v>5.858559223154411</v>
      </c>
      <c r="D69" s="352">
        <v>7.5247508874198132</v>
      </c>
      <c r="E69" s="352">
        <v>13.78141666902474</v>
      </c>
      <c r="F69" s="352">
        <v>10.07196598588504</v>
      </c>
      <c r="G69" s="352">
        <v>9.7014785302357982</v>
      </c>
      <c r="H69" s="352">
        <v>9.3632779121513572</v>
      </c>
      <c r="I69" s="352">
        <v>9.156308396655028</v>
      </c>
      <c r="J69" s="352">
        <v>10.232145741746789</v>
      </c>
      <c r="K69" s="352">
        <v>8.125063147096439</v>
      </c>
      <c r="L69" s="352">
        <v>8.471111404963084</v>
      </c>
      <c r="M69" s="352">
        <v>12.447023883976451</v>
      </c>
      <c r="N69" s="352">
        <v>12.261763629061219</v>
      </c>
      <c r="O69" s="352">
        <v>12.914026098549209</v>
      </c>
      <c r="P69" s="352">
        <v>14.297326617644959</v>
      </c>
      <c r="Q69" s="352">
        <v>15.27033660578434</v>
      </c>
      <c r="R69" s="352">
        <v>16.750139547379248</v>
      </c>
      <c r="S69" s="352">
        <v>14.40722952769376</v>
      </c>
      <c r="T69" s="352">
        <v>9.9896441557268929</v>
      </c>
      <c r="U69" s="352">
        <v>11.02664974648998</v>
      </c>
      <c r="V69" s="352">
        <v>11.793352088169399</v>
      </c>
      <c r="W69" s="352">
        <v>25.168940049073889</v>
      </c>
      <c r="DA69" s="97" t="s">
        <v>3186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102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1.0000000000000002</v>
      </c>
      <c r="C73" s="234">
        <f t="shared" si="3"/>
        <v>0.99999999999999967</v>
      </c>
      <c r="D73" s="234">
        <f t="shared" si="3"/>
        <v>0.99999999999999989</v>
      </c>
      <c r="E73" s="234">
        <f t="shared" si="3"/>
        <v>1</v>
      </c>
      <c r="F73" s="234">
        <f t="shared" si="3"/>
        <v>1</v>
      </c>
      <c r="G73" s="234">
        <f t="shared" si="3"/>
        <v>0.99999999999999978</v>
      </c>
      <c r="H73" s="234">
        <f t="shared" si="3"/>
        <v>1.0000000000000002</v>
      </c>
      <c r="I73" s="234">
        <f t="shared" si="3"/>
        <v>1</v>
      </c>
      <c r="J73" s="234">
        <f t="shared" si="3"/>
        <v>0.99999999999999989</v>
      </c>
      <c r="K73" s="234">
        <f t="shared" si="3"/>
        <v>1</v>
      </c>
      <c r="L73" s="234">
        <f t="shared" si="3"/>
        <v>0.99999999999999978</v>
      </c>
      <c r="M73" s="234">
        <f t="shared" si="3"/>
        <v>1.0000000000000002</v>
      </c>
      <c r="N73" s="234">
        <f t="shared" si="3"/>
        <v>1</v>
      </c>
      <c r="O73" s="234">
        <f t="shared" si="3"/>
        <v>1</v>
      </c>
      <c r="P73" s="234">
        <f t="shared" si="3"/>
        <v>1.0000000000000002</v>
      </c>
      <c r="Q73" s="234">
        <f t="shared" si="3"/>
        <v>0.99999999999999978</v>
      </c>
      <c r="R73" s="234">
        <f t="shared" si="3"/>
        <v>1</v>
      </c>
      <c r="S73" s="234">
        <f t="shared" si="3"/>
        <v>0.99999999999999978</v>
      </c>
      <c r="T73" s="234">
        <f t="shared" si="3"/>
        <v>0.99999999999999978</v>
      </c>
      <c r="U73" s="234">
        <f t="shared" si="3"/>
        <v>1</v>
      </c>
      <c r="V73" s="234">
        <f t="shared" si="3"/>
        <v>0.99999999999999978</v>
      </c>
      <c r="W73" s="234">
        <f t="shared" si="3"/>
        <v>1.0000000000000002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3.1468977500961677E-2</v>
      </c>
      <c r="C74" s="301">
        <f t="shared" si="4"/>
        <v>3.3976420381163976E-2</v>
      </c>
      <c r="D74" s="301">
        <f t="shared" si="4"/>
        <v>4.5285102128621586E-2</v>
      </c>
      <c r="E74" s="301">
        <f t="shared" si="4"/>
        <v>5.4355828000345739E-2</v>
      </c>
      <c r="F74" s="301">
        <f t="shared" si="4"/>
        <v>4.7560262160222563E-2</v>
      </c>
      <c r="G74" s="301">
        <f t="shared" si="4"/>
        <v>4.7272643603991117E-2</v>
      </c>
      <c r="H74" s="301">
        <f t="shared" si="4"/>
        <v>4.799930673336493E-2</v>
      </c>
      <c r="I74" s="301">
        <f t="shared" si="4"/>
        <v>4.4390763960513148E-2</v>
      </c>
      <c r="J74" s="301">
        <f t="shared" si="4"/>
        <v>4.9281564574189002E-2</v>
      </c>
      <c r="K74" s="301">
        <f t="shared" si="4"/>
        <v>4.3685076896343197E-2</v>
      </c>
      <c r="L74" s="301">
        <f t="shared" si="4"/>
        <v>4.1507220128999434E-2</v>
      </c>
      <c r="M74" s="301">
        <f t="shared" si="4"/>
        <v>3.6598636951607179E-2</v>
      </c>
      <c r="N74" s="301">
        <f t="shared" si="4"/>
        <v>3.5354614614818043E-2</v>
      </c>
      <c r="O74" s="301">
        <f t="shared" si="4"/>
        <v>3.4112884128937197E-2</v>
      </c>
      <c r="P74" s="301">
        <f t="shared" si="4"/>
        <v>3.7826795452453314E-2</v>
      </c>
      <c r="Q74" s="301">
        <f t="shared" si="4"/>
        <v>3.9106655724969144E-2</v>
      </c>
      <c r="R74" s="301">
        <f t="shared" si="4"/>
        <v>4.0351821799533984E-2</v>
      </c>
      <c r="S74" s="301">
        <f t="shared" si="4"/>
        <v>4.1184424256840303E-2</v>
      </c>
      <c r="T74" s="301">
        <f t="shared" si="4"/>
        <v>3.5542278398898557E-2</v>
      </c>
      <c r="U74" s="301">
        <f t="shared" si="4"/>
        <v>2.9989579111535988E-2</v>
      </c>
      <c r="V74" s="301">
        <f t="shared" si="4"/>
        <v>3.3023816414715496E-2</v>
      </c>
      <c r="W74" s="301">
        <f t="shared" si="4"/>
        <v>2.3964401461327656E-2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3.5692835512791494E-3</v>
      </c>
      <c r="C75" s="235">
        <f t="shared" si="5"/>
        <v>3.8332598304731944E-3</v>
      </c>
      <c r="D75" s="235">
        <f t="shared" si="5"/>
        <v>5.0864105851609739E-3</v>
      </c>
      <c r="E75" s="235">
        <f t="shared" si="5"/>
        <v>6.086592368637447E-3</v>
      </c>
      <c r="F75" s="235">
        <f t="shared" si="5"/>
        <v>5.3692683651424015E-3</v>
      </c>
      <c r="G75" s="235">
        <f t="shared" si="5"/>
        <v>5.3508817218921216E-3</v>
      </c>
      <c r="H75" s="235">
        <f t="shared" si="5"/>
        <v>5.4161951591933065E-3</v>
      </c>
      <c r="I75" s="235">
        <f t="shared" si="5"/>
        <v>5.0488633667199563E-3</v>
      </c>
      <c r="J75" s="235">
        <f t="shared" si="5"/>
        <v>5.6371094063167046E-3</v>
      </c>
      <c r="K75" s="235">
        <f t="shared" si="5"/>
        <v>5.0952815044160507E-3</v>
      </c>
      <c r="L75" s="235">
        <f t="shared" si="5"/>
        <v>4.9316201658633606E-3</v>
      </c>
      <c r="M75" s="235">
        <f t="shared" si="5"/>
        <v>4.8145303658084521E-3</v>
      </c>
      <c r="N75" s="235">
        <f t="shared" si="5"/>
        <v>4.6643303228136824E-3</v>
      </c>
      <c r="O75" s="235">
        <f t="shared" si="5"/>
        <v>4.538795672485176E-3</v>
      </c>
      <c r="P75" s="235">
        <f t="shared" si="5"/>
        <v>5.0178472824062865E-3</v>
      </c>
      <c r="Q75" s="235">
        <f t="shared" si="5"/>
        <v>5.2251339899862014E-3</v>
      </c>
      <c r="R75" s="235">
        <f t="shared" si="5"/>
        <v>5.3221278638796356E-3</v>
      </c>
      <c r="S75" s="235">
        <f t="shared" si="5"/>
        <v>5.27834575504118E-3</v>
      </c>
      <c r="T75" s="235">
        <f t="shared" si="5"/>
        <v>4.6391802745806305E-3</v>
      </c>
      <c r="U75" s="235">
        <f t="shared" si="5"/>
        <v>4.1446060689703324E-3</v>
      </c>
      <c r="V75" s="235">
        <f t="shared" si="5"/>
        <v>4.5079593050527667E-3</v>
      </c>
      <c r="W75" s="235">
        <f t="shared" si="5"/>
        <v>3.6255857234341235E-3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3.018784044082512E-2</v>
      </c>
      <c r="C76" s="235">
        <f t="shared" si="6"/>
        <v>3.2271874258266726E-2</v>
      </c>
      <c r="D76" s="235">
        <f t="shared" si="6"/>
        <v>4.2655946935635403E-2</v>
      </c>
      <c r="E76" s="235">
        <f t="shared" si="6"/>
        <v>5.0906784371196105E-2</v>
      </c>
      <c r="F76" s="235">
        <f t="shared" si="6"/>
        <v>4.522872650522676E-2</v>
      </c>
      <c r="G76" s="235">
        <f t="shared" si="6"/>
        <v>4.5176789890580146E-2</v>
      </c>
      <c r="H76" s="235">
        <f t="shared" si="6"/>
        <v>4.5604732741353168E-2</v>
      </c>
      <c r="I76" s="235">
        <f t="shared" si="6"/>
        <v>4.2803220014594016E-2</v>
      </c>
      <c r="J76" s="235">
        <f t="shared" si="6"/>
        <v>4.8022289586055901E-2</v>
      </c>
      <c r="K76" s="235">
        <f t="shared" si="6"/>
        <v>4.4115857851702175E-2</v>
      </c>
      <c r="L76" s="235">
        <f t="shared" si="6"/>
        <v>4.3338119543225799E-2</v>
      </c>
      <c r="M76" s="235">
        <f t="shared" si="6"/>
        <v>4.554649824365669E-2</v>
      </c>
      <c r="N76" s="235">
        <f t="shared" si="6"/>
        <v>4.4209946923292352E-2</v>
      </c>
      <c r="O76" s="235">
        <f t="shared" si="6"/>
        <v>4.3259568805992299E-2</v>
      </c>
      <c r="P76" s="235">
        <f t="shared" si="6"/>
        <v>4.7731836423882575E-2</v>
      </c>
      <c r="Q76" s="235">
        <f t="shared" si="6"/>
        <v>4.9936967556003804E-2</v>
      </c>
      <c r="R76" s="235">
        <f t="shared" si="6"/>
        <v>5.0435474165055817E-2</v>
      </c>
      <c r="S76" s="235">
        <f t="shared" si="6"/>
        <v>4.905957859359817E-2</v>
      </c>
      <c r="T76" s="235">
        <f t="shared" si="6"/>
        <v>4.3659396866640214E-2</v>
      </c>
      <c r="U76" s="235">
        <f t="shared" si="6"/>
        <v>4.0460280603367565E-2</v>
      </c>
      <c r="V76" s="235">
        <f t="shared" si="6"/>
        <v>4.367311587457097E-2</v>
      </c>
      <c r="W76" s="235">
        <f t="shared" si="6"/>
        <v>3.7266439332799578E-2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1.1389972839278662E-2</v>
      </c>
      <c r="C77" s="235">
        <f t="shared" si="7"/>
        <v>1.2308538179917915E-2</v>
      </c>
      <c r="D77" s="235">
        <f t="shared" si="7"/>
        <v>1.641754731855188E-2</v>
      </c>
      <c r="E77" s="235">
        <f t="shared" si="7"/>
        <v>1.971607768280886E-2</v>
      </c>
      <c r="F77" s="235">
        <f t="shared" si="7"/>
        <v>1.7227648898493989E-2</v>
      </c>
      <c r="G77" s="235">
        <f t="shared" si="7"/>
        <v>1.7115870270038996E-2</v>
      </c>
      <c r="H77" s="235">
        <f t="shared" si="7"/>
        <v>1.7388106065709518E-2</v>
      </c>
      <c r="I77" s="235">
        <f t="shared" si="7"/>
        <v>1.6059392563671546E-2</v>
      </c>
      <c r="J77" s="235">
        <f t="shared" si="7"/>
        <v>1.7811506076724829E-2</v>
      </c>
      <c r="K77" s="235">
        <f t="shared" si="7"/>
        <v>1.5735776561453991E-2</v>
      </c>
      <c r="L77" s="235">
        <f t="shared" si="7"/>
        <v>1.4902563875607193E-2</v>
      </c>
      <c r="M77" s="235">
        <f t="shared" si="7"/>
        <v>1.2888837924590845E-2</v>
      </c>
      <c r="N77" s="235">
        <f t="shared" si="7"/>
        <v>1.2443480486105224E-2</v>
      </c>
      <c r="O77" s="235">
        <f t="shared" si="7"/>
        <v>1.198579102608602E-2</v>
      </c>
      <c r="P77" s="235">
        <f t="shared" si="7"/>
        <v>1.3298837972555882E-2</v>
      </c>
      <c r="Q77" s="235">
        <f t="shared" si="7"/>
        <v>1.3728572703813346E-2</v>
      </c>
      <c r="R77" s="235">
        <f t="shared" si="7"/>
        <v>1.4203107466984437E-2</v>
      </c>
      <c r="S77" s="235">
        <f t="shared" si="7"/>
        <v>1.4579001073643108E-2</v>
      </c>
      <c r="T77" s="235">
        <f t="shared" si="7"/>
        <v>1.2536446017795962E-2</v>
      </c>
      <c r="U77" s="235">
        <f t="shared" si="7"/>
        <v>1.0453760505168302E-2</v>
      </c>
      <c r="V77" s="235">
        <f t="shared" si="7"/>
        <v>1.1541625164644527E-2</v>
      </c>
      <c r="W77" s="235">
        <f t="shared" si="7"/>
        <v>8.1843481267455716E-3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7.7478642943225359E-2</v>
      </c>
      <c r="C78" s="302">
        <f t="shared" si="8"/>
        <v>7.9981881165412605E-2</v>
      </c>
      <c r="D78" s="302">
        <f t="shared" si="8"/>
        <v>8.9567412854799092E-2</v>
      </c>
      <c r="E78" s="302">
        <f t="shared" si="8"/>
        <v>9.7528765309903925E-2</v>
      </c>
      <c r="F78" s="302">
        <f t="shared" si="8"/>
        <v>8.5931830120291E-2</v>
      </c>
      <c r="G78" s="302">
        <f t="shared" si="8"/>
        <v>8.6965041125557682E-2</v>
      </c>
      <c r="H78" s="302">
        <f t="shared" si="8"/>
        <v>9.339177564950224E-2</v>
      </c>
      <c r="I78" s="302">
        <f t="shared" si="8"/>
        <v>9.0027387882449711E-2</v>
      </c>
      <c r="J78" s="302">
        <f t="shared" si="8"/>
        <v>9.3536851068504456E-2</v>
      </c>
      <c r="K78" s="302">
        <f t="shared" si="8"/>
        <v>8.083935094229093E-2</v>
      </c>
      <c r="L78" s="302">
        <f t="shared" si="8"/>
        <v>7.2821775718359086E-2</v>
      </c>
      <c r="M78" s="302">
        <f t="shared" si="8"/>
        <v>5.7937090388820917E-2</v>
      </c>
      <c r="N78" s="302">
        <f t="shared" si="8"/>
        <v>5.5344832003415834E-2</v>
      </c>
      <c r="O78" s="302">
        <f t="shared" si="8"/>
        <v>5.2125928345568125E-2</v>
      </c>
      <c r="P78" s="302">
        <f t="shared" si="8"/>
        <v>5.8892802445983161E-2</v>
      </c>
      <c r="Q78" s="302">
        <f t="shared" si="8"/>
        <v>6.1287413580208019E-2</v>
      </c>
      <c r="R78" s="302">
        <f t="shared" si="8"/>
        <v>6.3156894977460368E-2</v>
      </c>
      <c r="S78" s="302">
        <f t="shared" si="8"/>
        <v>6.2284212318292585E-2</v>
      </c>
      <c r="T78" s="302">
        <f t="shared" si="8"/>
        <v>5.1249176288735716E-2</v>
      </c>
      <c r="U78" s="302">
        <f t="shared" si="8"/>
        <v>4.1813489167303451E-2</v>
      </c>
      <c r="V78" s="302">
        <f t="shared" si="8"/>
        <v>4.7181438147745738E-2</v>
      </c>
      <c r="W78" s="302">
        <f t="shared" si="8"/>
        <v>3.5277507655006299E-2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0.27906937888576611</v>
      </c>
      <c r="C79" s="303">
        <f t="shared" si="9"/>
        <v>0.26593252879076473</v>
      </c>
      <c r="D79" s="303">
        <f t="shared" si="9"/>
        <v>0.19680919980602452</v>
      </c>
      <c r="E79" s="303">
        <f t="shared" si="9"/>
        <v>0.13729710282648558</v>
      </c>
      <c r="F79" s="303">
        <f t="shared" si="9"/>
        <v>0.16411815048006201</v>
      </c>
      <c r="G79" s="303">
        <f t="shared" si="9"/>
        <v>0.16764231962390119</v>
      </c>
      <c r="H79" s="303">
        <f t="shared" si="9"/>
        <v>0.17540440175022501</v>
      </c>
      <c r="I79" s="303">
        <f t="shared" si="9"/>
        <v>0.19489839167011114</v>
      </c>
      <c r="J79" s="303">
        <f t="shared" si="9"/>
        <v>0.15906594898969806</v>
      </c>
      <c r="K79" s="303">
        <f t="shared" si="9"/>
        <v>0.17370306787969297</v>
      </c>
      <c r="L79" s="303">
        <f t="shared" si="9"/>
        <v>0.16411264476719686</v>
      </c>
      <c r="M79" s="303">
        <f t="shared" si="9"/>
        <v>0.12640767689782523</v>
      </c>
      <c r="N79" s="303">
        <f t="shared" si="9"/>
        <v>0.13391418202290759</v>
      </c>
      <c r="O79" s="303">
        <f t="shared" si="9"/>
        <v>0.13864931589106727</v>
      </c>
      <c r="P79" s="303">
        <f t="shared" si="9"/>
        <v>0.10592451231561252</v>
      </c>
      <c r="Q79" s="303">
        <f t="shared" si="9"/>
        <v>8.5811354429088521E-2</v>
      </c>
      <c r="R79" s="303">
        <f t="shared" si="9"/>
        <v>8.1650685989026195E-2</v>
      </c>
      <c r="S79" s="303">
        <f t="shared" si="9"/>
        <v>9.3083848043568729E-2</v>
      </c>
      <c r="T79" s="303">
        <f t="shared" si="9"/>
        <v>0.12100707622752313</v>
      </c>
      <c r="U79" s="303">
        <f t="shared" si="9"/>
        <v>0.13544920587543005</v>
      </c>
      <c r="V79" s="303">
        <f t="shared" si="9"/>
        <v>0.11411576391575533</v>
      </c>
      <c r="W79" s="303">
        <f t="shared" si="9"/>
        <v>0.17100777625579106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0.2138508966156043</v>
      </c>
      <c r="C80" s="303">
        <f t="shared" si="10"/>
        <v>0.20055657031298041</v>
      </c>
      <c r="D80" s="303">
        <f t="shared" si="10"/>
        <v>0.16626288050377236</v>
      </c>
      <c r="E80" s="303">
        <f t="shared" si="10"/>
        <v>0.12465565129796971</v>
      </c>
      <c r="F80" s="303">
        <f t="shared" si="10"/>
        <v>0.14856572602782786</v>
      </c>
      <c r="G80" s="303">
        <f t="shared" si="10"/>
        <v>0.14719724655636923</v>
      </c>
      <c r="H80" s="303">
        <f t="shared" si="10"/>
        <v>0.14336022127778228</v>
      </c>
      <c r="I80" s="303">
        <f t="shared" si="10"/>
        <v>0.15090257774526611</v>
      </c>
      <c r="J80" s="303">
        <f t="shared" si="10"/>
        <v>0.13346269874890318</v>
      </c>
      <c r="K80" s="303">
        <f t="shared" si="10"/>
        <v>0.15591342994867502</v>
      </c>
      <c r="L80" s="303">
        <f t="shared" si="10"/>
        <v>0.15641453401338407</v>
      </c>
      <c r="M80" s="303">
        <f t="shared" si="10"/>
        <v>0.13032384557506937</v>
      </c>
      <c r="N80" s="303">
        <f t="shared" si="10"/>
        <v>0.13673944763321136</v>
      </c>
      <c r="O80" s="303">
        <f t="shared" si="10"/>
        <v>0.13606668219666998</v>
      </c>
      <c r="P80" s="303">
        <f t="shared" si="10"/>
        <v>0.12192241519432154</v>
      </c>
      <c r="Q80" s="303">
        <f t="shared" si="10"/>
        <v>0.11120493837681704</v>
      </c>
      <c r="R80" s="303">
        <f t="shared" si="10"/>
        <v>0.1100610466831865</v>
      </c>
      <c r="S80" s="303">
        <f t="shared" si="10"/>
        <v>0.11828717816260459</v>
      </c>
      <c r="T80" s="303">
        <f t="shared" si="10"/>
        <v>0.13936060120679888</v>
      </c>
      <c r="U80" s="303">
        <f t="shared" si="10"/>
        <v>0.1439018821886435</v>
      </c>
      <c r="V80" s="303">
        <f t="shared" si="10"/>
        <v>0.12952060573593432</v>
      </c>
      <c r="W80" s="303">
        <f t="shared" si="10"/>
        <v>0.14152209511190825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0.21031514405367474</v>
      </c>
      <c r="C81" s="304">
        <f t="shared" si="11"/>
        <v>0.19715461306272966</v>
      </c>
      <c r="D81" s="304">
        <f t="shared" si="11"/>
        <v>0.16219061937300358</v>
      </c>
      <c r="E81" s="304">
        <f t="shared" si="11"/>
        <v>0.12014693484914551</v>
      </c>
      <c r="F81" s="304">
        <f t="shared" si="11"/>
        <v>0.14373319409968541</v>
      </c>
      <c r="G81" s="304">
        <f t="shared" si="11"/>
        <v>0.14210740177520451</v>
      </c>
      <c r="H81" s="304">
        <f t="shared" si="11"/>
        <v>0.13853676368741433</v>
      </c>
      <c r="I81" s="304">
        <f t="shared" si="11"/>
        <v>0.14563093171961303</v>
      </c>
      <c r="J81" s="304">
        <f t="shared" si="11"/>
        <v>0.12695956173727405</v>
      </c>
      <c r="K81" s="304">
        <f t="shared" si="11"/>
        <v>0.14814824054975081</v>
      </c>
      <c r="L81" s="304">
        <f t="shared" si="11"/>
        <v>0.14719814176315876</v>
      </c>
      <c r="M81" s="304">
        <f t="shared" si="11"/>
        <v>0.1127141285664645</v>
      </c>
      <c r="N81" s="304">
        <f t="shared" si="11"/>
        <v>0.11945465010906652</v>
      </c>
      <c r="O81" s="304">
        <f t="shared" si="11"/>
        <v>0.1186100124224425</v>
      </c>
      <c r="P81" s="304">
        <f t="shared" si="11"/>
        <v>0.10287227906717616</v>
      </c>
      <c r="Q81" s="304">
        <f t="shared" si="11"/>
        <v>9.0747114906511939E-2</v>
      </c>
      <c r="R81" s="304">
        <f t="shared" si="11"/>
        <v>9.0363305876959663E-2</v>
      </c>
      <c r="S81" s="304">
        <f t="shared" si="11"/>
        <v>0.10130796052133276</v>
      </c>
      <c r="T81" s="304">
        <f t="shared" si="11"/>
        <v>0.12299945500637455</v>
      </c>
      <c r="U81" s="304">
        <f t="shared" si="11"/>
        <v>0.12541342286910717</v>
      </c>
      <c r="V81" s="304">
        <f t="shared" si="11"/>
        <v>0.11030053823961042</v>
      </c>
      <c r="W81" s="304">
        <f t="shared" si="11"/>
        <v>0.12036647905828131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3.5357525619295867E-3</v>
      </c>
      <c r="C82" s="304">
        <f t="shared" si="12"/>
        <v>3.4019572502507582E-3</v>
      </c>
      <c r="D82" s="304">
        <f t="shared" si="12"/>
        <v>4.0722611307687888E-3</v>
      </c>
      <c r="E82" s="304">
        <f t="shared" si="12"/>
        <v>4.5087164488242107E-3</v>
      </c>
      <c r="F82" s="304">
        <f t="shared" si="12"/>
        <v>4.8325319281424563E-3</v>
      </c>
      <c r="G82" s="304">
        <f t="shared" si="12"/>
        <v>5.0898447811647124E-3</v>
      </c>
      <c r="H82" s="304">
        <f t="shared" si="12"/>
        <v>4.8234575903679374E-3</v>
      </c>
      <c r="I82" s="304">
        <f t="shared" si="12"/>
        <v>5.2716460256530687E-3</v>
      </c>
      <c r="J82" s="304">
        <f t="shared" si="12"/>
        <v>6.5031370116291247E-3</v>
      </c>
      <c r="K82" s="304">
        <f t="shared" si="12"/>
        <v>7.7651893989241997E-3</v>
      </c>
      <c r="L82" s="304">
        <f t="shared" si="12"/>
        <v>9.2163922502253165E-3</v>
      </c>
      <c r="M82" s="304">
        <f t="shared" si="12"/>
        <v>1.7609717008604874E-2</v>
      </c>
      <c r="N82" s="304">
        <f t="shared" si="12"/>
        <v>1.7284797524144826E-2</v>
      </c>
      <c r="O82" s="304">
        <f t="shared" si="12"/>
        <v>1.7456669774227492E-2</v>
      </c>
      <c r="P82" s="304">
        <f t="shared" si="12"/>
        <v>1.9050136127145373E-2</v>
      </c>
      <c r="Q82" s="304">
        <f t="shared" si="12"/>
        <v>2.0457823470305111E-2</v>
      </c>
      <c r="R82" s="304">
        <f t="shared" si="12"/>
        <v>1.969774080622683E-2</v>
      </c>
      <c r="S82" s="304">
        <f t="shared" si="12"/>
        <v>1.6979217641271829E-2</v>
      </c>
      <c r="T82" s="304">
        <f t="shared" si="12"/>
        <v>1.6361146200424333E-2</v>
      </c>
      <c r="U82" s="304">
        <f t="shared" si="12"/>
        <v>1.8488459319536313E-2</v>
      </c>
      <c r="V82" s="304">
        <f t="shared" si="12"/>
        <v>1.9220067496323916E-2</v>
      </c>
      <c r="W82" s="304">
        <f t="shared" si="12"/>
        <v>2.1155616053626949E-2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5.1128595074151156E-2</v>
      </c>
      <c r="C83" s="303">
        <f t="shared" si="13"/>
        <v>4.898073760459002E-2</v>
      </c>
      <c r="D83" s="303">
        <f t="shared" si="13"/>
        <v>3.5078257116939175E-2</v>
      </c>
      <c r="E83" s="303">
        <f t="shared" si="13"/>
        <v>2.4010976795658619E-2</v>
      </c>
      <c r="F83" s="303">
        <f t="shared" si="13"/>
        <v>2.8623819440565187E-2</v>
      </c>
      <c r="G83" s="303">
        <f t="shared" si="13"/>
        <v>2.9714578190188454E-2</v>
      </c>
      <c r="H83" s="303">
        <f t="shared" si="13"/>
        <v>3.2031630936659762E-2</v>
      </c>
      <c r="I83" s="303">
        <f t="shared" si="13"/>
        <v>3.6427892417531388E-2</v>
      </c>
      <c r="J83" s="303">
        <f t="shared" si="13"/>
        <v>2.9463841378098377E-2</v>
      </c>
      <c r="K83" s="303">
        <f t="shared" si="13"/>
        <v>3.135882983845352E-2</v>
      </c>
      <c r="L83" s="303">
        <f t="shared" si="13"/>
        <v>2.9182838743257639E-2</v>
      </c>
      <c r="M83" s="303">
        <f t="shared" si="13"/>
        <v>2.38448064016725E-2</v>
      </c>
      <c r="N83" s="303">
        <f t="shared" si="13"/>
        <v>2.5029871118913374E-2</v>
      </c>
      <c r="O83" s="303">
        <f t="shared" si="13"/>
        <v>2.6228368257229146E-2</v>
      </c>
      <c r="P83" s="303">
        <f t="shared" si="13"/>
        <v>1.959449981098697E-2</v>
      </c>
      <c r="Q83" s="303">
        <f t="shared" si="13"/>
        <v>1.5788479704082002E-2</v>
      </c>
      <c r="R83" s="303">
        <f t="shared" si="13"/>
        <v>1.4669941845426214E-2</v>
      </c>
      <c r="S83" s="303">
        <f t="shared" si="13"/>
        <v>1.6188507493960308E-2</v>
      </c>
      <c r="T83" s="303">
        <f t="shared" si="13"/>
        <v>2.1144481919673785E-2</v>
      </c>
      <c r="U83" s="303">
        <f t="shared" si="13"/>
        <v>2.4816543373531737E-2</v>
      </c>
      <c r="V83" s="303">
        <f t="shared" si="13"/>
        <v>2.0900842251759519E-2</v>
      </c>
      <c r="W83" s="303">
        <f t="shared" si="13"/>
        <v>3.4895647625178536E-2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2.4274495000937701E-2</v>
      </c>
      <c r="C84" s="304">
        <f t="shared" si="14"/>
        <v>2.3239990273276816E-2</v>
      </c>
      <c r="D84" s="304">
        <f t="shared" si="14"/>
        <v>1.6604618841373632E-2</v>
      </c>
      <c r="E84" s="304">
        <f t="shared" si="14"/>
        <v>1.1268463557412392E-2</v>
      </c>
      <c r="F84" s="304">
        <f t="shared" si="14"/>
        <v>1.3466304584440885E-2</v>
      </c>
      <c r="G84" s="304">
        <f t="shared" si="14"/>
        <v>1.3975186038966357E-2</v>
      </c>
      <c r="H84" s="304">
        <f t="shared" si="14"/>
        <v>1.5112552945105199E-2</v>
      </c>
      <c r="I84" s="304">
        <f t="shared" si="14"/>
        <v>1.7217891302166295E-2</v>
      </c>
      <c r="J84" s="304">
        <f t="shared" si="14"/>
        <v>1.3867154372019134E-2</v>
      </c>
      <c r="K84" s="304">
        <f t="shared" si="14"/>
        <v>1.4710468797171222E-2</v>
      </c>
      <c r="L84" s="304">
        <f t="shared" si="14"/>
        <v>1.3573764477245655E-2</v>
      </c>
      <c r="M84" s="304">
        <f t="shared" si="14"/>
        <v>1.0479875705374335E-2</v>
      </c>
      <c r="N84" s="304">
        <f t="shared" si="14"/>
        <v>1.1059016932565644E-2</v>
      </c>
      <c r="O84" s="304">
        <f t="shared" si="14"/>
        <v>1.1593175733845851E-2</v>
      </c>
      <c r="P84" s="304">
        <f t="shared" si="14"/>
        <v>8.2990776779591404E-3</v>
      </c>
      <c r="Q84" s="304">
        <f t="shared" si="14"/>
        <v>6.3775252838260575E-3</v>
      </c>
      <c r="R84" s="304">
        <f t="shared" si="14"/>
        <v>5.8853308172969101E-3</v>
      </c>
      <c r="S84" s="304">
        <f t="shared" si="14"/>
        <v>6.7806196991899836E-3</v>
      </c>
      <c r="T84" s="304">
        <f t="shared" si="14"/>
        <v>9.2048947661777531E-3</v>
      </c>
      <c r="U84" s="304">
        <f t="shared" si="14"/>
        <v>1.0838706738721619E-2</v>
      </c>
      <c r="V84" s="304">
        <f t="shared" si="14"/>
        <v>8.9036531187408324E-3</v>
      </c>
      <c r="W84" s="304">
        <f t="shared" si="14"/>
        <v>1.5590971659398763E-2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2.6413317463054031E-2</v>
      </c>
      <c r="C85" s="304">
        <f t="shared" si="15"/>
        <v>2.5316644238647136E-2</v>
      </c>
      <c r="D85" s="304">
        <f t="shared" si="15"/>
        <v>1.7965972125564517E-2</v>
      </c>
      <c r="E85" s="304">
        <f t="shared" si="15"/>
        <v>1.2180436630799216E-2</v>
      </c>
      <c r="F85" s="304">
        <f t="shared" si="15"/>
        <v>1.455506997355511E-2</v>
      </c>
      <c r="G85" s="304">
        <f t="shared" si="15"/>
        <v>1.5104869506140916E-2</v>
      </c>
      <c r="H85" s="304">
        <f t="shared" si="15"/>
        <v>1.6317764356214823E-2</v>
      </c>
      <c r="I85" s="304">
        <f t="shared" si="15"/>
        <v>1.855281432010026E-2</v>
      </c>
      <c r="J85" s="304">
        <f t="shared" si="15"/>
        <v>1.4785977077710866E-2</v>
      </c>
      <c r="K85" s="304">
        <f t="shared" si="15"/>
        <v>1.5680318059854832E-2</v>
      </c>
      <c r="L85" s="304">
        <f t="shared" si="15"/>
        <v>1.4460117895012309E-2</v>
      </c>
      <c r="M85" s="304">
        <f t="shared" si="15"/>
        <v>1.1169625201564771E-2</v>
      </c>
      <c r="N85" s="304">
        <f t="shared" si="15"/>
        <v>1.1816054596918354E-2</v>
      </c>
      <c r="O85" s="304">
        <f t="shared" si="15"/>
        <v>1.2458966576289325E-2</v>
      </c>
      <c r="P85" s="304">
        <f t="shared" si="15"/>
        <v>8.9205475967189321E-3</v>
      </c>
      <c r="Q85" s="304">
        <f t="shared" si="15"/>
        <v>6.8605913307922695E-3</v>
      </c>
      <c r="R85" s="304">
        <f t="shared" si="15"/>
        <v>6.3290032177020419E-3</v>
      </c>
      <c r="S85" s="304">
        <f t="shared" si="15"/>
        <v>7.2911831500594429E-3</v>
      </c>
      <c r="T85" s="304">
        <f t="shared" si="15"/>
        <v>9.8999340383223462E-3</v>
      </c>
      <c r="U85" s="304">
        <f t="shared" si="15"/>
        <v>1.1672983222713835E-2</v>
      </c>
      <c r="V85" s="304">
        <f t="shared" si="15"/>
        <v>9.601130197874598E-3</v>
      </c>
      <c r="W85" s="304">
        <f t="shared" si="15"/>
        <v>1.6667322955262728E-2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4.4078261015942561E-4</v>
      </c>
      <c r="C86" s="304">
        <f t="shared" si="16"/>
        <v>4.2410309266606829E-4</v>
      </c>
      <c r="D86" s="304">
        <f t="shared" si="16"/>
        <v>5.0766615000102163E-4</v>
      </c>
      <c r="E86" s="304">
        <f t="shared" si="16"/>
        <v>5.6207660744701478E-4</v>
      </c>
      <c r="F86" s="304">
        <f t="shared" si="16"/>
        <v>6.0244488256919356E-4</v>
      </c>
      <c r="G86" s="304">
        <f t="shared" si="16"/>
        <v>6.3452264508117825E-4</v>
      </c>
      <c r="H86" s="304">
        <f t="shared" si="16"/>
        <v>6.0131363533973852E-4</v>
      </c>
      <c r="I86" s="304">
        <f t="shared" si="16"/>
        <v>6.5718679526483113E-4</v>
      </c>
      <c r="J86" s="304">
        <f t="shared" si="16"/>
        <v>8.107099283683806E-4</v>
      </c>
      <c r="K86" s="304">
        <f t="shared" si="16"/>
        <v>9.6804298142746448E-4</v>
      </c>
      <c r="L86" s="304">
        <f t="shared" si="16"/>
        <v>1.1489563709996746E-3</v>
      </c>
      <c r="M86" s="304">
        <f t="shared" si="16"/>
        <v>2.195305494733393E-3</v>
      </c>
      <c r="N86" s="304">
        <f t="shared" si="16"/>
        <v>2.1547995894293753E-3</v>
      </c>
      <c r="O86" s="304">
        <f t="shared" si="16"/>
        <v>2.1762259470939713E-3</v>
      </c>
      <c r="P86" s="304">
        <f t="shared" si="16"/>
        <v>2.3748745363088939E-3</v>
      </c>
      <c r="Q86" s="304">
        <f t="shared" si="16"/>
        <v>2.5503630894636751E-3</v>
      </c>
      <c r="R86" s="304">
        <f t="shared" si="16"/>
        <v>2.455607810427262E-3</v>
      </c>
      <c r="S86" s="304">
        <f t="shared" si="16"/>
        <v>2.1167046447108837E-3</v>
      </c>
      <c r="T86" s="304">
        <f t="shared" si="16"/>
        <v>2.039653115173682E-3</v>
      </c>
      <c r="U86" s="304">
        <f t="shared" si="16"/>
        <v>2.3048534120962819E-3</v>
      </c>
      <c r="V86" s="304">
        <f t="shared" si="16"/>
        <v>2.3960589351440897E-3</v>
      </c>
      <c r="W86" s="304">
        <f t="shared" si="16"/>
        <v>2.6373530105170411E-3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2.477873122998837E-2</v>
      </c>
      <c r="C87" s="303">
        <f t="shared" si="17"/>
        <v>2.3787826366928739E-2</v>
      </c>
      <c r="D87" s="303">
        <f t="shared" si="17"/>
        <v>1.9673515925119619E-2</v>
      </c>
      <c r="E87" s="303">
        <f t="shared" si="17"/>
        <v>1.61805788199967E-2</v>
      </c>
      <c r="F87" s="303">
        <f t="shared" si="17"/>
        <v>1.8465921006568738E-2</v>
      </c>
      <c r="G87" s="303">
        <f t="shared" si="17"/>
        <v>1.9239366176876646E-2</v>
      </c>
      <c r="H87" s="303">
        <f t="shared" si="17"/>
        <v>1.9674624760685565E-2</v>
      </c>
      <c r="I87" s="303">
        <f t="shared" si="17"/>
        <v>2.2014802860529269E-2</v>
      </c>
      <c r="J87" s="303">
        <f t="shared" si="17"/>
        <v>2.1342434216699329E-2</v>
      </c>
      <c r="K87" s="303">
        <f t="shared" si="17"/>
        <v>2.4043793560099839E-2</v>
      </c>
      <c r="L87" s="303">
        <f t="shared" si="17"/>
        <v>2.5588520704596985E-2</v>
      </c>
      <c r="M87" s="303">
        <f t="shared" si="17"/>
        <v>3.6626895038022501E-2</v>
      </c>
      <c r="N87" s="303">
        <f t="shared" si="17"/>
        <v>3.6565125137762819E-2</v>
      </c>
      <c r="O87" s="303">
        <f t="shared" si="17"/>
        <v>3.7304360943775636E-2</v>
      </c>
      <c r="P87" s="303">
        <f t="shared" si="17"/>
        <v>3.7280228516186176E-2</v>
      </c>
      <c r="Q87" s="303">
        <f t="shared" si="17"/>
        <v>3.8033690760052384E-2</v>
      </c>
      <c r="R87" s="303">
        <f t="shared" si="17"/>
        <v>3.6435783032128438E-2</v>
      </c>
      <c r="S87" s="303">
        <f t="shared" si="17"/>
        <v>3.28168720503507E-2</v>
      </c>
      <c r="T87" s="303">
        <f t="shared" si="17"/>
        <v>3.3784786996306139E-2</v>
      </c>
      <c r="U87" s="303">
        <f t="shared" si="17"/>
        <v>3.8493677405525832E-2</v>
      </c>
      <c r="V87" s="303">
        <f t="shared" si="17"/>
        <v>3.8102008122961162E-2</v>
      </c>
      <c r="W87" s="303">
        <f t="shared" si="17"/>
        <v>4.6347476145109097E-2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1.5210995949909597E-2</v>
      </c>
      <c r="C88" s="304">
        <f t="shared" si="18"/>
        <v>1.459636075909034E-2</v>
      </c>
      <c r="D88" s="304">
        <f t="shared" si="18"/>
        <v>1.047661198150839E-2</v>
      </c>
      <c r="E88" s="304">
        <f t="shared" si="18"/>
        <v>7.1263632744230946E-3</v>
      </c>
      <c r="F88" s="304">
        <f t="shared" si="18"/>
        <v>8.5419564285905501E-3</v>
      </c>
      <c r="G88" s="304">
        <f t="shared" si="18"/>
        <v>8.8199446920024446E-3</v>
      </c>
      <c r="H88" s="304">
        <f t="shared" si="18"/>
        <v>9.5073541966626592E-3</v>
      </c>
      <c r="I88" s="304">
        <f t="shared" si="18"/>
        <v>1.0797616138099618E-2</v>
      </c>
      <c r="J88" s="304">
        <f t="shared" si="18"/>
        <v>8.6902724412666384E-3</v>
      </c>
      <c r="K88" s="304">
        <f t="shared" si="18"/>
        <v>9.2252793800758834E-3</v>
      </c>
      <c r="L88" s="304">
        <f t="shared" si="18"/>
        <v>8.6080143059606307E-3</v>
      </c>
      <c r="M88" s="304">
        <f t="shared" si="18"/>
        <v>6.590863424340644E-3</v>
      </c>
      <c r="N88" s="304">
        <f t="shared" si="18"/>
        <v>6.9585402036922281E-3</v>
      </c>
      <c r="O88" s="304">
        <f t="shared" si="18"/>
        <v>7.3264950860855889E-3</v>
      </c>
      <c r="P88" s="304">
        <f t="shared" si="18"/>
        <v>5.2501563689432264E-3</v>
      </c>
      <c r="Q88" s="304">
        <f t="shared" si="18"/>
        <v>4.0346941781567499E-3</v>
      </c>
      <c r="R88" s="304">
        <f t="shared" si="18"/>
        <v>3.7404623758776827E-3</v>
      </c>
      <c r="S88" s="304">
        <f t="shared" si="18"/>
        <v>4.3652772110377531E-3</v>
      </c>
      <c r="T88" s="304">
        <f t="shared" si="18"/>
        <v>5.9482905818406678E-3</v>
      </c>
      <c r="U88" s="304">
        <f t="shared" si="18"/>
        <v>6.9667226309117888E-3</v>
      </c>
      <c r="V88" s="304">
        <f t="shared" si="18"/>
        <v>5.6982728927247013E-3</v>
      </c>
      <c r="W88" s="304">
        <f t="shared" si="18"/>
        <v>9.788002197188457E-3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3.8651553331192409E-3</v>
      </c>
      <c r="C89" s="304">
        <f t="shared" si="19"/>
        <v>3.70467521289449E-3</v>
      </c>
      <c r="D89" s="304">
        <f t="shared" si="19"/>
        <v>2.6290250390898153E-3</v>
      </c>
      <c r="E89" s="304">
        <f t="shared" si="19"/>
        <v>1.7824069115554026E-3</v>
      </c>
      <c r="F89" s="304">
        <f t="shared" si="19"/>
        <v>2.1298955124020788E-3</v>
      </c>
      <c r="G89" s="304">
        <f t="shared" si="19"/>
        <v>2.2103496468928699E-3</v>
      </c>
      <c r="H89" s="304">
        <f t="shared" si="19"/>
        <v>2.3878368938028221E-3</v>
      </c>
      <c r="I89" s="304">
        <f t="shared" si="19"/>
        <v>2.7148997589572428E-3</v>
      </c>
      <c r="J89" s="304">
        <f t="shared" si="19"/>
        <v>2.163684975854791E-3</v>
      </c>
      <c r="K89" s="304">
        <f t="shared" si="19"/>
        <v>2.2945570944970656E-3</v>
      </c>
      <c r="L89" s="304">
        <f t="shared" si="19"/>
        <v>2.1160008347159529E-3</v>
      </c>
      <c r="M89" s="304">
        <f t="shared" si="19"/>
        <v>1.6344912552979768E-3</v>
      </c>
      <c r="N89" s="304">
        <f t="shared" si="19"/>
        <v>1.729085583648848E-3</v>
      </c>
      <c r="O89" s="304">
        <f t="shared" si="19"/>
        <v>1.8231651959227612E-3</v>
      </c>
      <c r="P89" s="304">
        <f t="shared" si="19"/>
        <v>1.3053756752074242E-3</v>
      </c>
      <c r="Q89" s="304">
        <f t="shared" si="19"/>
        <v>1.0039348979034802E-3</v>
      </c>
      <c r="R89" s="304">
        <f t="shared" si="19"/>
        <v>9.261457056444055E-4</v>
      </c>
      <c r="S89" s="304">
        <f t="shared" si="19"/>
        <v>1.0669449408095258E-3</v>
      </c>
      <c r="T89" s="304">
        <f t="shared" si="19"/>
        <v>1.4486928004887574E-3</v>
      </c>
      <c r="U89" s="304">
        <f t="shared" si="19"/>
        <v>1.7081494371084978E-3</v>
      </c>
      <c r="V89" s="304">
        <f t="shared" si="19"/>
        <v>1.4049677644693843E-3</v>
      </c>
      <c r="W89" s="304">
        <f t="shared" si="19"/>
        <v>2.4389890554060577E-3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5.7025799469595335E-3</v>
      </c>
      <c r="C90" s="304">
        <f t="shared" si="20"/>
        <v>5.4867903949439066E-3</v>
      </c>
      <c r="D90" s="304">
        <f t="shared" si="20"/>
        <v>6.5678789045214118E-3</v>
      </c>
      <c r="E90" s="304">
        <f t="shared" si="20"/>
        <v>7.2718086340182037E-3</v>
      </c>
      <c r="F90" s="304">
        <f t="shared" si="20"/>
        <v>7.7940690655761077E-3</v>
      </c>
      <c r="G90" s="304">
        <f t="shared" si="20"/>
        <v>8.209071837981332E-3</v>
      </c>
      <c r="H90" s="304">
        <f t="shared" si="20"/>
        <v>7.7794336702200814E-3</v>
      </c>
      <c r="I90" s="304">
        <f t="shared" si="20"/>
        <v>8.5022869634724108E-3</v>
      </c>
      <c r="J90" s="304">
        <f t="shared" si="20"/>
        <v>1.0488476799577899E-2</v>
      </c>
      <c r="K90" s="304">
        <f t="shared" si="20"/>
        <v>1.252395708552689E-2</v>
      </c>
      <c r="L90" s="304">
        <f t="shared" si="20"/>
        <v>1.4864505563920402E-2</v>
      </c>
      <c r="M90" s="304">
        <f t="shared" si="20"/>
        <v>2.8401540358383884E-2</v>
      </c>
      <c r="N90" s="304">
        <f t="shared" si="20"/>
        <v>2.787749935042174E-2</v>
      </c>
      <c r="O90" s="304">
        <f t="shared" si="20"/>
        <v>2.8154700661767292E-2</v>
      </c>
      <c r="P90" s="304">
        <f t="shared" si="20"/>
        <v>3.0724696472035528E-2</v>
      </c>
      <c r="Q90" s="304">
        <f t="shared" si="20"/>
        <v>3.2995061683992154E-2</v>
      </c>
      <c r="R90" s="304">
        <f t="shared" si="20"/>
        <v>3.1769174950606348E-2</v>
      </c>
      <c r="S90" s="304">
        <f t="shared" si="20"/>
        <v>2.7384649898503418E-2</v>
      </c>
      <c r="T90" s="304">
        <f t="shared" si="20"/>
        <v>2.6387803613976711E-2</v>
      </c>
      <c r="U90" s="304">
        <f t="shared" si="20"/>
        <v>2.9818805337505548E-2</v>
      </c>
      <c r="V90" s="304">
        <f t="shared" si="20"/>
        <v>3.0998767465767074E-2</v>
      </c>
      <c r="W90" s="304">
        <f t="shared" si="20"/>
        <v>3.412048489251459E-2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1.75654490547878E-2</v>
      </c>
      <c r="C91" s="303">
        <f t="shared" si="21"/>
        <v>2.4404142714129298E-2</v>
      </c>
      <c r="D91" s="303">
        <f t="shared" si="21"/>
        <v>2.4930889644223742E-2</v>
      </c>
      <c r="E91" s="303">
        <f t="shared" si="21"/>
        <v>4.4954092236443172E-2</v>
      </c>
      <c r="F91" s="303">
        <f t="shared" si="21"/>
        <v>5.4354714655740412E-2</v>
      </c>
      <c r="G91" s="303">
        <f t="shared" si="21"/>
        <v>4.7805013972162455E-2</v>
      </c>
      <c r="H91" s="303">
        <f t="shared" si="21"/>
        <v>3.2429246952175528E-2</v>
      </c>
      <c r="I91" s="303">
        <f t="shared" si="21"/>
        <v>2.709907281645059E-2</v>
      </c>
      <c r="J91" s="303">
        <f t="shared" si="21"/>
        <v>2.1500661364445384E-2</v>
      </c>
      <c r="K91" s="303">
        <f t="shared" si="21"/>
        <v>2.2464354677679758E-2</v>
      </c>
      <c r="L91" s="303">
        <f t="shared" si="21"/>
        <v>3.6712935838074383E-2</v>
      </c>
      <c r="M91" s="303">
        <f t="shared" si="21"/>
        <v>2.1023195714587984E-2</v>
      </c>
      <c r="N91" s="303">
        <f t="shared" si="21"/>
        <v>2.4778333982111718E-2</v>
      </c>
      <c r="O91" s="303">
        <f t="shared" si="21"/>
        <v>3.0348400541870841E-2</v>
      </c>
      <c r="P91" s="303">
        <f t="shared" si="21"/>
        <v>1.8885743278739292E-2</v>
      </c>
      <c r="Q91" s="303">
        <f t="shared" si="21"/>
        <v>1.6766735167916651E-2</v>
      </c>
      <c r="R91" s="303">
        <f t="shared" si="21"/>
        <v>2.3815063976182119E-2</v>
      </c>
      <c r="S91" s="303">
        <f t="shared" si="21"/>
        <v>4.2594345782958183E-2</v>
      </c>
      <c r="T91" s="303">
        <f t="shared" si="21"/>
        <v>5.8723852669827638E-2</v>
      </c>
      <c r="U91" s="303">
        <f t="shared" si="21"/>
        <v>5.670647895094591E-2</v>
      </c>
      <c r="V91" s="303">
        <f t="shared" si="21"/>
        <v>5.2788219715928675E-2</v>
      </c>
      <c r="W91" s="303">
        <f t="shared" si="21"/>
        <v>2.3735618755318433E-2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0.25951223186413236</v>
      </c>
      <c r="C92" s="237">
        <f t="shared" si="22"/>
        <v>0.27396622039537211</v>
      </c>
      <c r="D92" s="237">
        <f t="shared" si="22"/>
        <v>0.35823283718115162</v>
      </c>
      <c r="E92" s="237">
        <f t="shared" si="22"/>
        <v>0.42430755029055406</v>
      </c>
      <c r="F92" s="237">
        <f t="shared" si="22"/>
        <v>0.38455393233985902</v>
      </c>
      <c r="G92" s="237">
        <f t="shared" si="22"/>
        <v>0.38652024886844194</v>
      </c>
      <c r="H92" s="237">
        <f t="shared" si="22"/>
        <v>0.38729975797334892</v>
      </c>
      <c r="I92" s="237">
        <f t="shared" si="22"/>
        <v>0.37032763470216296</v>
      </c>
      <c r="J92" s="237">
        <f t="shared" si="22"/>
        <v>0.42087509459036465</v>
      </c>
      <c r="K92" s="237">
        <f t="shared" si="22"/>
        <v>0.40304518033919268</v>
      </c>
      <c r="L92" s="237">
        <f t="shared" si="22"/>
        <v>0.4104872265014351</v>
      </c>
      <c r="M92" s="237">
        <f t="shared" si="22"/>
        <v>0.50398798649833854</v>
      </c>
      <c r="N92" s="237">
        <f t="shared" si="22"/>
        <v>0.49095583575464796</v>
      </c>
      <c r="O92" s="237">
        <f t="shared" si="22"/>
        <v>0.48537990419031823</v>
      </c>
      <c r="P92" s="237">
        <f t="shared" si="22"/>
        <v>0.53362448130687246</v>
      </c>
      <c r="Q92" s="237">
        <f t="shared" si="22"/>
        <v>0.5631100580070626</v>
      </c>
      <c r="R92" s="237">
        <f t="shared" si="22"/>
        <v>0.55989805220113631</v>
      </c>
      <c r="S92" s="237">
        <f t="shared" si="22"/>
        <v>0.52464368646914206</v>
      </c>
      <c r="T92" s="237">
        <f t="shared" si="22"/>
        <v>0.47835272313321925</v>
      </c>
      <c r="U92" s="237">
        <f t="shared" si="22"/>
        <v>0.47377049674957733</v>
      </c>
      <c r="V92" s="237">
        <f t="shared" si="22"/>
        <v>0.50464460535093125</v>
      </c>
      <c r="W92" s="237">
        <f t="shared" si="22"/>
        <v>0.47417310380738159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343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0.36217248683721742</v>
      </c>
      <c r="C96" s="322">
        <f>IF(C$5=0,0,C$5/OIS_fec!C$5)</f>
        <v>0.36751258048979074</v>
      </c>
      <c r="D96" s="322">
        <f>IF(D$5=0,0,D$5/OIS_fec!D$5)</f>
        <v>0.38673436049913468</v>
      </c>
      <c r="E96" s="322">
        <f>IF(E$5=0,0,E$5/OIS_fec!E$5)</f>
        <v>0.40502172097124839</v>
      </c>
      <c r="F96" s="322">
        <f>IF(F$5=0,0,F$5/OIS_fec!F$5)</f>
        <v>0.39219229737702088</v>
      </c>
      <c r="G96" s="322">
        <f>IF(G$5=0,0,G$5/OIS_fec!G$5)</f>
        <v>0.39437858618885802</v>
      </c>
      <c r="H96" s="322">
        <f>IF(H$5=0,0,H$5/OIS_fec!H$5)</f>
        <v>0.39909673300931381</v>
      </c>
      <c r="I96" s="322">
        <f>IF(I$5=0,0,I$5/OIS_fec!I$5)</f>
        <v>0.39639655222144765</v>
      </c>
      <c r="J96" s="322">
        <f>IF(J$5=0,0,J$5/OIS_fec!J$5)</f>
        <v>0.40883696142942055</v>
      </c>
      <c r="K96" s="322">
        <f>IF(K$5=0,0,K$5/OIS_fec!K$5)</f>
        <v>0.39879324179941783</v>
      </c>
      <c r="L96" s="322">
        <f>IF(L$5=0,0,L$5/OIS_fec!L$5)</f>
        <v>0.39386420937896793</v>
      </c>
      <c r="M96" s="322">
        <f>IF(M$5=0,0,M$5/OIS_fec!M$5)</f>
        <v>0.41747058844080626</v>
      </c>
      <c r="N96" s="322">
        <f>IF(N$5=0,0,N$5/OIS_fec!N$5)</f>
        <v>0.4128721907586303</v>
      </c>
      <c r="O96" s="322">
        <f>IF(O$5=0,0,O$5/OIS_fec!O$5)</f>
        <v>0.4126207053046449</v>
      </c>
      <c r="P96" s="322">
        <f>IF(P$5=0,0,P$5/OIS_fec!P$5)</f>
        <v>0.42548966636897501</v>
      </c>
      <c r="Q96" s="322">
        <f>IF(Q$5=0,0,Q$5/OIS_fec!Q$5)</f>
        <v>0.434169393626954</v>
      </c>
      <c r="R96" s="322">
        <f>IF(R$5=0,0,R$5/OIS_fec!R$5)</f>
        <v>0.43221763115765205</v>
      </c>
      <c r="S96" s="322">
        <f>IF(S$5=0,0,S$5/OIS_fec!S$5)</f>
        <v>0.42089758084518081</v>
      </c>
      <c r="T96" s="322">
        <f>IF(T$5=0,0,T$5/OIS_fec!T$5)</f>
        <v>0.40351598795554627</v>
      </c>
      <c r="U96" s="322">
        <f>IF(U$5=0,0,U$5/OIS_fec!U$5)</f>
        <v>0.40248475218923152</v>
      </c>
      <c r="V96" s="322">
        <f>IF(V$5=0,0,V$5/OIS_fec!V$5)</f>
        <v>0.41210634450860023</v>
      </c>
      <c r="W96" s="322">
        <f>IF(W$5=0,0,W$5/OIS_fec!W$5)</f>
        <v>0.41250504314473274</v>
      </c>
      <c r="DA96" s="95"/>
    </row>
    <row r="97" spans="1:105" ht="12" customHeight="1" x14ac:dyDescent="0.25">
      <c r="A97" s="55" t="s">
        <v>92</v>
      </c>
      <c r="B97" s="332">
        <f>IF(B$6=0,0,B$6/OIS_fec!B$6)</f>
        <v>0.44859824615746585</v>
      </c>
      <c r="C97" s="332">
        <f>IF(C$6=0,0,C$6/OIS_fec!C$6)</f>
        <v>0.44873902607224553</v>
      </c>
      <c r="D97" s="332">
        <f>IF(D$6=0,0,D$6/OIS_fec!D$6)</f>
        <v>0.44811788377373918</v>
      </c>
      <c r="E97" s="332">
        <f>IF(E$6=0,0,E$6/OIS_fec!E$6)</f>
        <v>0.44634374071633554</v>
      </c>
      <c r="F97" s="332">
        <f>IF(F$6=0,0,F$6/OIS_fec!F$6)</f>
        <v>0.44713835671394558</v>
      </c>
      <c r="G97" s="332">
        <f>IF(G$6=0,0,G$6/OIS_fec!G$6)</f>
        <v>0.44685107997183859</v>
      </c>
      <c r="H97" s="332">
        <f>IF(H$6=0,0,H$6/OIS_fec!H$6)</f>
        <v>0.44676397026768305</v>
      </c>
      <c r="I97" s="332">
        <f>IF(I$6=0,0,I$6/OIS_fec!I$6)</f>
        <v>0.44723065857608441</v>
      </c>
      <c r="J97" s="332">
        <f>IF(J$6=0,0,J$6/OIS_fec!J$6)</f>
        <v>0.44732793293336409</v>
      </c>
      <c r="K97" s="332">
        <f>IF(K$6=0,0,K$6/OIS_fec!K$6)</f>
        <v>0.44883384925025771</v>
      </c>
      <c r="L97" s="332">
        <f>IF(L$6=0,0,L$6/OIS_fec!L$6)</f>
        <v>0.44938415031350121</v>
      </c>
      <c r="M97" s="332">
        <f>IF(M$6=0,0,M$6/OIS_fec!M$6)</f>
        <v>0.45464146642341496</v>
      </c>
      <c r="N97" s="332">
        <f>IF(N$6=0,0,N$6/OIS_fec!N$6)</f>
        <v>0.45428756146951743</v>
      </c>
      <c r="O97" s="332">
        <f>IF(O$6=0,0,O$6/OIS_fec!O$6)</f>
        <v>0.45457082736048243</v>
      </c>
      <c r="P97" s="332">
        <f>IF(P$6=0,0,P$6/OIS_fec!P$6)</f>
        <v>0.45444121388653397</v>
      </c>
      <c r="Q97" s="332">
        <f>IF(Q$6=0,0,Q$6/OIS_fec!Q$6)</f>
        <v>0.45467749649383959</v>
      </c>
      <c r="R97" s="332">
        <f>IF(R$6=0,0,R$6/OIS_fec!R$6)</f>
        <v>0.45336463208458677</v>
      </c>
      <c r="S97" s="332">
        <f>IF(S$6=0,0,S$6/OIS_fec!S$6)</f>
        <v>0.45161657972955327</v>
      </c>
      <c r="T97" s="332">
        <f>IF(T$6=0,0,T$6/OIS_fec!T$6)</f>
        <v>0.45242374931777196</v>
      </c>
      <c r="U97" s="332">
        <f>IF(U$6=0,0,U$6/OIS_fec!U$6)</f>
        <v>0.45537155087729131</v>
      </c>
      <c r="V97" s="332">
        <f>IF(V$6=0,0,V$6/OIS_fec!V$6)</f>
        <v>0.4547016240297479</v>
      </c>
      <c r="W97" s="332">
        <f>IF(W$6=0,0,W$6/OIS_fec!W$6)</f>
        <v>0.45919128607050363</v>
      </c>
      <c r="DA97" s="67"/>
    </row>
    <row r="98" spans="1:105" ht="12" customHeight="1" x14ac:dyDescent="0.25">
      <c r="A98" s="202" t="s">
        <v>93</v>
      </c>
      <c r="B98" s="333">
        <f>IF(B$7=0,0,B$7/OIS_fec!B$7)</f>
        <v>0.11576643853895545</v>
      </c>
      <c r="C98" s="333">
        <f>IF(C$7=0,0,C$7/OIS_fec!C$7)</f>
        <v>0.11577895949543579</v>
      </c>
      <c r="D98" s="333">
        <f>IF(D$7=0,0,D$7/OIS_fec!D$7)</f>
        <v>0.11560618073209998</v>
      </c>
      <c r="E98" s="333">
        <f>IF(E$7=0,0,E$7/OIS_fec!E$7)</f>
        <v>0.1151512537262698</v>
      </c>
      <c r="F98" s="333">
        <f>IF(F$7=0,0,F$7/OIS_fec!F$7)</f>
        <v>0.11538620425729802</v>
      </c>
      <c r="G98" s="333">
        <f>IF(G$7=0,0,G$7/OIS_fec!G$7)</f>
        <v>0.11532732435179963</v>
      </c>
      <c r="H98" s="333">
        <f>IF(H$7=0,0,H$7/OIS_fec!H$7)</f>
        <v>0.1152914448884049</v>
      </c>
      <c r="I98" s="333">
        <f>IF(I$7=0,0,I$7/OIS_fec!I$7)</f>
        <v>0.11544245473669563</v>
      </c>
      <c r="J98" s="333">
        <f>IF(J$7=0,0,J$7/OIS_fec!J$7)</f>
        <v>0.1154916296088379</v>
      </c>
      <c r="K98" s="333">
        <f>IF(K$7=0,0,K$7/OIS_fec!K$7)</f>
        <v>0.11593825033155482</v>
      </c>
      <c r="L98" s="333">
        <f>IF(L$7=0,0,L$7/OIS_fec!L$7)</f>
        <v>0.11614158912611798</v>
      </c>
      <c r="M98" s="333">
        <f>IF(M$7=0,0,M$7/OIS_fec!M$7)</f>
        <v>0.11763686638896281</v>
      </c>
      <c r="N98" s="333">
        <f>IF(N$7=0,0,N$7/OIS_fec!N$7)</f>
        <v>0.11756858762212989</v>
      </c>
      <c r="O98" s="333">
        <f>IF(O$7=0,0,O$7/OIS_fec!O$7)</f>
        <v>0.11764927628659766</v>
      </c>
      <c r="P98" s="333">
        <f>IF(P$7=0,0,P$7/OIS_fec!P$7)</f>
        <v>0.11761462843436729</v>
      </c>
      <c r="Q98" s="333">
        <f>IF(Q$7=0,0,Q$7/OIS_fec!Q$7)</f>
        <v>0.11768176419494607</v>
      </c>
      <c r="R98" s="333">
        <f>IF(R$7=0,0,R$7/OIS_fec!R$7)</f>
        <v>0.117371506824721</v>
      </c>
      <c r="S98" s="333">
        <f>IF(S$7=0,0,S$7/OIS_fec!S$7)</f>
        <v>0.11691118691266873</v>
      </c>
      <c r="T98" s="333">
        <f>IF(T$7=0,0,T$7/OIS_fec!T$7)</f>
        <v>0.1171411774417606</v>
      </c>
      <c r="U98" s="333">
        <f>IF(U$7=0,0,U$7/OIS_fec!U$7)</f>
        <v>0.11790171598349918</v>
      </c>
      <c r="V98" s="333">
        <f>IF(V$7=0,0,V$7/OIS_fec!V$7)</f>
        <v>0.11773707774752516</v>
      </c>
      <c r="W98" s="333">
        <f>IF(W$7=0,0,W$7/OIS_fec!W$7)</f>
        <v>0.11879864915383603</v>
      </c>
      <c r="DA98" s="174"/>
    </row>
    <row r="99" spans="1:105" ht="12" customHeight="1" x14ac:dyDescent="0.25">
      <c r="A99" s="202" t="s">
        <v>94</v>
      </c>
      <c r="B99" s="333">
        <f>IF(B$8=0,0,B$8/OIS_fec!B$8)</f>
        <v>0.63354190624247431</v>
      </c>
      <c r="C99" s="333">
        <f>IF(C$8=0,0,C$8/OIS_fec!C$8)</f>
        <v>0.63350692678810838</v>
      </c>
      <c r="D99" s="333">
        <f>IF(D$8=0,0,D$8/OIS_fec!D$8)</f>
        <v>0.63250892666976688</v>
      </c>
      <c r="E99" s="333">
        <f>IF(E$8=0,0,E$8/OIS_fec!E$8)</f>
        <v>0.63003818714048854</v>
      </c>
      <c r="F99" s="333">
        <f>IF(F$8=0,0,F$8/OIS_fec!F$8)</f>
        <v>0.63145319552561041</v>
      </c>
      <c r="G99" s="333">
        <f>IF(G$8=0,0,G$8/OIS_fec!G$8)</f>
        <v>0.6311984221517476</v>
      </c>
      <c r="H99" s="333">
        <f>IF(H$8=0,0,H$8/OIS_fec!H$8)</f>
        <v>0.6309443677365254</v>
      </c>
      <c r="I99" s="333">
        <f>IF(I$8=0,0,I$8/OIS_fec!I$8)</f>
        <v>0.63189977810077358</v>
      </c>
      <c r="J99" s="333">
        <f>IF(J$8=0,0,J$8/OIS_fec!J$8)</f>
        <v>0.63226905047364468</v>
      </c>
      <c r="K99" s="333">
        <f>IF(K$8=0,0,K$8/OIS_fec!K$8)</f>
        <v>0.63493048622611503</v>
      </c>
      <c r="L99" s="333">
        <f>IF(L$8=0,0,L$8/OIS_fec!L$8)</f>
        <v>0.63626248247939055</v>
      </c>
      <c r="M99" s="333">
        <f>IF(M$8=0,0,M$8/OIS_fec!M$8)</f>
        <v>0.64467932492564406</v>
      </c>
      <c r="N99" s="333">
        <f>IF(N$8=0,0,N$8/OIS_fec!N$8)</f>
        <v>0.64438079996763253</v>
      </c>
      <c r="O99" s="333">
        <f>IF(O$8=0,0,O$8/OIS_fec!O$8)</f>
        <v>0.64482162466472326</v>
      </c>
      <c r="P99" s="333">
        <f>IF(P$8=0,0,P$8/OIS_fec!P$8)</f>
        <v>0.64463771835164851</v>
      </c>
      <c r="Q99" s="333">
        <f>IF(Q$8=0,0,Q$8/OIS_fec!Q$8)</f>
        <v>0.64500326286224718</v>
      </c>
      <c r="R99" s="333">
        <f>IF(R$8=0,0,R$8/OIS_fec!R$8)</f>
        <v>0.64345397488561262</v>
      </c>
      <c r="S99" s="333">
        <f>IF(S$8=0,0,S$8/OIS_fec!S$8)</f>
        <v>0.64100650145060378</v>
      </c>
      <c r="T99" s="333">
        <f>IF(T$8=0,0,T$8/OIS_fec!T$8)</f>
        <v>0.64227821243274974</v>
      </c>
      <c r="U99" s="333">
        <f>IF(U$8=0,0,U$8/OIS_fec!U$8)</f>
        <v>0.64623729649072903</v>
      </c>
      <c r="V99" s="333">
        <f>IF(V$8=0,0,V$8/OIS_fec!V$8)</f>
        <v>0.64540643171568313</v>
      </c>
      <c r="W99" s="333">
        <f>IF(W$8=0,0,W$8/OIS_fec!W$8)</f>
        <v>0.65061170416449166</v>
      </c>
      <c r="DA99" s="174"/>
    </row>
    <row r="100" spans="1:105" ht="12" customHeight="1" x14ac:dyDescent="0.25">
      <c r="A100" s="202" t="s">
        <v>95</v>
      </c>
      <c r="B100" s="333">
        <f>IF(B$9=0,0,B$9/OIS_fec!B$9)</f>
        <v>0.44464836711783123</v>
      </c>
      <c r="C100" s="333">
        <f>IF(C$9=0,0,C$9/OIS_fec!C$9)</f>
        <v>0.44480409523311371</v>
      </c>
      <c r="D100" s="333">
        <f>IF(D$9=0,0,D$9/OIS_fec!D$9)</f>
        <v>0.44419705504798668</v>
      </c>
      <c r="E100" s="333">
        <f>IF(E$9=0,0,E$9/OIS_fec!E$9)</f>
        <v>0.44243706985453446</v>
      </c>
      <c r="F100" s="333">
        <f>IF(F$9=0,0,F$9/OIS_fec!F$9)</f>
        <v>0.44320433278061233</v>
      </c>
      <c r="G100" s="333">
        <f>IF(G$9=0,0,G$9/OIS_fec!G$9)</f>
        <v>0.44290931169939529</v>
      </c>
      <c r="H100" s="333">
        <f>IF(H$9=0,0,H$9/OIS_fec!H$9)</f>
        <v>0.44283212412827133</v>
      </c>
      <c r="I100" s="333">
        <f>IF(I$9=0,0,I$9/OIS_fec!I$9)</f>
        <v>0.44327357353981606</v>
      </c>
      <c r="J100" s="333">
        <f>IF(J$9=0,0,J$9/OIS_fec!J$9)</f>
        <v>0.44335320617117091</v>
      </c>
      <c r="K100" s="333">
        <f>IF(K$9=0,0,K$9/OIS_fec!K$9)</f>
        <v>0.44480306821327004</v>
      </c>
      <c r="L100" s="333">
        <f>IF(L$9=0,0,L$9/OIS_fec!L$9)</f>
        <v>0.44530190702843075</v>
      </c>
      <c r="M100" s="333">
        <f>IF(M$9=0,0,M$9/OIS_fec!M$9)</f>
        <v>0.45037215805160319</v>
      </c>
      <c r="N100" s="333">
        <f>IF(N$9=0,0,N$9/OIS_fec!N$9)</f>
        <v>0.4500022392924663</v>
      </c>
      <c r="O100" s="333">
        <f>IF(O$9=0,0,O$9/OIS_fec!O$9)</f>
        <v>0.45027273701760945</v>
      </c>
      <c r="P100" s="333">
        <f>IF(P$9=0,0,P$9/OIS_fec!P$9)</f>
        <v>0.4501467744708928</v>
      </c>
      <c r="Q100" s="333">
        <f>IF(Q$9=0,0,Q$9/OIS_fec!Q$9)</f>
        <v>0.45037237442247674</v>
      </c>
      <c r="R100" s="333">
        <f>IF(R$9=0,0,R$9/OIS_fec!R$9)</f>
        <v>0.44905604455129389</v>
      </c>
      <c r="S100" s="333">
        <f>IF(S$9=0,0,S$9/OIS_fec!S$9)</f>
        <v>0.44734573932688521</v>
      </c>
      <c r="T100" s="333">
        <f>IF(T$9=0,0,T$9/OIS_fec!T$9)</f>
        <v>0.44811970941291285</v>
      </c>
      <c r="U100" s="333">
        <f>IF(U$9=0,0,U$9/OIS_fec!U$9)</f>
        <v>0.45100862933520808</v>
      </c>
      <c r="V100" s="333">
        <f>IF(V$9=0,0,V$9/OIS_fec!V$9)</f>
        <v>0.45034538284750875</v>
      </c>
      <c r="W100" s="333">
        <f>IF(W$9=0,0,W$9/OIS_fec!W$9)</f>
        <v>0.45481702427842813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0.72484151573892963</v>
      </c>
      <c r="C101" s="334">
        <f>IF(C$10=0,0,C$10/OIS_fec!C$10)</f>
        <v>0.72846898332746712</v>
      </c>
      <c r="D101" s="334">
        <f>IF(D$10=0,0,D$10/OIS_fec!D$10)</f>
        <v>0.74764617880760187</v>
      </c>
      <c r="E101" s="334">
        <f>IF(E$10=0,0,E$10/OIS_fec!E$10)</f>
        <v>0.75899090942444636</v>
      </c>
      <c r="F101" s="334">
        <f>IF(F$10=0,0,F$10/OIS_fec!F$10)</f>
        <v>0.75144049320258588</v>
      </c>
      <c r="G101" s="334">
        <f>IF(G$10=0,0,G$10/OIS_fec!G$10)</f>
        <v>0.75035383325098659</v>
      </c>
      <c r="H101" s="334">
        <f>IF(H$10=0,0,H$10/OIS_fec!H$10)</f>
        <v>0.74941933349592837</v>
      </c>
      <c r="I101" s="334">
        <f>IF(I$10=0,0,I$10/OIS_fec!I$10)</f>
        <v>0.7447625941089705</v>
      </c>
      <c r="J101" s="334">
        <f>IF(J$10=0,0,J$10/OIS_fec!J$10)</f>
        <v>0.7535664479356281</v>
      </c>
      <c r="K101" s="334">
        <f>IF(K$10=0,0,K$10/OIS_fec!K$10)</f>
        <v>0.75010284928540716</v>
      </c>
      <c r="L101" s="334">
        <f>IF(L$10=0,0,L$10/OIS_fec!L$10)</f>
        <v>0.75242549912546142</v>
      </c>
      <c r="M101" s="334">
        <f>IF(M$10=0,0,M$10/OIS_fec!M$10)</f>
        <v>0.77810434019492536</v>
      </c>
      <c r="N101" s="334">
        <f>IF(N$10=0,0,N$10/OIS_fec!N$10)</f>
        <v>0.77272669155246398</v>
      </c>
      <c r="O101" s="334">
        <f>IF(O$10=0,0,O$10/OIS_fec!O$10)</f>
        <v>0.77048693093976006</v>
      </c>
      <c r="P101" s="334">
        <f>IF(P$10=0,0,P$10/OIS_fec!P$10)</f>
        <v>0.7840715402039965</v>
      </c>
      <c r="Q101" s="334">
        <f>IF(Q$10=0,0,Q$10/OIS_fec!Q$10)</f>
        <v>0.7891357503345261</v>
      </c>
      <c r="R101" s="334">
        <f>IF(R$10=0,0,R$10/OIS_fec!R$10)</f>
        <v>0.78751473443645903</v>
      </c>
      <c r="S101" s="334">
        <f>IF(S$10=0,0,S$10/OIS_fec!S$10)</f>
        <v>0.78253031966072195</v>
      </c>
      <c r="T101" s="334">
        <f>IF(T$10=0,0,T$10/OIS_fec!T$10)</f>
        <v>0.77434515618564348</v>
      </c>
      <c r="U101" s="334">
        <f>IF(U$10=0,0,U$10/OIS_fec!U$10)</f>
        <v>0.76834386610650307</v>
      </c>
      <c r="V101" s="334">
        <f>IF(V$10=0,0,V$10/OIS_fec!V$10)</f>
        <v>0.7792881739495523</v>
      </c>
      <c r="W101" s="334">
        <f>IF(W$10=0,0,W$10/OIS_fec!W$10)</f>
        <v>0.75123872531513969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0.38842688579494838</v>
      </c>
      <c r="C102" s="350">
        <f>IF(C$16=0,0,C$16/OIS_fec!C$16)</f>
        <v>0.38859969155172913</v>
      </c>
      <c r="D102" s="350">
        <f>IF(D$16=0,0,D$16/OIS_fec!D$16)</f>
        <v>0.38811260031156491</v>
      </c>
      <c r="E102" s="350">
        <f>IF(E$16=0,0,E$16/OIS_fec!E$16)</f>
        <v>0.3882088928390352</v>
      </c>
      <c r="F102" s="350">
        <f>IF(F$16=0,0,F$16/OIS_fec!F$16)</f>
        <v>0.39078902149840805</v>
      </c>
      <c r="G102" s="350">
        <f>IF(G$16=0,0,G$16/OIS_fec!G$16)</f>
        <v>0.39347104939632227</v>
      </c>
      <c r="H102" s="350">
        <f>IF(H$16=0,0,H$16/OIS_fec!H$16)</f>
        <v>0.3967385884215644</v>
      </c>
      <c r="I102" s="350">
        <f>IF(I$16=0,0,I$16/OIS_fec!I$16)</f>
        <v>0.39952319439488765</v>
      </c>
      <c r="J102" s="350">
        <f>IF(J$16=0,0,J$16/OIS_fec!J$16)</f>
        <v>0.4024671940998148</v>
      </c>
      <c r="K102" s="350">
        <f>IF(K$16=0,0,K$16/OIS_fec!K$16)</f>
        <v>0.40168695426522916</v>
      </c>
      <c r="L102" s="350">
        <f>IF(L$16=0,0,L$16/OIS_fec!L$16)</f>
        <v>0.39414567926871003</v>
      </c>
      <c r="M102" s="350">
        <f>IF(M$16=0,0,M$16/OIS_fec!M$16)</f>
        <v>0.39871562130075994</v>
      </c>
      <c r="N102" s="350">
        <f>IF(N$16=0,0,N$16/OIS_fec!N$16)</f>
        <v>0.39877268146765926</v>
      </c>
      <c r="O102" s="350">
        <f>IF(O$16=0,0,O$16/OIS_fec!O$16)</f>
        <v>0.4001993414076479</v>
      </c>
      <c r="P102" s="350">
        <f>IF(P$16=0,0,P$16/OIS_fec!P$16)</f>
        <v>0.39776607432251287</v>
      </c>
      <c r="Q102" s="350">
        <f>IF(Q$16=0,0,Q$16/OIS_fec!Q$16)</f>
        <v>0.3969011693049988</v>
      </c>
      <c r="R102" s="350">
        <f>IF(R$16=0,0,R$16/OIS_fec!R$16)</f>
        <v>0.39378747528377711</v>
      </c>
      <c r="S102" s="350">
        <f>IF(S$16=0,0,S$16/OIS_fec!S$16)</f>
        <v>0.39109984922354391</v>
      </c>
      <c r="T102" s="350">
        <f>IF(T$16=0,0,T$16/OIS_fec!T$16)</f>
        <v>0.38874305955603594</v>
      </c>
      <c r="U102" s="350">
        <f>IF(U$16=0,0,U$16/OIS_fec!U$16)</f>
        <v>0.39309090494851334</v>
      </c>
      <c r="V102" s="350">
        <f>IF(V$16=0,0,V$16/OIS_fec!V$16)</f>
        <v>0.39373867028551829</v>
      </c>
      <c r="W102" s="350">
        <f>IF(W$16=0,0,W$16/OIS_fec!W$16)</f>
        <v>0.40759821490773052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0.23407339402800309</v>
      </c>
      <c r="C103" s="350">
        <f>IF(C$27=0,0,C$27/OIS_fec!C$27)</f>
        <v>0.2358759331955648</v>
      </c>
      <c r="D103" s="350">
        <f>IF(D$27=0,0,D$27/OIS_fec!D$27)</f>
        <v>0.23544562551578954</v>
      </c>
      <c r="E103" s="350">
        <f>IF(E$27=0,0,E$27/OIS_fec!E$27)</f>
        <v>0.23536992791471573</v>
      </c>
      <c r="F103" s="350">
        <f>IF(F$27=0,0,F$27/OIS_fec!F$27)</f>
        <v>0.23598322233816299</v>
      </c>
      <c r="G103" s="350">
        <f>IF(G$27=0,0,G$27/OIS_fec!G$27)</f>
        <v>0.23734444024175758</v>
      </c>
      <c r="H103" s="350">
        <f>IF(H$27=0,0,H$27/OIS_fec!H$27)</f>
        <v>0.23955729671851964</v>
      </c>
      <c r="I103" s="350">
        <f>IF(I$27=0,0,I$27/OIS_fec!I$27)</f>
        <v>0.24114908083141767</v>
      </c>
      <c r="J103" s="350">
        <f>IF(J$27=0,0,J$27/OIS_fec!J$27)</f>
        <v>0.24101866445829054</v>
      </c>
      <c r="K103" s="350">
        <f>IF(K$27=0,0,K$27/OIS_fec!K$27)</f>
        <v>0.23956668749653595</v>
      </c>
      <c r="L103" s="350">
        <f>IF(L$27=0,0,L$27/OIS_fec!L$27)</f>
        <v>0.23464002146388852</v>
      </c>
      <c r="M103" s="350">
        <f>IF(M$27=0,0,M$27/OIS_fec!M$27)</f>
        <v>0.24184761431374896</v>
      </c>
      <c r="N103" s="350">
        <f>IF(N$27=0,0,N$27/OIS_fec!N$27)</f>
        <v>0.2409420076689856</v>
      </c>
      <c r="O103" s="350">
        <f>IF(O$27=0,0,O$27/OIS_fec!O$27)</f>
        <v>0.24410539718576954</v>
      </c>
      <c r="P103" s="350">
        <f>IF(P$27=0,0,P$27/OIS_fec!P$27)</f>
        <v>0.24427930115997509</v>
      </c>
      <c r="Q103" s="350">
        <f>IF(Q$27=0,0,Q$27/OIS_fec!Q$27)</f>
        <v>0.24590102158159022</v>
      </c>
      <c r="R103" s="350">
        <f>IF(R$27=0,0,R$27/OIS_fec!R$27)</f>
        <v>0.24369571551737382</v>
      </c>
      <c r="S103" s="350">
        <f>IF(S$27=0,0,S$27/OIS_fec!S$27)</f>
        <v>0.24182186531436453</v>
      </c>
      <c r="T103" s="350">
        <f>IF(T$27=0,0,T$27/OIS_fec!T$27)</f>
        <v>0.23757005701225911</v>
      </c>
      <c r="U103" s="350">
        <f>IF(U$27=0,0,U$27/OIS_fec!U$27)</f>
        <v>0.24035063207152552</v>
      </c>
      <c r="V103" s="350">
        <f>IF(V$27=0,0,V$27/OIS_fec!V$27)</f>
        <v>0.24072522772500238</v>
      </c>
      <c r="W103" s="350">
        <f>IF(W$27=0,0,W$27/OIS_fec!W$27)</f>
        <v>0.253683479529697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0.25092067501343329</v>
      </c>
      <c r="C104" s="350">
        <f>IF(C$35=0,0,C$35/OIS_fec!C$35)</f>
        <v>0.25028030177273614</v>
      </c>
      <c r="D104" s="350">
        <f>IF(D$35=0,0,D$35/OIS_fec!D$35)</f>
        <v>0.25042086956546111</v>
      </c>
      <c r="E104" s="350">
        <f>IF(E$35=0,0,E$35/OIS_fec!E$35)</f>
        <v>0.25161229906850419</v>
      </c>
      <c r="F104" s="350">
        <f>IF(F$35=0,0,F$35/OIS_fec!F$35)</f>
        <v>0.25366643780553938</v>
      </c>
      <c r="G104" s="350">
        <f>IF(G$35=0,0,G$35/OIS_fec!G$35)</f>
        <v>0.25560066430373524</v>
      </c>
      <c r="H104" s="350">
        <f>IF(H$35=0,0,H$35/OIS_fec!H$35)</f>
        <v>0.25722489676662896</v>
      </c>
      <c r="I104" s="350">
        <f>IF(I$35=0,0,I$35/OIS_fec!I$35)</f>
        <v>0.25864729874399406</v>
      </c>
      <c r="J104" s="350">
        <f>IF(J$35=0,0,J$35/OIS_fec!J$35)</f>
        <v>0.26126788657135319</v>
      </c>
      <c r="K104" s="350">
        <f>IF(K$35=0,0,K$35/OIS_fec!K$35)</f>
        <v>0.26212754107029373</v>
      </c>
      <c r="L104" s="350">
        <f>IF(L$35=0,0,L$35/OIS_fec!L$35)</f>
        <v>0.2592287419783938</v>
      </c>
      <c r="M104" s="350">
        <f>IF(M$35=0,0,M$35/OIS_fec!M$35)</f>
        <v>0.26656522293900231</v>
      </c>
      <c r="N104" s="350">
        <f>IF(N$35=0,0,N$35/OIS_fec!N$35)</f>
        <v>0.26600541009012141</v>
      </c>
      <c r="O104" s="350">
        <f>IF(O$35=0,0,O$35/OIS_fec!O$35)</f>
        <v>0.26453652110096132</v>
      </c>
      <c r="P104" s="350">
        <f>IF(P$35=0,0,P$35/OIS_fec!P$35)</f>
        <v>0.26764084376597957</v>
      </c>
      <c r="Q104" s="350">
        <f>IF(Q$35=0,0,Q$35/OIS_fec!Q$35)</f>
        <v>0.27129655440780082</v>
      </c>
      <c r="R104" s="350">
        <f>IF(R$35=0,0,R$35/OIS_fec!R$35)</f>
        <v>0.27057230297957113</v>
      </c>
      <c r="S104" s="350">
        <f>IF(S$35=0,0,S$35/OIS_fec!S$35)</f>
        <v>0.26346963124093231</v>
      </c>
      <c r="T104" s="350">
        <f>IF(T$35=0,0,T$35/OIS_fec!T$35)</f>
        <v>0.25905950959914864</v>
      </c>
      <c r="U104" s="350">
        <f>IF(U$35=0,0,U$35/OIS_fec!U$35)</f>
        <v>0.26044202865621108</v>
      </c>
      <c r="V104" s="350">
        <f>IF(V$35=0,0,V$35/OIS_fec!V$35)</f>
        <v>0.26383661552490262</v>
      </c>
      <c r="W104" s="350">
        <f>IF(W$35=0,0,W$35/OIS_fec!W$35)</f>
        <v>0.26581316495488111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0.51695452134461295</v>
      </c>
      <c r="C105" s="350">
        <f>IF(C$54=0,0,C$54/OIS_fec!C$54)</f>
        <v>0.51681444534935317</v>
      </c>
      <c r="D105" s="350">
        <f>IF(D$54=0,0,D$54/OIS_fec!D$54)</f>
        <v>0.54009774315751602</v>
      </c>
      <c r="E105" s="350">
        <f>IF(E$54=0,0,E$54/OIS_fec!E$54)</f>
        <v>0.56887757214953116</v>
      </c>
      <c r="F105" s="350">
        <f>IF(F$54=0,0,F$54/OIS_fec!F$54)</f>
        <v>0.56258289410207662</v>
      </c>
      <c r="G105" s="350">
        <f>IF(G$54=0,0,G$54/OIS_fec!G$54)</f>
        <v>0.56434204140612843</v>
      </c>
      <c r="H105" s="350">
        <f>IF(H$54=0,0,H$54/OIS_fec!H$54)</f>
        <v>0.55710222794139175</v>
      </c>
      <c r="I105" s="350">
        <f>IF(I$54=0,0,I$54/OIS_fec!I$54)</f>
        <v>0.55537287497117971</v>
      </c>
      <c r="J105" s="350">
        <f>IF(J$54=0,0,J$54/OIS_fec!J$54)</f>
        <v>0.58319464053704329</v>
      </c>
      <c r="K105" s="350">
        <f>IF(K$54=0,0,K$54/OIS_fec!K$54)</f>
        <v>0.59134225008095875</v>
      </c>
      <c r="L105" s="350">
        <f>IF(L$54=0,0,L$54/OIS_fec!L$54)</f>
        <v>0.60736137943717905</v>
      </c>
      <c r="M105" s="350">
        <f>IF(M$54=0,0,M$54/OIS_fec!M$54)</f>
        <v>0.67053797720755914</v>
      </c>
      <c r="N105" s="350">
        <f>IF(N$54=0,0,N$54/OIS_fec!N$54)</f>
        <v>0.66597880614220306</v>
      </c>
      <c r="O105" s="350">
        <f>IF(O$54=0,0,O$54/OIS_fec!O$54)</f>
        <v>0.66311797367361669</v>
      </c>
      <c r="P105" s="350">
        <f>IF(P$54=0,0,P$54/OIS_fec!P$54)</f>
        <v>0.68806332940684367</v>
      </c>
      <c r="Q105" s="350">
        <f>IF(Q$54=0,0,Q$54/OIS_fec!Q$54)</f>
        <v>0.70465815740861326</v>
      </c>
      <c r="R105" s="350">
        <f>IF(R$54=0,0,R$54/OIS_fec!R$54)</f>
        <v>0.70624353375139748</v>
      </c>
      <c r="S105" s="350">
        <f>IF(S$54=0,0,S$54/OIS_fec!S$54)</f>
        <v>0.69125397598745153</v>
      </c>
      <c r="T105" s="350">
        <f>IF(T$54=0,0,T$54/OIS_fec!T$54)</f>
        <v>0.67126020599099911</v>
      </c>
      <c r="U105" s="350">
        <f>IF(U$54=0,0,U$54/OIS_fec!U$54)</f>
        <v>0.66930197683620496</v>
      </c>
      <c r="V105" s="350">
        <f>IF(V$54=0,0,V$54/OIS_fec!V$54)</f>
        <v>0.68371603158977934</v>
      </c>
      <c r="W105" s="350">
        <f>IF(W$54=0,0,W$54/OIS_fec!W$54)</f>
        <v>0.65709957828708421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0.32766340314623477</v>
      </c>
      <c r="C106" s="350">
        <f>IF(C$68=0,0,C$68/OIS_fec!C$68)</f>
        <v>0.32820348217568251</v>
      </c>
      <c r="D106" s="350">
        <f>IF(D$68=0,0,D$68/OIS_fec!D$68)</f>
        <v>0.32767306570464594</v>
      </c>
      <c r="E106" s="350">
        <f>IF(E$68=0,0,E$68/OIS_fec!E$68)</f>
        <v>0.31914600815726019</v>
      </c>
      <c r="F106" s="350">
        <f>IF(F$68=0,0,F$68/OIS_fec!F$68)</f>
        <v>0.31947313510100644</v>
      </c>
      <c r="G106" s="350">
        <f>IF(G$68=0,0,G$68/OIS_fec!G$68)</f>
        <v>0.31910794563713663</v>
      </c>
      <c r="H106" s="350">
        <f>IF(H$68=0,0,H$68/OIS_fec!H$68)</f>
        <v>0.31913290431783464</v>
      </c>
      <c r="I106" s="350">
        <f>IF(I$68=0,0,I$68/OIS_fec!I$68)</f>
        <v>0.31918870147989303</v>
      </c>
      <c r="J106" s="350">
        <f>IF(J$68=0,0,J$68/OIS_fec!J$68)</f>
        <v>0.31909820361080476</v>
      </c>
      <c r="K106" s="350">
        <f>IF(K$68=0,0,K$68/OIS_fec!K$68)</f>
        <v>0.31892578599949778</v>
      </c>
      <c r="L106" s="350">
        <f>IF(L$68=0,0,L$68/OIS_fec!L$68)</f>
        <v>0.3189067415805143</v>
      </c>
      <c r="M106" s="350">
        <f>IF(M$68=0,0,M$68/OIS_fec!M$68)</f>
        <v>0.31830562732904766</v>
      </c>
      <c r="N106" s="350">
        <f>IF(N$68=0,0,N$68/OIS_fec!N$68)</f>
        <v>0.32342820766085906</v>
      </c>
      <c r="O106" s="350">
        <f>IF(O$68=0,0,O$68/OIS_fec!O$68)</f>
        <v>0.32428037227758472</v>
      </c>
      <c r="P106" s="350">
        <f>IF(P$68=0,0,P$68/OIS_fec!P$68)</f>
        <v>0.32614840013903618</v>
      </c>
      <c r="Q106" s="350">
        <f>IF(Q$68=0,0,Q$68/OIS_fec!Q$68)</f>
        <v>0.32371675495980212</v>
      </c>
      <c r="R106" s="350">
        <f>IF(R$68=0,0,R$68/OIS_fec!R$68)</f>
        <v>0.32213295657571184</v>
      </c>
      <c r="S106" s="350">
        <f>IF(S$68=0,0,S$68/OIS_fec!S$68)</f>
        <v>0.31943246202756487</v>
      </c>
      <c r="T106" s="350">
        <f>IF(T$68=0,0,T$68/OIS_fec!T$68)</f>
        <v>0.31943404558797717</v>
      </c>
      <c r="U106" s="350">
        <f>IF(U$68=0,0,U$68/OIS_fec!U$68)</f>
        <v>0.31996686564999</v>
      </c>
      <c r="V106" s="350">
        <f>IF(V$68=0,0,V$68/OIS_fec!V$68)</f>
        <v>0.32044492419712933</v>
      </c>
      <c r="W106" s="350">
        <f>IF(W$68=0,0,W$68/OIS_fec!W$68)</f>
        <v>0.32149299423656208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0.47826878127943567</v>
      </c>
      <c r="C107" s="335">
        <f>IF(C$69=0,0,C$69/OIS_fec!C$69)</f>
        <v>0.47806166242534609</v>
      </c>
      <c r="D107" s="335">
        <f>IF(D$69=0,0,D$69/OIS_fec!D$69)</f>
        <v>0.47722482711498843</v>
      </c>
      <c r="E107" s="335">
        <f>IF(E$69=0,0,E$69/OIS_fec!E$69)</f>
        <v>0.47541833689936286</v>
      </c>
      <c r="F107" s="335">
        <f>IF(F$69=0,0,F$69/OIS_fec!F$69)</f>
        <v>0.47670692679230553</v>
      </c>
      <c r="G107" s="335">
        <f>IF(G$69=0,0,G$69/OIS_fec!G$69)</f>
        <v>0.47663667548246025</v>
      </c>
      <c r="H107" s="335">
        <f>IF(H$69=0,0,H$69/OIS_fec!H$69)</f>
        <v>0.47634648984919808</v>
      </c>
      <c r="I107" s="335">
        <f>IF(I$69=0,0,I$69/OIS_fec!I$69)</f>
        <v>0.47727823678790809</v>
      </c>
      <c r="J107" s="335">
        <f>IF(J$69=0,0,J$69/OIS_fec!J$69)</f>
        <v>0.47771728858775281</v>
      </c>
      <c r="K107" s="335">
        <f>IF(K$69=0,0,K$69/OIS_fec!K$69)</f>
        <v>0.47999864593347358</v>
      </c>
      <c r="L107" s="335">
        <f>IF(L$69=0,0,L$69/OIS_fec!L$69)</f>
        <v>0.48126222444728434</v>
      </c>
      <c r="M107" s="335">
        <f>IF(M$69=0,0,M$69/OIS_fec!M$69)</f>
        <v>0.48732311621304486</v>
      </c>
      <c r="N107" s="335">
        <f>IF(N$69=0,0,N$69/OIS_fec!N$69)</f>
        <v>0.48719033766269126</v>
      </c>
      <c r="O107" s="335">
        <f>IF(O$69=0,0,O$69/OIS_fec!O$69)</f>
        <v>0.48747667218193741</v>
      </c>
      <c r="P107" s="335">
        <f>IF(P$69=0,0,P$69/OIS_fec!P$69)</f>
        <v>0.48736182887257096</v>
      </c>
      <c r="Q107" s="335">
        <f>IF(Q$69=0,0,Q$69/OIS_fec!Q$69)</f>
        <v>0.4875973473705339</v>
      </c>
      <c r="R107" s="335">
        <f>IF(R$69=0,0,R$69/OIS_fec!R$69)</f>
        <v>0.48671036310486487</v>
      </c>
      <c r="S107" s="335">
        <f>IF(S$69=0,0,S$69/OIS_fec!S$69)</f>
        <v>0.48515341814042723</v>
      </c>
      <c r="T107" s="335">
        <f>IF(T$69=0,0,T$69/OIS_fec!T$69)</f>
        <v>0.48601021862859894</v>
      </c>
      <c r="U107" s="335">
        <f>IF(U$69=0,0,U$69/OIS_fec!U$69)</f>
        <v>0.48840755447561157</v>
      </c>
      <c r="V107" s="335">
        <f>IF(V$69=0,0,V$69/OIS_fec!V$69)</f>
        <v>0.48793210022667494</v>
      </c>
      <c r="W107" s="335">
        <f>IF(W$69=0,0,W$69/OIS_fec!W$69)</f>
        <v>0.4907544788181411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useful energy demand"</f>
        <v>LU: Industry Summary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403.75171676076633</v>
      </c>
      <c r="C5" s="225">
        <f t="shared" si="0"/>
        <v>408.64799882978855</v>
      </c>
      <c r="D5" s="225">
        <f t="shared" si="0"/>
        <v>411.22077362511675</v>
      </c>
      <c r="E5" s="225">
        <f t="shared" si="0"/>
        <v>402.05615452853198</v>
      </c>
      <c r="F5" s="225">
        <f t="shared" si="0"/>
        <v>449.7114457797029</v>
      </c>
      <c r="G5" s="225">
        <f t="shared" si="0"/>
        <v>428.47776873975886</v>
      </c>
      <c r="H5" s="225">
        <f t="shared" si="0"/>
        <v>476.04210394880909</v>
      </c>
      <c r="I5" s="225">
        <f t="shared" si="0"/>
        <v>450.77026054379354</v>
      </c>
      <c r="J5" s="225">
        <f t="shared" si="0"/>
        <v>441.4457915375869</v>
      </c>
      <c r="K5" s="225">
        <f t="shared" si="0"/>
        <v>379.61932518333515</v>
      </c>
      <c r="L5" s="225">
        <f t="shared" si="0"/>
        <v>427.83740608064858</v>
      </c>
      <c r="M5" s="225">
        <f t="shared" si="0"/>
        <v>423.02111766766649</v>
      </c>
      <c r="N5" s="225">
        <f t="shared" si="0"/>
        <v>394.05109392522809</v>
      </c>
      <c r="O5" s="225">
        <f t="shared" si="0"/>
        <v>377.287517190269</v>
      </c>
      <c r="P5" s="225">
        <f t="shared" si="0"/>
        <v>376.64024708500028</v>
      </c>
      <c r="Q5" s="225">
        <f t="shared" si="0"/>
        <v>369.71758650648025</v>
      </c>
      <c r="R5" s="225">
        <f t="shared" si="0"/>
        <v>386.15011152707035</v>
      </c>
      <c r="S5" s="225">
        <f t="shared" si="0"/>
        <v>363.24941359939828</v>
      </c>
      <c r="T5" s="225">
        <f t="shared" si="0"/>
        <v>385.80200489438982</v>
      </c>
      <c r="U5" s="225">
        <f t="shared" si="0"/>
        <v>372.08181043925572</v>
      </c>
      <c r="V5" s="225">
        <f t="shared" si="0"/>
        <v>341.62920829035562</v>
      </c>
      <c r="W5" s="225">
        <f t="shared" si="0"/>
        <v>344.64202411059074</v>
      </c>
    </row>
    <row r="6" spans="1:23" ht="12" customHeight="1" x14ac:dyDescent="0.25">
      <c r="A6" s="202" t="s">
        <v>92</v>
      </c>
      <c r="B6" s="226">
        <v>3.2347231137356149</v>
      </c>
      <c r="C6" s="226">
        <v>3.2501692206312924</v>
      </c>
      <c r="D6" s="226">
        <v>3.7127583020587589</v>
      </c>
      <c r="E6" s="226">
        <v>4.5655073331316114</v>
      </c>
      <c r="F6" s="226">
        <v>4.1411525175428219</v>
      </c>
      <c r="G6" s="226">
        <v>4.0118259231114131</v>
      </c>
      <c r="H6" s="226">
        <v>3.8447757937389566</v>
      </c>
      <c r="I6" s="226">
        <v>3.545780358330366</v>
      </c>
      <c r="J6" s="226">
        <v>3.6957821576021153</v>
      </c>
      <c r="K6" s="226">
        <v>3.1184003553115569</v>
      </c>
      <c r="L6" s="226">
        <v>3.2711595167088423</v>
      </c>
      <c r="M6" s="226">
        <v>3.233872420471954</v>
      </c>
      <c r="N6" s="226">
        <v>3.0822867974307178</v>
      </c>
      <c r="O6" s="226">
        <v>2.9955983468567133</v>
      </c>
      <c r="P6" s="226">
        <v>3.1101878952241888</v>
      </c>
      <c r="Q6" s="226">
        <v>3.1329106304912386</v>
      </c>
      <c r="R6" s="226">
        <v>3.3786816964628761</v>
      </c>
      <c r="S6" s="226">
        <v>3.1100598377079609</v>
      </c>
      <c r="T6" s="226">
        <v>2.433773906627013</v>
      </c>
      <c r="U6" s="226">
        <v>2.4425818612781836</v>
      </c>
      <c r="V6" s="226">
        <v>2.3616603972473214</v>
      </c>
      <c r="W6" s="226">
        <v>3.0006404782380605</v>
      </c>
    </row>
    <row r="7" spans="1:23" ht="12" customHeight="1" x14ac:dyDescent="0.25">
      <c r="A7" s="202" t="s">
        <v>93</v>
      </c>
      <c r="B7" s="226">
        <v>1.118176572510631</v>
      </c>
      <c r="C7" s="226">
        <v>1.0944516049719706</v>
      </c>
      <c r="D7" s="226">
        <v>1.1758870668300891</v>
      </c>
      <c r="E7" s="226">
        <v>1.5585572363900508</v>
      </c>
      <c r="F7" s="226">
        <v>1.5413195022513055</v>
      </c>
      <c r="G7" s="226">
        <v>1.6029443815649056</v>
      </c>
      <c r="H7" s="226">
        <v>1.4523819411420993</v>
      </c>
      <c r="I7" s="226">
        <v>1.3702447176930985</v>
      </c>
      <c r="J7" s="226">
        <v>1.3122276415386169</v>
      </c>
      <c r="K7" s="226">
        <v>1.0888896373614769</v>
      </c>
      <c r="L7" s="226">
        <v>1.1964923541233627</v>
      </c>
      <c r="M7" s="226">
        <v>1.3190643505653501</v>
      </c>
      <c r="N7" s="226">
        <v>1.3092310806226903</v>
      </c>
      <c r="O7" s="226">
        <v>1.3399485369820638</v>
      </c>
      <c r="P7" s="226">
        <v>1.2790391854351797</v>
      </c>
      <c r="Q7" s="226">
        <v>1.2856284045758206</v>
      </c>
      <c r="R7" s="226">
        <v>1.3277365391601812</v>
      </c>
      <c r="S7" s="226">
        <v>1.1806177425103341</v>
      </c>
      <c r="T7" s="226">
        <v>0.83373374113208565</v>
      </c>
      <c r="U7" s="226">
        <v>0.87295142999765873</v>
      </c>
      <c r="V7" s="226">
        <v>0.82217505873951691</v>
      </c>
      <c r="W7" s="226">
        <v>0.78944910906984722</v>
      </c>
    </row>
    <row r="8" spans="1:23" ht="12" customHeight="1" x14ac:dyDescent="0.25">
      <c r="A8" s="202" t="s">
        <v>94</v>
      </c>
      <c r="B8" s="226">
        <v>19.99522898071848</v>
      </c>
      <c r="C8" s="226">
        <v>18.909797936997091</v>
      </c>
      <c r="D8" s="226">
        <v>21.449238838353473</v>
      </c>
      <c r="E8" s="226">
        <v>22.730621093930043</v>
      </c>
      <c r="F8" s="226">
        <v>24.775783648031265</v>
      </c>
      <c r="G8" s="226">
        <v>22.633521482680891</v>
      </c>
      <c r="H8" s="226">
        <v>24.712300681962304</v>
      </c>
      <c r="I8" s="226">
        <v>22.897018731828862</v>
      </c>
      <c r="J8" s="226">
        <v>22.633451198724863</v>
      </c>
      <c r="K8" s="226">
        <v>19.152920886087543</v>
      </c>
      <c r="L8" s="226">
        <v>22.200792808434159</v>
      </c>
      <c r="M8" s="226">
        <v>21.907521049788187</v>
      </c>
      <c r="N8" s="226">
        <v>20.097440395718625</v>
      </c>
      <c r="O8" s="226">
        <v>19.674022825291789</v>
      </c>
      <c r="P8" s="226">
        <v>19.143553182967544</v>
      </c>
      <c r="Q8" s="226">
        <v>19.482752362273295</v>
      </c>
      <c r="R8" s="226">
        <v>20.844810165006606</v>
      </c>
      <c r="S8" s="226">
        <v>18.531208356568563</v>
      </c>
      <c r="T8" s="226">
        <v>19.205080834810218</v>
      </c>
      <c r="U8" s="226">
        <v>18.269339564783017</v>
      </c>
      <c r="V8" s="226">
        <v>17.117155653097928</v>
      </c>
      <c r="W8" s="226">
        <v>16.416045189324414</v>
      </c>
    </row>
    <row r="9" spans="1:23" ht="12" customHeight="1" x14ac:dyDescent="0.25">
      <c r="A9" s="202" t="s">
        <v>95</v>
      </c>
      <c r="B9" s="226">
        <v>6.6270756208421133</v>
      </c>
      <c r="C9" s="226">
        <v>6.4631693282502987</v>
      </c>
      <c r="D9" s="226">
        <v>7.0685934590166175</v>
      </c>
      <c r="E9" s="226">
        <v>9.6896333792348184</v>
      </c>
      <c r="F9" s="226">
        <v>9.5618654700957695</v>
      </c>
      <c r="G9" s="226">
        <v>10.109813656793666</v>
      </c>
      <c r="H9" s="226">
        <v>8.7985403705881424</v>
      </c>
      <c r="I9" s="226">
        <v>8.3405363561289576</v>
      </c>
      <c r="J9" s="226">
        <v>7.7947830970683434</v>
      </c>
      <c r="K9" s="226">
        <v>6.4203381835164439</v>
      </c>
      <c r="L9" s="226">
        <v>6.9792613998031019</v>
      </c>
      <c r="M9" s="226">
        <v>7.7365886448988181</v>
      </c>
      <c r="N9" s="226">
        <v>7.7484789616468595</v>
      </c>
      <c r="O9" s="226">
        <v>8.1466657273705785</v>
      </c>
      <c r="P9" s="226">
        <v>7.6339217039384604</v>
      </c>
      <c r="Q9" s="226">
        <v>7.6187952203469553</v>
      </c>
      <c r="R9" s="226">
        <v>7.7474855280863881</v>
      </c>
      <c r="S9" s="226">
        <v>6.7998660218055562</v>
      </c>
      <c r="T9" s="226">
        <v>4.5007665748510064</v>
      </c>
      <c r="U9" s="226">
        <v>4.7944042159207365</v>
      </c>
      <c r="V9" s="226">
        <v>4.5557057366862947</v>
      </c>
      <c r="W9" s="226">
        <v>3.5838407787027058</v>
      </c>
    </row>
    <row r="10" spans="1:23" ht="12" customHeight="1" x14ac:dyDescent="0.25">
      <c r="A10" s="36" t="s">
        <v>96</v>
      </c>
      <c r="B10" s="227">
        <f t="shared" ref="B10:W10" si="1">SUM(B11:B15)</f>
        <v>12.605447770694203</v>
      </c>
      <c r="C10" s="227">
        <f t="shared" si="1"/>
        <v>13.168682541663742</v>
      </c>
      <c r="D10" s="227">
        <f t="shared" si="1"/>
        <v>14.968851023407275</v>
      </c>
      <c r="E10" s="227">
        <f t="shared" si="1"/>
        <v>18.305474042760991</v>
      </c>
      <c r="F10" s="227">
        <f t="shared" si="1"/>
        <v>16.797572164436033</v>
      </c>
      <c r="G10" s="227">
        <f t="shared" si="1"/>
        <v>16.5695469455965</v>
      </c>
      <c r="H10" s="227">
        <f t="shared" si="1"/>
        <v>13.998427539498769</v>
      </c>
      <c r="I10" s="227">
        <f t="shared" si="1"/>
        <v>12.537704991174348</v>
      </c>
      <c r="J10" s="227">
        <f t="shared" si="1"/>
        <v>12.868254764804732</v>
      </c>
      <c r="K10" s="227">
        <f t="shared" si="1"/>
        <v>10.853704087657654</v>
      </c>
      <c r="L10" s="227">
        <f t="shared" si="1"/>
        <v>9.9950593606434488</v>
      </c>
      <c r="M10" s="227">
        <f t="shared" si="1"/>
        <v>11.839504634076988</v>
      </c>
      <c r="N10" s="227">
        <f t="shared" si="1"/>
        <v>12.510394935926197</v>
      </c>
      <c r="O10" s="227">
        <f t="shared" si="1"/>
        <v>13.44129817527147</v>
      </c>
      <c r="P10" s="227">
        <f t="shared" si="1"/>
        <v>11.335393030652286</v>
      </c>
      <c r="Q10" s="227">
        <f t="shared" si="1"/>
        <v>10.082657663548318</v>
      </c>
      <c r="R10" s="227">
        <f t="shared" si="1"/>
        <v>10.581499250770349</v>
      </c>
      <c r="S10" s="227">
        <f t="shared" si="1"/>
        <v>9.9444113197487454</v>
      </c>
      <c r="T10" s="227">
        <f t="shared" si="1"/>
        <v>7.4288862417291233</v>
      </c>
      <c r="U10" s="227">
        <f t="shared" si="1"/>
        <v>7.4606589272904937</v>
      </c>
      <c r="V10" s="227">
        <f t="shared" si="1"/>
        <v>7.0882407690186362</v>
      </c>
      <c r="W10" s="227">
        <f t="shared" si="1"/>
        <v>10.10052071210254</v>
      </c>
    </row>
    <row r="11" spans="1:23" ht="12" customHeight="1" x14ac:dyDescent="0.25">
      <c r="A11" s="37" t="s">
        <v>83</v>
      </c>
      <c r="B11" s="228">
        <v>0.55930462936300551</v>
      </c>
      <c r="C11" s="228">
        <v>0.77447496846893682</v>
      </c>
      <c r="D11" s="228">
        <v>0.75447682637962865</v>
      </c>
      <c r="E11" s="228">
        <v>0.47130730088940936</v>
      </c>
      <c r="F11" s="228">
        <v>0.57360951617976463</v>
      </c>
      <c r="G11" s="228">
        <v>0.45848460205756009</v>
      </c>
      <c r="H11" s="228">
        <v>0.21884746754916282</v>
      </c>
      <c r="I11" s="228">
        <v>0.16091323149940742</v>
      </c>
      <c r="J11" s="228">
        <v>0.11577113522610835</v>
      </c>
      <c r="K11" s="228">
        <v>8.6472261416372168E-2</v>
      </c>
      <c r="L11" s="228">
        <v>0.18006056577758317</v>
      </c>
      <c r="M11" s="228">
        <v>0.11983874127528506</v>
      </c>
      <c r="N11" s="228">
        <v>0.11353115476404668</v>
      </c>
      <c r="O11" s="228">
        <v>0.17287529906748458</v>
      </c>
      <c r="P11" s="228">
        <v>9.7323046779127037E-2</v>
      </c>
      <c r="Q11" s="228">
        <v>0.10285303733729387</v>
      </c>
      <c r="R11" s="228">
        <v>7.5729523160456516E-2</v>
      </c>
      <c r="S11" s="228">
        <v>0.17907647424739073</v>
      </c>
      <c r="T11" s="228">
        <v>0.20677168073835447</v>
      </c>
      <c r="U11" s="228">
        <v>0.34236775550254411</v>
      </c>
      <c r="V11" s="228">
        <v>0.31993811704615743</v>
      </c>
      <c r="W11" s="228">
        <v>0.30317680331467822</v>
      </c>
    </row>
    <row r="12" spans="1:23" ht="12" customHeight="1" x14ac:dyDescent="0.25">
      <c r="A12" s="37" t="s">
        <v>72</v>
      </c>
      <c r="B12" s="228">
        <v>8.4910863690545035</v>
      </c>
      <c r="C12" s="228">
        <v>8.9102848322150923</v>
      </c>
      <c r="D12" s="228">
        <v>9.6310869985460172</v>
      </c>
      <c r="E12" s="228">
        <v>11.274940974291384</v>
      </c>
      <c r="F12" s="228">
        <v>10.841335521278301</v>
      </c>
      <c r="G12" s="228">
        <v>10.7806619435546</v>
      </c>
      <c r="H12" s="228">
        <v>8.6039810600370803</v>
      </c>
      <c r="I12" s="228">
        <v>7.4763992087072877</v>
      </c>
      <c r="J12" s="228">
        <v>7.7592358954425187</v>
      </c>
      <c r="K12" s="228">
        <v>6.7206635338129379</v>
      </c>
      <c r="L12" s="228">
        <v>5.6055468847927612</v>
      </c>
      <c r="M12" s="228">
        <v>7.8207425969230382</v>
      </c>
      <c r="N12" s="228">
        <v>8.7918106866272829</v>
      </c>
      <c r="O12" s="228">
        <v>9.8142299276165339</v>
      </c>
      <c r="P12" s="228">
        <v>7.3046358951923258</v>
      </c>
      <c r="Q12" s="228">
        <v>6.0175899999224072</v>
      </c>
      <c r="R12" s="228">
        <v>6.1493580258186187</v>
      </c>
      <c r="S12" s="228">
        <v>5.9810728673361089</v>
      </c>
      <c r="T12" s="228">
        <v>4.8047832163491426</v>
      </c>
      <c r="U12" s="228">
        <v>4.814995656952112</v>
      </c>
      <c r="V12" s="228">
        <v>4.057680157746872</v>
      </c>
      <c r="W12" s="228">
        <v>7.1449508059324147</v>
      </c>
    </row>
    <row r="13" spans="1:23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3.555056772276695</v>
      </c>
      <c r="C15" s="229">
        <v>3.4839227409797129</v>
      </c>
      <c r="D15" s="229">
        <v>4.5832871984816297</v>
      </c>
      <c r="E15" s="229">
        <v>6.5592257675801999</v>
      </c>
      <c r="F15" s="229">
        <v>5.3826271269779689</v>
      </c>
      <c r="G15" s="229">
        <v>5.3304003999843399</v>
      </c>
      <c r="H15" s="229">
        <v>5.1755990119125261</v>
      </c>
      <c r="I15" s="229">
        <v>4.9003925509676538</v>
      </c>
      <c r="J15" s="229">
        <v>4.993247734136105</v>
      </c>
      <c r="K15" s="229">
        <v>4.0465682924283453</v>
      </c>
      <c r="L15" s="229">
        <v>4.2094519100731045</v>
      </c>
      <c r="M15" s="229">
        <v>3.8989232958786646</v>
      </c>
      <c r="N15" s="229">
        <v>3.6050530945348669</v>
      </c>
      <c r="O15" s="229">
        <v>3.4541929485874503</v>
      </c>
      <c r="P15" s="229">
        <v>3.9334340886808334</v>
      </c>
      <c r="Q15" s="229">
        <v>3.962214626288616</v>
      </c>
      <c r="R15" s="229">
        <v>4.3564117017912736</v>
      </c>
      <c r="S15" s="229">
        <v>3.7842619781652447</v>
      </c>
      <c r="T15" s="229">
        <v>2.4173313446416262</v>
      </c>
      <c r="U15" s="229">
        <v>2.3032955148358374</v>
      </c>
      <c r="V15" s="229">
        <v>2.710622494225607</v>
      </c>
      <c r="W15" s="229">
        <v>2.6523931028554464</v>
      </c>
    </row>
    <row r="16" spans="1:23" ht="12" customHeight="1" x14ac:dyDescent="0.25">
      <c r="A16" s="39" t="s">
        <v>98</v>
      </c>
      <c r="B16" s="230">
        <f t="shared" ref="B16:W16" si="2">SUM(B17:B26)</f>
        <v>41.242136335496603</v>
      </c>
      <c r="C16" s="230">
        <f t="shared" si="2"/>
        <v>41.441379879287901</v>
      </c>
      <c r="D16" s="230">
        <f t="shared" si="2"/>
        <v>39.882248558809763</v>
      </c>
      <c r="E16" s="230">
        <f t="shared" si="2"/>
        <v>42.902894283655897</v>
      </c>
      <c r="F16" s="230">
        <f t="shared" si="2"/>
        <v>47.227513681440378</v>
      </c>
      <c r="G16" s="230">
        <f t="shared" si="2"/>
        <v>54.139509712668165</v>
      </c>
      <c r="H16" s="230">
        <f t="shared" si="2"/>
        <v>53.766392425846433</v>
      </c>
      <c r="I16" s="230">
        <f t="shared" si="2"/>
        <v>54.228891682443987</v>
      </c>
      <c r="J16" s="230">
        <f t="shared" si="2"/>
        <v>50.260294912426943</v>
      </c>
      <c r="K16" s="230">
        <f t="shared" si="2"/>
        <v>40.940759891671064</v>
      </c>
      <c r="L16" s="230">
        <f t="shared" si="2"/>
        <v>45.590030666750209</v>
      </c>
      <c r="M16" s="230">
        <f t="shared" si="2"/>
        <v>50.602328654412467</v>
      </c>
      <c r="N16" s="230">
        <f t="shared" si="2"/>
        <v>50.798811468683397</v>
      </c>
      <c r="O16" s="230">
        <f t="shared" si="2"/>
        <v>54.446698413010566</v>
      </c>
      <c r="P16" s="230">
        <f t="shared" si="2"/>
        <v>51.898682411567663</v>
      </c>
      <c r="Q16" s="230">
        <f t="shared" si="2"/>
        <v>43.633334498357939</v>
      </c>
      <c r="R16" s="230">
        <f t="shared" si="2"/>
        <v>44.044164997099998</v>
      </c>
      <c r="S16" s="230">
        <f t="shared" si="2"/>
        <v>41.476717544694594</v>
      </c>
      <c r="T16" s="230">
        <f t="shared" si="2"/>
        <v>36.857085641407529</v>
      </c>
      <c r="U16" s="230">
        <f t="shared" si="2"/>
        <v>35.823849180002483</v>
      </c>
      <c r="V16" s="230">
        <f t="shared" si="2"/>
        <v>33.724796092991035</v>
      </c>
      <c r="W16" s="230">
        <f t="shared" si="2"/>
        <v>33.840994494604907</v>
      </c>
    </row>
    <row r="17" spans="1:23" ht="12" customHeight="1" x14ac:dyDescent="0.25">
      <c r="A17" s="46" t="s">
        <v>30</v>
      </c>
      <c r="B17" s="231">
        <v>3.4915664709110761</v>
      </c>
      <c r="C17" s="231">
        <v>4.4499451519336235</v>
      </c>
      <c r="D17" s="231">
        <v>3.6387617676925821</v>
      </c>
      <c r="E17" s="231">
        <v>2.7625684617974824</v>
      </c>
      <c r="F17" s="231">
        <v>3.0419790522044066</v>
      </c>
      <c r="G17" s="231">
        <v>2.5898042257492908</v>
      </c>
      <c r="H17" s="231">
        <v>3.2714030986644325</v>
      </c>
      <c r="I17" s="231">
        <v>3.8758509474120895</v>
      </c>
      <c r="J17" s="231">
        <v>3.3181112458879034</v>
      </c>
      <c r="K17" s="231">
        <v>2.2072550570083602</v>
      </c>
      <c r="L17" s="231">
        <v>2.2061614844477306</v>
      </c>
      <c r="M17" s="231">
        <v>1.5896232842238307</v>
      </c>
      <c r="N17" s="231">
        <v>1.3306369448779725</v>
      </c>
      <c r="O17" s="231">
        <v>1.3023467033763805</v>
      </c>
      <c r="P17" s="231">
        <v>1.2288417497669468</v>
      </c>
      <c r="Q17" s="231">
        <v>1.1423187014098399</v>
      </c>
      <c r="R17" s="231">
        <v>1.1708537770516121</v>
      </c>
      <c r="S17" s="231">
        <v>0.71805950684943709</v>
      </c>
      <c r="T17" s="231">
        <v>0.66836424482851686</v>
      </c>
      <c r="U17" s="231">
        <v>0.68149345284100482</v>
      </c>
      <c r="V17" s="231">
        <v>0.64527588063963237</v>
      </c>
      <c r="W17" s="231">
        <v>0.50386222427327521</v>
      </c>
    </row>
    <row r="18" spans="1:23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</row>
    <row r="19" spans="1:23" ht="12" customHeight="1" x14ac:dyDescent="0.25">
      <c r="A19" s="46" t="s">
        <v>33</v>
      </c>
      <c r="B19" s="231">
        <v>3.5383544659879731</v>
      </c>
      <c r="C19" s="231">
        <v>3.3196082349749192</v>
      </c>
      <c r="D19" s="231">
        <v>2.7325270993948783</v>
      </c>
      <c r="E19" s="231">
        <v>3.6072742130862814</v>
      </c>
      <c r="F19" s="231">
        <v>2.928893593936448</v>
      </c>
      <c r="G19" s="231">
        <v>2.5064212113622428</v>
      </c>
      <c r="H19" s="231">
        <v>2.2635232439752748</v>
      </c>
      <c r="I19" s="231">
        <v>2.2777446481670833</v>
      </c>
      <c r="J19" s="231">
        <v>2.3029325724444933</v>
      </c>
      <c r="K19" s="231">
        <v>1.1739067232125868E-2</v>
      </c>
      <c r="L19" s="231">
        <v>7.8260448214964497E-3</v>
      </c>
      <c r="M19" s="231">
        <v>0</v>
      </c>
      <c r="N19" s="231">
        <v>8.6604812993677761E-4</v>
      </c>
      <c r="O19" s="231">
        <v>6.4100780425727696E-4</v>
      </c>
      <c r="P19" s="231">
        <v>4.9568151614748186E-3</v>
      </c>
      <c r="Q19" s="231">
        <v>4.3114169809149129E-3</v>
      </c>
      <c r="R19" s="231">
        <v>1.4995490146156333E-3</v>
      </c>
      <c r="S19" s="231">
        <v>7.9785966505337893E-3</v>
      </c>
      <c r="T19" s="231">
        <v>0</v>
      </c>
      <c r="U19" s="231">
        <v>0</v>
      </c>
      <c r="V19" s="231">
        <v>0</v>
      </c>
      <c r="W19" s="231">
        <v>0</v>
      </c>
    </row>
    <row r="20" spans="1:23" ht="12" customHeight="1" x14ac:dyDescent="0.25">
      <c r="A20" s="46" t="s">
        <v>83</v>
      </c>
      <c r="B20" s="231">
        <v>4.7094369224399477</v>
      </c>
      <c r="C20" s="231">
        <v>5.4144646452991552</v>
      </c>
      <c r="D20" s="231">
        <v>5.0258168948904212</v>
      </c>
      <c r="E20" s="231">
        <v>3.8635082192815982</v>
      </c>
      <c r="F20" s="231">
        <v>4.4779035568273304</v>
      </c>
      <c r="G20" s="231">
        <v>3.8204010536243405</v>
      </c>
      <c r="H20" s="231">
        <v>2.075545652061983</v>
      </c>
      <c r="I20" s="231">
        <v>1.8595495304841887</v>
      </c>
      <c r="J20" s="231">
        <v>1.3114101600763091</v>
      </c>
      <c r="K20" s="231">
        <v>1.1464214531908679</v>
      </c>
      <c r="L20" s="231">
        <v>2.2965521926577059</v>
      </c>
      <c r="M20" s="231">
        <v>1.6045901564967493</v>
      </c>
      <c r="N20" s="231">
        <v>2.2459529825688573</v>
      </c>
      <c r="O20" s="231">
        <v>3.0769709262070837</v>
      </c>
      <c r="P20" s="231">
        <v>2.3856656259354998</v>
      </c>
      <c r="Q20" s="231">
        <v>3.2932140254325688</v>
      </c>
      <c r="R20" s="231">
        <v>1.087369773210082</v>
      </c>
      <c r="S20" s="231">
        <v>3.4462082388719346</v>
      </c>
      <c r="T20" s="231">
        <v>3.7767083432960149</v>
      </c>
      <c r="U20" s="231">
        <v>5.2832587942517089</v>
      </c>
      <c r="V20" s="231">
        <v>5.2419418251387988</v>
      </c>
      <c r="W20" s="231">
        <v>4.8576618819522359</v>
      </c>
    </row>
    <row r="21" spans="1:23" ht="12" customHeight="1" x14ac:dyDescent="0.25">
      <c r="A21" s="46" t="s">
        <v>70</v>
      </c>
      <c r="B21" s="231">
        <v>0.80886731462767192</v>
      </c>
      <c r="C21" s="231">
        <v>0.85519572903025165</v>
      </c>
      <c r="D21" s="231">
        <v>0.75968099130787947</v>
      </c>
      <c r="E21" s="231">
        <v>0.72861477822813259</v>
      </c>
      <c r="F21" s="231">
        <v>0.54217853531256144</v>
      </c>
      <c r="G21" s="231">
        <v>0.35607896619582446</v>
      </c>
      <c r="H21" s="231">
        <v>0.25343881740926394</v>
      </c>
      <c r="I21" s="231">
        <v>0.17679387570891167</v>
      </c>
      <c r="J21" s="231">
        <v>0.11183412362272599</v>
      </c>
      <c r="K21" s="231">
        <v>0.12463955762572865</v>
      </c>
      <c r="L21" s="231">
        <v>0.37875628128201788</v>
      </c>
      <c r="M21" s="231">
        <v>0.54421108861629308</v>
      </c>
      <c r="N21" s="231">
        <v>0.49748972862161589</v>
      </c>
      <c r="O21" s="231">
        <v>0.25558155806636845</v>
      </c>
      <c r="P21" s="231">
        <v>0.20647022590020872</v>
      </c>
      <c r="Q21" s="231">
        <v>0.16440542128345559</v>
      </c>
      <c r="R21" s="231">
        <v>0.22397074505073217</v>
      </c>
      <c r="S21" s="231">
        <v>0.3870794451190126</v>
      </c>
      <c r="T21" s="231">
        <v>0.44828949952018193</v>
      </c>
      <c r="U21" s="231">
        <v>0.33461674830719979</v>
      </c>
      <c r="V21" s="231">
        <v>0.18547660774040317</v>
      </c>
      <c r="W21" s="231">
        <v>0.18833850726059981</v>
      </c>
    </row>
    <row r="22" spans="1:23" ht="12" customHeight="1" x14ac:dyDescent="0.25">
      <c r="A22" s="46" t="s">
        <v>34</v>
      </c>
      <c r="B22" s="231">
        <v>0.68606485971337039</v>
      </c>
      <c r="C22" s="231">
        <v>0.68606485971335796</v>
      </c>
      <c r="D22" s="231">
        <v>0.3430324298558497</v>
      </c>
      <c r="E22" s="231">
        <v>0.34303242985660487</v>
      </c>
      <c r="F22" s="231">
        <v>0.34303242985599791</v>
      </c>
      <c r="G22" s="231">
        <v>0.34303242985599314</v>
      </c>
      <c r="H22" s="231">
        <v>0.34303242985565363</v>
      </c>
      <c r="I22" s="231">
        <v>0.34303242985557192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</row>
    <row r="23" spans="1:23" ht="12" customHeight="1" x14ac:dyDescent="0.25">
      <c r="A23" s="46" t="s">
        <v>72</v>
      </c>
      <c r="B23" s="231">
        <v>27.939039439554087</v>
      </c>
      <c r="C23" s="231">
        <v>26.557948044443254</v>
      </c>
      <c r="D23" s="231">
        <v>27.215650389902642</v>
      </c>
      <c r="E23" s="231">
        <v>26.327601790565968</v>
      </c>
      <c r="F23" s="231">
        <v>28.609324760271718</v>
      </c>
      <c r="G23" s="231">
        <v>28.899459849766934</v>
      </c>
      <c r="H23" s="231">
        <v>28.31590137797583</v>
      </c>
      <c r="I23" s="231">
        <v>29.774127430750585</v>
      </c>
      <c r="J23" s="231">
        <v>26.866928427658806</v>
      </c>
      <c r="K23" s="231">
        <v>24.472095475166149</v>
      </c>
      <c r="L23" s="231">
        <v>24.941962784489323</v>
      </c>
      <c r="M23" s="231">
        <v>33.834015624341866</v>
      </c>
      <c r="N23" s="231">
        <v>32.809170384320538</v>
      </c>
      <c r="O23" s="231">
        <v>35.103106825839603</v>
      </c>
      <c r="P23" s="231">
        <v>31.036646667671086</v>
      </c>
      <c r="Q23" s="231">
        <v>30.904027976938437</v>
      </c>
      <c r="R23" s="231">
        <v>33.306532071187071</v>
      </c>
      <c r="S23" s="231">
        <v>29.482230306677444</v>
      </c>
      <c r="T23" s="231">
        <v>27.042816010099042</v>
      </c>
      <c r="U23" s="231">
        <v>26.64455543856068</v>
      </c>
      <c r="V23" s="231">
        <v>24.732576706284732</v>
      </c>
      <c r="W23" s="231">
        <v>24.070825640742346</v>
      </c>
    </row>
    <row r="24" spans="1:23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6.8806862262476259E-2</v>
      </c>
      <c r="C25" s="231">
        <v>0.15815321389333889</v>
      </c>
      <c r="D25" s="231">
        <v>0.16677898576551348</v>
      </c>
      <c r="E25" s="231">
        <v>0.13070988149038967</v>
      </c>
      <c r="F25" s="231">
        <v>0.18049849898277143</v>
      </c>
      <c r="G25" s="231">
        <v>8.6705661487505949</v>
      </c>
      <c r="H25" s="231">
        <v>8.4520917339419608</v>
      </c>
      <c r="I25" s="231">
        <v>9.0057940069240328</v>
      </c>
      <c r="J25" s="231">
        <v>9.6100250740301743</v>
      </c>
      <c r="K25" s="231">
        <v>7.3934468695801119</v>
      </c>
      <c r="L25" s="231">
        <v>8.4862048676331074</v>
      </c>
      <c r="M25" s="231">
        <v>7.7377380654212846</v>
      </c>
      <c r="N25" s="231">
        <v>6.770911891619888</v>
      </c>
      <c r="O25" s="231">
        <v>7.068940041366897</v>
      </c>
      <c r="P25" s="231">
        <v>8.5791563343594248</v>
      </c>
      <c r="Q25" s="231">
        <v>7.9365039587566777</v>
      </c>
      <c r="R25" s="231">
        <v>7.9804267916459306</v>
      </c>
      <c r="S25" s="231">
        <v>7.1644129592883523</v>
      </c>
      <c r="T25" s="231">
        <v>4.4260603413338968</v>
      </c>
      <c r="U25" s="231">
        <v>1.540360970296613</v>
      </c>
      <c r="V25" s="231">
        <v>1.6452405716764189</v>
      </c>
      <c r="W25" s="231">
        <v>3.3014264264407651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5.139584509349441</v>
      </c>
      <c r="F26" s="231">
        <v>7.1037032540491438</v>
      </c>
      <c r="G26" s="231">
        <v>6.9537458273629458</v>
      </c>
      <c r="H26" s="231">
        <v>8.7914560719620294</v>
      </c>
      <c r="I26" s="231">
        <v>6.9159988131415169</v>
      </c>
      <c r="J26" s="231">
        <v>6.739053308706529</v>
      </c>
      <c r="K26" s="231">
        <v>5.5851624118677208</v>
      </c>
      <c r="L26" s="231">
        <v>7.2725670114188263</v>
      </c>
      <c r="M26" s="231">
        <v>5.292150435312446</v>
      </c>
      <c r="N26" s="231">
        <v>7.1437834885445843</v>
      </c>
      <c r="O26" s="231">
        <v>7.6391113503499799</v>
      </c>
      <c r="P26" s="231">
        <v>8.4569449927730211</v>
      </c>
      <c r="Q26" s="231">
        <v>0.18855299755604418</v>
      </c>
      <c r="R26" s="231">
        <v>0.27351228993995352</v>
      </c>
      <c r="S26" s="231">
        <v>0.27074849123788103</v>
      </c>
      <c r="T26" s="231">
        <v>0.49484720232987917</v>
      </c>
      <c r="U26" s="231">
        <v>1.3395637757452814</v>
      </c>
      <c r="V26" s="231">
        <v>1.2742845015110489</v>
      </c>
      <c r="W26" s="231">
        <v>0.91887981393569118</v>
      </c>
    </row>
    <row r="27" spans="1:23" ht="12" customHeight="1" x14ac:dyDescent="0.25">
      <c r="A27" s="39" t="s">
        <v>99</v>
      </c>
      <c r="B27" s="230">
        <f t="shared" ref="B27:W27" si="3">SUM(B28:B37)</f>
        <v>318.92892836676867</v>
      </c>
      <c r="C27" s="230">
        <f t="shared" si="3"/>
        <v>324.32034831798626</v>
      </c>
      <c r="D27" s="230">
        <f t="shared" si="3"/>
        <v>322.96319637664078</v>
      </c>
      <c r="E27" s="230">
        <f t="shared" si="3"/>
        <v>302.30346715942858</v>
      </c>
      <c r="F27" s="230">
        <f t="shared" si="3"/>
        <v>345.66623879590531</v>
      </c>
      <c r="G27" s="230">
        <f t="shared" si="3"/>
        <v>319.41060663734334</v>
      </c>
      <c r="H27" s="230">
        <f t="shared" si="3"/>
        <v>369.46928519603239</v>
      </c>
      <c r="I27" s="230">
        <f t="shared" si="3"/>
        <v>347.85008370619391</v>
      </c>
      <c r="J27" s="230">
        <f t="shared" si="3"/>
        <v>342.88099776542128</v>
      </c>
      <c r="K27" s="230">
        <f t="shared" si="3"/>
        <v>298.04431214172939</v>
      </c>
      <c r="L27" s="230">
        <f t="shared" si="3"/>
        <v>338.60460997418545</v>
      </c>
      <c r="M27" s="230">
        <f t="shared" si="3"/>
        <v>326.38223791345274</v>
      </c>
      <c r="N27" s="230">
        <f t="shared" si="3"/>
        <v>298.5044502851996</v>
      </c>
      <c r="O27" s="230">
        <f t="shared" si="3"/>
        <v>277.24328516548582</v>
      </c>
      <c r="P27" s="230">
        <f t="shared" si="3"/>
        <v>282.23946967521499</v>
      </c>
      <c r="Q27" s="230">
        <f t="shared" si="3"/>
        <v>284.48150772688666</v>
      </c>
      <c r="R27" s="230">
        <f t="shared" si="3"/>
        <v>298.22573335048395</v>
      </c>
      <c r="S27" s="230">
        <f t="shared" si="3"/>
        <v>282.20653277636256</v>
      </c>
      <c r="T27" s="230">
        <f t="shared" si="3"/>
        <v>314.54267795383288</v>
      </c>
      <c r="U27" s="230">
        <f t="shared" si="3"/>
        <v>302.41802525998315</v>
      </c>
      <c r="V27" s="230">
        <f t="shared" si="3"/>
        <v>275.9594745825749</v>
      </c>
      <c r="W27" s="230">
        <f t="shared" si="3"/>
        <v>276.91053334854826</v>
      </c>
    </row>
    <row r="28" spans="1:23" ht="12" customHeight="1" x14ac:dyDescent="0.25">
      <c r="A28" s="18" t="s">
        <v>30</v>
      </c>
      <c r="B28" s="232">
        <v>45.126237825648573</v>
      </c>
      <c r="C28" s="232">
        <v>48.242547745461444</v>
      </c>
      <c r="D28" s="232">
        <v>28.516279662642667</v>
      </c>
      <c r="E28" s="232">
        <v>21.591408620263149</v>
      </c>
      <c r="F28" s="232">
        <v>32.137125304597326</v>
      </c>
      <c r="G28" s="232">
        <v>31.879941852188434</v>
      </c>
      <c r="H28" s="232">
        <v>38.500372944031618</v>
      </c>
      <c r="I28" s="232">
        <v>31.050906832664968</v>
      </c>
      <c r="J28" s="232">
        <v>30.199430885836868</v>
      </c>
      <c r="K28" s="232">
        <v>27.928250559530472</v>
      </c>
      <c r="L28" s="232">
        <v>27.046359827575163</v>
      </c>
      <c r="M28" s="232">
        <v>25.698224903504745</v>
      </c>
      <c r="N28" s="232">
        <v>23.685114707545836</v>
      </c>
      <c r="O28" s="232">
        <v>23.380537754740814</v>
      </c>
      <c r="P28" s="232">
        <v>22.904699082344017</v>
      </c>
      <c r="Q28" s="232">
        <v>21.855927207568403</v>
      </c>
      <c r="R28" s="232">
        <v>22.497564335055564</v>
      </c>
      <c r="S28" s="232">
        <v>21.834819929383837</v>
      </c>
      <c r="T28" s="232">
        <v>19.193950983003177</v>
      </c>
      <c r="U28" s="232">
        <v>21.292068113416672</v>
      </c>
      <c r="V28" s="232">
        <v>17.650597074328463</v>
      </c>
      <c r="W28" s="232">
        <v>18.728574023701036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</row>
    <row r="30" spans="1:23" ht="12" customHeight="1" x14ac:dyDescent="0.25">
      <c r="A30" s="18" t="s">
        <v>33</v>
      </c>
      <c r="B30" s="232">
        <v>1.7715580626033633</v>
      </c>
      <c r="C30" s="232">
        <v>1.643591806521739</v>
      </c>
      <c r="D30" s="232">
        <v>1.2169432397836211</v>
      </c>
      <c r="E30" s="232">
        <v>1.2209234762541499</v>
      </c>
      <c r="F30" s="232">
        <v>0.85751573171499029</v>
      </c>
      <c r="G30" s="232">
        <v>0.79419812351975649</v>
      </c>
      <c r="H30" s="232">
        <v>0.68098895340338039</v>
      </c>
      <c r="I30" s="232">
        <v>0.67311193288159066</v>
      </c>
      <c r="J30" s="232">
        <v>0.65544397911969066</v>
      </c>
      <c r="K30" s="232">
        <v>6.9551745238658601E-3</v>
      </c>
      <c r="L30" s="232">
        <v>4.6367830159575038E-3</v>
      </c>
      <c r="M30" s="232">
        <v>0</v>
      </c>
      <c r="N30" s="232">
        <v>5.1516410327932241E-4</v>
      </c>
      <c r="O30" s="232">
        <v>3.8671525504256865E-4</v>
      </c>
      <c r="P30" s="232">
        <v>2.9936694933632435E-3</v>
      </c>
      <c r="Q30" s="232">
        <v>2.6098936471376775E-3</v>
      </c>
      <c r="R30" s="232">
        <v>9.0690532972434739E-4</v>
      </c>
      <c r="S30" s="232">
        <v>4.8137637704568697E-3</v>
      </c>
      <c r="T30" s="232">
        <v>0</v>
      </c>
      <c r="U30" s="232">
        <v>0</v>
      </c>
      <c r="V30" s="232">
        <v>0</v>
      </c>
      <c r="W30" s="232">
        <v>0</v>
      </c>
    </row>
    <row r="31" spans="1:23" ht="12" customHeight="1" x14ac:dyDescent="0.25">
      <c r="A31" s="18" t="s">
        <v>83</v>
      </c>
      <c r="B31" s="232">
        <v>5.7030353909336267</v>
      </c>
      <c r="C31" s="232">
        <v>6.6056145202204863</v>
      </c>
      <c r="D31" s="232">
        <v>5.8755786546633679</v>
      </c>
      <c r="E31" s="232">
        <v>4.0098141417741413</v>
      </c>
      <c r="F31" s="232">
        <v>4.9436472161130087</v>
      </c>
      <c r="G31" s="232">
        <v>3.8911920078090976</v>
      </c>
      <c r="H31" s="232">
        <v>2.366856478911755</v>
      </c>
      <c r="I31" s="232">
        <v>1.9586587866348586</v>
      </c>
      <c r="J31" s="232">
        <v>1.36413202683798</v>
      </c>
      <c r="K31" s="232">
        <v>1.0890537309524388</v>
      </c>
      <c r="L31" s="232">
        <v>2.2628324188349112</v>
      </c>
      <c r="M31" s="232">
        <v>1.5383968473885257</v>
      </c>
      <c r="N31" s="232">
        <v>1.8317565118583312</v>
      </c>
      <c r="O31" s="232">
        <v>2.5439605320448777</v>
      </c>
      <c r="P31" s="232">
        <v>1.8505863897647992</v>
      </c>
      <c r="Q31" s="232">
        <v>1.9147905037517969</v>
      </c>
      <c r="R31" s="232">
        <v>2.155567381550763</v>
      </c>
      <c r="S31" s="232">
        <v>4.8842141617662698</v>
      </c>
      <c r="T31" s="232">
        <v>5.4368041311719946</v>
      </c>
      <c r="U31" s="232">
        <v>7.4019044826069047</v>
      </c>
      <c r="V31" s="232">
        <v>6.7762909804303284</v>
      </c>
      <c r="W31" s="232">
        <v>6.2891231337910538</v>
      </c>
    </row>
    <row r="32" spans="1:23" ht="12" customHeight="1" x14ac:dyDescent="0.25">
      <c r="A32" s="18" t="s">
        <v>70</v>
      </c>
      <c r="B32" s="232">
        <v>1.2394335583170482</v>
      </c>
      <c r="C32" s="232">
        <v>1.2867603273060535</v>
      </c>
      <c r="D32" s="232">
        <v>1.2036990655855413</v>
      </c>
      <c r="E32" s="232">
        <v>0.8233723221135435</v>
      </c>
      <c r="F32" s="232">
        <v>0.34981328570075187</v>
      </c>
      <c r="G32" s="232">
        <v>0.22996918386030557</v>
      </c>
      <c r="H32" s="232">
        <v>0.16326876285318589</v>
      </c>
      <c r="I32" s="232">
        <v>0.11275801587206347</v>
      </c>
      <c r="J32" s="232">
        <v>6.7070265896229359E-2</v>
      </c>
      <c r="K32" s="232">
        <v>7.4750067334969111E-2</v>
      </c>
      <c r="L32" s="232">
        <v>0.22715146032842645</v>
      </c>
      <c r="M32" s="232">
        <v>0.13030305373101031</v>
      </c>
      <c r="N32" s="232">
        <v>0.11223715433378273</v>
      </c>
      <c r="O32" s="232">
        <v>0.15607694213289358</v>
      </c>
      <c r="P32" s="232">
        <v>0.12622338054204141</v>
      </c>
      <c r="Q32" s="232">
        <v>0.10073958648360175</v>
      </c>
      <c r="R32" s="232">
        <v>0.13711148364545575</v>
      </c>
      <c r="S32" s="232">
        <v>0.23639572617309407</v>
      </c>
      <c r="T32" s="232">
        <v>0.27356621043968787</v>
      </c>
      <c r="U32" s="232">
        <v>0.20349462599086199</v>
      </c>
      <c r="V32" s="232">
        <v>0.11303428960154538</v>
      </c>
      <c r="W32" s="232">
        <v>0.11342890730828289</v>
      </c>
    </row>
    <row r="33" spans="1:23" ht="12" customHeight="1" x14ac:dyDescent="0.25">
      <c r="A33" s="18" t="s">
        <v>34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</row>
    <row r="34" spans="1:23" ht="12" customHeight="1" x14ac:dyDescent="0.25">
      <c r="A34" s="18" t="s">
        <v>72</v>
      </c>
      <c r="B34" s="232">
        <v>117.46857891940938</v>
      </c>
      <c r="C34" s="232">
        <v>129.8642789205866</v>
      </c>
      <c r="D34" s="232">
        <v>126.79105105898297</v>
      </c>
      <c r="E34" s="232">
        <v>120.90796165523057</v>
      </c>
      <c r="F34" s="232">
        <v>131.66054940936613</v>
      </c>
      <c r="G34" s="232">
        <v>131.50763292763739</v>
      </c>
      <c r="H34" s="232">
        <v>145.6069475281634</v>
      </c>
      <c r="I34" s="232">
        <v>144.68675351326118</v>
      </c>
      <c r="J34" s="232">
        <v>139.08059354267246</v>
      </c>
      <c r="K34" s="232">
        <v>121.82941724451045</v>
      </c>
      <c r="L34" s="232">
        <v>131.55937526347395</v>
      </c>
      <c r="M34" s="232">
        <v>126.28020236613382</v>
      </c>
      <c r="N34" s="232">
        <v>119.61011383430734</v>
      </c>
      <c r="O34" s="232">
        <v>106.48530400106253</v>
      </c>
      <c r="P34" s="232">
        <v>111.4326988158128</v>
      </c>
      <c r="Q34" s="232">
        <v>111.81422061058119</v>
      </c>
      <c r="R34" s="232">
        <v>111.22227219281837</v>
      </c>
      <c r="S34" s="232">
        <v>109.73812003821676</v>
      </c>
      <c r="T34" s="232">
        <v>119.78036575981056</v>
      </c>
      <c r="U34" s="232">
        <v>114.75936357948173</v>
      </c>
      <c r="V34" s="232">
        <v>95.91399225865176</v>
      </c>
      <c r="W34" s="232">
        <v>99.882337695070333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3.2242920366237988</v>
      </c>
      <c r="C36" s="232">
        <v>7.0429494204462877</v>
      </c>
      <c r="D36" s="232">
        <v>8.4282704440227398</v>
      </c>
      <c r="E36" s="232">
        <v>7.9609680086965326</v>
      </c>
      <c r="F36" s="232">
        <v>9.1282359800825326</v>
      </c>
      <c r="G36" s="232">
        <v>9.2940388560377798</v>
      </c>
      <c r="H36" s="232">
        <v>10.172640406886497</v>
      </c>
      <c r="I36" s="232">
        <v>10.735801202860726</v>
      </c>
      <c r="J36" s="232">
        <v>11.153827869010136</v>
      </c>
      <c r="K36" s="232">
        <v>7.9165008863918862</v>
      </c>
      <c r="L36" s="232">
        <v>11.098156833878946</v>
      </c>
      <c r="M36" s="232">
        <v>10.679808777209089</v>
      </c>
      <c r="N36" s="232">
        <v>10.926182206944464</v>
      </c>
      <c r="O36" s="232">
        <v>11.369864953162539</v>
      </c>
      <c r="P36" s="232">
        <v>11.077547974570939</v>
      </c>
      <c r="Q36" s="232">
        <v>9.8628161689058853</v>
      </c>
      <c r="R36" s="232">
        <v>9.1774166884744091</v>
      </c>
      <c r="S36" s="232">
        <v>9.779245169317047</v>
      </c>
      <c r="T36" s="232">
        <v>10.440028161184626</v>
      </c>
      <c r="U36" s="232">
        <v>10.61099243074781</v>
      </c>
      <c r="V36" s="232">
        <v>16.348836395910446</v>
      </c>
      <c r="W36" s="232">
        <v>13.625138020861806</v>
      </c>
    </row>
    <row r="37" spans="1:23" ht="12" customHeight="1" x14ac:dyDescent="0.25">
      <c r="A37" s="47" t="s">
        <v>38</v>
      </c>
      <c r="B37" s="233">
        <v>144.39579257323291</v>
      </c>
      <c r="C37" s="233">
        <v>129.63460557744364</v>
      </c>
      <c r="D37" s="233">
        <v>150.93137425095989</v>
      </c>
      <c r="E37" s="233">
        <v>145.78901893509652</v>
      </c>
      <c r="F37" s="233">
        <v>166.5893518683306</v>
      </c>
      <c r="G37" s="233">
        <v>141.81363368629056</v>
      </c>
      <c r="H37" s="233">
        <v>171.97821012178255</v>
      </c>
      <c r="I37" s="233">
        <v>158.63209342201853</v>
      </c>
      <c r="J37" s="233">
        <v>160.36049919604795</v>
      </c>
      <c r="K37" s="233">
        <v>139.19938447848531</v>
      </c>
      <c r="L37" s="233">
        <v>166.40609738707806</v>
      </c>
      <c r="M37" s="233">
        <v>162.0553019654856</v>
      </c>
      <c r="N37" s="233">
        <v>142.33853070610652</v>
      </c>
      <c r="O37" s="233">
        <v>133.30715426708713</v>
      </c>
      <c r="P37" s="233">
        <v>134.84472036268704</v>
      </c>
      <c r="Q37" s="233">
        <v>138.93040375594867</v>
      </c>
      <c r="R37" s="233">
        <v>153.03489436360968</v>
      </c>
      <c r="S37" s="233">
        <v>135.72892398773507</v>
      </c>
      <c r="T37" s="233">
        <v>159.41796270822283</v>
      </c>
      <c r="U37" s="233">
        <v>148.15020202773917</v>
      </c>
      <c r="V37" s="233">
        <v>139.15672358365237</v>
      </c>
      <c r="W37" s="233">
        <v>138.27193156781578</v>
      </c>
    </row>
    <row r="39" spans="1:23" ht="15" customHeight="1" x14ac:dyDescent="0.25">
      <c r="A39" s="32" t="s">
        <v>102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1</v>
      </c>
      <c r="D41" s="234">
        <f t="shared" si="4"/>
        <v>1</v>
      </c>
      <c r="E41" s="234">
        <f t="shared" si="4"/>
        <v>1</v>
      </c>
      <c r="F41" s="234">
        <f t="shared" si="4"/>
        <v>0.99999999999999989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1</v>
      </c>
      <c r="K41" s="234">
        <f t="shared" si="4"/>
        <v>0.99999999999999989</v>
      </c>
      <c r="L41" s="234">
        <f t="shared" si="4"/>
        <v>1</v>
      </c>
      <c r="M41" s="234">
        <f t="shared" si="4"/>
        <v>1</v>
      </c>
      <c r="N41" s="234">
        <f t="shared" si="4"/>
        <v>1</v>
      </c>
      <c r="O41" s="234">
        <f t="shared" si="4"/>
        <v>1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1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8.0116640486070662E-3</v>
      </c>
      <c r="C42" s="235">
        <f t="shared" si="5"/>
        <v>7.9534690734777442E-3</v>
      </c>
      <c r="D42" s="235">
        <f t="shared" si="5"/>
        <v>9.028625352092352E-3</v>
      </c>
      <c r="E42" s="235">
        <f t="shared" si="5"/>
        <v>1.1355397204366435E-2</v>
      </c>
      <c r="F42" s="235">
        <f t="shared" si="5"/>
        <v>9.208465909429888E-3</v>
      </c>
      <c r="G42" s="235">
        <f t="shared" si="5"/>
        <v>9.3629733344416377E-3</v>
      </c>
      <c r="H42" s="235">
        <f t="shared" si="5"/>
        <v>8.0765456707426082E-3</v>
      </c>
      <c r="I42" s="235">
        <f t="shared" si="5"/>
        <v>7.866047671496474E-3</v>
      </c>
      <c r="J42" s="235">
        <f t="shared" si="5"/>
        <v>8.3719954487037809E-3</v>
      </c>
      <c r="K42" s="235">
        <f t="shared" si="5"/>
        <v>8.2145458580264365E-3</v>
      </c>
      <c r="L42" s="235">
        <f t="shared" si="5"/>
        <v>7.6458006481373896E-3</v>
      </c>
      <c r="M42" s="235">
        <f t="shared" si="5"/>
        <v>7.6447068134611338E-3</v>
      </c>
      <c r="N42" s="235">
        <f t="shared" si="5"/>
        <v>7.82204857427851E-3</v>
      </c>
      <c r="O42" s="235">
        <f t="shared" si="5"/>
        <v>7.9398289377965552E-3</v>
      </c>
      <c r="P42" s="235">
        <f t="shared" si="5"/>
        <v>8.2577152051471567E-3</v>
      </c>
      <c r="Q42" s="235">
        <f t="shared" si="5"/>
        <v>8.4737939033266048E-3</v>
      </c>
      <c r="R42" s="235">
        <f t="shared" si="5"/>
        <v>8.7496587353077058E-3</v>
      </c>
      <c r="S42" s="235">
        <f t="shared" si="5"/>
        <v>8.5617752466293669E-3</v>
      </c>
      <c r="T42" s="235">
        <f t="shared" si="5"/>
        <v>6.308349556900926E-3</v>
      </c>
      <c r="U42" s="235">
        <f t="shared" si="5"/>
        <v>6.5646365738616175E-3</v>
      </c>
      <c r="V42" s="235">
        <f t="shared" si="5"/>
        <v>6.9129346669916814E-3</v>
      </c>
      <c r="W42" s="235">
        <f t="shared" si="5"/>
        <v>8.7065426393712151E-3</v>
      </c>
    </row>
    <row r="43" spans="1:23" ht="12" customHeight="1" x14ac:dyDescent="0.25">
      <c r="A43" s="202" t="s">
        <v>93</v>
      </c>
      <c r="B43" s="235">
        <f t="shared" ref="B43:W43" si="6">IF(B7=0,0,B7/B$5)</f>
        <v>2.7694658030969575E-3</v>
      </c>
      <c r="C43" s="235">
        <f t="shared" si="6"/>
        <v>2.6782257789247986E-3</v>
      </c>
      <c r="D43" s="235">
        <f t="shared" si="6"/>
        <v>2.8595030753530682E-3</v>
      </c>
      <c r="E43" s="235">
        <f t="shared" si="6"/>
        <v>3.8764665553190718E-3</v>
      </c>
      <c r="F43" s="235">
        <f t="shared" si="6"/>
        <v>3.4273521759691688E-3</v>
      </c>
      <c r="G43" s="235">
        <f t="shared" si="6"/>
        <v>3.7410211182706031E-3</v>
      </c>
      <c r="H43" s="235">
        <f t="shared" si="6"/>
        <v>3.0509526974493843E-3</v>
      </c>
      <c r="I43" s="235">
        <f t="shared" si="6"/>
        <v>3.0397850915011185E-3</v>
      </c>
      <c r="J43" s="235">
        <f t="shared" si="6"/>
        <v>2.9725680178488852E-3</v>
      </c>
      <c r="K43" s="235">
        <f t="shared" si="6"/>
        <v>2.8683725119515542E-3</v>
      </c>
      <c r="L43" s="235">
        <f t="shared" si="6"/>
        <v>2.7966052923802096E-3</v>
      </c>
      <c r="M43" s="235">
        <f t="shared" si="6"/>
        <v>3.1181997670424399E-3</v>
      </c>
      <c r="N43" s="235">
        <f t="shared" si="6"/>
        <v>3.3224906637897046E-3</v>
      </c>
      <c r="O43" s="235">
        <f t="shared" si="6"/>
        <v>3.5515315930961943E-3</v>
      </c>
      <c r="P43" s="235">
        <f t="shared" si="6"/>
        <v>3.3959174446551534E-3</v>
      </c>
      <c r="Q43" s="235">
        <f t="shared" si="6"/>
        <v>3.4773255357526431E-3</v>
      </c>
      <c r="R43" s="235">
        <f t="shared" si="6"/>
        <v>3.4383948094939307E-3</v>
      </c>
      <c r="S43" s="235">
        <f t="shared" si="6"/>
        <v>3.2501573252705996E-3</v>
      </c>
      <c r="T43" s="235">
        <f t="shared" si="6"/>
        <v>2.1610404574240443E-3</v>
      </c>
      <c r="U43" s="235">
        <f t="shared" si="6"/>
        <v>2.3461276673726909E-3</v>
      </c>
      <c r="V43" s="235">
        <f t="shared" si="6"/>
        <v>2.4066298746936721E-3</v>
      </c>
      <c r="W43" s="235">
        <f t="shared" si="6"/>
        <v>2.2906350759375883E-3</v>
      </c>
    </row>
    <row r="44" spans="1:23" ht="12" customHeight="1" x14ac:dyDescent="0.25">
      <c r="A44" s="202" t="s">
        <v>94</v>
      </c>
      <c r="B44" s="235">
        <f t="shared" ref="B44:W44" si="7">IF(B8=0,0,B8/B$5)</f>
        <v>4.9523576372967316E-2</v>
      </c>
      <c r="C44" s="235">
        <f t="shared" si="7"/>
        <v>4.6274050016511803E-2</v>
      </c>
      <c r="D44" s="235">
        <f t="shared" si="7"/>
        <v>5.2159910719654812E-2</v>
      </c>
      <c r="E44" s="235">
        <f t="shared" si="7"/>
        <v>5.6535936181812539E-2</v>
      </c>
      <c r="F44" s="235">
        <f t="shared" si="7"/>
        <v>5.5092624127178677E-2</v>
      </c>
      <c r="G44" s="235">
        <f t="shared" si="7"/>
        <v>5.2823094064484905E-2</v>
      </c>
      <c r="H44" s="235">
        <f t="shared" si="7"/>
        <v>5.1912006263672275E-2</v>
      </c>
      <c r="I44" s="235">
        <f t="shared" si="7"/>
        <v>5.0795318005688074E-2</v>
      </c>
      <c r="J44" s="235">
        <f t="shared" si="7"/>
        <v>5.1271190330959893E-2</v>
      </c>
      <c r="K44" s="235">
        <f t="shared" si="7"/>
        <v>5.0452965946445799E-2</v>
      </c>
      <c r="L44" s="235">
        <f t="shared" si="7"/>
        <v>5.1890724123007714E-2</v>
      </c>
      <c r="M44" s="235">
        <f t="shared" si="7"/>
        <v>5.1788244451188736E-2</v>
      </c>
      <c r="N44" s="235">
        <f t="shared" si="7"/>
        <v>5.1002118013488244E-2</v>
      </c>
      <c r="O44" s="235">
        <f t="shared" si="7"/>
        <v>5.2145968071798221E-2</v>
      </c>
      <c r="P44" s="235">
        <f t="shared" si="7"/>
        <v>5.082715756249815E-2</v>
      </c>
      <c r="Q44" s="235">
        <f t="shared" si="7"/>
        <v>5.2696309489545505E-2</v>
      </c>
      <c r="R44" s="235">
        <f t="shared" si="7"/>
        <v>5.3981106162506752E-2</v>
      </c>
      <c r="S44" s="235">
        <f t="shared" si="7"/>
        <v>5.1015108800713173E-2</v>
      </c>
      <c r="T44" s="235">
        <f t="shared" si="7"/>
        <v>4.9779629424340222E-2</v>
      </c>
      <c r="U44" s="235">
        <f t="shared" si="7"/>
        <v>4.9100329691514392E-2</v>
      </c>
      <c r="V44" s="235">
        <f t="shared" si="7"/>
        <v>5.0104485324187528E-2</v>
      </c>
      <c r="W44" s="235">
        <f t="shared" si="7"/>
        <v>4.7632163348880339E-2</v>
      </c>
    </row>
    <row r="45" spans="1:23" ht="12" customHeight="1" x14ac:dyDescent="0.25">
      <c r="A45" s="202" t="s">
        <v>95</v>
      </c>
      <c r="B45" s="235">
        <f t="shared" ref="B45:W45" si="8">IF(B9=0,0,B9/B$5)</f>
        <v>1.6413739795362488E-2</v>
      </c>
      <c r="C45" s="235">
        <f t="shared" si="8"/>
        <v>1.5815981839525317E-2</v>
      </c>
      <c r="D45" s="235">
        <f t="shared" si="8"/>
        <v>1.7189290795558386E-2</v>
      </c>
      <c r="E45" s="235">
        <f t="shared" si="8"/>
        <v>2.4100199114218988E-2</v>
      </c>
      <c r="F45" s="235">
        <f t="shared" si="8"/>
        <v>2.1262223943439001E-2</v>
      </c>
      <c r="G45" s="235">
        <f t="shared" si="8"/>
        <v>2.3594721580372079E-2</v>
      </c>
      <c r="H45" s="235">
        <f t="shared" si="8"/>
        <v>1.8482693647480997E-2</v>
      </c>
      <c r="I45" s="235">
        <f t="shared" si="8"/>
        <v>1.8502854083734862E-2</v>
      </c>
      <c r="J45" s="235">
        <f t="shared" si="8"/>
        <v>1.7657395871684637E-2</v>
      </c>
      <c r="K45" s="235">
        <f t="shared" si="8"/>
        <v>1.6912569402033933E-2</v>
      </c>
      <c r="L45" s="235">
        <f t="shared" si="8"/>
        <v>1.6312882652639051E-2</v>
      </c>
      <c r="M45" s="235">
        <f t="shared" si="8"/>
        <v>1.8288894624350245E-2</v>
      </c>
      <c r="N45" s="235">
        <f t="shared" si="8"/>
        <v>1.9663640276854927E-2</v>
      </c>
      <c r="O45" s="235">
        <f t="shared" si="8"/>
        <v>2.1592725325344259E-2</v>
      </c>
      <c r="P45" s="235">
        <f t="shared" si="8"/>
        <v>2.0268470411808206E-2</v>
      </c>
      <c r="Q45" s="235">
        <f t="shared" si="8"/>
        <v>2.0607067389837072E-2</v>
      </c>
      <c r="R45" s="235">
        <f t="shared" si="8"/>
        <v>2.0063403574967671E-2</v>
      </c>
      <c r="S45" s="235">
        <f t="shared" si="8"/>
        <v>1.8719551270369401E-2</v>
      </c>
      <c r="T45" s="235">
        <f t="shared" si="8"/>
        <v>1.1666000999873121E-2</v>
      </c>
      <c r="U45" s="235">
        <f t="shared" si="8"/>
        <v>1.2885349623140065E-2</v>
      </c>
      <c r="V45" s="235">
        <f t="shared" si="8"/>
        <v>1.3335234886632803E-2</v>
      </c>
      <c r="W45" s="235">
        <f t="shared" si="8"/>
        <v>1.0398734129859631E-2</v>
      </c>
    </row>
    <row r="46" spans="1:23" ht="12" customHeight="1" x14ac:dyDescent="0.25">
      <c r="A46" s="202" t="s">
        <v>96</v>
      </c>
      <c r="B46" s="235">
        <f t="shared" ref="B46:W46" si="9">IF(B10=0,0,B10/B$5)</f>
        <v>3.1220790519048785E-2</v>
      </c>
      <c r="C46" s="235">
        <f t="shared" si="9"/>
        <v>3.2225001907200838E-2</v>
      </c>
      <c r="D46" s="235">
        <f t="shared" si="9"/>
        <v>3.6401008858208614E-2</v>
      </c>
      <c r="E46" s="235">
        <f t="shared" si="9"/>
        <v>4.5529645141800558E-2</v>
      </c>
      <c r="F46" s="235">
        <f t="shared" si="9"/>
        <v>3.7351889354989967E-2</v>
      </c>
      <c r="G46" s="235">
        <f t="shared" si="9"/>
        <v>3.8670727291945484E-2</v>
      </c>
      <c r="H46" s="235">
        <f t="shared" si="9"/>
        <v>2.9405860161066933E-2</v>
      </c>
      <c r="I46" s="235">
        <f t="shared" si="9"/>
        <v>2.7813957770970288E-2</v>
      </c>
      <c r="J46" s="235">
        <f t="shared" si="9"/>
        <v>2.9150249048662782E-2</v>
      </c>
      <c r="K46" s="235">
        <f t="shared" si="9"/>
        <v>2.8591020971906304E-2</v>
      </c>
      <c r="L46" s="235">
        <f t="shared" si="9"/>
        <v>2.3361817406772869E-2</v>
      </c>
      <c r="M46" s="235">
        <f t="shared" si="9"/>
        <v>2.7987975397905148E-2</v>
      </c>
      <c r="N46" s="235">
        <f t="shared" si="9"/>
        <v>3.174815430990801E-2</v>
      </c>
      <c r="O46" s="235">
        <f t="shared" si="9"/>
        <v>3.5626140709269533E-2</v>
      </c>
      <c r="P46" s="235">
        <f t="shared" si="9"/>
        <v>3.0096074751390312E-2</v>
      </c>
      <c r="Q46" s="235">
        <f t="shared" si="9"/>
        <v>2.7271241703217149E-2</v>
      </c>
      <c r="R46" s="235">
        <f t="shared" si="9"/>
        <v>2.7402553915949219E-2</v>
      </c>
      <c r="S46" s="235">
        <f t="shared" si="9"/>
        <v>2.7376262555280331E-2</v>
      </c>
      <c r="T46" s="235">
        <f t="shared" si="9"/>
        <v>1.9255696309205862E-2</v>
      </c>
      <c r="U46" s="235">
        <f t="shared" si="9"/>
        <v>2.0051125096609595E-2</v>
      </c>
      <c r="V46" s="235">
        <f t="shared" si="9"/>
        <v>2.0748345273201105E-2</v>
      </c>
      <c r="W46" s="235">
        <f t="shared" si="9"/>
        <v>2.9307281194650325E-2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0.10214727175992089</v>
      </c>
      <c r="C47" s="236">
        <f t="shared" si="10"/>
        <v>0.10141094535629723</v>
      </c>
      <c r="D47" s="236">
        <f t="shared" si="10"/>
        <v>9.69850044471922E-2</v>
      </c>
      <c r="E47" s="236">
        <f t="shared" si="10"/>
        <v>0.10670871170711375</v>
      </c>
      <c r="F47" s="236">
        <f t="shared" si="10"/>
        <v>0.10501737086001453</v>
      </c>
      <c r="G47" s="236">
        <f t="shared" si="10"/>
        <v>0.12635313582756832</v>
      </c>
      <c r="H47" s="236">
        <f t="shared" si="10"/>
        <v>0.11294461557044999</v>
      </c>
      <c r="I47" s="236">
        <f t="shared" si="10"/>
        <v>0.12030272719638634</v>
      </c>
      <c r="J47" s="236">
        <f t="shared" si="10"/>
        <v>0.11385383183146176</v>
      </c>
      <c r="K47" s="236">
        <f t="shared" si="10"/>
        <v>0.10784688021848977</v>
      </c>
      <c r="L47" s="236">
        <f t="shared" si="10"/>
        <v>0.1065592442801889</v>
      </c>
      <c r="M47" s="236">
        <f t="shared" si="10"/>
        <v>0.11962128258137369</v>
      </c>
      <c r="N47" s="236">
        <f t="shared" si="10"/>
        <v>0.12891427597032015</v>
      </c>
      <c r="O47" s="236">
        <f t="shared" si="10"/>
        <v>0.14431089270719941</v>
      </c>
      <c r="P47" s="236">
        <f t="shared" si="10"/>
        <v>0.13779377751909544</v>
      </c>
      <c r="Q47" s="236">
        <f t="shared" si="10"/>
        <v>0.1180180118307495</v>
      </c>
      <c r="R47" s="236">
        <f t="shared" si="10"/>
        <v>0.1140596977246046</v>
      </c>
      <c r="S47" s="236">
        <f t="shared" si="10"/>
        <v>0.11418247625978631</v>
      </c>
      <c r="T47" s="236">
        <f t="shared" si="10"/>
        <v>9.5533680939519375E-2</v>
      </c>
      <c r="U47" s="236">
        <f t="shared" si="10"/>
        <v>9.6279496000385406E-2</v>
      </c>
      <c r="V47" s="236">
        <f t="shared" si="10"/>
        <v>9.8717543098152893E-2</v>
      </c>
      <c r="W47" s="236">
        <f t="shared" si="10"/>
        <v>9.819172395455121E-2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0.78991349170099645</v>
      </c>
      <c r="C48" s="237">
        <f t="shared" si="11"/>
        <v>0.79364232602806228</v>
      </c>
      <c r="D48" s="237">
        <f t="shared" si="11"/>
        <v>0.78537665675194057</v>
      </c>
      <c r="E48" s="237">
        <f t="shared" si="11"/>
        <v>0.75189364409536874</v>
      </c>
      <c r="F48" s="237">
        <f t="shared" si="11"/>
        <v>0.76864007362897868</v>
      </c>
      <c r="G48" s="237">
        <f t="shared" si="11"/>
        <v>0.74545432678291701</v>
      </c>
      <c r="H48" s="237">
        <f t="shared" si="11"/>
        <v>0.77612732598913781</v>
      </c>
      <c r="I48" s="237">
        <f t="shared" si="11"/>
        <v>0.77167931018022284</v>
      </c>
      <c r="J48" s="237">
        <f t="shared" si="11"/>
        <v>0.77672276945067831</v>
      </c>
      <c r="K48" s="237">
        <f t="shared" si="11"/>
        <v>0.78511364509114612</v>
      </c>
      <c r="L48" s="237">
        <f t="shared" si="11"/>
        <v>0.79143292559687384</v>
      </c>
      <c r="M48" s="237">
        <f t="shared" si="11"/>
        <v>0.77155069636467866</v>
      </c>
      <c r="N48" s="237">
        <f t="shared" si="11"/>
        <v>0.7575272721913604</v>
      </c>
      <c r="O48" s="237">
        <f t="shared" si="11"/>
        <v>0.73483291265549577</v>
      </c>
      <c r="P48" s="237">
        <f t="shared" si="11"/>
        <v>0.74936088710540572</v>
      </c>
      <c r="Q48" s="237">
        <f t="shared" si="11"/>
        <v>0.76945625014757146</v>
      </c>
      <c r="R48" s="237">
        <f t="shared" si="11"/>
        <v>0.77230518507717016</v>
      </c>
      <c r="S48" s="237">
        <f t="shared" si="11"/>
        <v>0.77689466854195088</v>
      </c>
      <c r="T48" s="237">
        <f t="shared" si="11"/>
        <v>0.81529560231273657</v>
      </c>
      <c r="U48" s="237">
        <f t="shared" si="11"/>
        <v>0.81277293534711625</v>
      </c>
      <c r="V48" s="237">
        <f t="shared" si="11"/>
        <v>0.80777482687614033</v>
      </c>
      <c r="W48" s="237">
        <f t="shared" si="11"/>
        <v>0.80347291965674972</v>
      </c>
    </row>
  </sheetData>
  <conditionalFormatting sqref="B28:V37 B6:V15">
    <cfRule type="cellIs" dxfId="672" priority="45" operator="lessThan">
      <formula>0</formula>
    </cfRule>
  </conditionalFormatting>
  <conditionalFormatting sqref="B37:V37">
    <cfRule type="cellIs" dxfId="671" priority="22" operator="lessThan">
      <formula>0</formula>
    </cfRule>
    <cfRule type="cellIs" dxfId="670" priority="28" operator="lessThan">
      <formula>0</formula>
    </cfRule>
    <cfRule type="cellIs" dxfId="669" priority="31" operator="lessThan">
      <formula>0</formula>
    </cfRule>
    <cfRule type="cellIs" dxfId="668" priority="34" operator="lessThan">
      <formula>0</formula>
    </cfRule>
    <cfRule type="cellIs" dxfId="667" priority="40" operator="lessThan">
      <formula>0</formula>
    </cfRule>
    <cfRule type="cellIs" dxfId="666" priority="43" operator="lessThan">
      <formula>0</formula>
    </cfRule>
  </conditionalFormatting>
  <conditionalFormatting sqref="B17:V26">
    <cfRule type="cellIs" dxfId="665" priority="29" operator="lessThan">
      <formula>0</formula>
    </cfRule>
    <cfRule type="cellIs" dxfId="664" priority="32" operator="lessThan">
      <formula>0</formula>
    </cfRule>
    <cfRule type="cellIs" dxfId="663" priority="44" operator="lessThan">
      <formula>0</formula>
    </cfRule>
  </conditionalFormatting>
  <conditionalFormatting sqref="B31:V31">
    <cfRule type="cellIs" dxfId="662" priority="30" operator="lessThan">
      <formula>0</formula>
    </cfRule>
    <cfRule type="cellIs" dxfId="661" priority="42" operator="lessThan">
      <formula>0</formula>
    </cfRule>
  </conditionalFormatting>
  <conditionalFormatting sqref="C17:L26">
    <cfRule type="cellIs" dxfId="660" priority="41" operator="lessThan">
      <formula>0</formula>
    </cfRule>
  </conditionalFormatting>
  <conditionalFormatting sqref="C42:L42">
    <cfRule type="cellIs" dxfId="659" priority="38" operator="lessThan">
      <formula>0</formula>
    </cfRule>
  </conditionalFormatting>
  <conditionalFormatting sqref="C42:L46">
    <cfRule type="cellIs" dxfId="658" priority="39" operator="lessThan">
      <formula>0</formula>
    </cfRule>
  </conditionalFormatting>
  <conditionalFormatting sqref="B42:V46">
    <cfRule type="cellIs" dxfId="657" priority="25" operator="lessThan">
      <formula>0</formula>
    </cfRule>
    <cfRule type="cellIs" dxfId="656" priority="27" operator="lessThan">
      <formula>0</formula>
    </cfRule>
    <cfRule type="cellIs" dxfId="655" priority="37" operator="lessThan">
      <formula>0</formula>
    </cfRule>
  </conditionalFormatting>
  <conditionalFormatting sqref="B42:V42">
    <cfRule type="cellIs" dxfId="654" priority="24" operator="lessThan">
      <formula>0</formula>
    </cfRule>
    <cfRule type="cellIs" dxfId="653" priority="26" operator="lessThan">
      <formula>0</formula>
    </cfRule>
    <cfRule type="cellIs" dxfId="652" priority="36" operator="lessThan">
      <formula>0</formula>
    </cfRule>
  </conditionalFormatting>
  <conditionalFormatting sqref="B28:V37">
    <cfRule type="cellIs" dxfId="651" priority="23" operator="lessThan">
      <formula>0</formula>
    </cfRule>
    <cfRule type="cellIs" dxfId="650" priority="33" operator="lessThan">
      <formula>0</formula>
    </cfRule>
    <cfRule type="cellIs" dxfId="649" priority="35" operator="lessThan">
      <formula>0</formula>
    </cfRule>
  </conditionalFormatting>
  <conditionalFormatting sqref="W28:W37 W6:W15">
    <cfRule type="cellIs" dxfId="648" priority="21" operator="lessThan">
      <formula>0</formula>
    </cfRule>
  </conditionalFormatting>
  <conditionalFormatting sqref="W37">
    <cfRule type="cellIs" dxfId="647" priority="1" operator="lessThan">
      <formula>0</formula>
    </cfRule>
    <cfRule type="cellIs" dxfId="646" priority="7" operator="lessThan">
      <formula>0</formula>
    </cfRule>
    <cfRule type="cellIs" dxfId="645" priority="10" operator="lessThan">
      <formula>0</formula>
    </cfRule>
    <cfRule type="cellIs" dxfId="644" priority="13" operator="lessThan">
      <formula>0</formula>
    </cfRule>
    <cfRule type="cellIs" dxfId="643" priority="17" operator="lessThan">
      <formula>0</formula>
    </cfRule>
    <cfRule type="cellIs" dxfId="642" priority="19" operator="lessThan">
      <formula>0</formula>
    </cfRule>
  </conditionalFormatting>
  <conditionalFormatting sqref="W17:W26">
    <cfRule type="cellIs" dxfId="641" priority="8" operator="lessThan">
      <formula>0</formula>
    </cfRule>
    <cfRule type="cellIs" dxfId="640" priority="11" operator="lessThan">
      <formula>0</formula>
    </cfRule>
    <cfRule type="cellIs" dxfId="639" priority="20" operator="lessThan">
      <formula>0</formula>
    </cfRule>
  </conditionalFormatting>
  <conditionalFormatting sqref="W31">
    <cfRule type="cellIs" dxfId="638" priority="9" operator="lessThan">
      <formula>0</formula>
    </cfRule>
    <cfRule type="cellIs" dxfId="637" priority="18" operator="lessThan">
      <formula>0</formula>
    </cfRule>
  </conditionalFormatting>
  <conditionalFormatting sqref="W42:W46">
    <cfRule type="cellIs" dxfId="636" priority="4" operator="lessThan">
      <formula>0</formula>
    </cfRule>
    <cfRule type="cellIs" dxfId="635" priority="6" operator="lessThan">
      <formula>0</formula>
    </cfRule>
    <cfRule type="cellIs" dxfId="634" priority="16" operator="lessThan">
      <formula>0</formula>
    </cfRule>
  </conditionalFormatting>
  <conditionalFormatting sqref="W42">
    <cfRule type="cellIs" dxfId="633" priority="3" operator="lessThan">
      <formula>0</formula>
    </cfRule>
    <cfRule type="cellIs" dxfId="632" priority="5" operator="lessThan">
      <formula>0</formula>
    </cfRule>
    <cfRule type="cellIs" dxfId="631" priority="15" operator="lessThan">
      <formula>0</formula>
    </cfRule>
  </conditionalFormatting>
  <conditionalFormatting sqref="W28:W37">
    <cfRule type="cellIs" dxfId="630" priority="2" operator="lessThan">
      <formula>0</formula>
    </cfRule>
    <cfRule type="cellIs" dxfId="629" priority="12" operator="lessThan">
      <formula>0</formula>
    </cfRule>
    <cfRule type="cellIs" dxfId="628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DA10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CO2 emissions"</f>
        <v>LU: Other industrial sectors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118.0950057630252</v>
      </c>
      <c r="C5" s="225">
        <v>111.2695264836144</v>
      </c>
      <c r="D5" s="225">
        <v>86.278821843233459</v>
      </c>
      <c r="E5" s="225">
        <v>104.7232278026883</v>
      </c>
      <c r="F5" s="225">
        <v>99.698574723372374</v>
      </c>
      <c r="G5" s="225">
        <v>92.90011512284164</v>
      </c>
      <c r="H5" s="225">
        <v>84.626171402524832</v>
      </c>
      <c r="I5" s="225">
        <v>90.240398042150517</v>
      </c>
      <c r="J5" s="225">
        <v>74.315312161637792</v>
      </c>
      <c r="K5" s="225">
        <v>69.723213361417976</v>
      </c>
      <c r="L5" s="225">
        <v>77.116459921882424</v>
      </c>
      <c r="M5" s="225">
        <v>65.890516805579452</v>
      </c>
      <c r="N5" s="225">
        <v>71.922165126809873</v>
      </c>
      <c r="O5" s="225">
        <v>76.14946308624414</v>
      </c>
      <c r="P5" s="225">
        <v>61.757243766324763</v>
      </c>
      <c r="Q5" s="225">
        <v>52.975669805805651</v>
      </c>
      <c r="R5" s="225">
        <v>60.638664604863813</v>
      </c>
      <c r="S5" s="225">
        <v>67.211454006152238</v>
      </c>
      <c r="T5" s="225">
        <v>67.670223125249194</v>
      </c>
      <c r="U5" s="225">
        <v>77.83733544588263</v>
      </c>
      <c r="V5" s="225">
        <v>68.550122284937913</v>
      </c>
      <c r="W5" s="225">
        <v>152.71460256491619</v>
      </c>
      <c r="DA5" s="89" t="s">
        <v>3187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3188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3189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3190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3191</v>
      </c>
    </row>
    <row r="10" spans="1:105" ht="12" customHeight="1" x14ac:dyDescent="0.25">
      <c r="A10" s="56" t="s">
        <v>96</v>
      </c>
      <c r="B10" s="262">
        <v>2.298337523917946</v>
      </c>
      <c r="C10" s="262">
        <v>2.1998364941087019</v>
      </c>
      <c r="D10" s="262">
        <v>1.4473615612718149</v>
      </c>
      <c r="E10" s="262">
        <v>1.366316722466232</v>
      </c>
      <c r="F10" s="262">
        <v>1.4450381915768371</v>
      </c>
      <c r="G10" s="262">
        <v>1.435714105548286</v>
      </c>
      <c r="H10" s="262">
        <v>1.542015110092003</v>
      </c>
      <c r="I10" s="262">
        <v>1.81182509057552</v>
      </c>
      <c r="J10" s="262">
        <v>1.325251955287708</v>
      </c>
      <c r="K10" s="262">
        <v>1.159031967579212</v>
      </c>
      <c r="L10" s="262">
        <v>1.0017772560935501</v>
      </c>
      <c r="M10" s="262">
        <v>0.42207639818347081</v>
      </c>
      <c r="N10" s="262">
        <v>0.50652379477523035</v>
      </c>
      <c r="O10" s="262">
        <v>0.58805753022949814</v>
      </c>
      <c r="P10" s="262">
        <v>0.2318871816804442</v>
      </c>
      <c r="Q10" s="262">
        <v>0.1106539119614293</v>
      </c>
      <c r="R10" s="262">
        <v>0.1076990175807111</v>
      </c>
      <c r="S10" s="262">
        <v>0.17778626531370861</v>
      </c>
      <c r="T10" s="262">
        <v>0.32034615292909302</v>
      </c>
      <c r="U10" s="262">
        <v>0.50745702081594202</v>
      </c>
      <c r="V10" s="262">
        <v>0.30035530308229358</v>
      </c>
      <c r="W10" s="262">
        <v>1.877653112656138</v>
      </c>
      <c r="DA10" s="68" t="s">
        <v>3192</v>
      </c>
    </row>
    <row r="11" spans="1:105" ht="12" customHeight="1" x14ac:dyDescent="0.25">
      <c r="A11" s="37" t="s">
        <v>160</v>
      </c>
      <c r="B11" s="228">
        <v>4.462989909032869E-2</v>
      </c>
      <c r="C11" s="228">
        <v>5.7968541404350503E-2</v>
      </c>
      <c r="D11" s="228">
        <v>5.0443834906916243E-2</v>
      </c>
      <c r="E11" s="228">
        <v>3.7748685139822949E-2</v>
      </c>
      <c r="F11" s="228">
        <v>3.5586841905252443E-2</v>
      </c>
      <c r="G11" s="228">
        <v>2.91706986055572E-2</v>
      </c>
      <c r="H11" s="228">
        <v>1.3255471034149841E-2</v>
      </c>
      <c r="I11" s="228">
        <v>1.13238002633183E-2</v>
      </c>
      <c r="J11" s="228">
        <v>1.382260251080312E-2</v>
      </c>
      <c r="K11" s="228">
        <v>1.32447492455844E-2</v>
      </c>
      <c r="L11" s="228">
        <v>2.998272685443764E-2</v>
      </c>
      <c r="M11" s="228">
        <v>7.5997355236808719E-3</v>
      </c>
      <c r="N11" s="228">
        <v>3.2925682879030527E-2</v>
      </c>
      <c r="O11" s="228">
        <v>4.4108084053411309E-2</v>
      </c>
      <c r="P11" s="228">
        <v>1.307044082031807E-2</v>
      </c>
      <c r="Q11" s="228">
        <v>4.5489662178661763E-3</v>
      </c>
      <c r="R11" s="228">
        <v>7.1284976413649066E-3</v>
      </c>
      <c r="S11" s="228">
        <v>3.0761154738850022E-2</v>
      </c>
      <c r="T11" s="228">
        <v>7.9948812794448765E-2</v>
      </c>
      <c r="U11" s="228">
        <v>0.18958054945672001</v>
      </c>
      <c r="V11" s="228">
        <v>0.11272160626812661</v>
      </c>
      <c r="W11" s="228">
        <v>0.16991148574075471</v>
      </c>
      <c r="DA11" s="69" t="s">
        <v>3193</v>
      </c>
    </row>
    <row r="12" spans="1:105" ht="12" customHeight="1" x14ac:dyDescent="0.25">
      <c r="A12" s="37" t="s">
        <v>162</v>
      </c>
      <c r="B12" s="228">
        <v>2.253707624827618</v>
      </c>
      <c r="C12" s="228">
        <v>2.1418679527043509</v>
      </c>
      <c r="D12" s="228">
        <v>1.3969177263648991</v>
      </c>
      <c r="E12" s="228">
        <v>1.328568037326409</v>
      </c>
      <c r="F12" s="228">
        <v>1.409451349671585</v>
      </c>
      <c r="G12" s="228">
        <v>1.4065434069427289</v>
      </c>
      <c r="H12" s="228">
        <v>1.5287596390578539</v>
      </c>
      <c r="I12" s="228">
        <v>1.800501290312202</v>
      </c>
      <c r="J12" s="228">
        <v>1.311429352776905</v>
      </c>
      <c r="K12" s="228">
        <v>1.1457872183336271</v>
      </c>
      <c r="L12" s="228">
        <v>0.97179452923911203</v>
      </c>
      <c r="M12" s="228">
        <v>0.41447666265978989</v>
      </c>
      <c r="N12" s="228">
        <v>0.47359811189619971</v>
      </c>
      <c r="O12" s="228">
        <v>0.54394944617608687</v>
      </c>
      <c r="P12" s="228">
        <v>0.21881674086012609</v>
      </c>
      <c r="Q12" s="228">
        <v>0.10610494574356311</v>
      </c>
      <c r="R12" s="228">
        <v>0.1005705199393462</v>
      </c>
      <c r="S12" s="228">
        <v>0.14702511057485859</v>
      </c>
      <c r="T12" s="228">
        <v>0.24039734013464409</v>
      </c>
      <c r="U12" s="228">
        <v>0.31787647135922209</v>
      </c>
      <c r="V12" s="228">
        <v>0.187633696814167</v>
      </c>
      <c r="W12" s="228">
        <v>1.7077416269153829</v>
      </c>
      <c r="DA12" s="69" t="s">
        <v>3194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3195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3196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3197</v>
      </c>
    </row>
    <row r="16" spans="1:105" ht="12" customHeight="1" x14ac:dyDescent="0.25">
      <c r="A16" s="57" t="s">
        <v>3059</v>
      </c>
      <c r="B16" s="263">
        <v>42.044319533771677</v>
      </c>
      <c r="C16" s="263">
        <v>39.754242949880428</v>
      </c>
      <c r="D16" s="263">
        <v>29.05899297537027</v>
      </c>
      <c r="E16" s="263">
        <v>31.377581580686119</v>
      </c>
      <c r="F16" s="263">
        <v>29.508550553057219</v>
      </c>
      <c r="G16" s="263">
        <v>28.245902860257431</v>
      </c>
      <c r="H16" s="263">
        <v>27.61792155463716</v>
      </c>
      <c r="I16" s="263">
        <v>30.67980345527241</v>
      </c>
      <c r="J16" s="263">
        <v>24.261565172902241</v>
      </c>
      <c r="K16" s="263">
        <v>22.039071411558592</v>
      </c>
      <c r="L16" s="263">
        <v>22.838483378026691</v>
      </c>
      <c r="M16" s="263">
        <v>20.149800049972679</v>
      </c>
      <c r="N16" s="263">
        <v>21.695327441305519</v>
      </c>
      <c r="O16" s="263">
        <v>23.23902651254576</v>
      </c>
      <c r="P16" s="263">
        <v>18.21617000356181</v>
      </c>
      <c r="Q16" s="263">
        <v>14.9602522344644</v>
      </c>
      <c r="R16" s="263">
        <v>16.157535292974249</v>
      </c>
      <c r="S16" s="263">
        <v>17.327495114503431</v>
      </c>
      <c r="T16" s="263">
        <v>17.676293515183609</v>
      </c>
      <c r="U16" s="263">
        <v>21.627773034984049</v>
      </c>
      <c r="V16" s="263">
        <v>18.240947010033238</v>
      </c>
      <c r="W16" s="263">
        <v>54.063574224701711</v>
      </c>
      <c r="DA16" s="70" t="s">
        <v>3198</v>
      </c>
    </row>
    <row r="17" spans="1:105" ht="12" customHeight="1" x14ac:dyDescent="0.25">
      <c r="A17" s="46" t="s">
        <v>30</v>
      </c>
      <c r="B17" s="231">
        <v>4.2209484514466524</v>
      </c>
      <c r="C17" s="231">
        <v>3.069239710200486</v>
      </c>
      <c r="D17" s="231">
        <v>2.5103222326651031</v>
      </c>
      <c r="E17" s="231">
        <v>2.6501987371166331</v>
      </c>
      <c r="F17" s="231">
        <v>2.6869498337390301</v>
      </c>
      <c r="G17" s="231">
        <v>2.6304499272946948</v>
      </c>
      <c r="H17" s="231">
        <v>2.4856689170379118</v>
      </c>
      <c r="I17" s="231">
        <v>2.5868979161073389</v>
      </c>
      <c r="J17" s="231">
        <v>2.5369373506972508</v>
      </c>
      <c r="K17" s="231">
        <v>2.850237179130453</v>
      </c>
      <c r="L17" s="231">
        <v>3.8450671292046481</v>
      </c>
      <c r="M17" s="231">
        <v>3.1091296903783001</v>
      </c>
      <c r="N17" s="231">
        <v>3.4722415436409162</v>
      </c>
      <c r="O17" s="231">
        <v>2.4675825861781999</v>
      </c>
      <c r="P17" s="231">
        <v>2.6437901830522059</v>
      </c>
      <c r="Q17" s="231">
        <v>2.3251934883114851</v>
      </c>
      <c r="R17" s="231">
        <v>2.7590787651994031</v>
      </c>
      <c r="S17" s="231">
        <v>1.9481350847033669</v>
      </c>
      <c r="T17" s="231">
        <v>2.0751944808437419</v>
      </c>
      <c r="U17" s="231">
        <v>1.8299439559138879</v>
      </c>
      <c r="V17" s="231">
        <v>2.0309483724771531</v>
      </c>
      <c r="W17" s="231">
        <v>1.0449806897777809</v>
      </c>
      <c r="DA17" s="73" t="s">
        <v>3199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3200</v>
      </c>
    </row>
    <row r="19" spans="1:105" ht="12" customHeight="1" x14ac:dyDescent="0.25">
      <c r="A19" s="46" t="s">
        <v>33</v>
      </c>
      <c r="B19" s="231">
        <v>12.24856382662384</v>
      </c>
      <c r="C19" s="231">
        <v>10.998297830368781</v>
      </c>
      <c r="D19" s="231">
        <v>7.4435962711379728</v>
      </c>
      <c r="E19" s="231">
        <v>7.4556731731225776</v>
      </c>
      <c r="F19" s="231">
        <v>3.7217399757831142</v>
      </c>
      <c r="G19" s="231">
        <v>3.719945497026961</v>
      </c>
      <c r="H19" s="231">
        <v>2.4830748948698771</v>
      </c>
      <c r="I19" s="231">
        <v>2.4951930886578531</v>
      </c>
      <c r="J19" s="231">
        <v>2.56954259352898</v>
      </c>
      <c r="K19" s="231">
        <v>6.9376443478662286E-2</v>
      </c>
      <c r="L19" s="231">
        <v>4.6250962319576282E-2</v>
      </c>
      <c r="M19" s="231">
        <v>0</v>
      </c>
      <c r="N19" s="231">
        <v>5.1182379271099317E-3</v>
      </c>
      <c r="O19" s="231">
        <v>3.7882772814976898E-3</v>
      </c>
      <c r="P19" s="231">
        <v>2.929416793381449E-2</v>
      </c>
      <c r="Q19" s="231">
        <v>2.5479944068368818E-2</v>
      </c>
      <c r="R19" s="231">
        <v>8.8621502372233565E-3</v>
      </c>
      <c r="S19" s="231">
        <v>4.7152524865858678E-2</v>
      </c>
      <c r="T19" s="231">
        <v>0</v>
      </c>
      <c r="U19" s="231">
        <v>0</v>
      </c>
      <c r="V19" s="231">
        <v>0</v>
      </c>
      <c r="W19" s="231">
        <v>0</v>
      </c>
      <c r="DA19" s="73" t="s">
        <v>3201</v>
      </c>
    </row>
    <row r="20" spans="1:105" ht="12" customHeight="1" x14ac:dyDescent="0.25">
      <c r="A20" s="46" t="s">
        <v>160</v>
      </c>
      <c r="B20" s="231">
        <v>0.52151263528747982</v>
      </c>
      <c r="C20" s="231">
        <v>0.73771822502766571</v>
      </c>
      <c r="D20" s="231">
        <v>0.70602457297478383</v>
      </c>
      <c r="E20" s="231">
        <v>1.774229247109635</v>
      </c>
      <c r="F20" s="231">
        <v>1.712782942779959</v>
      </c>
      <c r="G20" s="231">
        <v>1.305007039761118</v>
      </c>
      <c r="H20" s="231">
        <v>0.54771358487467137</v>
      </c>
      <c r="I20" s="231">
        <v>0.40929148904258078</v>
      </c>
      <c r="J20" s="231">
        <v>0.31585187563175438</v>
      </c>
      <c r="K20" s="231">
        <v>0.25709934643241361</v>
      </c>
      <c r="L20" s="231">
        <v>0.65574384142490305</v>
      </c>
      <c r="M20" s="231">
        <v>0.33534457525770739</v>
      </c>
      <c r="N20" s="231">
        <v>1.300342233160416</v>
      </c>
      <c r="O20" s="231">
        <v>1.654490095688971</v>
      </c>
      <c r="P20" s="231">
        <v>0.80111600697806384</v>
      </c>
      <c r="Q20" s="231">
        <v>0.46987662975037042</v>
      </c>
      <c r="R20" s="231">
        <v>0.77894791429394339</v>
      </c>
      <c r="S20" s="231">
        <v>2.199074617937185</v>
      </c>
      <c r="T20" s="231">
        <v>3.1998596144653662</v>
      </c>
      <c r="U20" s="231">
        <v>6.3730200103496912</v>
      </c>
      <c r="V20" s="231">
        <v>5.4580210962763722</v>
      </c>
      <c r="W20" s="231">
        <v>4.8149794323137591</v>
      </c>
      <c r="DA20" s="73" t="s">
        <v>3202</v>
      </c>
    </row>
    <row r="21" spans="1:105" ht="12" customHeight="1" x14ac:dyDescent="0.25">
      <c r="A21" s="46" t="s">
        <v>70</v>
      </c>
      <c r="B21" s="231">
        <v>5.8386496657413529</v>
      </c>
      <c r="C21" s="231">
        <v>6.2891672654522033</v>
      </c>
      <c r="D21" s="231">
        <v>5.4611249124576702</v>
      </c>
      <c r="E21" s="231">
        <v>5.5918957808182119</v>
      </c>
      <c r="F21" s="231">
        <v>4.464662921672387</v>
      </c>
      <c r="G21" s="231">
        <v>2.932193832877287</v>
      </c>
      <c r="H21" s="231">
        <v>2.0869857755385461</v>
      </c>
      <c r="I21" s="231">
        <v>1.4558397469595421</v>
      </c>
      <c r="J21" s="231">
        <v>0.92091743327364939</v>
      </c>
      <c r="K21" s="231">
        <v>1.026365994338815</v>
      </c>
      <c r="L21" s="231">
        <v>3.1189341061159568</v>
      </c>
      <c r="M21" s="231">
        <v>1.296338977093844</v>
      </c>
      <c r="N21" s="231">
        <v>1.080581362099013</v>
      </c>
      <c r="O21" s="231">
        <v>2.1046305440777862</v>
      </c>
      <c r="P21" s="231">
        <v>1.700214785291273</v>
      </c>
      <c r="Q21" s="231">
        <v>1.353824876344504</v>
      </c>
      <c r="R21" s="231">
        <v>1.844325837043471</v>
      </c>
      <c r="S21" s="231">
        <v>3.1874726382668319</v>
      </c>
      <c r="T21" s="231">
        <v>3.6915174178354411</v>
      </c>
      <c r="U21" s="231">
        <v>2.7554594876694729</v>
      </c>
      <c r="V21" s="231">
        <v>1.5273392055972199</v>
      </c>
      <c r="W21" s="231">
        <v>1.5509060121769149</v>
      </c>
      <c r="DA21" s="73" t="s">
        <v>3203</v>
      </c>
    </row>
    <row r="22" spans="1:105" ht="12" customHeight="1" x14ac:dyDescent="0.25">
      <c r="A22" s="46" t="s">
        <v>34</v>
      </c>
      <c r="B22" s="231">
        <v>4.9775735266972578</v>
      </c>
      <c r="C22" s="231">
        <v>4.977573526697169</v>
      </c>
      <c r="D22" s="231">
        <v>2.488786763342568</v>
      </c>
      <c r="E22" s="231">
        <v>2.4887867633480458</v>
      </c>
      <c r="F22" s="231">
        <v>2.4887867633436431</v>
      </c>
      <c r="G22" s="231">
        <v>2.488786763343608</v>
      </c>
      <c r="H22" s="231">
        <v>2.4887867633411451</v>
      </c>
      <c r="I22" s="231">
        <v>2.4887867633405509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3204</v>
      </c>
    </row>
    <row r="23" spans="1:105" ht="12" customHeight="1" x14ac:dyDescent="0.25">
      <c r="A23" s="46" t="s">
        <v>162</v>
      </c>
      <c r="B23" s="231">
        <v>14.23707142797509</v>
      </c>
      <c r="C23" s="231">
        <v>13.68224639213412</v>
      </c>
      <c r="D23" s="231">
        <v>10.449138222792159</v>
      </c>
      <c r="E23" s="231">
        <v>11.416797879171011</v>
      </c>
      <c r="F23" s="231">
        <v>14.433628115739079</v>
      </c>
      <c r="G23" s="231">
        <v>15.169519799953759</v>
      </c>
      <c r="H23" s="231">
        <v>17.52569161897501</v>
      </c>
      <c r="I23" s="231">
        <v>21.24379445116454</v>
      </c>
      <c r="J23" s="231">
        <v>17.91831591977061</v>
      </c>
      <c r="K23" s="231">
        <v>17.835992448178249</v>
      </c>
      <c r="L23" s="231">
        <v>15.172487338961609</v>
      </c>
      <c r="M23" s="231">
        <v>15.40898680724283</v>
      </c>
      <c r="N23" s="231">
        <v>15.83704406447807</v>
      </c>
      <c r="O23" s="231">
        <v>17.00853500931931</v>
      </c>
      <c r="P23" s="231">
        <v>13.041754860306449</v>
      </c>
      <c r="Q23" s="231">
        <v>10.785877295989669</v>
      </c>
      <c r="R23" s="231">
        <v>10.7663206262002</v>
      </c>
      <c r="S23" s="231">
        <v>9.9456602487301833</v>
      </c>
      <c r="T23" s="231">
        <v>8.7097220020390562</v>
      </c>
      <c r="U23" s="231">
        <v>10.669349581051</v>
      </c>
      <c r="V23" s="231">
        <v>9.2246383356824975</v>
      </c>
      <c r="W23" s="231">
        <v>46.652708090433251</v>
      </c>
      <c r="DA23" s="73" t="s">
        <v>3205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3206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3207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3208</v>
      </c>
    </row>
    <row r="27" spans="1:105" ht="12" customHeight="1" x14ac:dyDescent="0.25">
      <c r="A27" s="57" t="s">
        <v>3071</v>
      </c>
      <c r="B27" s="263">
        <f t="shared" ref="B27:W27" si="0">B28+B34</f>
        <v>56.696624072169158</v>
      </c>
      <c r="C27" s="263">
        <f t="shared" si="0"/>
        <v>51.4193043615589</v>
      </c>
      <c r="D27" s="263">
        <f t="shared" si="0"/>
        <v>41.680259162722621</v>
      </c>
      <c r="E27" s="263">
        <f t="shared" si="0"/>
        <v>48.253219887136197</v>
      </c>
      <c r="F27" s="263">
        <f t="shared" si="0"/>
        <v>46.008809788407937</v>
      </c>
      <c r="G27" s="263">
        <f t="shared" si="0"/>
        <v>42.892284811428588</v>
      </c>
      <c r="H27" s="263">
        <f t="shared" si="0"/>
        <v>39.043159185721649</v>
      </c>
      <c r="I27" s="263">
        <f t="shared" si="0"/>
        <v>41.17037881432055</v>
      </c>
      <c r="J27" s="263">
        <f t="shared" si="0"/>
        <v>35.83395274796306</v>
      </c>
      <c r="K27" s="263">
        <f t="shared" si="0"/>
        <v>35.319564352970083</v>
      </c>
      <c r="L27" s="263">
        <f t="shared" si="0"/>
        <v>39.1816990440906</v>
      </c>
      <c r="M27" s="263">
        <f t="shared" si="0"/>
        <v>34.267050396934401</v>
      </c>
      <c r="N27" s="263">
        <f t="shared" si="0"/>
        <v>37.368894064196098</v>
      </c>
      <c r="O27" s="263">
        <f t="shared" si="0"/>
        <v>37.365588470124017</v>
      </c>
      <c r="P27" s="263">
        <f t="shared" si="0"/>
        <v>33.274788597697338</v>
      </c>
      <c r="Q27" s="263">
        <f t="shared" si="0"/>
        <v>29.495909900616109</v>
      </c>
      <c r="R27" s="263">
        <f t="shared" si="0"/>
        <v>33.311817517201987</v>
      </c>
      <c r="S27" s="263">
        <f t="shared" si="0"/>
        <v>33.645362587112338</v>
      </c>
      <c r="T27" s="263">
        <f t="shared" si="0"/>
        <v>32.812898335012179</v>
      </c>
      <c r="U27" s="263">
        <f t="shared" si="0"/>
        <v>36.446215438751089</v>
      </c>
      <c r="V27" s="263">
        <f t="shared" si="0"/>
        <v>32.832040486084523</v>
      </c>
      <c r="W27" s="263">
        <f t="shared" si="0"/>
        <v>65.534495636596176</v>
      </c>
      <c r="DA27" s="70"/>
    </row>
    <row r="28" spans="1:105" ht="12" customHeight="1" x14ac:dyDescent="0.25">
      <c r="A28" s="60" t="s">
        <v>3072</v>
      </c>
      <c r="B28" s="264">
        <v>56.696624072169158</v>
      </c>
      <c r="C28" s="264">
        <v>51.4193043615589</v>
      </c>
      <c r="D28" s="264">
        <v>41.680259162722621</v>
      </c>
      <c r="E28" s="264">
        <v>48.253219887136197</v>
      </c>
      <c r="F28" s="264">
        <v>46.008809788407937</v>
      </c>
      <c r="G28" s="264">
        <v>42.892284811428588</v>
      </c>
      <c r="H28" s="264">
        <v>39.043159185721649</v>
      </c>
      <c r="I28" s="264">
        <v>41.17037881432055</v>
      </c>
      <c r="J28" s="264">
        <v>35.83395274796306</v>
      </c>
      <c r="K28" s="264">
        <v>35.319564352970083</v>
      </c>
      <c r="L28" s="264">
        <v>39.1816990440906</v>
      </c>
      <c r="M28" s="264">
        <v>34.267050396934401</v>
      </c>
      <c r="N28" s="264">
        <v>37.368894064196098</v>
      </c>
      <c r="O28" s="264">
        <v>37.365588470124017</v>
      </c>
      <c r="P28" s="264">
        <v>33.274788597697338</v>
      </c>
      <c r="Q28" s="264">
        <v>29.495909900616109</v>
      </c>
      <c r="R28" s="264">
        <v>33.311817517201987</v>
      </c>
      <c r="S28" s="264">
        <v>33.645362587112338</v>
      </c>
      <c r="T28" s="264">
        <v>32.812898335012179</v>
      </c>
      <c r="U28" s="264">
        <v>36.446215438751089</v>
      </c>
      <c r="V28" s="264">
        <v>32.832040486084523</v>
      </c>
      <c r="W28" s="264">
        <v>65.534495636596176</v>
      </c>
      <c r="DA28" s="72" t="s">
        <v>3209</v>
      </c>
    </row>
    <row r="29" spans="1:105" ht="12" customHeight="1" x14ac:dyDescent="0.25">
      <c r="A29" s="59" t="s">
        <v>30</v>
      </c>
      <c r="B29" s="232">
        <v>18.4427941904829</v>
      </c>
      <c r="C29" s="232">
        <v>13.410577491673591</v>
      </c>
      <c r="D29" s="232">
        <v>10.96847232829117</v>
      </c>
      <c r="E29" s="232">
        <v>11.57964150350333</v>
      </c>
      <c r="F29" s="232">
        <v>11.740219847228211</v>
      </c>
      <c r="G29" s="232">
        <v>11.493352073712231</v>
      </c>
      <c r="H29" s="232">
        <v>10.860753404107321</v>
      </c>
      <c r="I29" s="232">
        <v>11.303058165092059</v>
      </c>
      <c r="J29" s="232">
        <v>11.08476305059413</v>
      </c>
      <c r="K29" s="232">
        <v>12.453679141887971</v>
      </c>
      <c r="L29" s="232">
        <v>16.800437751900969</v>
      </c>
      <c r="M29" s="232">
        <v>13.58487071111097</v>
      </c>
      <c r="N29" s="232">
        <v>15.192244297974019</v>
      </c>
      <c r="O29" s="232">
        <v>10.79667765500399</v>
      </c>
      <c r="P29" s="232">
        <v>11.551640298317251</v>
      </c>
      <c r="Q29" s="232">
        <v>10.15958035291389</v>
      </c>
      <c r="R29" s="232">
        <v>12.05537627555351</v>
      </c>
      <c r="S29" s="232">
        <v>8.5120808357963185</v>
      </c>
      <c r="T29" s="232">
        <v>9.0672475998397939</v>
      </c>
      <c r="U29" s="232">
        <v>8.0133541248694726</v>
      </c>
      <c r="V29" s="232">
        <v>8.8948526681390057</v>
      </c>
      <c r="W29" s="232">
        <v>4.5760993905008416</v>
      </c>
      <c r="DA29" s="71" t="s">
        <v>3210</v>
      </c>
    </row>
    <row r="30" spans="1:105" ht="12" customHeight="1" x14ac:dyDescent="0.25">
      <c r="A30" s="59" t="s">
        <v>33</v>
      </c>
      <c r="B30" s="232">
        <v>12.52843405646375</v>
      </c>
      <c r="C30" s="232">
        <v>11.30214982160342</v>
      </c>
      <c r="D30" s="232">
        <v>7.4182212591386127</v>
      </c>
      <c r="E30" s="232">
        <v>7.4055791268625297</v>
      </c>
      <c r="F30" s="232">
        <v>3.7090723148806979</v>
      </c>
      <c r="G30" s="232">
        <v>3.7109507798951298</v>
      </c>
      <c r="H30" s="232">
        <v>2.4708426047759762</v>
      </c>
      <c r="I30" s="232">
        <v>2.458157248098316</v>
      </c>
      <c r="J30" s="232">
        <v>2.3803279935371608</v>
      </c>
      <c r="K30" s="232">
        <v>6.4267738125916365E-2</v>
      </c>
      <c r="L30" s="232">
        <v>4.2845158751044547E-2</v>
      </c>
      <c r="M30" s="232">
        <v>0</v>
      </c>
      <c r="N30" s="232">
        <v>4.7602589363962538E-3</v>
      </c>
      <c r="O30" s="232">
        <v>3.5733560178959618E-3</v>
      </c>
      <c r="P30" s="232">
        <v>2.7662334909760819E-2</v>
      </c>
      <c r="Q30" s="232">
        <v>2.4116139843103089E-2</v>
      </c>
      <c r="R30" s="232">
        <v>8.3800563214804936E-3</v>
      </c>
      <c r="S30" s="232">
        <v>4.448050991936725E-2</v>
      </c>
      <c r="T30" s="232">
        <v>0</v>
      </c>
      <c r="U30" s="232">
        <v>0</v>
      </c>
      <c r="V30" s="232">
        <v>0</v>
      </c>
      <c r="W30" s="232">
        <v>0</v>
      </c>
      <c r="DA30" s="71" t="s">
        <v>3211</v>
      </c>
    </row>
    <row r="31" spans="1:105" ht="12" customHeight="1" x14ac:dyDescent="0.25">
      <c r="A31" s="59" t="s">
        <v>160</v>
      </c>
      <c r="B31" s="232">
        <v>1.4451680736906181</v>
      </c>
      <c r="C31" s="232">
        <v>2.1778634913753452</v>
      </c>
      <c r="D31" s="232">
        <v>2.0642670574518238</v>
      </c>
      <c r="E31" s="232">
        <v>6.9091526073216318</v>
      </c>
      <c r="F31" s="232">
        <v>6.6075811896193803</v>
      </c>
      <c r="G31" s="232">
        <v>4.8936965936806907</v>
      </c>
      <c r="H31" s="232">
        <v>1.960790303434498</v>
      </c>
      <c r="I31" s="232">
        <v>1.3914612795667081</v>
      </c>
      <c r="J31" s="232">
        <v>0.78636205724036834</v>
      </c>
      <c r="K31" s="232">
        <v>0.48555640843122949</v>
      </c>
      <c r="L31" s="232">
        <v>1.477519607994614</v>
      </c>
      <c r="M31" s="232">
        <v>0.6883117048216425</v>
      </c>
      <c r="N31" s="232">
        <v>2.398067771480942</v>
      </c>
      <c r="O31" s="232">
        <v>3.6250369716575599</v>
      </c>
      <c r="P31" s="232">
        <v>1.397946511385298</v>
      </c>
      <c r="Q31" s="232">
        <v>0.73692154772489127</v>
      </c>
      <c r="R31" s="232">
        <v>1.615198000783524</v>
      </c>
      <c r="S31" s="232">
        <v>4.7020131729462058</v>
      </c>
      <c r="T31" s="232">
        <v>7.3741636428978232</v>
      </c>
      <c r="U31" s="232">
        <v>11.633714200864709</v>
      </c>
      <c r="V31" s="232">
        <v>10.25728280020977</v>
      </c>
      <c r="W31" s="232">
        <v>8.4831405968210163</v>
      </c>
      <c r="DA31" s="71" t="s">
        <v>3212</v>
      </c>
    </row>
    <row r="32" spans="1:105" ht="12" customHeight="1" x14ac:dyDescent="0.25">
      <c r="A32" s="59" t="s">
        <v>70</v>
      </c>
      <c r="B32" s="232">
        <v>5.9720583042589501</v>
      </c>
      <c r="C32" s="232">
        <v>6.4629192429208224</v>
      </c>
      <c r="D32" s="232">
        <v>5.4425080900057372</v>
      </c>
      <c r="E32" s="232">
        <v>5.5543242994212632</v>
      </c>
      <c r="F32" s="232">
        <v>4.4494665790199353</v>
      </c>
      <c r="G32" s="232">
        <v>2.9251038757465948</v>
      </c>
      <c r="H32" s="232">
        <v>2.0767047262311018</v>
      </c>
      <c r="I32" s="232">
        <v>1.434230898733037</v>
      </c>
      <c r="J32" s="232">
        <v>0.85310340901844062</v>
      </c>
      <c r="K32" s="232">
        <v>0.95078700547398887</v>
      </c>
      <c r="L32" s="232">
        <v>2.8892637084444912</v>
      </c>
      <c r="M32" s="232">
        <v>1.20087986245518</v>
      </c>
      <c r="N32" s="232">
        <v>1.0050035107179149</v>
      </c>
      <c r="O32" s="232">
        <v>1.9852280235291411</v>
      </c>
      <c r="P32" s="232">
        <v>1.605504239462114</v>
      </c>
      <c r="Q32" s="232">
        <v>1.2813619195313231</v>
      </c>
      <c r="R32" s="232">
        <v>1.743995980193221</v>
      </c>
      <c r="S32" s="232">
        <v>3.0068465836661331</v>
      </c>
      <c r="T32" s="232">
        <v>3.4796383106552482</v>
      </c>
      <c r="U32" s="232">
        <v>2.588359488813309</v>
      </c>
      <c r="V32" s="232">
        <v>1.437744975459792</v>
      </c>
      <c r="W32" s="232">
        <v>1.4427643339844429</v>
      </c>
      <c r="DA32" s="71" t="s">
        <v>3213</v>
      </c>
    </row>
    <row r="33" spans="1:105" ht="12" customHeight="1" x14ac:dyDescent="0.25">
      <c r="A33" s="59" t="s">
        <v>162</v>
      </c>
      <c r="B33" s="232">
        <v>18.308169447272931</v>
      </c>
      <c r="C33" s="232">
        <v>18.06579431398572</v>
      </c>
      <c r="D33" s="232">
        <v>15.78679042783528</v>
      </c>
      <c r="E33" s="232">
        <v>16.804522350027451</v>
      </c>
      <c r="F33" s="232">
        <v>19.502469857659719</v>
      </c>
      <c r="G33" s="232">
        <v>19.869181488393949</v>
      </c>
      <c r="H33" s="232">
        <v>21.674068147172751</v>
      </c>
      <c r="I33" s="232">
        <v>24.583471222830429</v>
      </c>
      <c r="J33" s="232">
        <v>20.729396237572971</v>
      </c>
      <c r="K33" s="232">
        <v>21.365274059050979</v>
      </c>
      <c r="L33" s="232">
        <v>17.971632816999481</v>
      </c>
      <c r="M33" s="232">
        <v>18.792988118546621</v>
      </c>
      <c r="N33" s="232">
        <v>18.768818225086822</v>
      </c>
      <c r="O33" s="232">
        <v>20.955072463915439</v>
      </c>
      <c r="P33" s="232">
        <v>18.692035213622908</v>
      </c>
      <c r="Q33" s="232">
        <v>17.293929940602901</v>
      </c>
      <c r="R33" s="232">
        <v>17.888867204350252</v>
      </c>
      <c r="S33" s="232">
        <v>17.379941484784311</v>
      </c>
      <c r="T33" s="232">
        <v>12.891848781619309</v>
      </c>
      <c r="U33" s="232">
        <v>14.210787624203601</v>
      </c>
      <c r="V33" s="232">
        <v>12.242160042275939</v>
      </c>
      <c r="W33" s="232">
        <v>51.032491315289882</v>
      </c>
      <c r="DA33" s="71" t="s">
        <v>3214</v>
      </c>
    </row>
    <row r="34" spans="1:105" ht="12" customHeight="1" x14ac:dyDescent="0.25">
      <c r="A34" s="60" t="s">
        <v>3079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3215</v>
      </c>
    </row>
    <row r="35" spans="1:105" ht="12" customHeight="1" x14ac:dyDescent="0.25">
      <c r="A35" s="57" t="s">
        <v>3081</v>
      </c>
      <c r="B35" s="263">
        <f t="shared" ref="B35:W35" si="1">B36+B42+B53</f>
        <v>11.393729139339602</v>
      </c>
      <c r="C35" s="263">
        <f t="shared" si="1"/>
        <v>10.958314514774182</v>
      </c>
      <c r="D35" s="263">
        <f t="shared" si="1"/>
        <v>7.7228911012169403</v>
      </c>
      <c r="E35" s="263">
        <f t="shared" si="1"/>
        <v>8.0516017119074359</v>
      </c>
      <c r="F35" s="263">
        <f t="shared" si="1"/>
        <v>7.4921523306657853</v>
      </c>
      <c r="G35" s="263">
        <f t="shared" si="1"/>
        <v>7.2627971601661372</v>
      </c>
      <c r="H35" s="263">
        <f t="shared" si="1"/>
        <v>7.3579910742325527</v>
      </c>
      <c r="I35" s="263">
        <f t="shared" si="1"/>
        <v>8.3966702250589567</v>
      </c>
      <c r="J35" s="263">
        <f t="shared" si="1"/>
        <v>6.5020323237542961</v>
      </c>
      <c r="K35" s="263">
        <f t="shared" si="1"/>
        <v>5.649917536911655</v>
      </c>
      <c r="L35" s="263">
        <f t="shared" si="1"/>
        <v>5.6157062943066451</v>
      </c>
      <c r="M35" s="263">
        <f t="shared" si="1"/>
        <v>4.9825688054962196</v>
      </c>
      <c r="N35" s="263">
        <f t="shared" si="1"/>
        <v>5.3381619656293857</v>
      </c>
      <c r="O35" s="263">
        <f t="shared" si="1"/>
        <v>6.0237203773625634</v>
      </c>
      <c r="P35" s="263">
        <f t="shared" si="1"/>
        <v>4.3493117372564889</v>
      </c>
      <c r="Q35" s="263">
        <f t="shared" si="1"/>
        <v>3.3737520155447012</v>
      </c>
      <c r="R35" s="263">
        <f t="shared" si="1"/>
        <v>3.5046018279286359</v>
      </c>
      <c r="S35" s="263">
        <f t="shared" si="1"/>
        <v>3.9470799615024541</v>
      </c>
      <c r="T35" s="263">
        <f t="shared" si="1"/>
        <v>4.1659423059714538</v>
      </c>
      <c r="U35" s="263">
        <f t="shared" si="1"/>
        <v>5.4353120362810259</v>
      </c>
      <c r="V35" s="263">
        <f t="shared" si="1"/>
        <v>4.3955462636752447</v>
      </c>
      <c r="W35" s="263">
        <f t="shared" si="1"/>
        <v>15.865160323015973</v>
      </c>
      <c r="DA35" s="70"/>
    </row>
    <row r="36" spans="1:105" ht="12" customHeight="1" x14ac:dyDescent="0.25">
      <c r="A36" s="60" t="s">
        <v>3082</v>
      </c>
      <c r="B36" s="264">
        <v>4.6650466797954193</v>
      </c>
      <c r="C36" s="264">
        <v>4.4826831209547588</v>
      </c>
      <c r="D36" s="264">
        <v>3.1882756285636642</v>
      </c>
      <c r="E36" s="264">
        <v>3.3263480068099391</v>
      </c>
      <c r="F36" s="264">
        <v>3.0869994278000421</v>
      </c>
      <c r="G36" s="264">
        <v>2.9879775397691128</v>
      </c>
      <c r="H36" s="264">
        <v>3.025510413236451</v>
      </c>
      <c r="I36" s="264">
        <v>3.4614989476799982</v>
      </c>
      <c r="J36" s="264">
        <v>2.7376978205281239</v>
      </c>
      <c r="K36" s="264">
        <v>2.3789126471206972</v>
      </c>
      <c r="L36" s="264">
        <v>2.3645079133922722</v>
      </c>
      <c r="M36" s="264">
        <v>2.0979237075773551</v>
      </c>
      <c r="N36" s="264">
        <v>2.2528297092007321</v>
      </c>
      <c r="O36" s="264">
        <v>2.5628940500700419</v>
      </c>
      <c r="P36" s="264">
        <v>1.851646837162604</v>
      </c>
      <c r="Q36" s="264">
        <v>1.4382212873708231</v>
      </c>
      <c r="R36" s="264">
        <v>1.493209880934333</v>
      </c>
      <c r="S36" s="264">
        <v>1.679419410377361</v>
      </c>
      <c r="T36" s="264">
        <v>1.7717549002447079</v>
      </c>
      <c r="U36" s="264">
        <v>2.307028597815155</v>
      </c>
      <c r="V36" s="264">
        <v>1.8679627003764221</v>
      </c>
      <c r="W36" s="264">
        <v>6.696359628556662</v>
      </c>
      <c r="DA36" s="72" t="s">
        <v>3216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3217</v>
      </c>
    </row>
    <row r="38" spans="1:105" ht="12" customHeight="1" x14ac:dyDescent="0.25">
      <c r="A38" s="59" t="s">
        <v>33</v>
      </c>
      <c r="B38" s="232">
        <v>1.8166229381872441</v>
      </c>
      <c r="C38" s="232">
        <v>1.638811724132496</v>
      </c>
      <c r="D38" s="232">
        <v>1.0756420825750981</v>
      </c>
      <c r="E38" s="232">
        <v>1.0738089733950671</v>
      </c>
      <c r="F38" s="232">
        <v>0.53781548565770143</v>
      </c>
      <c r="G38" s="232">
        <v>0.53808786308479384</v>
      </c>
      <c r="H38" s="232">
        <v>0.35827217769251651</v>
      </c>
      <c r="I38" s="232">
        <v>0.35643280097425578</v>
      </c>
      <c r="J38" s="232">
        <v>0.34514755906288841</v>
      </c>
      <c r="K38" s="232">
        <v>9.3188220282578744E-3</v>
      </c>
      <c r="L38" s="232">
        <v>6.2125480189014594E-3</v>
      </c>
      <c r="M38" s="232">
        <v>0</v>
      </c>
      <c r="N38" s="232">
        <v>6.9023754577745699E-4</v>
      </c>
      <c r="O38" s="232">
        <v>5.1813662259491452E-4</v>
      </c>
      <c r="P38" s="232">
        <v>4.0110385619153179E-3</v>
      </c>
      <c r="Q38" s="232">
        <v>3.496840277249948E-3</v>
      </c>
      <c r="R38" s="232">
        <v>1.215108166614671E-3</v>
      </c>
      <c r="S38" s="232">
        <v>6.4496739383082518E-3</v>
      </c>
      <c r="T38" s="232">
        <v>0</v>
      </c>
      <c r="U38" s="232">
        <v>0</v>
      </c>
      <c r="V38" s="232">
        <v>0</v>
      </c>
      <c r="W38" s="232">
        <v>0</v>
      </c>
      <c r="DA38" s="71" t="s">
        <v>3218</v>
      </c>
    </row>
    <row r="39" spans="1:105" ht="12" customHeight="1" x14ac:dyDescent="0.25">
      <c r="A39" s="59" t="s">
        <v>160</v>
      </c>
      <c r="B39" s="232">
        <v>3.6939899701092307E-2</v>
      </c>
      <c r="C39" s="232">
        <v>4.6617710732313737E-2</v>
      </c>
      <c r="D39" s="232">
        <v>4.3727590922642792E-2</v>
      </c>
      <c r="E39" s="232">
        <v>3.59661770006501E-2</v>
      </c>
      <c r="F39" s="232">
        <v>3.7539487580455187E-2</v>
      </c>
      <c r="G39" s="232">
        <v>3.4677667262750192E-2</v>
      </c>
      <c r="H39" s="232">
        <v>1.8487981657828639E-2</v>
      </c>
      <c r="I39" s="232">
        <v>1.6752253817160449E-2</v>
      </c>
      <c r="J39" s="232">
        <v>2.316244086740098E-2</v>
      </c>
      <c r="K39" s="232">
        <v>2.4882751437013989E-2</v>
      </c>
      <c r="L39" s="232">
        <v>5.4137081475050093E-2</v>
      </c>
      <c r="M39" s="232">
        <v>3.0310504361390121E-2</v>
      </c>
      <c r="N39" s="232">
        <v>0.12877446653082911</v>
      </c>
      <c r="O39" s="232">
        <v>0.14392935132084711</v>
      </c>
      <c r="P39" s="232">
        <v>8.404761720160378E-2</v>
      </c>
      <c r="Q39" s="232">
        <v>5.2769911460641673E-2</v>
      </c>
      <c r="R39" s="232">
        <v>7.1616598921709282E-2</v>
      </c>
      <c r="S39" s="232">
        <v>0.19589173795831921</v>
      </c>
      <c r="T39" s="232">
        <v>0.2635292402230866</v>
      </c>
      <c r="U39" s="232">
        <v>0.64435232949418264</v>
      </c>
      <c r="V39" s="232">
        <v>0.54166402026641591</v>
      </c>
      <c r="W39" s="232">
        <v>0.49284329134666771</v>
      </c>
      <c r="DA39" s="71" t="s">
        <v>3219</v>
      </c>
    </row>
    <row r="40" spans="1:105" ht="12" customHeight="1" x14ac:dyDescent="0.25">
      <c r="A40" s="59" t="s">
        <v>70</v>
      </c>
      <c r="B40" s="232">
        <v>0.86594845411754762</v>
      </c>
      <c r="C40" s="232">
        <v>0.93712329022351926</v>
      </c>
      <c r="D40" s="232">
        <v>0.78916367305083202</v>
      </c>
      <c r="E40" s="232">
        <v>0.80537702341608342</v>
      </c>
      <c r="F40" s="232">
        <v>0.64517265395789092</v>
      </c>
      <c r="G40" s="232">
        <v>0.42414006198325621</v>
      </c>
      <c r="H40" s="232">
        <v>0.30112218530350982</v>
      </c>
      <c r="I40" s="232">
        <v>0.20796348031629031</v>
      </c>
      <c r="J40" s="232">
        <v>0.12369999430767389</v>
      </c>
      <c r="K40" s="232">
        <v>0.1378641157937284</v>
      </c>
      <c r="L40" s="232">
        <v>0.41894323772445119</v>
      </c>
      <c r="M40" s="232">
        <v>0.17412758005600101</v>
      </c>
      <c r="N40" s="232">
        <v>0.14572550905409759</v>
      </c>
      <c r="O40" s="232">
        <v>0.28785806341172537</v>
      </c>
      <c r="P40" s="232">
        <v>0.23279811472200651</v>
      </c>
      <c r="Q40" s="232">
        <v>0.1857974783320418</v>
      </c>
      <c r="R40" s="232">
        <v>0.25287941712801698</v>
      </c>
      <c r="S40" s="232">
        <v>0.43599275463158937</v>
      </c>
      <c r="T40" s="232">
        <v>0.50454755504501114</v>
      </c>
      <c r="U40" s="232">
        <v>0.37531212587792973</v>
      </c>
      <c r="V40" s="232">
        <v>0.2084730214416699</v>
      </c>
      <c r="W40" s="232">
        <v>0.20920082842774429</v>
      </c>
      <c r="DA40" s="71" t="s">
        <v>3220</v>
      </c>
    </row>
    <row r="41" spans="1:105" ht="12" customHeight="1" x14ac:dyDescent="0.25">
      <c r="A41" s="59" t="s">
        <v>162</v>
      </c>
      <c r="B41" s="232">
        <v>1.9455353877895349</v>
      </c>
      <c r="C41" s="232">
        <v>1.860130395866429</v>
      </c>
      <c r="D41" s="232">
        <v>1.279742282015091</v>
      </c>
      <c r="E41" s="232">
        <v>1.411195832998138</v>
      </c>
      <c r="F41" s="232">
        <v>1.8664718006039951</v>
      </c>
      <c r="G41" s="232">
        <v>1.991071947438313</v>
      </c>
      <c r="H41" s="232">
        <v>2.3476280685825959</v>
      </c>
      <c r="I41" s="232">
        <v>2.880350412572291</v>
      </c>
      <c r="J41" s="232">
        <v>2.2456878262901609</v>
      </c>
      <c r="K41" s="232">
        <v>2.2068469578616972</v>
      </c>
      <c r="L41" s="232">
        <v>1.885215046173869</v>
      </c>
      <c r="M41" s="232">
        <v>1.8934856231599639</v>
      </c>
      <c r="N41" s="232">
        <v>1.977639496070027</v>
      </c>
      <c r="O41" s="232">
        <v>2.1305884987148751</v>
      </c>
      <c r="P41" s="232">
        <v>1.530790066677078</v>
      </c>
      <c r="Q41" s="232">
        <v>1.1961570573008891</v>
      </c>
      <c r="R41" s="232">
        <v>1.167498756717992</v>
      </c>
      <c r="S41" s="232">
        <v>1.041085243849144</v>
      </c>
      <c r="T41" s="232">
        <v>1.003678104976611</v>
      </c>
      <c r="U41" s="232">
        <v>1.2873641424430431</v>
      </c>
      <c r="V41" s="232">
        <v>1.1178256586683359</v>
      </c>
      <c r="W41" s="232">
        <v>5.9943155087822504</v>
      </c>
      <c r="DA41" s="71" t="s">
        <v>3221</v>
      </c>
    </row>
    <row r="42" spans="1:105" ht="12" customHeight="1" x14ac:dyDescent="0.25">
      <c r="A42" s="60" t="s">
        <v>3089</v>
      </c>
      <c r="B42" s="264">
        <v>6.7286824595441814</v>
      </c>
      <c r="C42" s="264">
        <v>6.4756313938194232</v>
      </c>
      <c r="D42" s="264">
        <v>4.5346154726532761</v>
      </c>
      <c r="E42" s="264">
        <v>4.7252537050974972</v>
      </c>
      <c r="F42" s="264">
        <v>4.4051529028657432</v>
      </c>
      <c r="G42" s="264">
        <v>4.2748196203970243</v>
      </c>
      <c r="H42" s="264">
        <v>4.3324806609961017</v>
      </c>
      <c r="I42" s="264">
        <v>4.9351712773789584</v>
      </c>
      <c r="J42" s="264">
        <v>3.7643345032261721</v>
      </c>
      <c r="K42" s="264">
        <v>3.2710048897909578</v>
      </c>
      <c r="L42" s="264">
        <v>3.251198380914373</v>
      </c>
      <c r="M42" s="264">
        <v>2.884645097918864</v>
      </c>
      <c r="N42" s="264">
        <v>3.0853322564286541</v>
      </c>
      <c r="O42" s="264">
        <v>3.4608263272925219</v>
      </c>
      <c r="P42" s="264">
        <v>2.4976649000938851</v>
      </c>
      <c r="Q42" s="264">
        <v>1.9355307281738781</v>
      </c>
      <c r="R42" s="264">
        <v>2.0113919469943031</v>
      </c>
      <c r="S42" s="264">
        <v>2.2676605511250929</v>
      </c>
      <c r="T42" s="264">
        <v>2.394187405726746</v>
      </c>
      <c r="U42" s="264">
        <v>3.1282834384658709</v>
      </c>
      <c r="V42" s="264">
        <v>2.5275835632988231</v>
      </c>
      <c r="W42" s="264">
        <v>9.1688006944593106</v>
      </c>
      <c r="DA42" s="72" t="s">
        <v>3222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3223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3224</v>
      </c>
    </row>
    <row r="45" spans="1:105" ht="12" customHeight="1" x14ac:dyDescent="0.25">
      <c r="A45" s="64" t="s">
        <v>33</v>
      </c>
      <c r="B45" s="231">
        <v>2.26223049832628</v>
      </c>
      <c r="C45" s="231">
        <v>2.0313144572471931</v>
      </c>
      <c r="D45" s="231">
        <v>1.374784075925217</v>
      </c>
      <c r="E45" s="231">
        <v>1.3770146015918661</v>
      </c>
      <c r="F45" s="231">
        <v>0.68738129622641497</v>
      </c>
      <c r="G45" s="231">
        <v>0.68704986760929443</v>
      </c>
      <c r="H45" s="231">
        <v>0.45860786916038709</v>
      </c>
      <c r="I45" s="231">
        <v>0.46084602115598688</v>
      </c>
      <c r="J45" s="231">
        <v>0.47457789371147158</v>
      </c>
      <c r="K45" s="231">
        <v>1.281338028885458E-2</v>
      </c>
      <c r="L45" s="231">
        <v>8.5422535259895068E-3</v>
      </c>
      <c r="M45" s="231">
        <v>0</v>
      </c>
      <c r="N45" s="231">
        <v>9.4530543337911234E-4</v>
      </c>
      <c r="O45" s="231">
        <v>6.9967030613766622E-4</v>
      </c>
      <c r="P45" s="231">
        <v>5.4104433026605191E-3</v>
      </c>
      <c r="Q45" s="231">
        <v>4.7059808303256297E-3</v>
      </c>
      <c r="R45" s="231">
        <v>1.6367818163153739E-3</v>
      </c>
      <c r="S45" s="231">
        <v>8.7087662957491332E-3</v>
      </c>
      <c r="T45" s="231">
        <v>0</v>
      </c>
      <c r="U45" s="231">
        <v>0</v>
      </c>
      <c r="V45" s="231">
        <v>0</v>
      </c>
      <c r="W45" s="231">
        <v>0</v>
      </c>
      <c r="DA45" s="73" t="s">
        <v>3225</v>
      </c>
    </row>
    <row r="46" spans="1:105" ht="12" customHeight="1" x14ac:dyDescent="0.25">
      <c r="A46" s="64" t="s">
        <v>160</v>
      </c>
      <c r="B46" s="231">
        <v>4.6001052806430798E-2</v>
      </c>
      <c r="C46" s="231">
        <v>5.7782860825238119E-2</v>
      </c>
      <c r="D46" s="231">
        <v>5.5888475035397442E-2</v>
      </c>
      <c r="E46" s="231">
        <v>4.6121751745793589E-2</v>
      </c>
      <c r="F46" s="231">
        <v>4.7979171892331661E-2</v>
      </c>
      <c r="G46" s="231">
        <v>4.4277688341238811E-2</v>
      </c>
      <c r="H46" s="231">
        <v>2.3665621840303491E-2</v>
      </c>
      <c r="I46" s="231">
        <v>2.1659649437233461E-2</v>
      </c>
      <c r="J46" s="231">
        <v>3.1848356192676348E-2</v>
      </c>
      <c r="K46" s="231">
        <v>3.4213783225894238E-2</v>
      </c>
      <c r="L46" s="231">
        <v>7.4438487028193875E-2</v>
      </c>
      <c r="M46" s="231">
        <v>4.167694349691143E-2</v>
      </c>
      <c r="N46" s="231">
        <v>0.17636131739975999</v>
      </c>
      <c r="O46" s="231">
        <v>0.19435625452706839</v>
      </c>
      <c r="P46" s="231">
        <v>0.1133708541001538</v>
      </c>
      <c r="Q46" s="231">
        <v>7.1016738558919851E-2</v>
      </c>
      <c r="R46" s="231">
        <v>9.6469392669778192E-2</v>
      </c>
      <c r="S46" s="231">
        <v>0.26450567601788078</v>
      </c>
      <c r="T46" s="231">
        <v>0.35610929474257919</v>
      </c>
      <c r="U46" s="231">
        <v>0.87372853669976891</v>
      </c>
      <c r="V46" s="231">
        <v>0.73293812246885881</v>
      </c>
      <c r="W46" s="231">
        <v>0.67481171302218723</v>
      </c>
      <c r="DA46" s="73" t="s">
        <v>3226</v>
      </c>
    </row>
    <row r="47" spans="1:105" ht="12" customHeight="1" x14ac:dyDescent="0.25">
      <c r="A47" s="64" t="s">
        <v>70</v>
      </c>
      <c r="B47" s="231">
        <v>1.078360820896612</v>
      </c>
      <c r="C47" s="231">
        <v>1.1615685069996411</v>
      </c>
      <c r="D47" s="231">
        <v>1.008634441311189</v>
      </c>
      <c r="E47" s="231">
        <v>1.0327869746926781</v>
      </c>
      <c r="F47" s="231">
        <v>0.82459435809118453</v>
      </c>
      <c r="G47" s="231">
        <v>0.54155723149524626</v>
      </c>
      <c r="H47" s="231">
        <v>0.38545277126565558</v>
      </c>
      <c r="I47" s="231">
        <v>0.26888418290222388</v>
      </c>
      <c r="J47" s="231">
        <v>0.17008749217305169</v>
      </c>
      <c r="K47" s="231">
        <v>0.18956315921637659</v>
      </c>
      <c r="L47" s="231">
        <v>0.57604695187112021</v>
      </c>
      <c r="M47" s="231">
        <v>0.2394254225770015</v>
      </c>
      <c r="N47" s="231">
        <v>0.19957638690258939</v>
      </c>
      <c r="O47" s="231">
        <v>0.3887116458643749</v>
      </c>
      <c r="P47" s="231">
        <v>0.3140186715303554</v>
      </c>
      <c r="Q47" s="231">
        <v>0.25004269627123488</v>
      </c>
      <c r="R47" s="231">
        <v>0.34063505048174492</v>
      </c>
      <c r="S47" s="231">
        <v>0.58870557535848844</v>
      </c>
      <c r="T47" s="231">
        <v>0.68179938529428963</v>
      </c>
      <c r="U47" s="231">
        <v>0.50891554129465377</v>
      </c>
      <c r="V47" s="231">
        <v>0.28208967035638521</v>
      </c>
      <c r="W47" s="231">
        <v>0.28644230706934082</v>
      </c>
      <c r="DA47" s="73" t="s">
        <v>3227</v>
      </c>
    </row>
    <row r="48" spans="1:105" ht="12" customHeight="1" x14ac:dyDescent="0.25">
      <c r="A48" s="64" t="s">
        <v>34</v>
      </c>
      <c r="B48" s="231">
        <v>0.91932562863248135</v>
      </c>
      <c r="C48" s="231">
        <v>0.91932562863246503</v>
      </c>
      <c r="D48" s="231">
        <v>0.45966281431512118</v>
      </c>
      <c r="E48" s="231">
        <v>0.45966281431613332</v>
      </c>
      <c r="F48" s="231">
        <v>0.45966281431531991</v>
      </c>
      <c r="G48" s="231">
        <v>0.45966281431531331</v>
      </c>
      <c r="H48" s="231">
        <v>0.45966281431485828</v>
      </c>
      <c r="I48" s="231">
        <v>0.45966281431474898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3228</v>
      </c>
    </row>
    <row r="49" spans="1:105" ht="12" customHeight="1" x14ac:dyDescent="0.25">
      <c r="A49" s="64" t="s">
        <v>162</v>
      </c>
      <c r="B49" s="231">
        <v>2.4227644588823769</v>
      </c>
      <c r="C49" s="231">
        <v>2.305639940114887</v>
      </c>
      <c r="D49" s="231">
        <v>1.6356456660663521</v>
      </c>
      <c r="E49" s="231">
        <v>1.809667562751027</v>
      </c>
      <c r="F49" s="231">
        <v>2.385535262340492</v>
      </c>
      <c r="G49" s="231">
        <v>2.542272018635932</v>
      </c>
      <c r="H49" s="231">
        <v>3.0050915844148971</v>
      </c>
      <c r="I49" s="231">
        <v>3.7241186095687642</v>
      </c>
      <c r="J49" s="231">
        <v>3.0878207611489721</v>
      </c>
      <c r="K49" s="231">
        <v>3.0344145670598328</v>
      </c>
      <c r="L49" s="231">
        <v>2.5921706884890692</v>
      </c>
      <c r="M49" s="231">
        <v>2.6035427318449509</v>
      </c>
      <c r="N49" s="231">
        <v>2.708449246692926</v>
      </c>
      <c r="O49" s="231">
        <v>2.8770587565949408</v>
      </c>
      <c r="P49" s="231">
        <v>2.0648649311607161</v>
      </c>
      <c r="Q49" s="231">
        <v>1.6097653125133971</v>
      </c>
      <c r="R49" s="231">
        <v>1.5726507220264641</v>
      </c>
      <c r="S49" s="231">
        <v>1.4057405334529749</v>
      </c>
      <c r="T49" s="231">
        <v>1.356278725689877</v>
      </c>
      <c r="U49" s="231">
        <v>1.745639360471448</v>
      </c>
      <c r="V49" s="231">
        <v>1.5125557704735799</v>
      </c>
      <c r="W49" s="231">
        <v>8.2075466743677818</v>
      </c>
      <c r="DA49" s="73" t="s">
        <v>3229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3230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3231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3232</v>
      </c>
    </row>
    <row r="53" spans="1:105" ht="12" customHeight="1" x14ac:dyDescent="0.25">
      <c r="A53" s="60" t="s">
        <v>3101</v>
      </c>
      <c r="B53" s="264">
        <v>0</v>
      </c>
      <c r="C53" s="264">
        <v>0</v>
      </c>
      <c r="D53" s="264">
        <v>0</v>
      </c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>
        <v>0</v>
      </c>
      <c r="K53" s="264">
        <v>0</v>
      </c>
      <c r="L53" s="264">
        <v>0</v>
      </c>
      <c r="M53" s="264">
        <v>0</v>
      </c>
      <c r="N53" s="264">
        <v>0</v>
      </c>
      <c r="O53" s="264">
        <v>0</v>
      </c>
      <c r="P53" s="264">
        <v>0</v>
      </c>
      <c r="Q53" s="264">
        <v>0</v>
      </c>
      <c r="R53" s="264">
        <v>0</v>
      </c>
      <c r="S53" s="264">
        <v>0</v>
      </c>
      <c r="T53" s="264">
        <v>0</v>
      </c>
      <c r="U53" s="264">
        <v>0</v>
      </c>
      <c r="V53" s="264">
        <v>0</v>
      </c>
      <c r="W53" s="264">
        <v>0</v>
      </c>
      <c r="DA53" s="72" t="s">
        <v>3233</v>
      </c>
    </row>
    <row r="54" spans="1:105" ht="12" customHeight="1" x14ac:dyDescent="0.25">
      <c r="A54" s="57" t="s">
        <v>3103</v>
      </c>
      <c r="B54" s="263">
        <f t="shared" ref="B54:W54" si="2">B55+B56+B67</f>
        <v>2.0931920262757737</v>
      </c>
      <c r="C54" s="263">
        <f t="shared" si="2"/>
        <v>2.0047885697873657</v>
      </c>
      <c r="D54" s="263">
        <f t="shared" si="2"/>
        <v>1.4111153465316515</v>
      </c>
      <c r="E54" s="263">
        <f t="shared" si="2"/>
        <v>1.48088238238349</v>
      </c>
      <c r="F54" s="263">
        <f t="shared" si="2"/>
        <v>1.4191781297285955</v>
      </c>
      <c r="G54" s="263">
        <f t="shared" si="2"/>
        <v>1.3979545082483664</v>
      </c>
      <c r="H54" s="263">
        <f t="shared" si="2"/>
        <v>1.4434802851866544</v>
      </c>
      <c r="I54" s="263">
        <f t="shared" si="2"/>
        <v>1.6693119341378579</v>
      </c>
      <c r="J54" s="263">
        <f t="shared" si="2"/>
        <v>1.3104314079251034</v>
      </c>
      <c r="K54" s="263">
        <f t="shared" si="2"/>
        <v>1.150305168333096</v>
      </c>
      <c r="L54" s="263">
        <f t="shared" si="2"/>
        <v>1.1083001611201329</v>
      </c>
      <c r="M54" s="263">
        <f t="shared" si="2"/>
        <v>1.00844250624743</v>
      </c>
      <c r="N54" s="263">
        <f t="shared" si="2"/>
        <v>1.0771040529057812</v>
      </c>
      <c r="O54" s="263">
        <f t="shared" si="2"/>
        <v>1.208124484815337</v>
      </c>
      <c r="P54" s="263">
        <f t="shared" si="2"/>
        <v>0.87183706348051293</v>
      </c>
      <c r="Q54" s="263">
        <f t="shared" si="2"/>
        <v>0.67758488770598357</v>
      </c>
      <c r="R54" s="263">
        <f t="shared" si="2"/>
        <v>0.6953936771496817</v>
      </c>
      <c r="S54" s="263">
        <f t="shared" si="2"/>
        <v>0.75344182830580664</v>
      </c>
      <c r="T54" s="263">
        <f t="shared" si="2"/>
        <v>0.78409098035801117</v>
      </c>
      <c r="U54" s="263">
        <f t="shared" si="2"/>
        <v>1.0237106408881738</v>
      </c>
      <c r="V54" s="263">
        <f t="shared" si="2"/>
        <v>0.83762162472509494</v>
      </c>
      <c r="W54" s="263">
        <f t="shared" si="2"/>
        <v>3.2158497587166193</v>
      </c>
      <c r="DA54" s="70"/>
    </row>
    <row r="55" spans="1:105" ht="12" customHeight="1" x14ac:dyDescent="0.25">
      <c r="A55" s="60" t="s">
        <v>3104</v>
      </c>
      <c r="B55" s="264">
        <v>1.5869588631752709</v>
      </c>
      <c r="C55" s="264">
        <v>1.5175937313808889</v>
      </c>
      <c r="D55" s="264">
        <v>1.0699530539182389</v>
      </c>
      <c r="E55" s="264">
        <v>1.1253774014357161</v>
      </c>
      <c r="F55" s="264">
        <v>1.087755967757505</v>
      </c>
      <c r="G55" s="264">
        <v>1.0763379850837</v>
      </c>
      <c r="H55" s="264">
        <v>1.1175256273060701</v>
      </c>
      <c r="I55" s="264">
        <v>1.2980137816077799</v>
      </c>
      <c r="J55" s="264">
        <v>1.0272212885601251</v>
      </c>
      <c r="K55" s="264">
        <v>0.90421075656198946</v>
      </c>
      <c r="L55" s="264">
        <v>0.86369589421748416</v>
      </c>
      <c r="M55" s="264">
        <v>0.79141591580839343</v>
      </c>
      <c r="N55" s="264">
        <v>0.84497874207729307</v>
      </c>
      <c r="O55" s="264">
        <v>0.94774883636699681</v>
      </c>
      <c r="P55" s="264">
        <v>0.68392497068348079</v>
      </c>
      <c r="Q55" s="264">
        <v>0.53196502100951626</v>
      </c>
      <c r="R55" s="264">
        <v>0.54406638333192847</v>
      </c>
      <c r="S55" s="264">
        <v>0.5828341379390285</v>
      </c>
      <c r="T55" s="264">
        <v>0.60396402820302086</v>
      </c>
      <c r="U55" s="264">
        <v>0.78835389316660365</v>
      </c>
      <c r="V55" s="264">
        <v>0.64745859801922734</v>
      </c>
      <c r="W55" s="264">
        <v>2.526034032487706</v>
      </c>
      <c r="DA55" s="72" t="s">
        <v>3234</v>
      </c>
    </row>
    <row r="56" spans="1:105" ht="12" customHeight="1" x14ac:dyDescent="0.25">
      <c r="A56" s="60" t="s">
        <v>3106</v>
      </c>
      <c r="B56" s="264">
        <v>0.5062331631005027</v>
      </c>
      <c r="C56" s="264">
        <v>0.48719483840647682</v>
      </c>
      <c r="D56" s="264">
        <v>0.34116229261341269</v>
      </c>
      <c r="E56" s="264">
        <v>0.35550498094777389</v>
      </c>
      <c r="F56" s="264">
        <v>0.33142216197109042</v>
      </c>
      <c r="G56" s="264">
        <v>0.32161652316466649</v>
      </c>
      <c r="H56" s="264">
        <v>0.32595465788058442</v>
      </c>
      <c r="I56" s="264">
        <v>0.37129815253007808</v>
      </c>
      <c r="J56" s="264">
        <v>0.28321011936497842</v>
      </c>
      <c r="K56" s="264">
        <v>0.24609441177110661</v>
      </c>
      <c r="L56" s="264">
        <v>0.24460426690264869</v>
      </c>
      <c r="M56" s="264">
        <v>0.21702659043903669</v>
      </c>
      <c r="N56" s="264">
        <v>0.232125310828488</v>
      </c>
      <c r="O56" s="264">
        <v>0.26037564844834021</v>
      </c>
      <c r="P56" s="264">
        <v>0.18791209279703211</v>
      </c>
      <c r="Q56" s="264">
        <v>0.14561986669646729</v>
      </c>
      <c r="R56" s="264">
        <v>0.1513272938177532</v>
      </c>
      <c r="S56" s="264">
        <v>0.17060769036677809</v>
      </c>
      <c r="T56" s="264">
        <v>0.18012695215499031</v>
      </c>
      <c r="U56" s="264">
        <v>0.2353567477215702</v>
      </c>
      <c r="V56" s="264">
        <v>0.1901630267058676</v>
      </c>
      <c r="W56" s="264">
        <v>0.68981572622891341</v>
      </c>
      <c r="DA56" s="72" t="s">
        <v>3235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0</v>
      </c>
      <c r="J57" s="231">
        <v>0</v>
      </c>
      <c r="K57" s="231">
        <v>0</v>
      </c>
      <c r="L57" s="231">
        <v>0</v>
      </c>
      <c r="M57" s="231">
        <v>0</v>
      </c>
      <c r="N57" s="231">
        <v>0</v>
      </c>
      <c r="O57" s="231">
        <v>0</v>
      </c>
      <c r="P57" s="231">
        <v>0</v>
      </c>
      <c r="Q57" s="231">
        <v>0</v>
      </c>
      <c r="R57" s="231">
        <v>0</v>
      </c>
      <c r="S57" s="231">
        <v>0</v>
      </c>
      <c r="T57" s="231">
        <v>0</v>
      </c>
      <c r="U57" s="231">
        <v>0</v>
      </c>
      <c r="V57" s="231">
        <v>0</v>
      </c>
      <c r="W57" s="231">
        <v>0</v>
      </c>
      <c r="DA57" s="73" t="s">
        <v>3236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3237</v>
      </c>
    </row>
    <row r="59" spans="1:105" ht="12" customHeight="1" x14ac:dyDescent="0.25">
      <c r="A59" s="64" t="s">
        <v>33</v>
      </c>
      <c r="B59" s="231">
        <v>0.17019915974868571</v>
      </c>
      <c r="C59" s="231">
        <v>0.15282616606248459</v>
      </c>
      <c r="D59" s="231">
        <v>0.1034320307906119</v>
      </c>
      <c r="E59" s="231">
        <v>0.1035998446338708</v>
      </c>
      <c r="F59" s="231">
        <v>5.1715207239604891E-2</v>
      </c>
      <c r="G59" s="231">
        <v>5.1690272171232197E-2</v>
      </c>
      <c r="H59" s="231">
        <v>3.4503413353759532E-2</v>
      </c>
      <c r="I59" s="231">
        <v>3.4671800964713721E-2</v>
      </c>
      <c r="J59" s="231">
        <v>3.5704919903057422E-2</v>
      </c>
      <c r="K59" s="231">
        <v>9.6401607188874576E-4</v>
      </c>
      <c r="L59" s="231">
        <v>6.4267738126566804E-4</v>
      </c>
      <c r="M59" s="231">
        <v>0</v>
      </c>
      <c r="N59" s="231">
        <v>7.1120157997174571E-5</v>
      </c>
      <c r="O59" s="231">
        <v>5.2639772248601833E-5</v>
      </c>
      <c r="P59" s="231">
        <v>4.0705529549797019E-4</v>
      </c>
      <c r="Q59" s="231">
        <v>3.5405498409973391E-4</v>
      </c>
      <c r="R59" s="231">
        <v>1.2314345953469901E-4</v>
      </c>
      <c r="S59" s="231">
        <v>6.552049877679596E-4</v>
      </c>
      <c r="T59" s="231">
        <v>0</v>
      </c>
      <c r="U59" s="231">
        <v>0</v>
      </c>
      <c r="V59" s="231">
        <v>0</v>
      </c>
      <c r="W59" s="231">
        <v>0</v>
      </c>
      <c r="DA59" s="73" t="s">
        <v>3238</v>
      </c>
    </row>
    <row r="60" spans="1:105" ht="12" customHeight="1" x14ac:dyDescent="0.25">
      <c r="A60" s="64" t="s">
        <v>160</v>
      </c>
      <c r="B60" s="231">
        <v>3.460894255029275E-3</v>
      </c>
      <c r="C60" s="231">
        <v>4.3472998739991038E-3</v>
      </c>
      <c r="D60" s="231">
        <v>4.2047755512524716E-3</v>
      </c>
      <c r="E60" s="231">
        <v>3.4699750529750641E-3</v>
      </c>
      <c r="F60" s="231">
        <v>3.6097182614920381E-3</v>
      </c>
      <c r="G60" s="231">
        <v>3.331236740406683E-3</v>
      </c>
      <c r="H60" s="231">
        <v>1.780485655696814E-3</v>
      </c>
      <c r="I60" s="231">
        <v>1.6295661018608241E-3</v>
      </c>
      <c r="J60" s="231">
        <v>2.396114572489757E-3</v>
      </c>
      <c r="K60" s="231">
        <v>2.574077734863517E-3</v>
      </c>
      <c r="L60" s="231">
        <v>5.6003877387982839E-3</v>
      </c>
      <c r="M60" s="231">
        <v>3.13556941669553E-3</v>
      </c>
      <c r="N60" s="231">
        <v>1.3268563064558739E-2</v>
      </c>
      <c r="O60" s="231">
        <v>1.462241413369794E-2</v>
      </c>
      <c r="P60" s="231">
        <v>8.5294686470335154E-3</v>
      </c>
      <c r="Q60" s="231">
        <v>5.3429521172855049E-3</v>
      </c>
      <c r="R60" s="231">
        <v>7.2578853419268848E-3</v>
      </c>
      <c r="S60" s="231">
        <v>1.9900113556204191E-2</v>
      </c>
      <c r="T60" s="231">
        <v>2.6791921861510672E-2</v>
      </c>
      <c r="U60" s="231">
        <v>6.5735062322239635E-2</v>
      </c>
      <c r="V60" s="231">
        <v>5.5142680060353007E-2</v>
      </c>
      <c r="W60" s="231">
        <v>5.0769533268126922E-2</v>
      </c>
      <c r="DA60" s="73" t="s">
        <v>3239</v>
      </c>
    </row>
    <row r="61" spans="1:105" ht="12" customHeight="1" x14ac:dyDescent="0.25">
      <c r="A61" s="64" t="s">
        <v>70</v>
      </c>
      <c r="B61" s="231">
        <v>8.1130594675607154E-2</v>
      </c>
      <c r="C61" s="231">
        <v>8.7390734068938478E-2</v>
      </c>
      <c r="D61" s="231">
        <v>7.5884722857268119E-2</v>
      </c>
      <c r="E61" s="231">
        <v>7.7701841356188905E-2</v>
      </c>
      <c r="F61" s="231">
        <v>6.2038447003725482E-2</v>
      </c>
      <c r="G61" s="231">
        <v>4.0744117730049899E-2</v>
      </c>
      <c r="H61" s="231">
        <v>2.8999581537228002E-2</v>
      </c>
      <c r="I61" s="231">
        <v>2.022953100204819E-2</v>
      </c>
      <c r="J61" s="231">
        <v>1.2796551135276611E-2</v>
      </c>
      <c r="K61" s="231">
        <v>1.426180508210984E-2</v>
      </c>
      <c r="L61" s="231">
        <v>4.3338955626667362E-2</v>
      </c>
      <c r="M61" s="231">
        <v>1.801319793682769E-2</v>
      </c>
      <c r="N61" s="231">
        <v>1.501515136571206E-2</v>
      </c>
      <c r="O61" s="231">
        <v>2.9244763325219421E-2</v>
      </c>
      <c r="P61" s="231">
        <v>2.362522920604555E-2</v>
      </c>
      <c r="Q61" s="231">
        <v>1.8811989688117991E-2</v>
      </c>
      <c r="R61" s="231">
        <v>2.5627715396745691E-2</v>
      </c>
      <c r="S61" s="231">
        <v>4.4291328553616657E-2</v>
      </c>
      <c r="T61" s="231">
        <v>5.1295251558191077E-2</v>
      </c>
      <c r="U61" s="231">
        <v>3.8288316586431628E-2</v>
      </c>
      <c r="V61" s="231">
        <v>2.122304729953995E-2</v>
      </c>
      <c r="W61" s="231">
        <v>2.1550518400201189E-2</v>
      </c>
      <c r="DA61" s="73" t="s">
        <v>3240</v>
      </c>
    </row>
    <row r="62" spans="1:105" ht="12" customHeight="1" x14ac:dyDescent="0.25">
      <c r="A62" s="64" t="s">
        <v>34</v>
      </c>
      <c r="B62" s="231">
        <v>6.9165564536613017E-2</v>
      </c>
      <c r="C62" s="231">
        <v>6.9165564536611768E-2</v>
      </c>
      <c r="D62" s="231">
        <v>3.4582782268222291E-2</v>
      </c>
      <c r="E62" s="231">
        <v>3.4582782268298397E-2</v>
      </c>
      <c r="F62" s="231">
        <v>3.458278226823723E-2</v>
      </c>
      <c r="G62" s="231">
        <v>3.4582782268236738E-2</v>
      </c>
      <c r="H62" s="231">
        <v>3.4582782268202501E-2</v>
      </c>
      <c r="I62" s="231">
        <v>3.4582782268194272E-2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3241</v>
      </c>
    </row>
    <row r="63" spans="1:105" ht="12" customHeight="1" x14ac:dyDescent="0.25">
      <c r="A63" s="64" t="s">
        <v>162</v>
      </c>
      <c r="B63" s="231">
        <v>0.18227694988456761</v>
      </c>
      <c r="C63" s="231">
        <v>0.17346507386444279</v>
      </c>
      <c r="D63" s="231">
        <v>0.1230579811460578</v>
      </c>
      <c r="E63" s="231">
        <v>0.1361505376364408</v>
      </c>
      <c r="F63" s="231">
        <v>0.17947600719803081</v>
      </c>
      <c r="G63" s="231">
        <v>0.191268114254741</v>
      </c>
      <c r="H63" s="231">
        <v>0.22608839506569761</v>
      </c>
      <c r="I63" s="231">
        <v>0.28018447219326109</v>
      </c>
      <c r="J63" s="231">
        <v>0.23231253375415459</v>
      </c>
      <c r="K63" s="231">
        <v>0.2282945128822445</v>
      </c>
      <c r="L63" s="231">
        <v>0.19502224615591751</v>
      </c>
      <c r="M63" s="231">
        <v>0.19587782308551349</v>
      </c>
      <c r="N63" s="231">
        <v>0.2037704762402201</v>
      </c>
      <c r="O63" s="231">
        <v>0.21645583121717421</v>
      </c>
      <c r="P63" s="231">
        <v>0.1553503396484551</v>
      </c>
      <c r="Q63" s="231">
        <v>0.1211108699069641</v>
      </c>
      <c r="R63" s="231">
        <v>0.1183185496195459</v>
      </c>
      <c r="S63" s="231">
        <v>0.10576104326918929</v>
      </c>
      <c r="T63" s="231">
        <v>0.10203977873528861</v>
      </c>
      <c r="U63" s="231">
        <v>0.13133336881289889</v>
      </c>
      <c r="V63" s="231">
        <v>0.1137972993459746</v>
      </c>
      <c r="W63" s="231">
        <v>0.61749567456058529</v>
      </c>
      <c r="DA63" s="73" t="s">
        <v>3242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3243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3244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3245</v>
      </c>
    </row>
    <row r="67" spans="1:105" ht="12" customHeight="1" x14ac:dyDescent="0.25">
      <c r="A67" s="60" t="s">
        <v>3118</v>
      </c>
      <c r="B67" s="264">
        <v>0</v>
      </c>
      <c r="C67" s="264">
        <v>0</v>
      </c>
      <c r="D67" s="264">
        <v>0</v>
      </c>
      <c r="E67" s="264">
        <v>0</v>
      </c>
      <c r="F67" s="264">
        <v>0</v>
      </c>
      <c r="G67" s="264">
        <v>0</v>
      </c>
      <c r="H67" s="264">
        <v>0</v>
      </c>
      <c r="I67" s="264">
        <v>0</v>
      </c>
      <c r="J67" s="264">
        <v>0</v>
      </c>
      <c r="K67" s="264">
        <v>0</v>
      </c>
      <c r="L67" s="264">
        <v>0</v>
      </c>
      <c r="M67" s="264">
        <v>0</v>
      </c>
      <c r="N67" s="264">
        <v>0</v>
      </c>
      <c r="O67" s="264">
        <v>0</v>
      </c>
      <c r="P67" s="264">
        <v>0</v>
      </c>
      <c r="Q67" s="264">
        <v>0</v>
      </c>
      <c r="R67" s="264">
        <v>0</v>
      </c>
      <c r="S67" s="264">
        <v>0</v>
      </c>
      <c r="T67" s="264">
        <v>0</v>
      </c>
      <c r="U67" s="264">
        <v>0</v>
      </c>
      <c r="V67" s="264">
        <v>0</v>
      </c>
      <c r="W67" s="264">
        <v>0</v>
      </c>
      <c r="DA67" s="72" t="s">
        <v>3246</v>
      </c>
    </row>
    <row r="68" spans="1:105" ht="12" customHeight="1" x14ac:dyDescent="0.25">
      <c r="A68" s="57" t="s">
        <v>3120</v>
      </c>
      <c r="B68" s="263">
        <v>3.568803467551064</v>
      </c>
      <c r="C68" s="263">
        <v>4.9330395935048026</v>
      </c>
      <c r="D68" s="263">
        <v>4.9582016961201543</v>
      </c>
      <c r="E68" s="263">
        <v>14.193625518108769</v>
      </c>
      <c r="F68" s="263">
        <v>13.824845729935991</v>
      </c>
      <c r="G68" s="263">
        <v>11.66546167719283</v>
      </c>
      <c r="H68" s="263">
        <v>7.621604192654817</v>
      </c>
      <c r="I68" s="263">
        <v>6.5124085227852193</v>
      </c>
      <c r="J68" s="263">
        <v>5.0820785538053821</v>
      </c>
      <c r="K68" s="263">
        <v>4.4053229240653451</v>
      </c>
      <c r="L68" s="263">
        <v>7.3704937882447998</v>
      </c>
      <c r="M68" s="263">
        <v>5.060578648745234</v>
      </c>
      <c r="N68" s="263">
        <v>5.9361538079978562</v>
      </c>
      <c r="O68" s="263">
        <v>7.7249457111669404</v>
      </c>
      <c r="P68" s="263">
        <v>4.8132491826481676</v>
      </c>
      <c r="Q68" s="263">
        <v>4.3575168555130244</v>
      </c>
      <c r="R68" s="263">
        <v>6.8616172720285453</v>
      </c>
      <c r="S68" s="263">
        <v>11.36028824941452</v>
      </c>
      <c r="T68" s="263">
        <v>11.910651835794839</v>
      </c>
      <c r="U68" s="263">
        <v>12.79686727416234</v>
      </c>
      <c r="V68" s="263">
        <v>11.94361159733754</v>
      </c>
      <c r="W68" s="263">
        <v>12.157869509229529</v>
      </c>
      <c r="DA68" s="70" t="s">
        <v>3247</v>
      </c>
    </row>
    <row r="69" spans="1:105" ht="12" customHeight="1" x14ac:dyDescent="0.25">
      <c r="A69" s="41" t="s">
        <v>3122</v>
      </c>
      <c r="B69" s="352">
        <v>0</v>
      </c>
      <c r="C69" s="352">
        <v>0</v>
      </c>
      <c r="D69" s="352">
        <v>0</v>
      </c>
      <c r="E69" s="352">
        <v>0</v>
      </c>
      <c r="F69" s="352">
        <v>0</v>
      </c>
      <c r="G69" s="352">
        <v>0</v>
      </c>
      <c r="H69" s="352">
        <v>0</v>
      </c>
      <c r="I69" s="352">
        <v>0</v>
      </c>
      <c r="J69" s="352">
        <v>0</v>
      </c>
      <c r="K69" s="352">
        <v>0</v>
      </c>
      <c r="L69" s="352">
        <v>0</v>
      </c>
      <c r="M69" s="352">
        <v>0</v>
      </c>
      <c r="N69" s="352">
        <v>0</v>
      </c>
      <c r="O69" s="352">
        <v>0</v>
      </c>
      <c r="P69" s="352">
        <v>0</v>
      </c>
      <c r="Q69" s="352">
        <v>0</v>
      </c>
      <c r="R69" s="352">
        <v>0</v>
      </c>
      <c r="S69" s="352">
        <v>0</v>
      </c>
      <c r="T69" s="352">
        <v>0</v>
      </c>
      <c r="U69" s="352">
        <v>0</v>
      </c>
      <c r="V69" s="352">
        <v>0</v>
      </c>
      <c r="W69" s="352">
        <v>0</v>
      </c>
      <c r="DA69" s="97" t="s">
        <v>3248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431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1.0000000000000002</v>
      </c>
      <c r="C73" s="234">
        <f t="shared" si="3"/>
        <v>0.99999999999999978</v>
      </c>
      <c r="D73" s="234">
        <f t="shared" si="3"/>
        <v>1</v>
      </c>
      <c r="E73" s="234">
        <f t="shared" si="3"/>
        <v>0.99999999999999933</v>
      </c>
      <c r="F73" s="234">
        <f t="shared" si="3"/>
        <v>0.99999999999999989</v>
      </c>
      <c r="G73" s="234">
        <f t="shared" si="3"/>
        <v>1</v>
      </c>
      <c r="H73" s="234">
        <f t="shared" si="3"/>
        <v>1.0000000000000002</v>
      </c>
      <c r="I73" s="234">
        <f t="shared" si="3"/>
        <v>1</v>
      </c>
      <c r="J73" s="234">
        <f t="shared" si="3"/>
        <v>1</v>
      </c>
      <c r="K73" s="234">
        <f t="shared" si="3"/>
        <v>1</v>
      </c>
      <c r="L73" s="234">
        <f t="shared" si="3"/>
        <v>1</v>
      </c>
      <c r="M73" s="234">
        <f t="shared" si="3"/>
        <v>0.99999999999999978</v>
      </c>
      <c r="N73" s="234">
        <f t="shared" si="3"/>
        <v>1</v>
      </c>
      <c r="O73" s="234">
        <f t="shared" si="3"/>
        <v>0.99999999999999978</v>
      </c>
      <c r="P73" s="234">
        <f t="shared" si="3"/>
        <v>0.99999999999999989</v>
      </c>
      <c r="Q73" s="234">
        <f t="shared" si="3"/>
        <v>1</v>
      </c>
      <c r="R73" s="234">
        <f t="shared" si="3"/>
        <v>1</v>
      </c>
      <c r="S73" s="234">
        <f t="shared" si="3"/>
        <v>1.0000000000000002</v>
      </c>
      <c r="T73" s="234">
        <f t="shared" si="3"/>
        <v>0.99999999999999989</v>
      </c>
      <c r="U73" s="234">
        <f t="shared" si="3"/>
        <v>1</v>
      </c>
      <c r="V73" s="234">
        <f t="shared" si="3"/>
        <v>1.0000000000000004</v>
      </c>
      <c r="W73" s="234">
        <f t="shared" si="3"/>
        <v>0.99999999999999978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0</v>
      </c>
      <c r="C74" s="301">
        <f t="shared" si="4"/>
        <v>0</v>
      </c>
      <c r="D74" s="301">
        <f t="shared" si="4"/>
        <v>0</v>
      </c>
      <c r="E74" s="301">
        <f t="shared" si="4"/>
        <v>0</v>
      </c>
      <c r="F74" s="301">
        <f t="shared" si="4"/>
        <v>0</v>
      </c>
      <c r="G74" s="301">
        <f t="shared" si="4"/>
        <v>0</v>
      </c>
      <c r="H74" s="301">
        <f t="shared" si="4"/>
        <v>0</v>
      </c>
      <c r="I74" s="301">
        <f t="shared" si="4"/>
        <v>0</v>
      </c>
      <c r="J74" s="301">
        <f t="shared" si="4"/>
        <v>0</v>
      </c>
      <c r="K74" s="301">
        <f t="shared" si="4"/>
        <v>0</v>
      </c>
      <c r="L74" s="301">
        <f t="shared" si="4"/>
        <v>0</v>
      </c>
      <c r="M74" s="301">
        <f t="shared" si="4"/>
        <v>0</v>
      </c>
      <c r="N74" s="301">
        <f t="shared" si="4"/>
        <v>0</v>
      </c>
      <c r="O74" s="301">
        <f t="shared" si="4"/>
        <v>0</v>
      </c>
      <c r="P74" s="301">
        <f t="shared" si="4"/>
        <v>0</v>
      </c>
      <c r="Q74" s="301">
        <f t="shared" si="4"/>
        <v>0</v>
      </c>
      <c r="R74" s="301">
        <f t="shared" si="4"/>
        <v>0</v>
      </c>
      <c r="S74" s="301">
        <f t="shared" si="4"/>
        <v>0</v>
      </c>
      <c r="T74" s="301">
        <f t="shared" si="4"/>
        <v>0</v>
      </c>
      <c r="U74" s="301">
        <f t="shared" si="4"/>
        <v>0</v>
      </c>
      <c r="V74" s="301">
        <f t="shared" si="4"/>
        <v>0</v>
      </c>
      <c r="W74" s="301">
        <f t="shared" si="4"/>
        <v>0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0</v>
      </c>
      <c r="C75" s="235">
        <f t="shared" si="5"/>
        <v>0</v>
      </c>
      <c r="D75" s="235">
        <f t="shared" si="5"/>
        <v>0</v>
      </c>
      <c r="E75" s="235">
        <f t="shared" si="5"/>
        <v>0</v>
      </c>
      <c r="F75" s="235">
        <f t="shared" si="5"/>
        <v>0</v>
      </c>
      <c r="G75" s="235">
        <f t="shared" si="5"/>
        <v>0</v>
      </c>
      <c r="H75" s="235">
        <f t="shared" si="5"/>
        <v>0</v>
      </c>
      <c r="I75" s="235">
        <f t="shared" si="5"/>
        <v>0</v>
      </c>
      <c r="J75" s="235">
        <f t="shared" si="5"/>
        <v>0</v>
      </c>
      <c r="K75" s="235">
        <f t="shared" si="5"/>
        <v>0</v>
      </c>
      <c r="L75" s="235">
        <f t="shared" si="5"/>
        <v>0</v>
      </c>
      <c r="M75" s="235">
        <f t="shared" si="5"/>
        <v>0</v>
      </c>
      <c r="N75" s="235">
        <f t="shared" si="5"/>
        <v>0</v>
      </c>
      <c r="O75" s="235">
        <f t="shared" si="5"/>
        <v>0</v>
      </c>
      <c r="P75" s="235">
        <f t="shared" si="5"/>
        <v>0</v>
      </c>
      <c r="Q75" s="235">
        <f t="shared" si="5"/>
        <v>0</v>
      </c>
      <c r="R75" s="235">
        <f t="shared" si="5"/>
        <v>0</v>
      </c>
      <c r="S75" s="235">
        <f t="shared" si="5"/>
        <v>0</v>
      </c>
      <c r="T75" s="235">
        <f t="shared" si="5"/>
        <v>0</v>
      </c>
      <c r="U75" s="235">
        <f t="shared" si="5"/>
        <v>0</v>
      </c>
      <c r="V75" s="235">
        <f t="shared" si="5"/>
        <v>0</v>
      </c>
      <c r="W75" s="235">
        <f t="shared" si="5"/>
        <v>0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0</v>
      </c>
      <c r="C76" s="235">
        <f t="shared" si="6"/>
        <v>0</v>
      </c>
      <c r="D76" s="235">
        <f t="shared" si="6"/>
        <v>0</v>
      </c>
      <c r="E76" s="235">
        <f t="shared" si="6"/>
        <v>0</v>
      </c>
      <c r="F76" s="235">
        <f t="shared" si="6"/>
        <v>0</v>
      </c>
      <c r="G76" s="235">
        <f t="shared" si="6"/>
        <v>0</v>
      </c>
      <c r="H76" s="235">
        <f t="shared" si="6"/>
        <v>0</v>
      </c>
      <c r="I76" s="235">
        <f t="shared" si="6"/>
        <v>0</v>
      </c>
      <c r="J76" s="235">
        <f t="shared" si="6"/>
        <v>0</v>
      </c>
      <c r="K76" s="235">
        <f t="shared" si="6"/>
        <v>0</v>
      </c>
      <c r="L76" s="235">
        <f t="shared" si="6"/>
        <v>0</v>
      </c>
      <c r="M76" s="235">
        <f t="shared" si="6"/>
        <v>0</v>
      </c>
      <c r="N76" s="235">
        <f t="shared" si="6"/>
        <v>0</v>
      </c>
      <c r="O76" s="235">
        <f t="shared" si="6"/>
        <v>0</v>
      </c>
      <c r="P76" s="235">
        <f t="shared" si="6"/>
        <v>0</v>
      </c>
      <c r="Q76" s="235">
        <f t="shared" si="6"/>
        <v>0</v>
      </c>
      <c r="R76" s="235">
        <f t="shared" si="6"/>
        <v>0</v>
      </c>
      <c r="S76" s="235">
        <f t="shared" si="6"/>
        <v>0</v>
      </c>
      <c r="T76" s="235">
        <f t="shared" si="6"/>
        <v>0</v>
      </c>
      <c r="U76" s="235">
        <f t="shared" si="6"/>
        <v>0</v>
      </c>
      <c r="V76" s="235">
        <f t="shared" si="6"/>
        <v>0</v>
      </c>
      <c r="W76" s="235">
        <f t="shared" si="6"/>
        <v>0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0</v>
      </c>
      <c r="C77" s="235">
        <f t="shared" si="7"/>
        <v>0</v>
      </c>
      <c r="D77" s="235">
        <f t="shared" si="7"/>
        <v>0</v>
      </c>
      <c r="E77" s="235">
        <f t="shared" si="7"/>
        <v>0</v>
      </c>
      <c r="F77" s="235">
        <f t="shared" si="7"/>
        <v>0</v>
      </c>
      <c r="G77" s="235">
        <f t="shared" si="7"/>
        <v>0</v>
      </c>
      <c r="H77" s="235">
        <f t="shared" si="7"/>
        <v>0</v>
      </c>
      <c r="I77" s="235">
        <f t="shared" si="7"/>
        <v>0</v>
      </c>
      <c r="J77" s="235">
        <f t="shared" si="7"/>
        <v>0</v>
      </c>
      <c r="K77" s="235">
        <f t="shared" si="7"/>
        <v>0</v>
      </c>
      <c r="L77" s="235">
        <f t="shared" si="7"/>
        <v>0</v>
      </c>
      <c r="M77" s="235">
        <f t="shared" si="7"/>
        <v>0</v>
      </c>
      <c r="N77" s="235">
        <f t="shared" si="7"/>
        <v>0</v>
      </c>
      <c r="O77" s="235">
        <f t="shared" si="7"/>
        <v>0</v>
      </c>
      <c r="P77" s="235">
        <f t="shared" si="7"/>
        <v>0</v>
      </c>
      <c r="Q77" s="235">
        <f t="shared" si="7"/>
        <v>0</v>
      </c>
      <c r="R77" s="235">
        <f t="shared" si="7"/>
        <v>0</v>
      </c>
      <c r="S77" s="235">
        <f t="shared" si="7"/>
        <v>0</v>
      </c>
      <c r="T77" s="235">
        <f t="shared" si="7"/>
        <v>0</v>
      </c>
      <c r="U77" s="235">
        <f t="shared" si="7"/>
        <v>0</v>
      </c>
      <c r="V77" s="235">
        <f t="shared" si="7"/>
        <v>0</v>
      </c>
      <c r="W77" s="235">
        <f t="shared" si="7"/>
        <v>0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1.946176732087972E-2</v>
      </c>
      <c r="C78" s="302">
        <f t="shared" si="8"/>
        <v>1.9770341113410334E-2</v>
      </c>
      <c r="D78" s="302">
        <f t="shared" si="8"/>
        <v>1.6775397836350108E-2</v>
      </c>
      <c r="E78" s="302">
        <f t="shared" si="8"/>
        <v>1.3046930954425356E-2</v>
      </c>
      <c r="F78" s="302">
        <f t="shared" si="8"/>
        <v>1.4494070708496058E-2</v>
      </c>
      <c r="G78" s="302">
        <f t="shared" si="8"/>
        <v>1.5454384568305907E-2</v>
      </c>
      <c r="H78" s="302">
        <f t="shared" si="8"/>
        <v>1.8221492057786708E-2</v>
      </c>
      <c r="I78" s="302">
        <f t="shared" si="8"/>
        <v>2.0077760403153719E-2</v>
      </c>
      <c r="J78" s="302">
        <f t="shared" si="8"/>
        <v>1.7832824982356929E-2</v>
      </c>
      <c r="K78" s="302">
        <f t="shared" si="8"/>
        <v>1.6623329759218666E-2</v>
      </c>
      <c r="L78" s="302">
        <f t="shared" si="8"/>
        <v>1.299044661941604E-2</v>
      </c>
      <c r="M78" s="302">
        <f t="shared" si="8"/>
        <v>6.4057229878599223E-3</v>
      </c>
      <c r="N78" s="302">
        <f t="shared" si="8"/>
        <v>7.0426661083151593E-3</v>
      </c>
      <c r="O78" s="302">
        <f t="shared" si="8"/>
        <v>7.7224120354398998E-3</v>
      </c>
      <c r="P78" s="302">
        <f t="shared" si="8"/>
        <v>3.7548175329496906E-3</v>
      </c>
      <c r="Q78" s="302">
        <f t="shared" si="8"/>
        <v>2.0887685302905341E-3</v>
      </c>
      <c r="R78" s="302">
        <f t="shared" si="8"/>
        <v>1.7760783203671108E-3</v>
      </c>
      <c r="S78" s="302">
        <f t="shared" si="8"/>
        <v>2.6451780867206777E-3</v>
      </c>
      <c r="T78" s="302">
        <f t="shared" si="8"/>
        <v>4.7339307916300496E-3</v>
      </c>
      <c r="U78" s="302">
        <f t="shared" si="8"/>
        <v>6.5194551934368026E-3</v>
      </c>
      <c r="V78" s="302">
        <f t="shared" si="8"/>
        <v>4.3815429217445578E-3</v>
      </c>
      <c r="W78" s="302">
        <f t="shared" si="8"/>
        <v>1.2295177285734558E-2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0.35602114807581042</v>
      </c>
      <c r="C79" s="303">
        <f t="shared" si="9"/>
        <v>0.35727880046056149</v>
      </c>
      <c r="D79" s="303">
        <f t="shared" si="9"/>
        <v>0.33680331226786753</v>
      </c>
      <c r="E79" s="303">
        <f t="shared" si="9"/>
        <v>0.29962389661828814</v>
      </c>
      <c r="F79" s="303">
        <f t="shared" si="9"/>
        <v>0.29597765700194628</v>
      </c>
      <c r="G79" s="303">
        <f t="shared" si="9"/>
        <v>0.30404594034041754</v>
      </c>
      <c r="H79" s="303">
        <f t="shared" si="9"/>
        <v>0.3263520149490442</v>
      </c>
      <c r="I79" s="303">
        <f t="shared" si="9"/>
        <v>0.33997859186017926</v>
      </c>
      <c r="J79" s="303">
        <f t="shared" si="9"/>
        <v>0.32646791713843154</v>
      </c>
      <c r="K79" s="303">
        <f t="shared" si="9"/>
        <v>0.31609374194096063</v>
      </c>
      <c r="L79" s="303">
        <f t="shared" si="9"/>
        <v>0.29615575457122462</v>
      </c>
      <c r="M79" s="303">
        <f t="shared" si="9"/>
        <v>0.30580728497589266</v>
      </c>
      <c r="N79" s="303">
        <f t="shared" si="9"/>
        <v>0.30165008802298027</v>
      </c>
      <c r="O79" s="303">
        <f t="shared" si="9"/>
        <v>0.30517649856869083</v>
      </c>
      <c r="P79" s="303">
        <f t="shared" si="9"/>
        <v>0.29496410287492131</v>
      </c>
      <c r="Q79" s="303">
        <f t="shared" si="9"/>
        <v>0.28239854803732739</v>
      </c>
      <c r="R79" s="303">
        <f t="shared" si="9"/>
        <v>0.26645598807725485</v>
      </c>
      <c r="S79" s="303">
        <f t="shared" si="9"/>
        <v>0.25780568759779171</v>
      </c>
      <c r="T79" s="303">
        <f t="shared" si="9"/>
        <v>0.26121228361353238</v>
      </c>
      <c r="U79" s="303">
        <f t="shared" si="9"/>
        <v>0.27785859974640353</v>
      </c>
      <c r="V79" s="303">
        <f t="shared" si="9"/>
        <v>0.26609649118074885</v>
      </c>
      <c r="W79" s="303">
        <f t="shared" si="9"/>
        <v>0.3540170574174154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0.4800933257579002</v>
      </c>
      <c r="C80" s="303">
        <f t="shared" si="10"/>
        <v>0.46211488434015158</v>
      </c>
      <c r="D80" s="303">
        <f t="shared" si="10"/>
        <v>0.4830879498847892</v>
      </c>
      <c r="E80" s="303">
        <f t="shared" si="10"/>
        <v>0.46076902803312475</v>
      </c>
      <c r="F80" s="303">
        <f t="shared" si="10"/>
        <v>0.46147911257573954</v>
      </c>
      <c r="G80" s="303">
        <f t="shared" si="10"/>
        <v>0.46170324713497074</v>
      </c>
      <c r="H80" s="303">
        <f t="shared" si="10"/>
        <v>0.46136033969931894</v>
      </c>
      <c r="I80" s="303">
        <f t="shared" si="10"/>
        <v>0.45623002233534277</v>
      </c>
      <c r="J80" s="303">
        <f t="shared" si="10"/>
        <v>0.48218801355531221</v>
      </c>
      <c r="K80" s="303">
        <f t="shared" si="10"/>
        <v>0.50656822384084943</v>
      </c>
      <c r="L80" s="303">
        <f t="shared" si="10"/>
        <v>0.50808477313119604</v>
      </c>
      <c r="M80" s="303">
        <f t="shared" si="10"/>
        <v>0.52006042839282673</v>
      </c>
      <c r="N80" s="303">
        <f t="shared" si="10"/>
        <v>0.5195740978919221</v>
      </c>
      <c r="O80" s="303">
        <f t="shared" si="10"/>
        <v>0.49068748426768416</v>
      </c>
      <c r="P80" s="303">
        <f t="shared" si="10"/>
        <v>0.53879976774225058</v>
      </c>
      <c r="Q80" s="303">
        <f t="shared" si="10"/>
        <v>0.55678219848356925</v>
      </c>
      <c r="R80" s="303">
        <f t="shared" si="10"/>
        <v>0.54934945771431209</v>
      </c>
      <c r="S80" s="303">
        <f t="shared" si="10"/>
        <v>0.50058971472381164</v>
      </c>
      <c r="T80" s="303">
        <f t="shared" si="10"/>
        <v>0.48489419451565235</v>
      </c>
      <c r="U80" s="303">
        <f t="shared" si="10"/>
        <v>0.46823565105322462</v>
      </c>
      <c r="V80" s="303">
        <f t="shared" si="10"/>
        <v>0.47894940799104163</v>
      </c>
      <c r="W80" s="303">
        <f t="shared" si="10"/>
        <v>0.42913051231455523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0.4800933257579002</v>
      </c>
      <c r="C81" s="304">
        <f t="shared" si="11"/>
        <v>0.46211488434015158</v>
      </c>
      <c r="D81" s="304">
        <f t="shared" si="11"/>
        <v>0.4830879498847892</v>
      </c>
      <c r="E81" s="304">
        <f t="shared" si="11"/>
        <v>0.46076902803312475</v>
      </c>
      <c r="F81" s="304">
        <f t="shared" si="11"/>
        <v>0.46147911257573954</v>
      </c>
      <c r="G81" s="304">
        <f t="shared" si="11"/>
        <v>0.46170324713497074</v>
      </c>
      <c r="H81" s="304">
        <f t="shared" si="11"/>
        <v>0.46136033969931894</v>
      </c>
      <c r="I81" s="304">
        <f t="shared" si="11"/>
        <v>0.45623002233534277</v>
      </c>
      <c r="J81" s="304">
        <f t="shared" si="11"/>
        <v>0.48218801355531221</v>
      </c>
      <c r="K81" s="304">
        <f t="shared" si="11"/>
        <v>0.50656822384084943</v>
      </c>
      <c r="L81" s="304">
        <f t="shared" si="11"/>
        <v>0.50808477313119604</v>
      </c>
      <c r="M81" s="304">
        <f t="shared" si="11"/>
        <v>0.52006042839282673</v>
      </c>
      <c r="N81" s="304">
        <f t="shared" si="11"/>
        <v>0.5195740978919221</v>
      </c>
      <c r="O81" s="304">
        <f t="shared" si="11"/>
        <v>0.49068748426768416</v>
      </c>
      <c r="P81" s="304">
        <f t="shared" si="11"/>
        <v>0.53879976774225058</v>
      </c>
      <c r="Q81" s="304">
        <f t="shared" si="11"/>
        <v>0.55678219848356925</v>
      </c>
      <c r="R81" s="304">
        <f t="shared" si="11"/>
        <v>0.54934945771431209</v>
      </c>
      <c r="S81" s="304">
        <f t="shared" si="11"/>
        <v>0.50058971472381164</v>
      </c>
      <c r="T81" s="304">
        <f t="shared" si="11"/>
        <v>0.48489419451565235</v>
      </c>
      <c r="U81" s="304">
        <f t="shared" si="11"/>
        <v>0.46823565105322462</v>
      </c>
      <c r="V81" s="304">
        <f t="shared" si="11"/>
        <v>0.47894940799104163</v>
      </c>
      <c r="W81" s="304">
        <f t="shared" si="11"/>
        <v>0.42913051231455523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0</v>
      </c>
      <c r="C82" s="304">
        <f t="shared" si="12"/>
        <v>0</v>
      </c>
      <c r="D82" s="304">
        <f t="shared" si="12"/>
        <v>0</v>
      </c>
      <c r="E82" s="304">
        <f t="shared" si="12"/>
        <v>0</v>
      </c>
      <c r="F82" s="304">
        <f t="shared" si="12"/>
        <v>0</v>
      </c>
      <c r="G82" s="304">
        <f t="shared" si="12"/>
        <v>0</v>
      </c>
      <c r="H82" s="304">
        <f t="shared" si="12"/>
        <v>0</v>
      </c>
      <c r="I82" s="304">
        <f t="shared" si="12"/>
        <v>0</v>
      </c>
      <c r="J82" s="304">
        <f t="shared" si="12"/>
        <v>0</v>
      </c>
      <c r="K82" s="304">
        <f t="shared" si="12"/>
        <v>0</v>
      </c>
      <c r="L82" s="304">
        <f t="shared" si="12"/>
        <v>0</v>
      </c>
      <c r="M82" s="304">
        <f t="shared" si="12"/>
        <v>0</v>
      </c>
      <c r="N82" s="304">
        <f t="shared" si="12"/>
        <v>0</v>
      </c>
      <c r="O82" s="304">
        <f t="shared" si="12"/>
        <v>0</v>
      </c>
      <c r="P82" s="304">
        <f t="shared" si="12"/>
        <v>0</v>
      </c>
      <c r="Q82" s="304">
        <f t="shared" si="12"/>
        <v>0</v>
      </c>
      <c r="R82" s="304">
        <f t="shared" si="12"/>
        <v>0</v>
      </c>
      <c r="S82" s="304">
        <f t="shared" si="12"/>
        <v>0</v>
      </c>
      <c r="T82" s="304">
        <f t="shared" si="12"/>
        <v>0</v>
      </c>
      <c r="U82" s="304">
        <f t="shared" si="12"/>
        <v>0</v>
      </c>
      <c r="V82" s="304">
        <f t="shared" si="12"/>
        <v>0</v>
      </c>
      <c r="W82" s="304">
        <f t="shared" si="12"/>
        <v>0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9.6479347841370841E-2</v>
      </c>
      <c r="C83" s="303">
        <f t="shared" si="13"/>
        <v>9.8484417621637926E-2</v>
      </c>
      <c r="D83" s="303">
        <f t="shared" si="13"/>
        <v>8.951085487988289E-2</v>
      </c>
      <c r="E83" s="303">
        <f t="shared" si="13"/>
        <v>7.6884583113477595E-2</v>
      </c>
      <c r="F83" s="303">
        <f t="shared" si="13"/>
        <v>7.514803848955523E-2</v>
      </c>
      <c r="G83" s="303">
        <f t="shared" si="13"/>
        <v>7.8178559311391102E-2</v>
      </c>
      <c r="H83" s="303">
        <f t="shared" si="13"/>
        <v>8.6946992310856522E-2</v>
      </c>
      <c r="I83" s="303">
        <f t="shared" si="13"/>
        <v>9.3047796854097919E-2</v>
      </c>
      <c r="J83" s="303">
        <f t="shared" si="13"/>
        <v>8.7492498310606598E-2</v>
      </c>
      <c r="K83" s="303">
        <f t="shared" si="13"/>
        <v>8.1033521900728864E-2</v>
      </c>
      <c r="L83" s="303">
        <f t="shared" si="13"/>
        <v>7.282111108309762E-2</v>
      </c>
      <c r="M83" s="303">
        <f t="shared" si="13"/>
        <v>7.561890613482497E-2</v>
      </c>
      <c r="N83" s="303">
        <f t="shared" si="13"/>
        <v>7.4221374679382668E-2</v>
      </c>
      <c r="O83" s="303">
        <f t="shared" si="13"/>
        <v>7.9103911350501765E-2</v>
      </c>
      <c r="P83" s="303">
        <f t="shared" si="13"/>
        <v>7.0425936651468554E-2</v>
      </c>
      <c r="Q83" s="303">
        <f t="shared" si="13"/>
        <v>6.3684933629191573E-2</v>
      </c>
      <c r="R83" s="303">
        <f t="shared" si="13"/>
        <v>5.7794838503873201E-2</v>
      </c>
      <c r="S83" s="303">
        <f t="shared" si="13"/>
        <v>5.8726299257581244E-2</v>
      </c>
      <c r="T83" s="303">
        <f t="shared" si="13"/>
        <v>6.1562414213720135E-2</v>
      </c>
      <c r="U83" s="303">
        <f t="shared" si="13"/>
        <v>6.9829112278130254E-2</v>
      </c>
      <c r="V83" s="303">
        <f t="shared" si="13"/>
        <v>6.4121640008234532E-2</v>
      </c>
      <c r="W83" s="303">
        <f t="shared" si="13"/>
        <v>0.10388764438077873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3.9502489115894657E-2</v>
      </c>
      <c r="C84" s="304">
        <f t="shared" si="14"/>
        <v>4.0286709781360314E-2</v>
      </c>
      <c r="D84" s="304">
        <f t="shared" si="14"/>
        <v>3.6953166031366121E-2</v>
      </c>
      <c r="E84" s="304">
        <f t="shared" si="14"/>
        <v>3.1763230341574231E-2</v>
      </c>
      <c r="F84" s="304">
        <f t="shared" si="14"/>
        <v>3.096332556774611E-2</v>
      </c>
      <c r="G84" s="304">
        <f t="shared" si="14"/>
        <v>3.2163335167218213E-2</v>
      </c>
      <c r="H84" s="304">
        <f t="shared" si="14"/>
        <v>3.5751474550887986E-2</v>
      </c>
      <c r="I84" s="304">
        <f t="shared" si="14"/>
        <v>3.8358640063435465E-2</v>
      </c>
      <c r="J84" s="304">
        <f t="shared" si="14"/>
        <v>3.6838946657097506E-2</v>
      </c>
      <c r="K84" s="304">
        <f t="shared" si="14"/>
        <v>3.4119377642412158E-2</v>
      </c>
      <c r="L84" s="304">
        <f t="shared" si="14"/>
        <v>3.0661520456041109E-2</v>
      </c>
      <c r="M84" s="304">
        <f t="shared" si="14"/>
        <v>3.1839539425189453E-2</v>
      </c>
      <c r="N84" s="304">
        <f t="shared" si="14"/>
        <v>3.1323163105958306E-2</v>
      </c>
      <c r="O84" s="304">
        <f t="shared" si="14"/>
        <v>3.3656101385342668E-2</v>
      </c>
      <c r="P84" s="304">
        <f t="shared" si="14"/>
        <v>2.9982666392444759E-2</v>
      </c>
      <c r="Q84" s="304">
        <f t="shared" si="14"/>
        <v>2.7148713600846384E-2</v>
      </c>
      <c r="R84" s="304">
        <f t="shared" si="14"/>
        <v>2.4624715776055579E-2</v>
      </c>
      <c r="S84" s="304">
        <f t="shared" si="14"/>
        <v>2.4987101309006565E-2</v>
      </c>
      <c r="T84" s="304">
        <f t="shared" si="14"/>
        <v>2.6182193857487497E-2</v>
      </c>
      <c r="U84" s="304">
        <f t="shared" si="14"/>
        <v>2.9639100370016457E-2</v>
      </c>
      <c r="V84" s="304">
        <f t="shared" si="14"/>
        <v>2.7249589615784796E-2</v>
      </c>
      <c r="W84" s="304">
        <f t="shared" si="14"/>
        <v>4.3848849527733678E-2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5.6976858725476177E-2</v>
      </c>
      <c r="C85" s="304">
        <f t="shared" si="15"/>
        <v>5.8197707840277613E-2</v>
      </c>
      <c r="D85" s="304">
        <f t="shared" si="15"/>
        <v>5.2557688848516769E-2</v>
      </c>
      <c r="E85" s="304">
        <f t="shared" si="15"/>
        <v>4.5121352771903364E-2</v>
      </c>
      <c r="F85" s="304">
        <f t="shared" si="15"/>
        <v>4.4184712921809116E-2</v>
      </c>
      <c r="G85" s="304">
        <f t="shared" si="15"/>
        <v>4.6015224144172896E-2</v>
      </c>
      <c r="H85" s="304">
        <f t="shared" si="15"/>
        <v>5.1195517759968542E-2</v>
      </c>
      <c r="I85" s="304">
        <f t="shared" si="15"/>
        <v>5.4689156790662448E-2</v>
      </c>
      <c r="J85" s="304">
        <f t="shared" si="15"/>
        <v>5.0653551653509092E-2</v>
      </c>
      <c r="K85" s="304">
        <f t="shared" si="15"/>
        <v>4.6914144258316706E-2</v>
      </c>
      <c r="L85" s="304">
        <f t="shared" si="15"/>
        <v>4.2159590627056508E-2</v>
      </c>
      <c r="M85" s="304">
        <f t="shared" si="15"/>
        <v>4.377936670963551E-2</v>
      </c>
      <c r="N85" s="304">
        <f t="shared" si="15"/>
        <v>4.2898211573424369E-2</v>
      </c>
      <c r="O85" s="304">
        <f t="shared" si="15"/>
        <v>4.5447809965159104E-2</v>
      </c>
      <c r="P85" s="304">
        <f t="shared" si="15"/>
        <v>4.0443270259023799E-2</v>
      </c>
      <c r="Q85" s="304">
        <f t="shared" si="15"/>
        <v>3.6536220028345189E-2</v>
      </c>
      <c r="R85" s="304">
        <f t="shared" si="15"/>
        <v>3.3170122727817622E-2</v>
      </c>
      <c r="S85" s="304">
        <f t="shared" si="15"/>
        <v>3.3739197948574676E-2</v>
      </c>
      <c r="T85" s="304">
        <f t="shared" si="15"/>
        <v>3.5380220356232638E-2</v>
      </c>
      <c r="U85" s="304">
        <f t="shared" si="15"/>
        <v>4.0190011908113797E-2</v>
      </c>
      <c r="V85" s="304">
        <f t="shared" si="15"/>
        <v>3.6872050392449743E-2</v>
      </c>
      <c r="W85" s="304">
        <f t="shared" si="15"/>
        <v>6.0038794853045051E-2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0</v>
      </c>
      <c r="C86" s="304">
        <f t="shared" si="16"/>
        <v>0</v>
      </c>
      <c r="D86" s="304">
        <f t="shared" si="16"/>
        <v>0</v>
      </c>
      <c r="E86" s="304">
        <f t="shared" si="16"/>
        <v>0</v>
      </c>
      <c r="F86" s="304">
        <f t="shared" si="16"/>
        <v>0</v>
      </c>
      <c r="G86" s="304">
        <f t="shared" si="16"/>
        <v>0</v>
      </c>
      <c r="H86" s="304">
        <f t="shared" si="16"/>
        <v>0</v>
      </c>
      <c r="I86" s="304">
        <f t="shared" si="16"/>
        <v>0</v>
      </c>
      <c r="J86" s="304">
        <f t="shared" si="16"/>
        <v>0</v>
      </c>
      <c r="K86" s="304">
        <f t="shared" si="16"/>
        <v>0</v>
      </c>
      <c r="L86" s="304">
        <f t="shared" si="16"/>
        <v>0</v>
      </c>
      <c r="M86" s="304">
        <f t="shared" si="16"/>
        <v>0</v>
      </c>
      <c r="N86" s="304">
        <f t="shared" si="16"/>
        <v>0</v>
      </c>
      <c r="O86" s="304">
        <f t="shared" si="16"/>
        <v>0</v>
      </c>
      <c r="P86" s="304">
        <f t="shared" si="16"/>
        <v>0</v>
      </c>
      <c r="Q86" s="304">
        <f t="shared" si="16"/>
        <v>0</v>
      </c>
      <c r="R86" s="304">
        <f t="shared" si="16"/>
        <v>0</v>
      </c>
      <c r="S86" s="304">
        <f t="shared" si="16"/>
        <v>0</v>
      </c>
      <c r="T86" s="304">
        <f t="shared" si="16"/>
        <v>0</v>
      </c>
      <c r="U86" s="304">
        <f t="shared" si="16"/>
        <v>0</v>
      </c>
      <c r="V86" s="304">
        <f t="shared" si="16"/>
        <v>0</v>
      </c>
      <c r="W86" s="304">
        <f t="shared" si="16"/>
        <v>0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1.7724644770127435E-2</v>
      </c>
      <c r="C87" s="303">
        <f t="shared" si="17"/>
        <v>1.8017409017037488E-2</v>
      </c>
      <c r="D87" s="303">
        <f t="shared" si="17"/>
        <v>1.6355292253475762E-2</v>
      </c>
      <c r="E87" s="303">
        <f t="shared" si="17"/>
        <v>1.4140916141103464E-2</v>
      </c>
      <c r="F87" s="303">
        <f t="shared" si="17"/>
        <v>1.423468824570766E-2</v>
      </c>
      <c r="G87" s="303">
        <f t="shared" si="17"/>
        <v>1.5047930849169066E-2</v>
      </c>
      <c r="H87" s="303">
        <f t="shared" si="17"/>
        <v>1.705713801373257E-2</v>
      </c>
      <c r="I87" s="303">
        <f t="shared" si="17"/>
        <v>1.8498499234878559E-2</v>
      </c>
      <c r="J87" s="303">
        <f t="shared" si="17"/>
        <v>1.7633397072663572E-2</v>
      </c>
      <c r="K87" s="303">
        <f t="shared" si="17"/>
        <v>1.6498166290333783E-2</v>
      </c>
      <c r="L87" s="303">
        <f t="shared" si="17"/>
        <v>1.4371771762381479E-2</v>
      </c>
      <c r="M87" s="303">
        <f t="shared" si="17"/>
        <v>1.5304820103672909E-2</v>
      </c>
      <c r="N87" s="303">
        <f t="shared" si="17"/>
        <v>1.4975968131752993E-2</v>
      </c>
      <c r="O87" s="303">
        <f t="shared" si="17"/>
        <v>1.5865174038680464E-2</v>
      </c>
      <c r="P87" s="303">
        <f t="shared" si="17"/>
        <v>1.4117162786269158E-2</v>
      </c>
      <c r="Q87" s="303">
        <f t="shared" si="17"/>
        <v>1.2790492129496896E-2</v>
      </c>
      <c r="R87" s="303">
        <f t="shared" si="17"/>
        <v>1.1467826372513888E-2</v>
      </c>
      <c r="S87" s="303">
        <f t="shared" si="17"/>
        <v>1.1210021259722189E-2</v>
      </c>
      <c r="T87" s="303">
        <f t="shared" si="17"/>
        <v>1.158694244153379E-2</v>
      </c>
      <c r="U87" s="303">
        <f t="shared" si="17"/>
        <v>1.3151922981740829E-2</v>
      </c>
      <c r="V87" s="303">
        <f t="shared" si="17"/>
        <v>1.2219112042476112E-2</v>
      </c>
      <c r="W87" s="303">
        <f t="shared" si="17"/>
        <v>2.1057906085631989E-2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1.3437984552536749E-2</v>
      </c>
      <c r="C88" s="304">
        <f t="shared" si="18"/>
        <v>1.3638898082345757E-2</v>
      </c>
      <c r="D88" s="304">
        <f t="shared" si="18"/>
        <v>1.2401108766440018E-2</v>
      </c>
      <c r="E88" s="304">
        <f t="shared" si="18"/>
        <v>1.0746206214690673E-2</v>
      </c>
      <c r="F88" s="304">
        <f t="shared" si="18"/>
        <v>1.0910446521182835E-2</v>
      </c>
      <c r="G88" s="304">
        <f t="shared" si="18"/>
        <v>1.1585970411989914E-2</v>
      </c>
      <c r="H88" s="304">
        <f t="shared" si="18"/>
        <v>1.3205437617998261E-2</v>
      </c>
      <c r="I88" s="304">
        <f t="shared" si="18"/>
        <v>1.4383954523355369E-2</v>
      </c>
      <c r="J88" s="304">
        <f t="shared" si="18"/>
        <v>1.3822471556412107E-2</v>
      </c>
      <c r="K88" s="304">
        <f t="shared" si="18"/>
        <v>1.2968575499739421E-2</v>
      </c>
      <c r="L88" s="304">
        <f t="shared" si="18"/>
        <v>1.1199890335894469E-2</v>
      </c>
      <c r="M88" s="304">
        <f t="shared" si="18"/>
        <v>1.2011074645894692E-2</v>
      </c>
      <c r="N88" s="304">
        <f t="shared" si="18"/>
        <v>1.1748516477326082E-2</v>
      </c>
      <c r="O88" s="304">
        <f t="shared" si="18"/>
        <v>1.2445903069514892E-2</v>
      </c>
      <c r="P88" s="304">
        <f t="shared" si="18"/>
        <v>1.1074408910982101E-2</v>
      </c>
      <c r="Q88" s="304">
        <f t="shared" si="18"/>
        <v>1.0041685606988168E-2</v>
      </c>
      <c r="R88" s="304">
        <f t="shared" si="18"/>
        <v>8.9722685497313718E-3</v>
      </c>
      <c r="S88" s="304">
        <f t="shared" si="18"/>
        <v>8.6716490002682941E-3</v>
      </c>
      <c r="T88" s="304">
        <f t="shared" si="18"/>
        <v>8.9251076811902672E-3</v>
      </c>
      <c r="U88" s="304">
        <f t="shared" si="18"/>
        <v>1.0128223026271454E-2</v>
      </c>
      <c r="V88" s="304">
        <f t="shared" si="18"/>
        <v>9.4450392856773851E-3</v>
      </c>
      <c r="W88" s="304">
        <f t="shared" si="18"/>
        <v>1.6540880767534558E-2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4.2866602175906845E-3</v>
      </c>
      <c r="C89" s="304">
        <f t="shared" si="19"/>
        <v>4.3785109346917315E-3</v>
      </c>
      <c r="D89" s="304">
        <f t="shared" si="19"/>
        <v>3.9541834870357451E-3</v>
      </c>
      <c r="E89" s="304">
        <f t="shared" si="19"/>
        <v>3.3947099264127903E-3</v>
      </c>
      <c r="F89" s="304">
        <f t="shared" si="19"/>
        <v>3.3242417245248242E-3</v>
      </c>
      <c r="G89" s="304">
        <f t="shared" si="19"/>
        <v>3.4619604371791532E-3</v>
      </c>
      <c r="H89" s="304">
        <f t="shared" si="19"/>
        <v>3.8517003957343099E-3</v>
      </c>
      <c r="I89" s="304">
        <f t="shared" si="19"/>
        <v>4.1145447115231906E-3</v>
      </c>
      <c r="J89" s="304">
        <f t="shared" si="19"/>
        <v>3.8109255162514671E-3</v>
      </c>
      <c r="K89" s="304">
        <f t="shared" si="19"/>
        <v>3.5295907905943612E-3</v>
      </c>
      <c r="L89" s="304">
        <f t="shared" si="19"/>
        <v>3.171881426487009E-3</v>
      </c>
      <c r="M89" s="304">
        <f t="shared" si="19"/>
        <v>3.2937454577782184E-3</v>
      </c>
      <c r="N89" s="304">
        <f t="shared" si="19"/>
        <v>3.2274516544269108E-3</v>
      </c>
      <c r="O89" s="304">
        <f t="shared" si="19"/>
        <v>3.4192709691655753E-3</v>
      </c>
      <c r="P89" s="304">
        <f t="shared" si="19"/>
        <v>3.0427538752870568E-3</v>
      </c>
      <c r="Q89" s="304">
        <f t="shared" si="19"/>
        <v>2.7488065225087285E-3</v>
      </c>
      <c r="R89" s="304">
        <f t="shared" si="19"/>
        <v>2.4955578227825168E-3</v>
      </c>
      <c r="S89" s="304">
        <f t="shared" si="19"/>
        <v>2.5383722594538934E-3</v>
      </c>
      <c r="T89" s="304">
        <f t="shared" si="19"/>
        <v>2.6618347603435213E-3</v>
      </c>
      <c r="U89" s="304">
        <f t="shared" si="19"/>
        <v>3.0236999554693763E-3</v>
      </c>
      <c r="V89" s="304">
        <f t="shared" si="19"/>
        <v>2.7740727567987277E-3</v>
      </c>
      <c r="W89" s="304">
        <f t="shared" si="19"/>
        <v>4.5170253180974312E-3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0</v>
      </c>
      <c r="C90" s="304">
        <f t="shared" si="20"/>
        <v>0</v>
      </c>
      <c r="D90" s="304">
        <f t="shared" si="20"/>
        <v>0</v>
      </c>
      <c r="E90" s="304">
        <f t="shared" si="20"/>
        <v>0</v>
      </c>
      <c r="F90" s="304">
        <f t="shared" si="20"/>
        <v>0</v>
      </c>
      <c r="G90" s="304">
        <f t="shared" si="20"/>
        <v>0</v>
      </c>
      <c r="H90" s="304">
        <f t="shared" si="20"/>
        <v>0</v>
      </c>
      <c r="I90" s="304">
        <f t="shared" si="20"/>
        <v>0</v>
      </c>
      <c r="J90" s="304">
        <f t="shared" si="20"/>
        <v>0</v>
      </c>
      <c r="K90" s="304">
        <f t="shared" si="20"/>
        <v>0</v>
      </c>
      <c r="L90" s="304">
        <f t="shared" si="20"/>
        <v>0</v>
      </c>
      <c r="M90" s="304">
        <f t="shared" si="20"/>
        <v>0</v>
      </c>
      <c r="N90" s="304">
        <f t="shared" si="20"/>
        <v>0</v>
      </c>
      <c r="O90" s="304">
        <f t="shared" si="20"/>
        <v>0</v>
      </c>
      <c r="P90" s="304">
        <f t="shared" si="20"/>
        <v>0</v>
      </c>
      <c r="Q90" s="304">
        <f t="shared" si="20"/>
        <v>0</v>
      </c>
      <c r="R90" s="304">
        <f t="shared" si="20"/>
        <v>0</v>
      </c>
      <c r="S90" s="304">
        <f t="shared" si="20"/>
        <v>0</v>
      </c>
      <c r="T90" s="304">
        <f t="shared" si="20"/>
        <v>0</v>
      </c>
      <c r="U90" s="304">
        <f t="shared" si="20"/>
        <v>0</v>
      </c>
      <c r="V90" s="304">
        <f t="shared" si="20"/>
        <v>0</v>
      </c>
      <c r="W90" s="304">
        <f t="shared" si="20"/>
        <v>0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3.0219766233911594E-2</v>
      </c>
      <c r="C91" s="303">
        <f t="shared" si="21"/>
        <v>4.4334147447201044E-2</v>
      </c>
      <c r="D91" s="303">
        <f t="shared" si="21"/>
        <v>5.746719287763441E-2</v>
      </c>
      <c r="E91" s="303">
        <f t="shared" si="21"/>
        <v>0.13553464513958011</v>
      </c>
      <c r="F91" s="303">
        <f t="shared" si="21"/>
        <v>0.13866643297855519</v>
      </c>
      <c r="G91" s="303">
        <f t="shared" si="21"/>
        <v>0.1255699377957456</v>
      </c>
      <c r="H91" s="303">
        <f t="shared" si="21"/>
        <v>9.006202296926108E-2</v>
      </c>
      <c r="I91" s="303">
        <f t="shared" si="21"/>
        <v>7.2167329312347775E-2</v>
      </c>
      <c r="J91" s="303">
        <f t="shared" si="21"/>
        <v>6.8385348940629156E-2</v>
      </c>
      <c r="K91" s="303">
        <f t="shared" si="21"/>
        <v>6.3183016267908759E-2</v>
      </c>
      <c r="L91" s="303">
        <f t="shared" si="21"/>
        <v>9.5576142832684188E-2</v>
      </c>
      <c r="M91" s="303">
        <f t="shared" si="21"/>
        <v>7.6802837404922525E-2</v>
      </c>
      <c r="N91" s="303">
        <f t="shared" si="21"/>
        <v>8.2535805165646792E-2</v>
      </c>
      <c r="O91" s="303">
        <f t="shared" si="21"/>
        <v>0.10144451973900256</v>
      </c>
      <c r="P91" s="303">
        <f t="shared" si="21"/>
        <v>7.7938212412140634E-2</v>
      </c>
      <c r="Q91" s="303">
        <f t="shared" si="21"/>
        <v>8.2255059190124297E-2</v>
      </c>
      <c r="R91" s="303">
        <f t="shared" si="21"/>
        <v>0.11315581101167879</v>
      </c>
      <c r="S91" s="303">
        <f t="shared" si="21"/>
        <v>0.1690230990743728</v>
      </c>
      <c r="T91" s="303">
        <f t="shared" si="21"/>
        <v>0.17601023442393118</v>
      </c>
      <c r="U91" s="303">
        <f t="shared" si="21"/>
        <v>0.16440525874706388</v>
      </c>
      <c r="V91" s="303">
        <f t="shared" si="21"/>
        <v>0.17423180585575462</v>
      </c>
      <c r="W91" s="303">
        <f t="shared" si="21"/>
        <v>7.9611702515883773E-2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</v>
      </c>
      <c r="C92" s="237">
        <f t="shared" si="22"/>
        <v>0</v>
      </c>
      <c r="D92" s="237">
        <f t="shared" si="22"/>
        <v>0</v>
      </c>
      <c r="E92" s="237">
        <f t="shared" si="22"/>
        <v>0</v>
      </c>
      <c r="F92" s="237">
        <f t="shared" si="22"/>
        <v>0</v>
      </c>
      <c r="G92" s="237">
        <f t="shared" si="22"/>
        <v>0</v>
      </c>
      <c r="H92" s="237">
        <f t="shared" si="22"/>
        <v>0</v>
      </c>
      <c r="I92" s="237">
        <f t="shared" si="22"/>
        <v>0</v>
      </c>
      <c r="J92" s="237">
        <f t="shared" si="22"/>
        <v>0</v>
      </c>
      <c r="K92" s="237">
        <f t="shared" si="22"/>
        <v>0</v>
      </c>
      <c r="L92" s="237">
        <f t="shared" si="22"/>
        <v>0</v>
      </c>
      <c r="M92" s="237">
        <f t="shared" si="22"/>
        <v>0</v>
      </c>
      <c r="N92" s="237">
        <f t="shared" si="22"/>
        <v>0</v>
      </c>
      <c r="O92" s="237">
        <f t="shared" si="22"/>
        <v>0</v>
      </c>
      <c r="P92" s="237">
        <f t="shared" si="22"/>
        <v>0</v>
      </c>
      <c r="Q92" s="237">
        <f t="shared" si="22"/>
        <v>0</v>
      </c>
      <c r="R92" s="237">
        <f t="shared" si="22"/>
        <v>0</v>
      </c>
      <c r="S92" s="237">
        <f t="shared" si="22"/>
        <v>0</v>
      </c>
      <c r="T92" s="237">
        <f t="shared" si="22"/>
        <v>0</v>
      </c>
      <c r="U92" s="237">
        <f t="shared" si="22"/>
        <v>0</v>
      </c>
      <c r="V92" s="237">
        <f t="shared" si="22"/>
        <v>0</v>
      </c>
      <c r="W92" s="237">
        <f t="shared" si="22"/>
        <v>0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432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1.9932239524799555</v>
      </c>
      <c r="C96" s="322">
        <f>IF(C$5=0,0,C$5/OIS_fec!C$5)</f>
        <v>1.9122939185061145</v>
      </c>
      <c r="D96" s="322">
        <f>IF(D$5=0,0,D$5/OIS_fec!D$5)</f>
        <v>1.588511019174107</v>
      </c>
      <c r="E96" s="322">
        <f>IF(E$5=0,0,E$5/OIS_fec!E$5)</f>
        <v>1.3058949149193151</v>
      </c>
      <c r="F96" s="322">
        <f>IF(F$5=0,0,F$5/OIS_fec!F$5)</f>
        <v>1.492901023897891</v>
      </c>
      <c r="G96" s="322">
        <f>IF(G$5=0,0,G$5/OIS_fec!G$5)</f>
        <v>1.4597009864999435</v>
      </c>
      <c r="H96" s="322">
        <f>IF(H$5=0,0,H$5/OIS_fec!H$5)</f>
        <v>1.3970185654708775</v>
      </c>
      <c r="I96" s="322">
        <f>IF(I$5=0,0,I$5/OIS_fec!I$5)</f>
        <v>1.4467602906906727</v>
      </c>
      <c r="J96" s="322">
        <f>IF(J$5=0,0,J$5/OIS_fec!J$5)</f>
        <v>1.2497264679623177</v>
      </c>
      <c r="K96" s="322">
        <f>IF(K$5=0,0,K$5/OIS_fec!K$5)</f>
        <v>1.3792791509355153</v>
      </c>
      <c r="L96" s="322">
        <f>IF(L$5=0,0,L$5/OIS_fec!L$5)</f>
        <v>1.4718137535963836</v>
      </c>
      <c r="M96" s="322">
        <f>IF(M$5=0,0,M$5/OIS_fec!M$5)</f>
        <v>1.1137903721112843</v>
      </c>
      <c r="N96" s="322">
        <f>IF(N$5=0,0,N$5/OIS_fec!N$5)</f>
        <v>1.1889617172361155</v>
      </c>
      <c r="O96" s="322">
        <f>IF(O$5=0,0,O$5/OIS_fec!O$5)</f>
        <v>1.1809676316633355</v>
      </c>
      <c r="P96" s="322">
        <f>IF(P$5=0,0,P$5/OIS_fec!P$5)</f>
        <v>0.98074889907263318</v>
      </c>
      <c r="Q96" s="322">
        <f>IF(Q$5=0,0,Q$5/OIS_fec!Q$5)</f>
        <v>0.8481649777553969</v>
      </c>
      <c r="R96" s="322">
        <f>IF(R$5=0,0,R$5/OIS_fec!R$5)</f>
        <v>0.87607771760964737</v>
      </c>
      <c r="S96" s="322">
        <f>IF(S$5=0,0,S$5/OIS_fec!S$5)</f>
        <v>1.0301576598560727</v>
      </c>
      <c r="T96" s="322">
        <f>IF(T$5=0,0,T$5/OIS_fec!T$5)</f>
        <v>1.3075448291589868</v>
      </c>
      <c r="U96" s="322">
        <f>IF(U$5=0,0,U$5/OIS_fec!U$5)</f>
        <v>1.3460519615530484</v>
      </c>
      <c r="V96" s="322">
        <f>IF(V$5=0,0,V$5/OIS_fec!V$5)</f>
        <v>1.2088318802473745</v>
      </c>
      <c r="W96" s="322">
        <f>IF(W$5=0,0,W$5/OIS_fec!W$5)</f>
        <v>1.1868116986032624</v>
      </c>
      <c r="DA96" s="95"/>
    </row>
    <row r="97" spans="1:105" ht="12" customHeight="1" x14ac:dyDescent="0.25">
      <c r="A97" s="55" t="s">
        <v>92</v>
      </c>
      <c r="B97" s="332">
        <f>IF(B$6=0,0,B$6/OIS_fec!B$6)</f>
        <v>0</v>
      </c>
      <c r="C97" s="332">
        <f>IF(C$6=0,0,C$6/OIS_fec!C$6)</f>
        <v>0</v>
      </c>
      <c r="D97" s="332">
        <f>IF(D$6=0,0,D$6/OIS_fec!D$6)</f>
        <v>0</v>
      </c>
      <c r="E97" s="332">
        <f>IF(E$6=0,0,E$6/OIS_fec!E$6)</f>
        <v>0</v>
      </c>
      <c r="F97" s="332">
        <f>IF(F$6=0,0,F$6/OIS_fec!F$6)</f>
        <v>0</v>
      </c>
      <c r="G97" s="332">
        <f>IF(G$6=0,0,G$6/OIS_fec!G$6)</f>
        <v>0</v>
      </c>
      <c r="H97" s="332">
        <f>IF(H$6=0,0,H$6/OIS_fec!H$6)</f>
        <v>0</v>
      </c>
      <c r="I97" s="332">
        <f>IF(I$6=0,0,I$6/OIS_fec!I$6)</f>
        <v>0</v>
      </c>
      <c r="J97" s="332">
        <f>IF(J$6=0,0,J$6/OIS_fec!J$6)</f>
        <v>0</v>
      </c>
      <c r="K97" s="332">
        <f>IF(K$6=0,0,K$6/OIS_fec!K$6)</f>
        <v>0</v>
      </c>
      <c r="L97" s="332">
        <f>IF(L$6=0,0,L$6/OIS_fec!L$6)</f>
        <v>0</v>
      </c>
      <c r="M97" s="332">
        <f>IF(M$6=0,0,M$6/OIS_fec!M$6)</f>
        <v>0</v>
      </c>
      <c r="N97" s="332">
        <f>IF(N$6=0,0,N$6/OIS_fec!N$6)</f>
        <v>0</v>
      </c>
      <c r="O97" s="332">
        <f>IF(O$6=0,0,O$6/OIS_fec!O$6)</f>
        <v>0</v>
      </c>
      <c r="P97" s="332">
        <f>IF(P$6=0,0,P$6/OIS_fec!P$6)</f>
        <v>0</v>
      </c>
      <c r="Q97" s="332">
        <f>IF(Q$6=0,0,Q$6/OIS_fec!Q$6)</f>
        <v>0</v>
      </c>
      <c r="R97" s="332">
        <f>IF(R$6=0,0,R$6/OIS_fec!R$6)</f>
        <v>0</v>
      </c>
      <c r="S97" s="332">
        <f>IF(S$6=0,0,S$6/OIS_fec!S$6)</f>
        <v>0</v>
      </c>
      <c r="T97" s="332">
        <f>IF(T$6=0,0,T$6/OIS_fec!T$6)</f>
        <v>0</v>
      </c>
      <c r="U97" s="332">
        <f>IF(U$6=0,0,U$6/OIS_fec!U$6)</f>
        <v>0</v>
      </c>
      <c r="V97" s="332">
        <f>IF(V$6=0,0,V$6/OIS_fec!V$6)</f>
        <v>0</v>
      </c>
      <c r="W97" s="332">
        <f>IF(W$6=0,0,W$6/OIS_fec!W$6)</f>
        <v>0</v>
      </c>
      <c r="DA97" s="67"/>
    </row>
    <row r="98" spans="1:105" ht="12" customHeight="1" x14ac:dyDescent="0.25">
      <c r="A98" s="202" t="s">
        <v>93</v>
      </c>
      <c r="B98" s="333">
        <f>IF(B$7=0,0,B$7/OIS_fec!B$7)</f>
        <v>0</v>
      </c>
      <c r="C98" s="333">
        <f>IF(C$7=0,0,C$7/OIS_fec!C$7)</f>
        <v>0</v>
      </c>
      <c r="D98" s="333">
        <f>IF(D$7=0,0,D$7/OIS_fec!D$7)</f>
        <v>0</v>
      </c>
      <c r="E98" s="333">
        <f>IF(E$7=0,0,E$7/OIS_fec!E$7)</f>
        <v>0</v>
      </c>
      <c r="F98" s="333">
        <f>IF(F$7=0,0,F$7/OIS_fec!F$7)</f>
        <v>0</v>
      </c>
      <c r="G98" s="333">
        <f>IF(G$7=0,0,G$7/OIS_fec!G$7)</f>
        <v>0</v>
      </c>
      <c r="H98" s="333">
        <f>IF(H$7=0,0,H$7/OIS_fec!H$7)</f>
        <v>0</v>
      </c>
      <c r="I98" s="333">
        <f>IF(I$7=0,0,I$7/OIS_fec!I$7)</f>
        <v>0</v>
      </c>
      <c r="J98" s="333">
        <f>IF(J$7=0,0,J$7/OIS_fec!J$7)</f>
        <v>0</v>
      </c>
      <c r="K98" s="333">
        <f>IF(K$7=0,0,K$7/OIS_fec!K$7)</f>
        <v>0</v>
      </c>
      <c r="L98" s="333">
        <f>IF(L$7=0,0,L$7/OIS_fec!L$7)</f>
        <v>0</v>
      </c>
      <c r="M98" s="333">
        <f>IF(M$7=0,0,M$7/OIS_fec!M$7)</f>
        <v>0</v>
      </c>
      <c r="N98" s="333">
        <f>IF(N$7=0,0,N$7/OIS_fec!N$7)</f>
        <v>0</v>
      </c>
      <c r="O98" s="333">
        <f>IF(O$7=0,0,O$7/OIS_fec!O$7)</f>
        <v>0</v>
      </c>
      <c r="P98" s="333">
        <f>IF(P$7=0,0,P$7/OIS_fec!P$7)</f>
        <v>0</v>
      </c>
      <c r="Q98" s="333">
        <f>IF(Q$7=0,0,Q$7/OIS_fec!Q$7)</f>
        <v>0</v>
      </c>
      <c r="R98" s="333">
        <f>IF(R$7=0,0,R$7/OIS_fec!R$7)</f>
        <v>0</v>
      </c>
      <c r="S98" s="333">
        <f>IF(S$7=0,0,S$7/OIS_fec!S$7)</f>
        <v>0</v>
      </c>
      <c r="T98" s="333">
        <f>IF(T$7=0,0,T$7/OIS_fec!T$7)</f>
        <v>0</v>
      </c>
      <c r="U98" s="333">
        <f>IF(U$7=0,0,U$7/OIS_fec!U$7)</f>
        <v>0</v>
      </c>
      <c r="V98" s="333">
        <f>IF(V$7=0,0,V$7/OIS_fec!V$7)</f>
        <v>0</v>
      </c>
      <c r="W98" s="333">
        <f>IF(W$7=0,0,W$7/OIS_fec!W$7)</f>
        <v>0</v>
      </c>
      <c r="DA98" s="174"/>
    </row>
    <row r="99" spans="1:105" ht="12" customHeight="1" x14ac:dyDescent="0.25">
      <c r="A99" s="202" t="s">
        <v>94</v>
      </c>
      <c r="B99" s="333">
        <f>IF(B$8=0,0,B$8/OIS_fec!B$8)</f>
        <v>0</v>
      </c>
      <c r="C99" s="333">
        <f>IF(C$8=0,0,C$8/OIS_fec!C$8)</f>
        <v>0</v>
      </c>
      <c r="D99" s="333">
        <f>IF(D$8=0,0,D$8/OIS_fec!D$8)</f>
        <v>0</v>
      </c>
      <c r="E99" s="333">
        <f>IF(E$8=0,0,E$8/OIS_fec!E$8)</f>
        <v>0</v>
      </c>
      <c r="F99" s="333">
        <f>IF(F$8=0,0,F$8/OIS_fec!F$8)</f>
        <v>0</v>
      </c>
      <c r="G99" s="333">
        <f>IF(G$8=0,0,G$8/OIS_fec!G$8)</f>
        <v>0</v>
      </c>
      <c r="H99" s="333">
        <f>IF(H$8=0,0,H$8/OIS_fec!H$8)</f>
        <v>0</v>
      </c>
      <c r="I99" s="333">
        <f>IF(I$8=0,0,I$8/OIS_fec!I$8)</f>
        <v>0</v>
      </c>
      <c r="J99" s="333">
        <f>IF(J$8=0,0,J$8/OIS_fec!J$8)</f>
        <v>0</v>
      </c>
      <c r="K99" s="333">
        <f>IF(K$8=0,0,K$8/OIS_fec!K$8)</f>
        <v>0</v>
      </c>
      <c r="L99" s="333">
        <f>IF(L$8=0,0,L$8/OIS_fec!L$8)</f>
        <v>0</v>
      </c>
      <c r="M99" s="333">
        <f>IF(M$8=0,0,M$8/OIS_fec!M$8)</f>
        <v>0</v>
      </c>
      <c r="N99" s="333">
        <f>IF(N$8=0,0,N$8/OIS_fec!N$8)</f>
        <v>0</v>
      </c>
      <c r="O99" s="333">
        <f>IF(O$8=0,0,O$8/OIS_fec!O$8)</f>
        <v>0</v>
      </c>
      <c r="P99" s="333">
        <f>IF(P$8=0,0,P$8/OIS_fec!P$8)</f>
        <v>0</v>
      </c>
      <c r="Q99" s="333">
        <f>IF(Q$8=0,0,Q$8/OIS_fec!Q$8)</f>
        <v>0</v>
      </c>
      <c r="R99" s="333">
        <f>IF(R$8=0,0,R$8/OIS_fec!R$8)</f>
        <v>0</v>
      </c>
      <c r="S99" s="333">
        <f>IF(S$8=0,0,S$8/OIS_fec!S$8)</f>
        <v>0</v>
      </c>
      <c r="T99" s="333">
        <f>IF(T$8=0,0,T$8/OIS_fec!T$8)</f>
        <v>0</v>
      </c>
      <c r="U99" s="333">
        <f>IF(U$8=0,0,U$8/OIS_fec!U$8)</f>
        <v>0</v>
      </c>
      <c r="V99" s="333">
        <f>IF(V$8=0,0,V$8/OIS_fec!V$8)</f>
        <v>0</v>
      </c>
      <c r="W99" s="333">
        <f>IF(W$8=0,0,W$8/OIS_fec!W$8)</f>
        <v>0</v>
      </c>
      <c r="DA99" s="174"/>
    </row>
    <row r="100" spans="1:105" ht="12" customHeight="1" x14ac:dyDescent="0.25">
      <c r="A100" s="202" t="s">
        <v>95</v>
      </c>
      <c r="B100" s="333">
        <f>IF(B$9=0,0,B$9/OIS_fec!B$9)</f>
        <v>0</v>
      </c>
      <c r="C100" s="333">
        <f>IF(C$9=0,0,C$9/OIS_fec!C$9)</f>
        <v>0</v>
      </c>
      <c r="D100" s="333">
        <f>IF(D$9=0,0,D$9/OIS_fec!D$9)</f>
        <v>0</v>
      </c>
      <c r="E100" s="333">
        <f>IF(E$9=0,0,E$9/OIS_fec!E$9)</f>
        <v>0</v>
      </c>
      <c r="F100" s="333">
        <f>IF(F$9=0,0,F$9/OIS_fec!F$9)</f>
        <v>0</v>
      </c>
      <c r="G100" s="333">
        <f>IF(G$9=0,0,G$9/OIS_fec!G$9)</f>
        <v>0</v>
      </c>
      <c r="H100" s="333">
        <f>IF(H$9=0,0,H$9/OIS_fec!H$9)</f>
        <v>0</v>
      </c>
      <c r="I100" s="333">
        <f>IF(I$9=0,0,I$9/OIS_fec!I$9)</f>
        <v>0</v>
      </c>
      <c r="J100" s="333">
        <f>IF(J$9=0,0,J$9/OIS_fec!J$9)</f>
        <v>0</v>
      </c>
      <c r="K100" s="333">
        <f>IF(K$9=0,0,K$9/OIS_fec!K$9)</f>
        <v>0</v>
      </c>
      <c r="L100" s="333">
        <f>IF(L$9=0,0,L$9/OIS_fec!L$9)</f>
        <v>0</v>
      </c>
      <c r="M100" s="333">
        <f>IF(M$9=0,0,M$9/OIS_fec!M$9)</f>
        <v>0</v>
      </c>
      <c r="N100" s="333">
        <f>IF(N$9=0,0,N$9/OIS_fec!N$9)</f>
        <v>0</v>
      </c>
      <c r="O100" s="333">
        <f>IF(O$9=0,0,O$9/OIS_fec!O$9)</f>
        <v>0</v>
      </c>
      <c r="P100" s="333">
        <f>IF(P$9=0,0,P$9/OIS_fec!P$9)</f>
        <v>0</v>
      </c>
      <c r="Q100" s="333">
        <f>IF(Q$9=0,0,Q$9/OIS_fec!Q$9)</f>
        <v>0</v>
      </c>
      <c r="R100" s="333">
        <f>IF(R$9=0,0,R$9/OIS_fec!R$9)</f>
        <v>0</v>
      </c>
      <c r="S100" s="333">
        <f>IF(S$9=0,0,S$9/OIS_fec!S$9)</f>
        <v>0</v>
      </c>
      <c r="T100" s="333">
        <f>IF(T$9=0,0,T$9/OIS_fec!T$9)</f>
        <v>0</v>
      </c>
      <c r="U100" s="333">
        <f>IF(U$9=0,0,U$9/OIS_fec!U$9)</f>
        <v>0</v>
      </c>
      <c r="V100" s="333">
        <f>IF(V$9=0,0,V$9/OIS_fec!V$9)</f>
        <v>0</v>
      </c>
      <c r="W100" s="333">
        <f>IF(W$9=0,0,W$9/OIS_fec!W$9)</f>
        <v>0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1.0020374952998017</v>
      </c>
      <c r="C101" s="334">
        <f>IF(C$10=0,0,C$10/OIS_fec!C$10)</f>
        <v>0.93694920484739586</v>
      </c>
      <c r="D101" s="334">
        <f>IF(D$10=0,0,D$10/OIS_fec!D$10)</f>
        <v>0.57517021543546831</v>
      </c>
      <c r="E101" s="334">
        <f>IF(E$10=0,0,E$10/OIS_fec!E$10)</f>
        <v>0.32737244973943119</v>
      </c>
      <c r="F101" s="334">
        <f>IF(F$10=0,0,F$10/OIS_fec!F$10)</f>
        <v>0.48246172448104419</v>
      </c>
      <c r="G101" s="334">
        <f>IF(G$10=0,0,G$10/OIS_fec!G$10)</f>
        <v>0.49354151476132541</v>
      </c>
      <c r="H101" s="334">
        <f>IF(H$10=0,0,H$10/OIS_fec!H$10)</f>
        <v>0.51182818917345818</v>
      </c>
      <c r="I101" s="334">
        <f>IF(I$10=0,0,I$10/OIS_fec!I$10)</f>
        <v>0.60621291650549447</v>
      </c>
      <c r="J101" s="334">
        <f>IF(J$10=0,0,J$10/OIS_fec!J$10)</f>
        <v>0.43916100630677674</v>
      </c>
      <c r="K101" s="334">
        <f>IF(K$10=0,0,K$10/OIS_fec!K$10)</f>
        <v>0.5334827718262859</v>
      </c>
      <c r="L101" s="334">
        <f>IF(L$10=0,0,L$10/OIS_fec!L$10)</f>
        <v>0.50157128114116023</v>
      </c>
      <c r="M101" s="334">
        <f>IF(M$10=0,0,M$10/OIS_fec!M$10)</f>
        <v>0.22952335631254775</v>
      </c>
      <c r="N101" s="334">
        <f>IF(N$10=0,0,N$10/OIS_fec!N$10)</f>
        <v>0.28316409153729605</v>
      </c>
      <c r="O101" s="334">
        <f>IF(O$10=0,0,O$10/OIS_fec!O$10)</f>
        <v>0.32670172030748212</v>
      </c>
      <c r="P101" s="334">
        <f>IF(P$10=0,0,P$10/OIS_fec!P$10)</f>
        <v>0.11522616790855117</v>
      </c>
      <c r="Q101" s="334">
        <f>IF(Q$10=0,0,Q$10/OIS_fec!Q$10)</f>
        <v>5.254021810268996E-2</v>
      </c>
      <c r="R101" s="334">
        <f>IF(R$10=0,0,R$10/OIS_fec!R$10)</f>
        <v>4.488902646241022E-2</v>
      </c>
      <c r="S101" s="334">
        <f>IF(S$10=0,0,S$10/OIS_fec!S$10)</f>
        <v>8.1340226961048284E-2</v>
      </c>
      <c r="T101" s="334">
        <f>IF(T$10=0,0,T$10/OIS_fec!T$10)</f>
        <v>0.23177438728205271</v>
      </c>
      <c r="U101" s="334">
        <f>IF(U$10=0,0,U$10/OIS_fec!U$10)</f>
        <v>0.40064794301963191</v>
      </c>
      <c r="V101" s="334">
        <f>IF(V$10=0,0,V$10/OIS_fec!V$10)</f>
        <v>0.2122807365665324</v>
      </c>
      <c r="W101" s="334">
        <f>IF(W$10=0,0,W$10/OIS_fec!W$10)</f>
        <v>0.75329905693687704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2.7271783196094566</v>
      </c>
      <c r="C102" s="350">
        <f>IF(C$16=0,0,C$16/OIS_fec!C$16)</f>
        <v>2.7165685560967057</v>
      </c>
      <c r="D102" s="350">
        <f>IF(D$16=0,0,D$16/OIS_fec!D$16)</f>
        <v>2.7281369818999215</v>
      </c>
      <c r="E102" s="350">
        <f>IF(E$16=0,0,E$16/OIS_fec!E$16)</f>
        <v>2.7315582766574997</v>
      </c>
      <c r="F102" s="350">
        <f>IF(F$16=0,0,F$16/OIS_fec!F$16)</f>
        <v>2.6827278905530716</v>
      </c>
      <c r="G102" s="350">
        <f>IF(G$16=0,0,G$16/OIS_fec!G$16)</f>
        <v>2.641307149759077</v>
      </c>
      <c r="H102" s="350">
        <f>IF(H$16=0,0,H$16/OIS_fec!H$16)</f>
        <v>2.5838914178382923</v>
      </c>
      <c r="I102" s="350">
        <f>IF(I$16=0,0,I$16/OIS_fec!I$16)</f>
        <v>2.5436187909253207</v>
      </c>
      <c r="J102" s="350">
        <f>IF(J$16=0,0,J$16/OIS_fec!J$16)</f>
        <v>2.5249837620673516</v>
      </c>
      <c r="K102" s="350">
        <f>IF(K$16=0,0,K$16/OIS_fec!K$16)</f>
        <v>2.5281364934590407</v>
      </c>
      <c r="L102" s="350">
        <f>IF(L$16=0,0,L$16/OIS_fec!L$16)</f>
        <v>2.6579159314329437</v>
      </c>
      <c r="M102" s="350">
        <f>IF(M$16=0,0,M$16/OIS_fec!M$16)</f>
        <v>2.5734468530507564</v>
      </c>
      <c r="N102" s="350">
        <f>IF(N$16=0,0,N$16/OIS_fec!N$16)</f>
        <v>2.5867503805753458</v>
      </c>
      <c r="O102" s="350">
        <f>IF(O$16=0,0,O$16/OIS_fec!O$16)</f>
        <v>2.521138484234549</v>
      </c>
      <c r="P102" s="350">
        <f>IF(P$16=0,0,P$16/OIS_fec!P$16)</f>
        <v>2.5531083370565852</v>
      </c>
      <c r="Q102" s="350">
        <f>IF(Q$16=0,0,Q$16/OIS_fec!Q$16)</f>
        <v>2.5516506347798291</v>
      </c>
      <c r="R102" s="350">
        <f>IF(R$16=0,0,R$16/OIS_fec!R$16)</f>
        <v>2.6047599247282154</v>
      </c>
      <c r="S102" s="350">
        <f>IF(S$16=0,0,S$16/OIS_fec!S$16)</f>
        <v>2.6511425549636622</v>
      </c>
      <c r="T102" s="350">
        <f>IF(T$16=0,0,T$16/OIS_fec!T$16)</f>
        <v>2.7192010385483254</v>
      </c>
      <c r="U102" s="350">
        <f>IF(U$16=0,0,U$16/OIS_fec!U$16)</f>
        <v>2.6968250173533339</v>
      </c>
      <c r="V102" s="350">
        <f>IF(V$16=0,0,V$16/OIS_fec!V$16)</f>
        <v>2.6931353509970335</v>
      </c>
      <c r="W102" s="350">
        <f>IF(W$16=0,0,W$16/OIS_fec!W$16)</f>
        <v>2.4276895997697823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2.8920599256866928</v>
      </c>
      <c r="C103" s="350">
        <f>IF(C$27=0,0,C$27/OIS_fec!C$27)</f>
        <v>2.8279981945295014</v>
      </c>
      <c r="D103" s="350">
        <f>IF(D$27=0,0,D$27/OIS_fec!D$27)</f>
        <v>2.8099526513027637</v>
      </c>
      <c r="E103" s="350">
        <f>IF(E$27=0,0,E$27/OIS_fec!E$27)</f>
        <v>2.8051248612129474</v>
      </c>
      <c r="F103" s="350">
        <f>IF(F$27=0,0,F$27/OIS_fec!F$27)</f>
        <v>2.790271750811558</v>
      </c>
      <c r="G103" s="350">
        <f>IF(G$27=0,0,G$27/OIS_fec!G$27)</f>
        <v>2.755452198774849</v>
      </c>
      <c r="H103" s="350">
        <f>IF(H$27=0,0,H$27/OIS_fec!H$27)</f>
        <v>2.6986403158084902</v>
      </c>
      <c r="I103" s="350">
        <f>IF(I$27=0,0,I$27/OIS_fec!I$27)</f>
        <v>2.6609672214893179</v>
      </c>
      <c r="J103" s="350">
        <f>IF(J$27=0,0,J$27/OIS_fec!J$27)</f>
        <v>2.6617790307404072</v>
      </c>
      <c r="K103" s="350">
        <f>IF(K$27=0,0,K$27/OIS_fec!K$27)</f>
        <v>2.6920630525545897</v>
      </c>
      <c r="L103" s="350">
        <f>IF(L$27=0,0,L$27/OIS_fec!L$27)</f>
        <v>2.8481804629452308</v>
      </c>
      <c r="M103" s="350">
        <f>IF(M$27=0,0,M$27/OIS_fec!M$27)</f>
        <v>2.5748344186102088</v>
      </c>
      <c r="N103" s="350">
        <f>IF(N$27=0,0,N$27/OIS_fec!N$27)</f>
        <v>2.636443297783654</v>
      </c>
      <c r="O103" s="350">
        <f>IF(O$27=0,0,O$27/OIS_fec!O$27)</f>
        <v>2.5195184604541105</v>
      </c>
      <c r="P103" s="350">
        <f>IF(P$27=0,0,P$27/OIS_fec!P$27)</f>
        <v>2.4882804293988836</v>
      </c>
      <c r="Q103" s="350">
        <f>IF(Q$27=0,0,Q$27/OIS_fec!Q$27)</f>
        <v>2.4051531266487145</v>
      </c>
      <c r="R103" s="350">
        <f>IF(R$27=0,0,R$27/OIS_fec!R$27)</f>
        <v>2.4654892372790402</v>
      </c>
      <c r="S103" s="350">
        <f>IF(S$27=0,0,S$27/OIS_fec!S$27)</f>
        <v>2.504765565160334</v>
      </c>
      <c r="T103" s="350">
        <f>IF(T$27=0,0,T$27/OIS_fec!T$27)</f>
        <v>2.6785176709368645</v>
      </c>
      <c r="U103" s="350">
        <f>IF(U$27=0,0,U$27/OIS_fec!U$27)</f>
        <v>2.6155056632412306</v>
      </c>
      <c r="V103" s="350">
        <f>IF(V$27=0,0,V$27/OIS_fec!V$27)</f>
        <v>2.6111329459945924</v>
      </c>
      <c r="W103" s="350">
        <f>IF(W$27=0,0,W$27/OIS_fec!W$27)</f>
        <v>2.2131450967958028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2.6058390585475575</v>
      </c>
      <c r="C104" s="350">
        <f>IF(C$35=0,0,C$35/OIS_fec!C$35)</f>
        <v>2.6184923161282185</v>
      </c>
      <c r="D104" s="350">
        <f>IF(D$35=0,0,D$35/OIS_fec!D$35)</f>
        <v>2.6247363690748622</v>
      </c>
      <c r="E104" s="350">
        <f>IF(E$35=0,0,E$35/OIS_fec!E$35)</f>
        <v>2.5977133002449109</v>
      </c>
      <c r="F104" s="350">
        <f>IF(F$35=0,0,F$35/OIS_fec!F$35)</f>
        <v>2.5350412565336127</v>
      </c>
      <c r="G104" s="350">
        <f>IF(G$35=0,0,G$35/OIS_fec!G$35)</f>
        <v>2.4890329578283912</v>
      </c>
      <c r="H104" s="350">
        <f>IF(H$35=0,0,H$35/OIS_fec!H$35)</f>
        <v>2.4440636842105734</v>
      </c>
      <c r="I104" s="350">
        <f>IF(I$35=0,0,I$35/OIS_fec!I$35)</f>
        <v>2.411274803681172</v>
      </c>
      <c r="J104" s="350">
        <f>IF(J$35=0,0,J$35/OIS_fec!J$35)</f>
        <v>2.3715500699497998</v>
      </c>
      <c r="K104" s="350">
        <f>IF(K$35=0,0,K$35/OIS_fec!K$35)</f>
        <v>2.3427281790045624</v>
      </c>
      <c r="L104" s="350">
        <f>IF(L$35=0,0,L$35/OIS_fec!L$35)</f>
        <v>2.4172371308736271</v>
      </c>
      <c r="M104" s="350">
        <f>IF(M$35=0,0,M$35/OIS_fec!M$35)</f>
        <v>2.2553692482984764</v>
      </c>
      <c r="N104" s="350">
        <f>IF(N$35=0,0,N$35/OIS_fec!N$35)</f>
        <v>2.271501821684248</v>
      </c>
      <c r="O104" s="350">
        <f>IF(O$35=0,0,O$35/OIS_fec!O$35)</f>
        <v>2.2834909808990602</v>
      </c>
      <c r="P104" s="350">
        <f>IF(P$35=0,0,P$35/OIS_fec!P$35)</f>
        <v>2.2172754711385201</v>
      </c>
      <c r="Q104" s="350">
        <f>IF(Q$35=0,0,Q$35/OIS_fec!Q$35)</f>
        <v>2.1377740261851148</v>
      </c>
      <c r="R104" s="350">
        <f>IF(R$35=0,0,R$35/OIS_fec!R$35)</f>
        <v>2.1606486778125507</v>
      </c>
      <c r="S104" s="350">
        <f>IF(S$35=0,0,S$35/OIS_fec!S$35)</f>
        <v>2.3392877863950283</v>
      </c>
      <c r="T104" s="350">
        <f>IF(T$35=0,0,T$35/OIS_fec!T$35)</f>
        <v>2.4440718775133465</v>
      </c>
      <c r="U104" s="350">
        <f>IF(U$35=0,0,U$35/OIS_fec!U$35)</f>
        <v>2.4508610727395568</v>
      </c>
      <c r="V104" s="350">
        <f>IF(V$35=0,0,V$35/OIS_fec!V$35)</f>
        <v>2.3742831244511913</v>
      </c>
      <c r="W104" s="350">
        <f>IF(W$35=0,0,W$35/OIS_fec!W$35)</f>
        <v>2.2767832029803965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2.0351267151467449</v>
      </c>
      <c r="C105" s="350">
        <f>IF(C$54=0,0,C$54/OIS_fec!C$54)</f>
        <v>2.0368294023343938</v>
      </c>
      <c r="D105" s="350">
        <f>IF(D$54=0,0,D$54/OIS_fec!D$54)</f>
        <v>1.84427705098349</v>
      </c>
      <c r="E105" s="350">
        <f>IF(E$54=0,0,E$54/OIS_fec!E$54)</f>
        <v>1.6029951991919125</v>
      </c>
      <c r="F105" s="350">
        <f>IF(F$54=0,0,F$54/OIS_fec!F$54)</f>
        <v>1.6508038214031828</v>
      </c>
      <c r="G105" s="350">
        <f>IF(G$54=0,0,G$54/OIS_fec!G$54)</f>
        <v>1.6337251956554844</v>
      </c>
      <c r="H105" s="350">
        <f>IF(H$54=0,0,H$54/OIS_fec!H$54)</f>
        <v>1.6906690623947875</v>
      </c>
      <c r="I105" s="350">
        <f>IF(I$54=0,0,I$54/OIS_fec!I$54)</f>
        <v>1.7032291114250961</v>
      </c>
      <c r="J105" s="350">
        <f>IF(J$54=0,0,J$54/OIS_fec!J$54)</f>
        <v>1.4728902113373581</v>
      </c>
      <c r="K105" s="350">
        <f>IF(K$54=0,0,K$54/OIS_fec!K$54)</f>
        <v>1.4033822437282433</v>
      </c>
      <c r="L105" s="350">
        <f>IF(L$54=0,0,L$54/OIS_fec!L$54)</f>
        <v>1.2747312820407983</v>
      </c>
      <c r="M105" s="350">
        <f>IF(M$54=0,0,M$54/OIS_fec!M$54)</f>
        <v>0.74753078159853015</v>
      </c>
      <c r="N105" s="350">
        <f>IF(N$54=0,0,N$54/OIS_fec!N$54)</f>
        <v>0.78548969398387114</v>
      </c>
      <c r="O105" s="350">
        <f>IF(O$54=0,0,O$54/OIS_fec!O$54)</f>
        <v>0.80716628445297689</v>
      </c>
      <c r="P105" s="350">
        <f>IF(P$54=0,0,P$54/OIS_fec!P$54)</f>
        <v>0.60057338435604868</v>
      </c>
      <c r="Q105" s="350">
        <f>IF(Q$54=0,0,Q$54/OIS_fec!Q$54)</f>
        <v>0.4629332749042166</v>
      </c>
      <c r="R105" s="350">
        <f>IF(R$54=0,0,R$54/OIS_fec!R$54)</f>
        <v>0.45055482187416629</v>
      </c>
      <c r="S105" s="350">
        <f>IF(S$54=0,0,S$54/OIS_fec!S$54)</f>
        <v>0.57792856583369245</v>
      </c>
      <c r="T105" s="350">
        <f>IF(T$54=0,0,T$54/OIS_fec!T$54)</f>
        <v>0.74599240692276148</v>
      </c>
      <c r="U105" s="350">
        <f>IF(U$54=0,0,U$54/OIS_fec!U$54)</f>
        <v>0.7647761846246699</v>
      </c>
      <c r="V105" s="350">
        <f>IF(V$54=0,0,V$54/OIS_fec!V$54)</f>
        <v>0.64316758662118412</v>
      </c>
      <c r="W105" s="350">
        <f>IF(W$54=0,0,W$54/OIS_fec!W$54)</f>
        <v>0.85895980100371594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3.1024187999999988</v>
      </c>
      <c r="C106" s="350">
        <f>IF(C$68=0,0,C$68/OIS_fec!C$68)</f>
        <v>3.1024187999999997</v>
      </c>
      <c r="D106" s="350">
        <f>IF(D$68=0,0,D$68/OIS_fec!D$68)</f>
        <v>3.1024187999999993</v>
      </c>
      <c r="E106" s="350">
        <f>IF(E$68=0,0,E$68/OIS_fec!E$68)</f>
        <v>3.1024188000000001</v>
      </c>
      <c r="F106" s="350">
        <f>IF(F$68=0,0,F$68/OIS_fec!F$68)</f>
        <v>3.1024187999999997</v>
      </c>
      <c r="G106" s="350">
        <f>IF(G$68=0,0,G$68/OIS_fec!G$68)</f>
        <v>3.1024187999999988</v>
      </c>
      <c r="H106" s="350">
        <f>IF(H$68=0,0,H$68/OIS_fec!H$68)</f>
        <v>3.1024188000000006</v>
      </c>
      <c r="I106" s="350">
        <f>IF(I$68=0,0,I$68/OIS_fec!I$68)</f>
        <v>3.1024188000000006</v>
      </c>
      <c r="J106" s="350">
        <f>IF(J$68=0,0,J$68/OIS_fec!J$68)</f>
        <v>3.102418800000001</v>
      </c>
      <c r="K106" s="350">
        <f>IF(K$68=0,0,K$68/OIS_fec!K$68)</f>
        <v>3.1024188000000006</v>
      </c>
      <c r="L106" s="350">
        <f>IF(L$68=0,0,L$68/OIS_fec!L$68)</f>
        <v>3.1024188000000001</v>
      </c>
      <c r="M106" s="350">
        <f>IF(M$68=0,0,M$68/OIS_fec!M$68)</f>
        <v>3.1024187999999993</v>
      </c>
      <c r="N106" s="350">
        <f>IF(N$68=0,0,N$68/OIS_fec!N$68)</f>
        <v>3.1024187999999997</v>
      </c>
      <c r="O106" s="350">
        <f>IF(O$68=0,0,O$68/OIS_fec!O$68)</f>
        <v>3.1024188000000001</v>
      </c>
      <c r="P106" s="350">
        <f>IF(P$68=0,0,P$68/OIS_fec!P$68)</f>
        <v>3.1024188000000015</v>
      </c>
      <c r="Q106" s="350">
        <f>IF(Q$68=0,0,Q$68/OIS_fec!Q$68)</f>
        <v>3.102418800000001</v>
      </c>
      <c r="R106" s="350">
        <f>IF(R$68=0,0,R$68/OIS_fec!R$68)</f>
        <v>3.1024188000000006</v>
      </c>
      <c r="S106" s="350">
        <f>IF(S$68=0,0,S$68/OIS_fec!S$68)</f>
        <v>3.1024188000000001</v>
      </c>
      <c r="T106" s="350">
        <f>IF(T$68=0,0,T$68/OIS_fec!T$68)</f>
        <v>3.1024187999999984</v>
      </c>
      <c r="U106" s="350">
        <f>IF(U$68=0,0,U$68/OIS_fec!U$68)</f>
        <v>3.1024187999999997</v>
      </c>
      <c r="V106" s="350">
        <f>IF(V$68=0,0,V$68/OIS_fec!V$68)</f>
        <v>3.102418800000001</v>
      </c>
      <c r="W106" s="350">
        <f>IF(W$68=0,0,W$68/OIS_fec!W$68)</f>
        <v>3.102418800000001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</v>
      </c>
      <c r="C107" s="335">
        <f>IF(C$69=0,0,C$69/OIS_fec!C$69)</f>
        <v>0</v>
      </c>
      <c r="D107" s="335">
        <f>IF(D$69=0,0,D$69/OIS_fec!D$69)</f>
        <v>0</v>
      </c>
      <c r="E107" s="335">
        <f>IF(E$69=0,0,E$69/OIS_fec!E$69)</f>
        <v>0</v>
      </c>
      <c r="F107" s="335">
        <f>IF(F$69=0,0,F$69/OIS_fec!F$69)</f>
        <v>0</v>
      </c>
      <c r="G107" s="335">
        <f>IF(G$69=0,0,G$69/OIS_fec!G$69)</f>
        <v>0</v>
      </c>
      <c r="H107" s="335">
        <f>IF(H$69=0,0,H$69/OIS_fec!H$69)</f>
        <v>0</v>
      </c>
      <c r="I107" s="335">
        <f>IF(I$69=0,0,I$69/OIS_fec!I$69)</f>
        <v>0</v>
      </c>
      <c r="J107" s="335">
        <f>IF(J$69=0,0,J$69/OIS_fec!J$69)</f>
        <v>0</v>
      </c>
      <c r="K107" s="335">
        <f>IF(K$69=0,0,K$69/OIS_fec!K$69)</f>
        <v>0</v>
      </c>
      <c r="L107" s="335">
        <f>IF(L$69=0,0,L$69/OIS_fec!L$69)</f>
        <v>0</v>
      </c>
      <c r="M107" s="335">
        <f>IF(M$69=0,0,M$69/OIS_fec!M$69)</f>
        <v>0</v>
      </c>
      <c r="N107" s="335">
        <f>IF(N$69=0,0,N$69/OIS_fec!N$69)</f>
        <v>0</v>
      </c>
      <c r="O107" s="335">
        <f>IF(O$69=0,0,O$69/OIS_fec!O$69)</f>
        <v>0</v>
      </c>
      <c r="P107" s="335">
        <f>IF(P$69=0,0,P$69/OIS_fec!P$69)</f>
        <v>0</v>
      </c>
      <c r="Q107" s="335">
        <f>IF(Q$69=0,0,Q$69/OIS_fec!Q$69)</f>
        <v>0</v>
      </c>
      <c r="R107" s="335">
        <f>IF(R$69=0,0,R$69/OIS_fec!R$69)</f>
        <v>0</v>
      </c>
      <c r="S107" s="335">
        <f>IF(S$69=0,0,S$69/OIS_fec!S$69)</f>
        <v>0</v>
      </c>
      <c r="T107" s="335">
        <f>IF(T$69=0,0,T$69/OIS_fec!T$69)</f>
        <v>0</v>
      </c>
      <c r="U107" s="335">
        <f>IF(U$69=0,0,U$69/OIS_fec!U$69)</f>
        <v>0</v>
      </c>
      <c r="V107" s="335">
        <f>IF(V$69=0,0,V$69/OIS_fec!V$69)</f>
        <v>0</v>
      </c>
      <c r="W107" s="335">
        <f>IF(W$69=0,0,W$69/OIS_fec!W$69)</f>
        <v>0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DA5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index!$A$1&amp;": Industry Summary / CO2 emissions"</f>
        <v>LU: Industry Summary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5" customHeight="1" x14ac:dyDescent="0.25">
      <c r="A3" s="32" t="s">
        <v>104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5" spans="1:105" ht="15" customHeight="1" x14ac:dyDescent="0.25">
      <c r="A5" s="34" t="s">
        <v>91</v>
      </c>
      <c r="B5" s="225">
        <f t="shared" ref="B5:W5" si="0">SUM(B6:B10,B16,B27,B38)</f>
        <v>2019.9281693421212</v>
      </c>
      <c r="C5" s="225">
        <f t="shared" si="0"/>
        <v>2105.7975863767442</v>
      </c>
      <c r="D5" s="225">
        <f t="shared" si="0"/>
        <v>1927.8770480315538</v>
      </c>
      <c r="E5" s="225">
        <f t="shared" si="0"/>
        <v>1759.2635622920493</v>
      </c>
      <c r="F5" s="225">
        <f t="shared" si="0"/>
        <v>1969.1775611086318</v>
      </c>
      <c r="G5" s="225">
        <f t="shared" si="0"/>
        <v>1922.6002224322858</v>
      </c>
      <c r="H5" s="225">
        <f t="shared" si="0"/>
        <v>2060.7155970815443</v>
      </c>
      <c r="I5" s="225">
        <f t="shared" si="0"/>
        <v>1961.849527371252</v>
      </c>
      <c r="J5" s="225">
        <f t="shared" si="0"/>
        <v>1852.7228337494782</v>
      </c>
      <c r="K5" s="225">
        <f t="shared" si="0"/>
        <v>1602.8883630368621</v>
      </c>
      <c r="L5" s="225">
        <f t="shared" si="0"/>
        <v>1705.2388539648514</v>
      </c>
      <c r="M5" s="225">
        <f t="shared" si="0"/>
        <v>1688.4926495006368</v>
      </c>
      <c r="N5" s="225">
        <f t="shared" si="0"/>
        <v>1618.609135945876</v>
      </c>
      <c r="O5" s="225">
        <f t="shared" si="0"/>
        <v>1555.2081704987872</v>
      </c>
      <c r="P5" s="225">
        <f t="shared" si="0"/>
        <v>1543.5658710072571</v>
      </c>
      <c r="Q5" s="225">
        <f t="shared" si="0"/>
        <v>1505.5810778749806</v>
      </c>
      <c r="R5" s="225">
        <f t="shared" si="0"/>
        <v>1532.0343079744216</v>
      </c>
      <c r="S5" s="225">
        <f t="shared" si="0"/>
        <v>1535.9177127802045</v>
      </c>
      <c r="T5" s="225">
        <f t="shared" si="0"/>
        <v>1560.842647266127</v>
      </c>
      <c r="U5" s="225">
        <f t="shared" si="0"/>
        <v>1599.6815473082293</v>
      </c>
      <c r="V5" s="225">
        <f t="shared" si="0"/>
        <v>1485.3761140969475</v>
      </c>
      <c r="W5" s="225">
        <f t="shared" si="0"/>
        <v>1460.913706170747</v>
      </c>
      <c r="DA5" s="89"/>
    </row>
    <row r="6" spans="1:105" ht="12" customHeight="1" x14ac:dyDescent="0.25">
      <c r="A6" s="202" t="s">
        <v>92</v>
      </c>
      <c r="B6" s="226">
        <v>0</v>
      </c>
      <c r="C6" s="226">
        <v>0</v>
      </c>
      <c r="D6" s="226">
        <v>0</v>
      </c>
      <c r="E6" s="226">
        <v>0</v>
      </c>
      <c r="F6" s="226">
        <v>0</v>
      </c>
      <c r="G6" s="226">
        <v>0</v>
      </c>
      <c r="H6" s="226">
        <v>0</v>
      </c>
      <c r="I6" s="226">
        <v>0</v>
      </c>
      <c r="J6" s="226">
        <v>0</v>
      </c>
      <c r="K6" s="226">
        <v>0</v>
      </c>
      <c r="L6" s="226">
        <v>0</v>
      </c>
      <c r="M6" s="226">
        <v>0</v>
      </c>
      <c r="N6" s="226">
        <v>0</v>
      </c>
      <c r="O6" s="226">
        <v>0</v>
      </c>
      <c r="P6" s="226">
        <v>0</v>
      </c>
      <c r="Q6" s="226">
        <v>0</v>
      </c>
      <c r="R6" s="226">
        <v>0</v>
      </c>
      <c r="S6" s="226">
        <v>0</v>
      </c>
      <c r="T6" s="226">
        <v>0</v>
      </c>
      <c r="U6" s="226">
        <v>0</v>
      </c>
      <c r="V6" s="226">
        <v>0</v>
      </c>
      <c r="W6" s="226">
        <v>0</v>
      </c>
      <c r="DA6" s="174"/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/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/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/>
    </row>
    <row r="10" spans="1:105" ht="12" customHeight="1" x14ac:dyDescent="0.25">
      <c r="A10" s="36" t="s">
        <v>96</v>
      </c>
      <c r="B10" s="227">
        <f t="shared" ref="B10:W10" si="1">SUM(B11:B15)</f>
        <v>30.018517134579703</v>
      </c>
      <c r="C10" s="227">
        <f t="shared" si="1"/>
        <v>31.989310345328999</v>
      </c>
      <c r="D10" s="227">
        <f t="shared" si="1"/>
        <v>33.442227002256935</v>
      </c>
      <c r="E10" s="227">
        <f t="shared" si="1"/>
        <v>37.100847264535467</v>
      </c>
      <c r="F10" s="227">
        <f t="shared" si="1"/>
        <v>36.724951155127513</v>
      </c>
      <c r="G10" s="227">
        <f t="shared" si="1"/>
        <v>36.014229316054326</v>
      </c>
      <c r="H10" s="227">
        <f t="shared" si="1"/>
        <v>28.643583512517253</v>
      </c>
      <c r="I10" s="227">
        <f t="shared" si="1"/>
        <v>25.240552668217997</v>
      </c>
      <c r="J10" s="227">
        <f t="shared" si="1"/>
        <v>25.399685512587791</v>
      </c>
      <c r="K10" s="227">
        <f t="shared" si="1"/>
        <v>22.088965829910034</v>
      </c>
      <c r="L10" s="227">
        <f t="shared" si="1"/>
        <v>19.19199721677785</v>
      </c>
      <c r="M10" s="227">
        <f t="shared" si="1"/>
        <v>26.2242019079602</v>
      </c>
      <c r="N10" s="227">
        <f t="shared" si="1"/>
        <v>29.145244454053206</v>
      </c>
      <c r="O10" s="227">
        <f t="shared" si="1"/>
        <v>32.450104952357307</v>
      </c>
      <c r="P10" s="227">
        <f t="shared" si="1"/>
        <v>24.575268375923773</v>
      </c>
      <c r="Q10" s="227">
        <f t="shared" si="1"/>
        <v>20.125617655904623</v>
      </c>
      <c r="R10" s="227">
        <f t="shared" si="1"/>
        <v>20.471308550232493</v>
      </c>
      <c r="S10" s="227">
        <f t="shared" si="1"/>
        <v>20.395641818962471</v>
      </c>
      <c r="T10" s="227">
        <f t="shared" si="1"/>
        <v>17.197020497021231</v>
      </c>
      <c r="U10" s="227">
        <f t="shared" si="1"/>
        <v>17.783848045216388</v>
      </c>
      <c r="V10" s="227">
        <f t="shared" si="1"/>
        <v>15.427939931895608</v>
      </c>
      <c r="W10" s="227">
        <f t="shared" si="1"/>
        <v>21.25446223998793</v>
      </c>
      <c r="DA10" s="90"/>
    </row>
    <row r="11" spans="1:105" ht="12" customHeight="1" x14ac:dyDescent="0.25">
      <c r="A11" s="37" t="s">
        <v>83</v>
      </c>
      <c r="B11" s="228">
        <v>2.5681038152515399</v>
      </c>
      <c r="C11" s="228">
        <v>3.5220926060767455</v>
      </c>
      <c r="D11" s="228">
        <v>3.3859066305681091</v>
      </c>
      <c r="E11" s="228">
        <v>2.1300961606371058</v>
      </c>
      <c r="F11" s="228">
        <v>2.6123848375263337</v>
      </c>
      <c r="G11" s="228">
        <v>2.1132248011147947</v>
      </c>
      <c r="H11" s="228">
        <v>1.0152967954285199</v>
      </c>
      <c r="I11" s="228">
        <v>0.75381205350056835</v>
      </c>
      <c r="J11" s="228">
        <v>0.54120168043711292</v>
      </c>
      <c r="K11" s="228">
        <v>0.40546461953461654</v>
      </c>
      <c r="L11" s="228">
        <v>0.85743716882737331</v>
      </c>
      <c r="M11" s="228">
        <v>0.57343219862331685</v>
      </c>
      <c r="N11" s="228">
        <v>0.5594014500812855</v>
      </c>
      <c r="O11" s="228">
        <v>0.84738690301958519</v>
      </c>
      <c r="P11" s="228">
        <v>0.47543452854846485</v>
      </c>
      <c r="Q11" s="228">
        <v>0.49801446996801574</v>
      </c>
      <c r="R11" s="228">
        <v>0.35589465944023585</v>
      </c>
      <c r="S11" s="228">
        <v>0.84403435734949239</v>
      </c>
      <c r="T11" s="228">
        <v>0.99342662096723311</v>
      </c>
      <c r="U11" s="228">
        <v>1.6525335866928437</v>
      </c>
      <c r="V11" s="228">
        <v>1.5468419558037581</v>
      </c>
      <c r="W11" s="228">
        <v>1.4331410467012002</v>
      </c>
      <c r="DA11" s="69"/>
    </row>
    <row r="12" spans="1:105" ht="12" customHeight="1" x14ac:dyDescent="0.25">
      <c r="A12" s="37" t="s">
        <v>72</v>
      </c>
      <c r="B12" s="228">
        <v>27.450413319328163</v>
      </c>
      <c r="C12" s="228">
        <v>28.467217739252252</v>
      </c>
      <c r="D12" s="228">
        <v>30.056320371688827</v>
      </c>
      <c r="E12" s="228">
        <v>34.970751103898358</v>
      </c>
      <c r="F12" s="228">
        <v>34.112566317601178</v>
      </c>
      <c r="G12" s="228">
        <v>33.90100451493953</v>
      </c>
      <c r="H12" s="228">
        <v>27.628286717088734</v>
      </c>
      <c r="I12" s="228">
        <v>24.48674061471743</v>
      </c>
      <c r="J12" s="228">
        <v>24.858483832150679</v>
      </c>
      <c r="K12" s="228">
        <v>21.683501210375418</v>
      </c>
      <c r="L12" s="228">
        <v>18.334560047950475</v>
      </c>
      <c r="M12" s="228">
        <v>25.650769709336885</v>
      </c>
      <c r="N12" s="228">
        <v>28.58584300397192</v>
      </c>
      <c r="O12" s="228">
        <v>31.602718049337724</v>
      </c>
      <c r="P12" s="228">
        <v>24.099833847375308</v>
      </c>
      <c r="Q12" s="228">
        <v>19.627603185936607</v>
      </c>
      <c r="R12" s="228">
        <v>20.115413890792258</v>
      </c>
      <c r="S12" s="228">
        <v>19.551607461612978</v>
      </c>
      <c r="T12" s="228">
        <v>16.203593876053997</v>
      </c>
      <c r="U12" s="228">
        <v>16.131314458523544</v>
      </c>
      <c r="V12" s="228">
        <v>13.88109797609185</v>
      </c>
      <c r="W12" s="228">
        <v>19.821321193286732</v>
      </c>
      <c r="DA12" s="69"/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/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/>
    </row>
    <row r="15" spans="1:105" ht="12" customHeight="1" x14ac:dyDescent="0.25">
      <c r="A15" s="38" t="s">
        <v>38</v>
      </c>
      <c r="B15" s="229">
        <v>0</v>
      </c>
      <c r="C15" s="229">
        <v>0</v>
      </c>
      <c r="D15" s="229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>
        <v>0</v>
      </c>
      <c r="K15" s="229">
        <v>0</v>
      </c>
      <c r="L15" s="229">
        <v>0</v>
      </c>
      <c r="M15" s="229">
        <v>0</v>
      </c>
      <c r="N15" s="229">
        <v>0</v>
      </c>
      <c r="O15" s="229">
        <v>0</v>
      </c>
      <c r="P15" s="229">
        <v>0</v>
      </c>
      <c r="Q15" s="229">
        <v>0</v>
      </c>
      <c r="R15" s="229">
        <v>0</v>
      </c>
      <c r="S15" s="229">
        <v>0</v>
      </c>
      <c r="T15" s="229">
        <v>0</v>
      </c>
      <c r="U15" s="229">
        <v>0</v>
      </c>
      <c r="V15" s="229">
        <v>0</v>
      </c>
      <c r="W15" s="229">
        <v>0</v>
      </c>
      <c r="DA15" s="91"/>
    </row>
    <row r="16" spans="1:105" ht="12" customHeight="1" x14ac:dyDescent="0.25">
      <c r="A16" s="39" t="s">
        <v>98</v>
      </c>
      <c r="B16" s="230">
        <f t="shared" ref="B16:W16" si="2">SUM(B17:B26)</f>
        <v>221.43370110899335</v>
      </c>
      <c r="C16" s="230">
        <f t="shared" si="2"/>
        <v>226.83179062366705</v>
      </c>
      <c r="D16" s="230">
        <f t="shared" si="2"/>
        <v>211.1747197582024</v>
      </c>
      <c r="E16" s="230">
        <f t="shared" si="2"/>
        <v>195.91659926871174</v>
      </c>
      <c r="F16" s="230">
        <f t="shared" si="2"/>
        <v>206.4130754111533</v>
      </c>
      <c r="G16" s="230">
        <f t="shared" si="2"/>
        <v>195.59577236924932</v>
      </c>
      <c r="H16" s="230">
        <f t="shared" si="2"/>
        <v>186.98744078200269</v>
      </c>
      <c r="I16" s="230">
        <f t="shared" si="2"/>
        <v>196.60172831408565</v>
      </c>
      <c r="J16" s="230">
        <f t="shared" si="2"/>
        <v>171.7796223457128</v>
      </c>
      <c r="K16" s="230">
        <f t="shared" si="2"/>
        <v>139.31259121112404</v>
      </c>
      <c r="L16" s="230">
        <f t="shared" si="2"/>
        <v>148.81610456331356</v>
      </c>
      <c r="M16" s="230">
        <f t="shared" si="2"/>
        <v>177.97129338864974</v>
      </c>
      <c r="N16" s="230">
        <f t="shared" si="2"/>
        <v>174.11446682278964</v>
      </c>
      <c r="O16" s="230">
        <f t="shared" si="2"/>
        <v>183.43077880368298</v>
      </c>
      <c r="P16" s="230">
        <f t="shared" si="2"/>
        <v>162.69255172988284</v>
      </c>
      <c r="Q16" s="230">
        <f t="shared" si="2"/>
        <v>161.79443394003266</v>
      </c>
      <c r="R16" s="230">
        <f t="shared" si="2"/>
        <v>162.50171283409162</v>
      </c>
      <c r="S16" s="230">
        <f t="shared" si="2"/>
        <v>159.72783860686576</v>
      </c>
      <c r="T16" s="230">
        <f t="shared" si="2"/>
        <v>152.91836652681164</v>
      </c>
      <c r="U16" s="230">
        <f t="shared" si="2"/>
        <v>160.58292082538512</v>
      </c>
      <c r="V16" s="230">
        <f t="shared" si="2"/>
        <v>152.07330818095141</v>
      </c>
      <c r="W16" s="230">
        <f t="shared" si="2"/>
        <v>151.85652042422828</v>
      </c>
      <c r="DA16" s="92"/>
    </row>
    <row r="17" spans="1:105" ht="12" customHeight="1" x14ac:dyDescent="0.25">
      <c r="A17" s="46" t="s">
        <v>30</v>
      </c>
      <c r="B17" s="231">
        <v>31.416646597014587</v>
      </c>
      <c r="C17" s="231">
        <v>39.232121563276962</v>
      </c>
      <c r="D17" s="231">
        <v>32.071222837157599</v>
      </c>
      <c r="E17" s="231">
        <v>24.566372777490844</v>
      </c>
      <c r="F17" s="231">
        <v>26.96386061879457</v>
      </c>
      <c r="G17" s="231">
        <v>23.391647372230477</v>
      </c>
      <c r="H17" s="231">
        <v>29.052410730655883</v>
      </c>
      <c r="I17" s="231">
        <v>34.012139721123312</v>
      </c>
      <c r="J17" s="231">
        <v>29.195028387257363</v>
      </c>
      <c r="K17" s="231">
        <v>19.673411984017434</v>
      </c>
      <c r="L17" s="231">
        <v>20.083151084286282</v>
      </c>
      <c r="M17" s="231">
        <v>14.295755713085603</v>
      </c>
      <c r="N17" s="231">
        <v>12.325264034883894</v>
      </c>
      <c r="O17" s="231">
        <v>11.665132025851619</v>
      </c>
      <c r="P17" s="231">
        <v>11.138842937623883</v>
      </c>
      <c r="Q17" s="231">
        <v>10.2884238959385</v>
      </c>
      <c r="R17" s="231">
        <v>10.667732054725956</v>
      </c>
      <c r="S17" s="231">
        <v>6.4439305172329124</v>
      </c>
      <c r="T17" s="231">
        <v>6.0866714060637825</v>
      </c>
      <c r="U17" s="231">
        <v>6.1044558388833101</v>
      </c>
      <c r="V17" s="231">
        <v>5.8946177363067953</v>
      </c>
      <c r="W17" s="231">
        <v>4.2937576193191829</v>
      </c>
      <c r="DA17" s="73"/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/>
    </row>
    <row r="19" spans="1:105" ht="12" customHeight="1" x14ac:dyDescent="0.25">
      <c r="A19" s="46" t="s">
        <v>33</v>
      </c>
      <c r="B19" s="231">
        <v>20.751509223902168</v>
      </c>
      <c r="C19" s="231">
        <v>19.222873331094423</v>
      </c>
      <c r="D19" s="231">
        <v>15.00820738578007</v>
      </c>
      <c r="E19" s="231">
        <v>20.782399324011099</v>
      </c>
      <c r="F19" s="231">
        <v>16.085040433176985</v>
      </c>
      <c r="G19" s="231">
        <v>13.601214814883214</v>
      </c>
      <c r="H19" s="231">
        <v>11.989782874604504</v>
      </c>
      <c r="I19" s="231">
        <v>12.043659192447681</v>
      </c>
      <c r="J19" s="231">
        <v>12.190390359013433</v>
      </c>
      <c r="K19" s="231">
        <v>8.3153839839405608E-2</v>
      </c>
      <c r="L19" s="231">
        <v>5.5435893226831456E-2</v>
      </c>
      <c r="M19" s="231">
        <v>0</v>
      </c>
      <c r="N19" s="231">
        <v>6.1346635184862186E-3</v>
      </c>
      <c r="O19" s="231">
        <v>4.5405873598839581E-3</v>
      </c>
      <c r="P19" s="231">
        <v>3.5111666531972979E-2</v>
      </c>
      <c r="Q19" s="231">
        <v>3.0539979882794183E-2</v>
      </c>
      <c r="R19" s="231">
        <v>1.0622075513073429E-2</v>
      </c>
      <c r="S19" s="231">
        <v>5.6516496149375768E-2</v>
      </c>
      <c r="T19" s="231">
        <v>0</v>
      </c>
      <c r="U19" s="231">
        <v>0</v>
      </c>
      <c r="V19" s="231">
        <v>0</v>
      </c>
      <c r="W19" s="231">
        <v>0</v>
      </c>
      <c r="DA19" s="73"/>
    </row>
    <row r="20" spans="1:105" ht="12" customHeight="1" x14ac:dyDescent="0.25">
      <c r="A20" s="46" t="s">
        <v>83</v>
      </c>
      <c r="B20" s="231">
        <v>26.307820423342339</v>
      </c>
      <c r="C20" s="231">
        <v>30.333427195175638</v>
      </c>
      <c r="D20" s="231">
        <v>28.313952177327653</v>
      </c>
      <c r="E20" s="231">
        <v>21.489219984962045</v>
      </c>
      <c r="F20" s="231">
        <v>24.737991941004839</v>
      </c>
      <c r="G20" s="231">
        <v>20.822920251797687</v>
      </c>
      <c r="H20" s="231">
        <v>11.1375288803559</v>
      </c>
      <c r="I20" s="231">
        <v>9.8215781641720206</v>
      </c>
      <c r="J20" s="231">
        <v>6.9351413091301479</v>
      </c>
      <c r="K20" s="231">
        <v>6.0928104613923058</v>
      </c>
      <c r="L20" s="231">
        <v>12.313804456556053</v>
      </c>
      <c r="M20" s="231">
        <v>8.3210430498841621</v>
      </c>
      <c r="N20" s="231">
        <v>11.663734725720001</v>
      </c>
      <c r="O20" s="231">
        <v>15.738255903378811</v>
      </c>
      <c r="P20" s="231">
        <v>12.242381300985571</v>
      </c>
      <c r="Q20" s="231">
        <v>16.035567675330778</v>
      </c>
      <c r="R20" s="231">
        <v>6.7516105375187063</v>
      </c>
      <c r="S20" s="231">
        <v>21.149823205122917</v>
      </c>
      <c r="T20" s="231">
        <v>23.570907336166272</v>
      </c>
      <c r="U20" s="231">
        <v>33.433355794872547</v>
      </c>
      <c r="V20" s="231">
        <v>33.115009562933814</v>
      </c>
      <c r="W20" s="231">
        <v>30.617269913568382</v>
      </c>
      <c r="DA20" s="73"/>
    </row>
    <row r="21" spans="1:105" ht="12" customHeight="1" x14ac:dyDescent="0.25">
      <c r="A21" s="46" t="s">
        <v>70</v>
      </c>
      <c r="B21" s="231">
        <v>7.6652597753901581</v>
      </c>
      <c r="C21" s="231">
        <v>8.1492387355164819</v>
      </c>
      <c r="D21" s="231">
        <v>7.1887067811159202</v>
      </c>
      <c r="E21" s="231">
        <v>7.0325825122982346</v>
      </c>
      <c r="F21" s="231">
        <v>5.3512957267672974</v>
      </c>
      <c r="G21" s="231">
        <v>3.5144951821025829</v>
      </c>
      <c r="H21" s="231">
        <v>2.5014381283414298</v>
      </c>
      <c r="I21" s="231">
        <v>1.7449534608638142</v>
      </c>
      <c r="J21" s="231">
        <v>1.1038014765819777</v>
      </c>
      <c r="K21" s="231">
        <v>1.2301909586373017</v>
      </c>
      <c r="L21" s="231">
        <v>3.7383200136137442</v>
      </c>
      <c r="M21" s="231">
        <v>4.6598468980287766</v>
      </c>
      <c r="N21" s="231">
        <v>4.2364554727643604</v>
      </c>
      <c r="O21" s="231">
        <v>2.5225869532673801</v>
      </c>
      <c r="P21" s="231">
        <v>2.0378586860276742</v>
      </c>
      <c r="Q21" s="231">
        <v>1.622679562303857</v>
      </c>
      <c r="R21" s="231">
        <v>2.2105886029219617</v>
      </c>
      <c r="S21" s="231">
        <v>3.820469542178937</v>
      </c>
      <c r="T21" s="231">
        <v>4.4246120546879215</v>
      </c>
      <c r="U21" s="231">
        <v>3.3026633455505583</v>
      </c>
      <c r="V21" s="231">
        <v>1.8306519232531453</v>
      </c>
      <c r="W21" s="231">
        <v>1.8588988376464568</v>
      </c>
      <c r="DA21" s="73"/>
    </row>
    <row r="22" spans="1:105" ht="12" customHeight="1" x14ac:dyDescent="0.25">
      <c r="A22" s="46" t="s">
        <v>34</v>
      </c>
      <c r="B22" s="231">
        <v>5.9660647198663526</v>
      </c>
      <c r="C22" s="231">
        <v>5.966064719866246</v>
      </c>
      <c r="D22" s="231">
        <v>2.9830323599259114</v>
      </c>
      <c r="E22" s="231">
        <v>2.9830323599324777</v>
      </c>
      <c r="F22" s="231">
        <v>2.9830323599272002</v>
      </c>
      <c r="G22" s="231">
        <v>2.983032359927158</v>
      </c>
      <c r="H22" s="231">
        <v>2.9830323599242061</v>
      </c>
      <c r="I22" s="231">
        <v>2.9830323599234938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/>
    </row>
    <row r="23" spans="1:105" ht="12" customHeight="1" x14ac:dyDescent="0.25">
      <c r="A23" s="46" t="s">
        <v>72</v>
      </c>
      <c r="B23" s="231">
        <v>128.44824151514354</v>
      </c>
      <c r="C23" s="231">
        <v>121.87207551448242</v>
      </c>
      <c r="D23" s="231">
        <v>123.60450875951715</v>
      </c>
      <c r="E23" s="231">
        <v>117.71615100096581</v>
      </c>
      <c r="F23" s="231">
        <v>128.33049399135757</v>
      </c>
      <c r="G23" s="231">
        <v>129.10686468904805</v>
      </c>
      <c r="H23" s="231">
        <v>127.12578903963589</v>
      </c>
      <c r="I23" s="231">
        <v>134.8748567405344</v>
      </c>
      <c r="J23" s="231">
        <v>121.03030110981435</v>
      </c>
      <c r="K23" s="231">
        <v>111.38852075449114</v>
      </c>
      <c r="L23" s="231">
        <v>111.44364350716801</v>
      </c>
      <c r="M23" s="231">
        <v>149.50268351694069</v>
      </c>
      <c r="N23" s="231">
        <v>144.36141300478729</v>
      </c>
      <c r="O23" s="231">
        <v>152.16424813261045</v>
      </c>
      <c r="P23" s="231">
        <v>135.89595204124339</v>
      </c>
      <c r="Q23" s="231">
        <v>132.61864392878081</v>
      </c>
      <c r="R23" s="231">
        <v>141.70510415788675</v>
      </c>
      <c r="S23" s="231">
        <v>127.03096441938384</v>
      </c>
      <c r="T23" s="231">
        <v>117.50850358766304</v>
      </c>
      <c r="U23" s="231">
        <v>116.37781984670916</v>
      </c>
      <c r="V23" s="231">
        <v>108.98093165102658</v>
      </c>
      <c r="W23" s="231">
        <v>113.49314860122085</v>
      </c>
      <c r="DA23" s="73"/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/>
    </row>
    <row r="25" spans="1:105" ht="12" customHeight="1" x14ac:dyDescent="0.25">
      <c r="A25" s="46" t="s">
        <v>73</v>
      </c>
      <c r="B25" s="231">
        <v>0.87815885433420671</v>
      </c>
      <c r="C25" s="231">
        <v>2.05598956425486</v>
      </c>
      <c r="D25" s="231">
        <v>2.0050894573780904</v>
      </c>
      <c r="E25" s="231">
        <v>1.3468413090512152</v>
      </c>
      <c r="F25" s="231">
        <v>1.9613603401248512</v>
      </c>
      <c r="G25" s="231">
        <v>2.1755976992601491</v>
      </c>
      <c r="H25" s="231">
        <v>2.1974587684848657</v>
      </c>
      <c r="I25" s="231">
        <v>1.1215086750209187</v>
      </c>
      <c r="J25" s="231">
        <v>1.3249597039155447</v>
      </c>
      <c r="K25" s="231">
        <v>0.84450321274643514</v>
      </c>
      <c r="L25" s="231">
        <v>1.1817496084626402</v>
      </c>
      <c r="M25" s="231">
        <v>1.1919642107105044</v>
      </c>
      <c r="N25" s="231">
        <v>1.5214649211156126</v>
      </c>
      <c r="O25" s="231">
        <v>1.3360152012148161</v>
      </c>
      <c r="P25" s="231">
        <v>1.3424050974703314</v>
      </c>
      <c r="Q25" s="231">
        <v>1.1985788977959135</v>
      </c>
      <c r="R25" s="231">
        <v>1.1560554055251731</v>
      </c>
      <c r="S25" s="231">
        <v>1.2261344267977892</v>
      </c>
      <c r="T25" s="231">
        <v>1.3276721422306146</v>
      </c>
      <c r="U25" s="231">
        <v>1.3646259993695327</v>
      </c>
      <c r="V25" s="231">
        <v>2.2520973074310779</v>
      </c>
      <c r="W25" s="231">
        <v>1.5934454524734294</v>
      </c>
      <c r="DA25" s="73"/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/>
    </row>
    <row r="27" spans="1:105" ht="12" customHeight="1" x14ac:dyDescent="0.25">
      <c r="A27" s="39" t="s">
        <v>105</v>
      </c>
      <c r="B27" s="230">
        <f t="shared" ref="B27:W27" si="3">SUM(B28:B37)</f>
        <v>1054.3800169203344</v>
      </c>
      <c r="C27" s="230">
        <f t="shared" si="3"/>
        <v>1187.0219134714921</v>
      </c>
      <c r="D27" s="230">
        <f t="shared" si="3"/>
        <v>1006.7429604891037</v>
      </c>
      <c r="E27" s="230">
        <f t="shared" si="3"/>
        <v>902.31669103060278</v>
      </c>
      <c r="F27" s="230">
        <f t="shared" si="3"/>
        <v>1046.4508609952504</v>
      </c>
      <c r="G27" s="230">
        <f t="shared" si="3"/>
        <v>1038.863025316328</v>
      </c>
      <c r="H27" s="230">
        <f t="shared" si="3"/>
        <v>1142.2906875074616</v>
      </c>
      <c r="I27" s="230">
        <f t="shared" si="3"/>
        <v>1046.1436750984321</v>
      </c>
      <c r="J27" s="230">
        <f t="shared" si="3"/>
        <v>1014.4124678650683</v>
      </c>
      <c r="K27" s="230">
        <f t="shared" si="3"/>
        <v>871.40517091917241</v>
      </c>
      <c r="L27" s="230">
        <f t="shared" si="3"/>
        <v>943.88952710105127</v>
      </c>
      <c r="M27" s="230">
        <f t="shared" si="3"/>
        <v>882.46302582309829</v>
      </c>
      <c r="N27" s="230">
        <f t="shared" si="3"/>
        <v>846.88385888595417</v>
      </c>
      <c r="O27" s="230">
        <f t="shared" si="3"/>
        <v>791.68225600346329</v>
      </c>
      <c r="P27" s="230">
        <f t="shared" si="3"/>
        <v>803.01840149633222</v>
      </c>
      <c r="Q27" s="230">
        <f t="shared" si="3"/>
        <v>779.44189884679088</v>
      </c>
      <c r="R27" s="230">
        <f t="shared" si="3"/>
        <v>784.24358241689322</v>
      </c>
      <c r="S27" s="230">
        <f t="shared" si="3"/>
        <v>783.76766609286756</v>
      </c>
      <c r="T27" s="230">
        <f t="shared" si="3"/>
        <v>814.76629209491637</v>
      </c>
      <c r="U27" s="230">
        <f t="shared" si="3"/>
        <v>823.95833117157792</v>
      </c>
      <c r="V27" s="230">
        <f t="shared" si="3"/>
        <v>757.96236428773295</v>
      </c>
      <c r="W27" s="230">
        <f t="shared" si="3"/>
        <v>781.98568209494704</v>
      </c>
      <c r="DA27" s="92"/>
    </row>
    <row r="28" spans="1:105" ht="12" customHeight="1" x14ac:dyDescent="0.25">
      <c r="A28" s="18" t="s">
        <v>30</v>
      </c>
      <c r="B28" s="232">
        <v>400.3487534030341</v>
      </c>
      <c r="C28" s="232">
        <v>426.76591291691665</v>
      </c>
      <c r="D28" s="232">
        <v>259.41196124406775</v>
      </c>
      <c r="E28" s="232">
        <v>199.79217658204502</v>
      </c>
      <c r="F28" s="232">
        <v>288.25449426041604</v>
      </c>
      <c r="G28" s="232">
        <v>285.07227278763128</v>
      </c>
      <c r="H28" s="232">
        <v>340.17466286886065</v>
      </c>
      <c r="I28" s="232">
        <v>279.42424683866062</v>
      </c>
      <c r="J28" s="232">
        <v>270.08366913298107</v>
      </c>
      <c r="K28" s="232">
        <v>246.14485633588382</v>
      </c>
      <c r="L28" s="232">
        <v>240.73062763532144</v>
      </c>
      <c r="M28" s="232">
        <v>220.15728772724128</v>
      </c>
      <c r="N28" s="232">
        <v>205.08702556562295</v>
      </c>
      <c r="O28" s="232">
        <v>196.14656261385409</v>
      </c>
      <c r="P28" s="232">
        <v>195.27611746259524</v>
      </c>
      <c r="Q28" s="232">
        <v>184.15530866432283</v>
      </c>
      <c r="R28" s="232">
        <v>190.7952272247517</v>
      </c>
      <c r="S28" s="232">
        <v>179.99077860228221</v>
      </c>
      <c r="T28" s="232">
        <v>159.51076323360641</v>
      </c>
      <c r="U28" s="232">
        <v>175.32429848077163</v>
      </c>
      <c r="V28" s="232">
        <v>146.34936954361822</v>
      </c>
      <c r="W28" s="232">
        <v>151.30133478000297</v>
      </c>
      <c r="DA28" s="71"/>
    </row>
    <row r="29" spans="1:105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/>
    </row>
    <row r="30" spans="1:105" ht="12" customHeight="1" x14ac:dyDescent="0.25">
      <c r="A30" s="18" t="s">
        <v>33</v>
      </c>
      <c r="B30" s="232">
        <v>16.982265535698367</v>
      </c>
      <c r="C30" s="232">
        <v>15.608250948592278</v>
      </c>
      <c r="D30" s="232">
        <v>11.115192614040794</v>
      </c>
      <c r="E30" s="232">
        <v>11.146301636609511</v>
      </c>
      <c r="F30" s="232">
        <v>7.1357090871700821</v>
      </c>
      <c r="G30" s="232">
        <v>6.7171113855066622</v>
      </c>
      <c r="H30" s="232">
        <v>5.4261200062211206</v>
      </c>
      <c r="I30" s="232">
        <v>5.3722436881583997</v>
      </c>
      <c r="J30" s="232">
        <v>5.2255125215820781</v>
      </c>
      <c r="K30" s="232">
        <v>7.3586560154174238E-2</v>
      </c>
      <c r="L30" s="232">
        <v>4.9057706769946009E-2</v>
      </c>
      <c r="M30" s="232">
        <v>0</v>
      </c>
      <c r="N30" s="232">
        <v>5.4504964821737107E-3</v>
      </c>
      <c r="O30" s="232">
        <v>4.091492640490876E-3</v>
      </c>
      <c r="P30" s="232">
        <v>3.1673373471676133E-2</v>
      </c>
      <c r="Q30" s="232">
        <v>2.7612980120353035E-2</v>
      </c>
      <c r="R30" s="232">
        <v>9.5951644880951648E-3</v>
      </c>
      <c r="S30" s="232">
        <v>5.0930183857675504E-2</v>
      </c>
      <c r="T30" s="232">
        <v>0</v>
      </c>
      <c r="U30" s="232">
        <v>0</v>
      </c>
      <c r="V30" s="232">
        <v>0</v>
      </c>
      <c r="W30" s="232">
        <v>0</v>
      </c>
      <c r="DA30" s="71"/>
    </row>
    <row r="31" spans="1:105" ht="12" customHeight="1" x14ac:dyDescent="0.25">
      <c r="A31" s="18" t="s">
        <v>83</v>
      </c>
      <c r="B31" s="232">
        <v>39.809974087005216</v>
      </c>
      <c r="C31" s="232">
        <v>46.680124483140027</v>
      </c>
      <c r="D31" s="232">
        <v>41.686350718486288</v>
      </c>
      <c r="E31" s="232">
        <v>35.225805778680801</v>
      </c>
      <c r="F31" s="232">
        <v>41.165328665991879</v>
      </c>
      <c r="G31" s="232">
        <v>32.814294110766134</v>
      </c>
      <c r="H31" s="232">
        <v>19.429157487001866</v>
      </c>
      <c r="I31" s="232">
        <v>16.016847145261401</v>
      </c>
      <c r="J31" s="232">
        <v>11.220598653411663</v>
      </c>
      <c r="K31" s="232">
        <v>9.018887361269428</v>
      </c>
      <c r="L31" s="232">
        <v>18.401671698178244</v>
      </c>
      <c r="M31" s="232">
        <v>12.311077433302799</v>
      </c>
      <c r="N31" s="232">
        <v>15.411332507520871</v>
      </c>
      <c r="O31" s="232">
        <v>21.22305227672409</v>
      </c>
      <c r="P31" s="232">
        <v>14.516512852899259</v>
      </c>
      <c r="Q31" s="232">
        <v>14.434319496747746</v>
      </c>
      <c r="R31" s="232">
        <v>16.726967285206712</v>
      </c>
      <c r="S31" s="232">
        <v>37.200453199276261</v>
      </c>
      <c r="T31" s="232">
        <v>42.449779445866064</v>
      </c>
      <c r="U31" s="232">
        <v>57.797008263054593</v>
      </c>
      <c r="V31" s="232">
        <v>52.878643603053433</v>
      </c>
      <c r="W31" s="232">
        <v>48.70584384226278</v>
      </c>
      <c r="DA31" s="71"/>
    </row>
    <row r="32" spans="1:105" ht="12" customHeight="1" x14ac:dyDescent="0.25">
      <c r="A32" s="18" t="s">
        <v>70</v>
      </c>
      <c r="B32" s="232">
        <v>12.362826144272434</v>
      </c>
      <c r="C32" s="232">
        <v>12.98086838413184</v>
      </c>
      <c r="D32" s="232">
        <v>11.780547138554203</v>
      </c>
      <c r="E32" s="232">
        <v>9.125472447397204</v>
      </c>
      <c r="F32" s="232">
        <v>5.0946392329778263</v>
      </c>
      <c r="G32" s="232">
        <v>3.3492439377298511</v>
      </c>
      <c r="H32" s="232">
        <v>2.3778269115346116</v>
      </c>
      <c r="I32" s="232">
        <v>1.6421943790493274</v>
      </c>
      <c r="J32" s="232">
        <v>0.97680340332611448</v>
      </c>
      <c r="K32" s="232">
        <v>1.0886511212677172</v>
      </c>
      <c r="L32" s="232">
        <v>3.3082069461689425</v>
      </c>
      <c r="M32" s="232">
        <v>1.7023402223523219</v>
      </c>
      <c r="N32" s="232">
        <v>1.4539306076915313</v>
      </c>
      <c r="O32" s="232">
        <v>2.2730860869408662</v>
      </c>
      <c r="P32" s="232">
        <v>1.8383023541841204</v>
      </c>
      <c r="Q32" s="232">
        <v>1.4671593978633648</v>
      </c>
      <c r="R32" s="232">
        <v>1.9968753973212379</v>
      </c>
      <c r="S32" s="232">
        <v>3.4428393382977225</v>
      </c>
      <c r="T32" s="232">
        <v>3.9841858657002591</v>
      </c>
      <c r="U32" s="232">
        <v>2.963671614691239</v>
      </c>
      <c r="V32" s="232">
        <v>1.6462179969014619</v>
      </c>
      <c r="W32" s="232">
        <v>1.6519651624121872</v>
      </c>
      <c r="DA32" s="71"/>
    </row>
    <row r="33" spans="1:105" ht="12" customHeight="1" x14ac:dyDescent="0.25">
      <c r="A33" s="18" t="s">
        <v>34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/>
    </row>
    <row r="34" spans="1:105" ht="12" customHeight="1" x14ac:dyDescent="0.25">
      <c r="A34" s="18" t="s">
        <v>72</v>
      </c>
      <c r="B34" s="232">
        <v>547.36726500486384</v>
      </c>
      <c r="C34" s="232">
        <v>603.57152990339841</v>
      </c>
      <c r="D34" s="232">
        <v>586.27739143072688</v>
      </c>
      <c r="E34" s="232">
        <v>558.79394269589125</v>
      </c>
      <c r="F34" s="232">
        <v>610.32456608966936</v>
      </c>
      <c r="G34" s="232">
        <v>609.79005119456713</v>
      </c>
      <c r="H34" s="232">
        <v>668.8894962031444</v>
      </c>
      <c r="I34" s="232">
        <v>663.01205012293372</v>
      </c>
      <c r="J34" s="232">
        <v>635.39953385827062</v>
      </c>
      <c r="K34" s="232">
        <v>556.64601715373226</v>
      </c>
      <c r="L34" s="232">
        <v>597.22993192391573</v>
      </c>
      <c r="M34" s="232">
        <v>567.1693090515779</v>
      </c>
      <c r="N34" s="232">
        <v>540.17431183040844</v>
      </c>
      <c r="O34" s="232">
        <v>481.71082393549671</v>
      </c>
      <c r="P34" s="232">
        <v>501.1806601515591</v>
      </c>
      <c r="Q34" s="232">
        <v>499.18421520613236</v>
      </c>
      <c r="R34" s="232">
        <v>497.85354755144408</v>
      </c>
      <c r="S34" s="232">
        <v>481.62471199665021</v>
      </c>
      <c r="T34" s="232">
        <v>520.90711129281362</v>
      </c>
      <c r="U34" s="232">
        <v>500.53690921329519</v>
      </c>
      <c r="V34" s="232">
        <v>419.61424405266803</v>
      </c>
      <c r="W34" s="232">
        <v>458.78600136396199</v>
      </c>
      <c r="DA34" s="71"/>
    </row>
    <row r="35" spans="1:105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  <c r="DA35" s="71"/>
    </row>
    <row r="36" spans="1:105" ht="12" customHeight="1" x14ac:dyDescent="0.25">
      <c r="A36" s="18" t="s">
        <v>73</v>
      </c>
      <c r="B36" s="232">
        <v>37.508932745460406</v>
      </c>
      <c r="C36" s="232">
        <v>81.415226835312779</v>
      </c>
      <c r="D36" s="232">
        <v>96.471517343227745</v>
      </c>
      <c r="E36" s="232">
        <v>88.232991889978962</v>
      </c>
      <c r="F36" s="232">
        <v>94.47612365902512</v>
      </c>
      <c r="G36" s="232">
        <v>101.12005190012698</v>
      </c>
      <c r="H36" s="232">
        <v>105.99342403069879</v>
      </c>
      <c r="I36" s="232">
        <v>80.676092924368703</v>
      </c>
      <c r="J36" s="232">
        <v>91.506350295496702</v>
      </c>
      <c r="K36" s="232">
        <v>58.433172386864925</v>
      </c>
      <c r="L36" s="232">
        <v>84.170031190697031</v>
      </c>
      <c r="M36" s="232">
        <v>81.123011388623993</v>
      </c>
      <c r="N36" s="232">
        <v>84.751807878228249</v>
      </c>
      <c r="O36" s="232">
        <v>90.324639597807007</v>
      </c>
      <c r="P36" s="232">
        <v>90.175135301622802</v>
      </c>
      <c r="Q36" s="232">
        <v>80.173283101604142</v>
      </c>
      <c r="R36" s="232">
        <v>76.861369793681334</v>
      </c>
      <c r="S36" s="232">
        <v>81.457952772503532</v>
      </c>
      <c r="T36" s="232">
        <v>87.914452256930034</v>
      </c>
      <c r="U36" s="232">
        <v>87.336443599765317</v>
      </c>
      <c r="V36" s="232">
        <v>137.47388909149183</v>
      </c>
      <c r="W36" s="232">
        <v>121.54053694630706</v>
      </c>
      <c r="DA36" s="71"/>
    </row>
    <row r="37" spans="1:105" ht="12" customHeight="1" x14ac:dyDescent="0.25">
      <c r="A37" s="47" t="s">
        <v>38</v>
      </c>
      <c r="B37" s="233">
        <v>0</v>
      </c>
      <c r="C37" s="233">
        <v>0</v>
      </c>
      <c r="D37" s="233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DA37" s="86"/>
    </row>
    <row r="38" spans="1:105" ht="12" customHeight="1" x14ac:dyDescent="0.25">
      <c r="A38" s="42" t="s">
        <v>106</v>
      </c>
      <c r="B38" s="238">
        <f t="shared" ref="B38:W38" si="4">SUM(B39:B43)</f>
        <v>714.09593417821384</v>
      </c>
      <c r="C38" s="238">
        <f t="shared" si="4"/>
        <v>659.954571936256</v>
      </c>
      <c r="D38" s="238">
        <f t="shared" si="4"/>
        <v>676.51714078199086</v>
      </c>
      <c r="E38" s="238">
        <f t="shared" si="4"/>
        <v>623.92942472819925</v>
      </c>
      <c r="F38" s="238">
        <f t="shared" si="4"/>
        <v>679.58867354710048</v>
      </c>
      <c r="G38" s="238">
        <f t="shared" si="4"/>
        <v>652.12719543065418</v>
      </c>
      <c r="H38" s="238">
        <f t="shared" si="4"/>
        <v>702.7938852795628</v>
      </c>
      <c r="I38" s="238">
        <f t="shared" si="4"/>
        <v>693.86357129051612</v>
      </c>
      <c r="J38" s="238">
        <f t="shared" si="4"/>
        <v>641.13105802610949</v>
      </c>
      <c r="K38" s="238">
        <f t="shared" si="4"/>
        <v>570.08163507665563</v>
      </c>
      <c r="L38" s="238">
        <f t="shared" si="4"/>
        <v>593.34122508370876</v>
      </c>
      <c r="M38" s="238">
        <f t="shared" si="4"/>
        <v>601.83412838092863</v>
      </c>
      <c r="N38" s="238">
        <f t="shared" si="4"/>
        <v>568.46556578307911</v>
      </c>
      <c r="O38" s="238">
        <f t="shared" si="4"/>
        <v>547.6450307392837</v>
      </c>
      <c r="P38" s="238">
        <f t="shared" si="4"/>
        <v>553.27964940511822</v>
      </c>
      <c r="Q38" s="238">
        <f t="shared" si="4"/>
        <v>544.21912743225232</v>
      </c>
      <c r="R38" s="238">
        <f t="shared" si="4"/>
        <v>564.81770417320433</v>
      </c>
      <c r="S38" s="238">
        <f t="shared" si="4"/>
        <v>572.02656626150861</v>
      </c>
      <c r="T38" s="238">
        <f t="shared" si="4"/>
        <v>575.96096814737768</v>
      </c>
      <c r="U38" s="238">
        <f t="shared" si="4"/>
        <v>597.35644726604983</v>
      </c>
      <c r="V38" s="238">
        <f t="shared" si="4"/>
        <v>559.9125016963676</v>
      </c>
      <c r="W38" s="238">
        <f t="shared" si="4"/>
        <v>505.81704141158372</v>
      </c>
      <c r="DA38" s="93"/>
    </row>
    <row r="39" spans="1:105" ht="12" customHeight="1" x14ac:dyDescent="0.25">
      <c r="A39" s="43" t="s">
        <v>107</v>
      </c>
      <c r="B39" s="239">
        <f>ISI!B$53</f>
        <v>146.04641080216101</v>
      </c>
      <c r="C39" s="239">
        <f>ISI!C$53</f>
        <v>154.76156416877791</v>
      </c>
      <c r="D39" s="239">
        <f>ISI!D$53</f>
        <v>155.40459612518629</v>
      </c>
      <c r="E39" s="239">
        <f>ISI!E$53</f>
        <v>158.93980067064089</v>
      </c>
      <c r="F39" s="239">
        <f>ISI!F$53</f>
        <v>172.45099999999999</v>
      </c>
      <c r="G39" s="239">
        <f>ISI!G$53</f>
        <v>152.92111472936551</v>
      </c>
      <c r="H39" s="239">
        <f>ISI!H$53</f>
        <v>209.79400000000001</v>
      </c>
      <c r="I39" s="239">
        <f>ISI!I$53</f>
        <v>203.488</v>
      </c>
      <c r="J39" s="239">
        <f>ISI!J$53</f>
        <v>169.3</v>
      </c>
      <c r="K39" s="239">
        <f>ISI!K$53</f>
        <v>128.65700000000001</v>
      </c>
      <c r="L39" s="239">
        <f>ISI!L$53</f>
        <v>133.613</v>
      </c>
      <c r="M39" s="239">
        <f>ISI!M$53</f>
        <v>123.86199999999999</v>
      </c>
      <c r="N39" s="239">
        <f>ISI!N$53</f>
        <v>100.23099999999999</v>
      </c>
      <c r="O39" s="239">
        <f>ISI!O$53</f>
        <v>101.5942</v>
      </c>
      <c r="P39" s="239">
        <f>ISI!P$53</f>
        <v>102.4603</v>
      </c>
      <c r="Q39" s="239">
        <f>ISI!Q$53</f>
        <v>122.8002</v>
      </c>
      <c r="R39" s="239">
        <f>ISI!R$53</f>
        <v>119.3329</v>
      </c>
      <c r="S39" s="239">
        <f>ISI!S$53</f>
        <v>107.4344</v>
      </c>
      <c r="T39" s="239">
        <f>ISI!T$53</f>
        <v>112.1418</v>
      </c>
      <c r="U39" s="239">
        <f>ISI!U$53</f>
        <v>103.70480000000001</v>
      </c>
      <c r="V39" s="239">
        <f>ISI!V$53</f>
        <v>96.150300000000016</v>
      </c>
      <c r="W39" s="239">
        <f>ISI!W$53</f>
        <v>89.876407960008095</v>
      </c>
      <c r="DA39" s="83"/>
    </row>
    <row r="40" spans="1:105" ht="12" customHeight="1" x14ac:dyDescent="0.25">
      <c r="A40" s="44" t="s">
        <v>108</v>
      </c>
      <c r="B40" s="240">
        <f>NFM!B$72</f>
        <v>0</v>
      </c>
      <c r="C40" s="240">
        <f>NFM!C$72</f>
        <v>0</v>
      </c>
      <c r="D40" s="240">
        <f>NFM!D$72</f>
        <v>0</v>
      </c>
      <c r="E40" s="240">
        <f>NFM!E$72</f>
        <v>0</v>
      </c>
      <c r="F40" s="240">
        <f>NFM!F$72</f>
        <v>0</v>
      </c>
      <c r="G40" s="240">
        <f>NFM!G$72</f>
        <v>0</v>
      </c>
      <c r="H40" s="240">
        <f>NFM!H$72</f>
        <v>0</v>
      </c>
      <c r="I40" s="240">
        <f>NFM!I$72</f>
        <v>0</v>
      </c>
      <c r="J40" s="240">
        <f>NFM!J$72</f>
        <v>0</v>
      </c>
      <c r="K40" s="240">
        <f>NFM!K$72</f>
        <v>0</v>
      </c>
      <c r="L40" s="240">
        <f>NFM!L$72</f>
        <v>0</v>
      </c>
      <c r="M40" s="240">
        <f>NFM!M$72</f>
        <v>0</v>
      </c>
      <c r="N40" s="240">
        <f>NFM!N$72</f>
        <v>0</v>
      </c>
      <c r="O40" s="240">
        <f>NFM!O$72</f>
        <v>0</v>
      </c>
      <c r="P40" s="240">
        <f>NFM!P$72</f>
        <v>0</v>
      </c>
      <c r="Q40" s="240">
        <f>NFM!Q$72</f>
        <v>0</v>
      </c>
      <c r="R40" s="240">
        <f>NFM!R$72</f>
        <v>0</v>
      </c>
      <c r="S40" s="240">
        <f>NFM!S$72</f>
        <v>0</v>
      </c>
      <c r="T40" s="240">
        <f>NFM!T$72</f>
        <v>0</v>
      </c>
      <c r="U40" s="240">
        <f>NFM!U$72</f>
        <v>0</v>
      </c>
      <c r="V40" s="240">
        <f>NFM!V$72</f>
        <v>0</v>
      </c>
      <c r="W40" s="240">
        <f>NFM!W$72</f>
        <v>0</v>
      </c>
      <c r="DA40" s="94"/>
    </row>
    <row r="41" spans="1:105" ht="12" customHeight="1" x14ac:dyDescent="0.25">
      <c r="A41" s="44" t="s">
        <v>109</v>
      </c>
      <c r="B41" s="240">
        <f>CHI!B$78</f>
        <v>0</v>
      </c>
      <c r="C41" s="240">
        <f>CHI!C$78</f>
        <v>0</v>
      </c>
      <c r="D41" s="240">
        <f>CHI!D$78</f>
        <v>0</v>
      </c>
      <c r="E41" s="240">
        <f>CHI!E$78</f>
        <v>0</v>
      </c>
      <c r="F41" s="240">
        <f>CHI!F$78</f>
        <v>0</v>
      </c>
      <c r="G41" s="240">
        <f>CHI!G$78</f>
        <v>0</v>
      </c>
      <c r="H41" s="240">
        <f>CHI!H$78</f>
        <v>0</v>
      </c>
      <c r="I41" s="240">
        <f>CHI!I$78</f>
        <v>0</v>
      </c>
      <c r="J41" s="240">
        <f>CHI!J$78</f>
        <v>0</v>
      </c>
      <c r="K41" s="240">
        <f>CHI!K$78</f>
        <v>0</v>
      </c>
      <c r="L41" s="240">
        <f>CHI!L$78</f>
        <v>0</v>
      </c>
      <c r="M41" s="240">
        <f>CHI!M$78</f>
        <v>0</v>
      </c>
      <c r="N41" s="240">
        <f>CHI!N$78</f>
        <v>0</v>
      </c>
      <c r="O41" s="240">
        <f>CHI!O$78</f>
        <v>0</v>
      </c>
      <c r="P41" s="240">
        <f>CHI!P$78</f>
        <v>0</v>
      </c>
      <c r="Q41" s="240">
        <f>CHI!Q$78</f>
        <v>0</v>
      </c>
      <c r="R41" s="240">
        <f>CHI!R$78</f>
        <v>0</v>
      </c>
      <c r="S41" s="240">
        <f>CHI!S$78</f>
        <v>0</v>
      </c>
      <c r="T41" s="240">
        <f>CHI!T$78</f>
        <v>0</v>
      </c>
      <c r="U41" s="240">
        <f>CHI!U$78</f>
        <v>0</v>
      </c>
      <c r="V41" s="240">
        <f>CHI!V$78</f>
        <v>0</v>
      </c>
      <c r="W41" s="240">
        <f>CHI!W$78</f>
        <v>0</v>
      </c>
      <c r="DA41" s="94"/>
    </row>
    <row r="42" spans="1:105" ht="12" customHeight="1" x14ac:dyDescent="0.25">
      <c r="A42" s="44" t="s">
        <v>110</v>
      </c>
      <c r="B42" s="240">
        <f>NMM!B$58</f>
        <v>552.00989230520338</v>
      </c>
      <c r="C42" s="240">
        <f>NMM!C$58</f>
        <v>488.96169631319111</v>
      </c>
      <c r="D42" s="240">
        <f>NMM!D$58</f>
        <v>503.35402256331867</v>
      </c>
      <c r="E42" s="240">
        <f>NMM!E$58</f>
        <v>449.75130655341081</v>
      </c>
      <c r="F42" s="240">
        <f>NMM!F$58</f>
        <v>489.32409974393141</v>
      </c>
      <c r="G42" s="240">
        <f>NMM!G$58</f>
        <v>480.22219735542205</v>
      </c>
      <c r="H42" s="240">
        <f>NMM!H$58</f>
        <v>475.73986566232514</v>
      </c>
      <c r="I42" s="240">
        <f>NMM!I$58</f>
        <v>472.91810695646342</v>
      </c>
      <c r="J42" s="240">
        <f>NMM!J$58</f>
        <v>444.54009010902911</v>
      </c>
      <c r="K42" s="240">
        <f>NMM!K$58</f>
        <v>416.93181476996949</v>
      </c>
      <c r="L42" s="240">
        <f>NMM!L$58</f>
        <v>432.75142792698693</v>
      </c>
      <c r="M42" s="240">
        <f>NMM!M$58</f>
        <v>450.03131207688341</v>
      </c>
      <c r="N42" s="240">
        <f>NMM!N$58</f>
        <v>439.58905374637402</v>
      </c>
      <c r="O42" s="240">
        <f>NMM!O$58</f>
        <v>415.33178367986739</v>
      </c>
      <c r="P42" s="240">
        <f>NMM!P$58</f>
        <v>423.22979999999995</v>
      </c>
      <c r="Q42" s="240">
        <f>NMM!Q$58</f>
        <v>394.3492</v>
      </c>
      <c r="R42" s="240">
        <f>NMM!R$58</f>
        <v>416.70299999999997</v>
      </c>
      <c r="S42" s="240">
        <f>NMM!S$58</f>
        <v>434.60120000000001</v>
      </c>
      <c r="T42" s="240">
        <f>NMM!T$58</f>
        <v>432.15085769188897</v>
      </c>
      <c r="U42" s="240">
        <f>NMM!U$58</f>
        <v>458.76949999999999</v>
      </c>
      <c r="V42" s="240">
        <f>NMM!V$58</f>
        <v>433.42636999999996</v>
      </c>
      <c r="W42" s="240">
        <f>NMM!W$58</f>
        <v>382.0172</v>
      </c>
      <c r="DA42" s="94"/>
    </row>
    <row r="43" spans="1:105" ht="12" customHeight="1" x14ac:dyDescent="0.25">
      <c r="A43" s="45" t="s">
        <v>111</v>
      </c>
      <c r="B43" s="241">
        <v>16.039631070849559</v>
      </c>
      <c r="C43" s="241">
        <v>16.23131145428707</v>
      </c>
      <c r="D43" s="241">
        <v>17.758522093485951</v>
      </c>
      <c r="E43" s="241">
        <v>15.238317504147471</v>
      </c>
      <c r="F43" s="241">
        <v>17.813573803169131</v>
      </c>
      <c r="G43" s="241">
        <v>18.983883345866609</v>
      </c>
      <c r="H43" s="241">
        <v>17.26001961723756</v>
      </c>
      <c r="I43" s="241">
        <v>17.457464334052709</v>
      </c>
      <c r="J43" s="241">
        <v>27.290967917080419</v>
      </c>
      <c r="K43" s="241">
        <v>24.492820306686092</v>
      </c>
      <c r="L43" s="241">
        <v>26.976797156721769</v>
      </c>
      <c r="M43" s="241">
        <v>27.94081630404531</v>
      </c>
      <c r="N43" s="241">
        <v>28.645512036705082</v>
      </c>
      <c r="O43" s="241">
        <v>30.71904705941629</v>
      </c>
      <c r="P43" s="241">
        <v>27.589549405118341</v>
      </c>
      <c r="Q43" s="241">
        <v>27.069727432252261</v>
      </c>
      <c r="R43" s="241">
        <v>28.781804173204321</v>
      </c>
      <c r="S43" s="241">
        <v>29.99096626150855</v>
      </c>
      <c r="T43" s="241">
        <v>31.668310455488761</v>
      </c>
      <c r="U43" s="241">
        <v>34.882147266049898</v>
      </c>
      <c r="V43" s="241">
        <v>30.33583169636772</v>
      </c>
      <c r="W43" s="241">
        <v>33.923433451575569</v>
      </c>
      <c r="DA43" s="84" t="s">
        <v>112</v>
      </c>
    </row>
    <row r="45" spans="1:105" ht="15" customHeight="1" x14ac:dyDescent="0.25">
      <c r="A45" s="32" t="s">
        <v>113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DA45" s="88"/>
    </row>
    <row r="47" spans="1:105" ht="12" customHeight="1" x14ac:dyDescent="0.25">
      <c r="A47" s="35" t="str">
        <f>$A$5</f>
        <v>All industrial sectors</v>
      </c>
      <c r="B47" s="234">
        <f t="shared" ref="B47:W47" si="5">SUM(B48:B55)</f>
        <v>1</v>
      </c>
      <c r="C47" s="234">
        <f t="shared" si="5"/>
        <v>0.99999999999999989</v>
      </c>
      <c r="D47" s="234">
        <f t="shared" si="5"/>
        <v>1</v>
      </c>
      <c r="E47" s="234">
        <f t="shared" si="5"/>
        <v>1</v>
      </c>
      <c r="F47" s="234">
        <f t="shared" si="5"/>
        <v>1</v>
      </c>
      <c r="G47" s="234">
        <f t="shared" si="5"/>
        <v>1</v>
      </c>
      <c r="H47" s="234">
        <f t="shared" si="5"/>
        <v>1</v>
      </c>
      <c r="I47" s="234">
        <f t="shared" si="5"/>
        <v>0.99999999999999989</v>
      </c>
      <c r="J47" s="234">
        <f t="shared" si="5"/>
        <v>1</v>
      </c>
      <c r="K47" s="234">
        <f t="shared" si="5"/>
        <v>1</v>
      </c>
      <c r="L47" s="234">
        <f t="shared" si="5"/>
        <v>1</v>
      </c>
      <c r="M47" s="234">
        <f t="shared" si="5"/>
        <v>1</v>
      </c>
      <c r="N47" s="234">
        <f t="shared" si="5"/>
        <v>1</v>
      </c>
      <c r="O47" s="234">
        <f t="shared" si="5"/>
        <v>1</v>
      </c>
      <c r="P47" s="234">
        <f t="shared" si="5"/>
        <v>1</v>
      </c>
      <c r="Q47" s="234">
        <f t="shared" si="5"/>
        <v>1</v>
      </c>
      <c r="R47" s="234">
        <f t="shared" si="5"/>
        <v>1</v>
      </c>
      <c r="S47" s="234">
        <f t="shared" si="5"/>
        <v>1</v>
      </c>
      <c r="T47" s="234">
        <f t="shared" si="5"/>
        <v>1</v>
      </c>
      <c r="U47" s="234">
        <f t="shared" si="5"/>
        <v>1</v>
      </c>
      <c r="V47" s="234">
        <f t="shared" si="5"/>
        <v>1</v>
      </c>
      <c r="W47" s="234">
        <f t="shared" si="5"/>
        <v>1</v>
      </c>
      <c r="DA47" s="95"/>
    </row>
    <row r="48" spans="1:105" ht="12" customHeight="1" x14ac:dyDescent="0.25">
      <c r="A48" s="202" t="s">
        <v>92</v>
      </c>
      <c r="B48" s="235">
        <f t="shared" ref="B48:W48" si="6">IF(B6=0,0,B6/B$5)</f>
        <v>0</v>
      </c>
      <c r="C48" s="235">
        <f t="shared" si="6"/>
        <v>0</v>
      </c>
      <c r="D48" s="235">
        <f t="shared" si="6"/>
        <v>0</v>
      </c>
      <c r="E48" s="235">
        <f t="shared" si="6"/>
        <v>0</v>
      </c>
      <c r="F48" s="235">
        <f t="shared" si="6"/>
        <v>0</v>
      </c>
      <c r="G48" s="235">
        <f t="shared" si="6"/>
        <v>0</v>
      </c>
      <c r="H48" s="235">
        <f t="shared" si="6"/>
        <v>0</v>
      </c>
      <c r="I48" s="235">
        <f t="shared" si="6"/>
        <v>0</v>
      </c>
      <c r="J48" s="235">
        <f t="shared" si="6"/>
        <v>0</v>
      </c>
      <c r="K48" s="235">
        <f t="shared" si="6"/>
        <v>0</v>
      </c>
      <c r="L48" s="235">
        <f t="shared" si="6"/>
        <v>0</v>
      </c>
      <c r="M48" s="235">
        <f t="shared" si="6"/>
        <v>0</v>
      </c>
      <c r="N48" s="235">
        <f t="shared" si="6"/>
        <v>0</v>
      </c>
      <c r="O48" s="235">
        <f t="shared" si="6"/>
        <v>0</v>
      </c>
      <c r="P48" s="235">
        <f t="shared" si="6"/>
        <v>0</v>
      </c>
      <c r="Q48" s="235">
        <f t="shared" si="6"/>
        <v>0</v>
      </c>
      <c r="R48" s="235">
        <f t="shared" si="6"/>
        <v>0</v>
      </c>
      <c r="S48" s="235">
        <f t="shared" si="6"/>
        <v>0</v>
      </c>
      <c r="T48" s="235">
        <f t="shared" si="6"/>
        <v>0</v>
      </c>
      <c r="U48" s="235">
        <f t="shared" si="6"/>
        <v>0</v>
      </c>
      <c r="V48" s="235">
        <f t="shared" si="6"/>
        <v>0</v>
      </c>
      <c r="W48" s="235">
        <f t="shared" si="6"/>
        <v>0</v>
      </c>
      <c r="DA48" s="174"/>
    </row>
    <row r="49" spans="1:105" ht="12" customHeight="1" x14ac:dyDescent="0.25">
      <c r="A49" s="202" t="s">
        <v>93</v>
      </c>
      <c r="B49" s="235">
        <f t="shared" ref="B49:W49" si="7">IF(B7=0,0,B7/B$5)</f>
        <v>0</v>
      </c>
      <c r="C49" s="235">
        <f t="shared" si="7"/>
        <v>0</v>
      </c>
      <c r="D49" s="235">
        <f t="shared" si="7"/>
        <v>0</v>
      </c>
      <c r="E49" s="235">
        <f t="shared" si="7"/>
        <v>0</v>
      </c>
      <c r="F49" s="235">
        <f t="shared" si="7"/>
        <v>0</v>
      </c>
      <c r="G49" s="235">
        <f t="shared" si="7"/>
        <v>0</v>
      </c>
      <c r="H49" s="235">
        <f t="shared" si="7"/>
        <v>0</v>
      </c>
      <c r="I49" s="235">
        <f t="shared" si="7"/>
        <v>0</v>
      </c>
      <c r="J49" s="235">
        <f t="shared" si="7"/>
        <v>0</v>
      </c>
      <c r="K49" s="235">
        <f t="shared" si="7"/>
        <v>0</v>
      </c>
      <c r="L49" s="235">
        <f t="shared" si="7"/>
        <v>0</v>
      </c>
      <c r="M49" s="235">
        <f t="shared" si="7"/>
        <v>0</v>
      </c>
      <c r="N49" s="235">
        <f t="shared" si="7"/>
        <v>0</v>
      </c>
      <c r="O49" s="235">
        <f t="shared" si="7"/>
        <v>0</v>
      </c>
      <c r="P49" s="235">
        <f t="shared" si="7"/>
        <v>0</v>
      </c>
      <c r="Q49" s="235">
        <f t="shared" si="7"/>
        <v>0</v>
      </c>
      <c r="R49" s="235">
        <f t="shared" si="7"/>
        <v>0</v>
      </c>
      <c r="S49" s="235">
        <f t="shared" si="7"/>
        <v>0</v>
      </c>
      <c r="T49" s="235">
        <f t="shared" si="7"/>
        <v>0</v>
      </c>
      <c r="U49" s="235">
        <f t="shared" si="7"/>
        <v>0</v>
      </c>
      <c r="V49" s="235">
        <f t="shared" si="7"/>
        <v>0</v>
      </c>
      <c r="W49" s="235">
        <f t="shared" si="7"/>
        <v>0</v>
      </c>
      <c r="DA49" s="174"/>
    </row>
    <row r="50" spans="1:105" ht="12" customHeight="1" x14ac:dyDescent="0.25">
      <c r="A50" s="202" t="s">
        <v>94</v>
      </c>
      <c r="B50" s="235">
        <f t="shared" ref="B50:W50" si="8">IF(B8=0,0,B8/B$5)</f>
        <v>0</v>
      </c>
      <c r="C50" s="235">
        <f t="shared" si="8"/>
        <v>0</v>
      </c>
      <c r="D50" s="235">
        <f t="shared" si="8"/>
        <v>0</v>
      </c>
      <c r="E50" s="235">
        <f t="shared" si="8"/>
        <v>0</v>
      </c>
      <c r="F50" s="235">
        <f t="shared" si="8"/>
        <v>0</v>
      </c>
      <c r="G50" s="235">
        <f t="shared" si="8"/>
        <v>0</v>
      </c>
      <c r="H50" s="235">
        <f t="shared" si="8"/>
        <v>0</v>
      </c>
      <c r="I50" s="235">
        <f t="shared" si="8"/>
        <v>0</v>
      </c>
      <c r="J50" s="235">
        <f t="shared" si="8"/>
        <v>0</v>
      </c>
      <c r="K50" s="235">
        <f t="shared" si="8"/>
        <v>0</v>
      </c>
      <c r="L50" s="235">
        <f t="shared" si="8"/>
        <v>0</v>
      </c>
      <c r="M50" s="235">
        <f t="shared" si="8"/>
        <v>0</v>
      </c>
      <c r="N50" s="235">
        <f t="shared" si="8"/>
        <v>0</v>
      </c>
      <c r="O50" s="235">
        <f t="shared" si="8"/>
        <v>0</v>
      </c>
      <c r="P50" s="235">
        <f t="shared" si="8"/>
        <v>0</v>
      </c>
      <c r="Q50" s="235">
        <f t="shared" si="8"/>
        <v>0</v>
      </c>
      <c r="R50" s="235">
        <f t="shared" si="8"/>
        <v>0</v>
      </c>
      <c r="S50" s="235">
        <f t="shared" si="8"/>
        <v>0</v>
      </c>
      <c r="T50" s="235">
        <f t="shared" si="8"/>
        <v>0</v>
      </c>
      <c r="U50" s="235">
        <f t="shared" si="8"/>
        <v>0</v>
      </c>
      <c r="V50" s="235">
        <f t="shared" si="8"/>
        <v>0</v>
      </c>
      <c r="W50" s="235">
        <f t="shared" si="8"/>
        <v>0</v>
      </c>
      <c r="DA50" s="174"/>
    </row>
    <row r="51" spans="1:105" ht="12" customHeight="1" x14ac:dyDescent="0.25">
      <c r="A51" s="202" t="s">
        <v>95</v>
      </c>
      <c r="B51" s="235">
        <f t="shared" ref="B51:W51" si="9">IF(B9=0,0,B9/B$5)</f>
        <v>0</v>
      </c>
      <c r="C51" s="235">
        <f t="shared" si="9"/>
        <v>0</v>
      </c>
      <c r="D51" s="235">
        <f t="shared" si="9"/>
        <v>0</v>
      </c>
      <c r="E51" s="235">
        <f t="shared" si="9"/>
        <v>0</v>
      </c>
      <c r="F51" s="235">
        <f t="shared" si="9"/>
        <v>0</v>
      </c>
      <c r="G51" s="235">
        <f t="shared" si="9"/>
        <v>0</v>
      </c>
      <c r="H51" s="235">
        <f t="shared" si="9"/>
        <v>0</v>
      </c>
      <c r="I51" s="235">
        <f t="shared" si="9"/>
        <v>0</v>
      </c>
      <c r="J51" s="235">
        <f t="shared" si="9"/>
        <v>0</v>
      </c>
      <c r="K51" s="235">
        <f t="shared" si="9"/>
        <v>0</v>
      </c>
      <c r="L51" s="235">
        <f t="shared" si="9"/>
        <v>0</v>
      </c>
      <c r="M51" s="235">
        <f t="shared" si="9"/>
        <v>0</v>
      </c>
      <c r="N51" s="235">
        <f t="shared" si="9"/>
        <v>0</v>
      </c>
      <c r="O51" s="235">
        <f t="shared" si="9"/>
        <v>0</v>
      </c>
      <c r="P51" s="235">
        <f t="shared" si="9"/>
        <v>0</v>
      </c>
      <c r="Q51" s="235">
        <f t="shared" si="9"/>
        <v>0</v>
      </c>
      <c r="R51" s="235">
        <f t="shared" si="9"/>
        <v>0</v>
      </c>
      <c r="S51" s="235">
        <f t="shared" si="9"/>
        <v>0</v>
      </c>
      <c r="T51" s="235">
        <f t="shared" si="9"/>
        <v>0</v>
      </c>
      <c r="U51" s="235">
        <f t="shared" si="9"/>
        <v>0</v>
      </c>
      <c r="V51" s="235">
        <f t="shared" si="9"/>
        <v>0</v>
      </c>
      <c r="W51" s="235">
        <f t="shared" si="9"/>
        <v>0</v>
      </c>
      <c r="DA51" s="174"/>
    </row>
    <row r="52" spans="1:105" ht="12" customHeight="1" x14ac:dyDescent="0.25">
      <c r="A52" s="202" t="s">
        <v>96</v>
      </c>
      <c r="B52" s="235">
        <f t="shared" ref="B52:W52" si="10">IF(B10=0,0,B10/B$5)</f>
        <v>1.4861180506412046E-2</v>
      </c>
      <c r="C52" s="235">
        <f t="shared" si="10"/>
        <v>1.5191066108291119E-2</v>
      </c>
      <c r="D52" s="235">
        <f t="shared" si="10"/>
        <v>1.7346659651559678E-2</v>
      </c>
      <c r="E52" s="235">
        <f t="shared" si="10"/>
        <v>2.1088851073683797E-2</v>
      </c>
      <c r="F52" s="235">
        <f t="shared" si="10"/>
        <v>1.8649893173905377E-2</v>
      </c>
      <c r="G52" s="235">
        <f t="shared" si="10"/>
        <v>1.8732042624281322E-2</v>
      </c>
      <c r="H52" s="235">
        <f t="shared" si="10"/>
        <v>1.389982370836775E-2</v>
      </c>
      <c r="I52" s="235">
        <f t="shared" si="10"/>
        <v>1.2865692458095225E-2</v>
      </c>
      <c r="J52" s="235">
        <f t="shared" si="10"/>
        <v>1.3709382239967734E-2</v>
      </c>
      <c r="K52" s="235">
        <f t="shared" si="10"/>
        <v>1.3780726305891864E-2</v>
      </c>
      <c r="L52" s="235">
        <f t="shared" si="10"/>
        <v>1.1254726674890459E-2</v>
      </c>
      <c r="M52" s="235">
        <f t="shared" si="10"/>
        <v>1.5531131814945049E-2</v>
      </c>
      <c r="N52" s="235">
        <f t="shared" si="10"/>
        <v>1.8006351136169406E-2</v>
      </c>
      <c r="O52" s="235">
        <f t="shared" si="10"/>
        <v>2.0865441403866782E-2</v>
      </c>
      <c r="P52" s="235">
        <f t="shared" si="10"/>
        <v>1.5921101157728455E-2</v>
      </c>
      <c r="Q52" s="235">
        <f t="shared" si="10"/>
        <v>1.3367342318296458E-2</v>
      </c>
      <c r="R52" s="235">
        <f t="shared" si="10"/>
        <v>1.3362173708302017E-2</v>
      </c>
      <c r="S52" s="235">
        <f t="shared" si="10"/>
        <v>1.327912403721407E-2</v>
      </c>
      <c r="T52" s="235">
        <f t="shared" si="10"/>
        <v>1.1017779740412938E-2</v>
      </c>
      <c r="U52" s="235">
        <f t="shared" si="10"/>
        <v>1.1117117700795586E-2</v>
      </c>
      <c r="V52" s="235">
        <f t="shared" si="10"/>
        <v>1.0386554479688273E-2</v>
      </c>
      <c r="W52" s="235">
        <f t="shared" si="10"/>
        <v>1.4548745863777785E-2</v>
      </c>
      <c r="DA52" s="174"/>
    </row>
    <row r="53" spans="1:105" ht="12" customHeight="1" x14ac:dyDescent="0.25">
      <c r="A53" s="40" t="str">
        <f>$A$16</f>
        <v>Steam processes</v>
      </c>
      <c r="B53" s="236">
        <f t="shared" ref="B53:W53" si="11">IF(B16=0,0,B16/B$5)</f>
        <v>0.1096245423326677</v>
      </c>
      <c r="C53" s="236">
        <f t="shared" si="11"/>
        <v>0.10771775601374681</v>
      </c>
      <c r="D53" s="236">
        <f t="shared" si="11"/>
        <v>0.10953744170242649</v>
      </c>
      <c r="E53" s="236">
        <f t="shared" si="11"/>
        <v>0.11136284719809839</v>
      </c>
      <c r="F53" s="236">
        <f t="shared" si="11"/>
        <v>0.10482197212065748</v>
      </c>
      <c r="G53" s="236">
        <f t="shared" si="11"/>
        <v>0.1017350201498472</v>
      </c>
      <c r="H53" s="236">
        <f t="shared" si="11"/>
        <v>9.0739081631070626E-2</v>
      </c>
      <c r="I53" s="236">
        <f t="shared" si="11"/>
        <v>0.10021244013424357</v>
      </c>
      <c r="J53" s="236">
        <f t="shared" si="11"/>
        <v>9.2717388276621474E-2</v>
      </c>
      <c r="K53" s="236">
        <f t="shared" si="11"/>
        <v>8.6913470971353129E-2</v>
      </c>
      <c r="L53" s="236">
        <f t="shared" si="11"/>
        <v>8.7269947091166256E-2</v>
      </c>
      <c r="M53" s="236">
        <f t="shared" si="11"/>
        <v>0.10540246855163027</v>
      </c>
      <c r="N53" s="236">
        <f t="shared" si="11"/>
        <v>0.10757042139209314</v>
      </c>
      <c r="O53" s="236">
        <f t="shared" si="11"/>
        <v>0.11794612598058365</v>
      </c>
      <c r="P53" s="236">
        <f t="shared" si="11"/>
        <v>0.10540045927791697</v>
      </c>
      <c r="Q53" s="236">
        <f t="shared" si="11"/>
        <v>0.10746311594749441</v>
      </c>
      <c r="R53" s="236">
        <f t="shared" si="11"/>
        <v>0.10606923878156696</v>
      </c>
      <c r="S53" s="236">
        <f t="shared" si="11"/>
        <v>0.10399504952497635</v>
      </c>
      <c r="T53" s="236">
        <f t="shared" si="11"/>
        <v>9.7971673694753125E-2</v>
      </c>
      <c r="U53" s="236">
        <f t="shared" si="11"/>
        <v>0.10038430529851185</v>
      </c>
      <c r="V53" s="236">
        <f t="shared" si="11"/>
        <v>0.10238033770551523</v>
      </c>
      <c r="W53" s="236">
        <f t="shared" si="11"/>
        <v>0.10394626307002405</v>
      </c>
      <c r="DA53" s="96"/>
    </row>
    <row r="54" spans="1:105" ht="12" customHeight="1" x14ac:dyDescent="0.25">
      <c r="A54" s="41" t="str">
        <f>$A$27</f>
        <v>Other energy use related</v>
      </c>
      <c r="B54" s="237">
        <f t="shared" ref="B54:W54" si="12">IF(B27=0,0,B27/B$5)</f>
        <v>0.52198886719013371</v>
      </c>
      <c r="C54" s="237">
        <f t="shared" si="12"/>
        <v>0.56369231361590333</v>
      </c>
      <c r="D54" s="237">
        <f t="shared" si="12"/>
        <v>0.52220288711722151</v>
      </c>
      <c r="E54" s="237">
        <f t="shared" si="12"/>
        <v>0.51289454881622354</v>
      </c>
      <c r="F54" s="237">
        <f t="shared" si="12"/>
        <v>0.53141518655438402</v>
      </c>
      <c r="G54" s="237">
        <f t="shared" si="12"/>
        <v>0.54034271565934811</v>
      </c>
      <c r="H54" s="237">
        <f t="shared" si="12"/>
        <v>0.55431748521009527</v>
      </c>
      <c r="I54" s="237">
        <f t="shared" si="12"/>
        <v>0.5332435849451691</v>
      </c>
      <c r="J54" s="237">
        <f t="shared" si="12"/>
        <v>0.54752521498973183</v>
      </c>
      <c r="K54" s="237">
        <f t="shared" si="12"/>
        <v>0.54364682595124214</v>
      </c>
      <c r="L54" s="237">
        <f t="shared" si="12"/>
        <v>0.55352335240685691</v>
      </c>
      <c r="M54" s="237">
        <f t="shared" si="12"/>
        <v>0.52263362004216141</v>
      </c>
      <c r="N54" s="237">
        <f t="shared" si="12"/>
        <v>0.52321702632121603</v>
      </c>
      <c r="O54" s="237">
        <f t="shared" si="12"/>
        <v>0.50905227417211585</v>
      </c>
      <c r="P54" s="237">
        <f t="shared" si="12"/>
        <v>0.5202359138533692</v>
      </c>
      <c r="Q54" s="237">
        <f t="shared" si="12"/>
        <v>0.51770171019080358</v>
      </c>
      <c r="R54" s="237">
        <f t="shared" si="12"/>
        <v>0.51189688007299294</v>
      </c>
      <c r="S54" s="237">
        <f t="shared" si="12"/>
        <v>0.51029274522405854</v>
      </c>
      <c r="T54" s="237">
        <f t="shared" si="12"/>
        <v>0.52200411971188088</v>
      </c>
      <c r="U54" s="237">
        <f t="shared" si="12"/>
        <v>0.51507647416327684</v>
      </c>
      <c r="V54" s="237">
        <f t="shared" si="12"/>
        <v>0.51028312431733525</v>
      </c>
      <c r="W54" s="237">
        <f t="shared" si="12"/>
        <v>0.53527164458237408</v>
      </c>
      <c r="DA54" s="97"/>
    </row>
    <row r="55" spans="1:105" ht="12" customHeight="1" x14ac:dyDescent="0.25">
      <c r="A55" s="42" t="s">
        <v>106</v>
      </c>
      <c r="B55" s="242">
        <f t="shared" ref="B55:W55" si="13">IF(B38=0,0,B38/B$5)</f>
        <v>0.35352540997078657</v>
      </c>
      <c r="C55" s="242">
        <f t="shared" si="13"/>
        <v>0.31339886426205865</v>
      </c>
      <c r="D55" s="242">
        <f t="shared" si="13"/>
        <v>0.3509130115287924</v>
      </c>
      <c r="E55" s="242">
        <f t="shared" si="13"/>
        <v>0.35465375291199425</v>
      </c>
      <c r="F55" s="242">
        <f t="shared" si="13"/>
        <v>0.34511294815105309</v>
      </c>
      <c r="G55" s="242">
        <f t="shared" si="13"/>
        <v>0.3391902215665234</v>
      </c>
      <c r="H55" s="242">
        <f t="shared" si="13"/>
        <v>0.34104360945046636</v>
      </c>
      <c r="I55" s="242">
        <f t="shared" si="13"/>
        <v>0.353678282462492</v>
      </c>
      <c r="J55" s="242">
        <f t="shared" si="13"/>
        <v>0.346048014493679</v>
      </c>
      <c r="K55" s="242">
        <f t="shared" si="13"/>
        <v>0.35565897677151287</v>
      </c>
      <c r="L55" s="242">
        <f t="shared" si="13"/>
        <v>0.34795197382708637</v>
      </c>
      <c r="M55" s="242">
        <f t="shared" si="13"/>
        <v>0.35643277959126329</v>
      </c>
      <c r="N55" s="242">
        <f t="shared" si="13"/>
        <v>0.35120620115052148</v>
      </c>
      <c r="O55" s="242">
        <f t="shared" si="13"/>
        <v>0.35213615844343377</v>
      </c>
      <c r="P55" s="242">
        <f t="shared" si="13"/>
        <v>0.35844252571098534</v>
      </c>
      <c r="Q55" s="242">
        <f t="shared" si="13"/>
        <v>0.3614678315434055</v>
      </c>
      <c r="R55" s="242">
        <f t="shared" si="13"/>
        <v>0.36867170743713812</v>
      </c>
      <c r="S55" s="242">
        <f t="shared" si="13"/>
        <v>0.37243308121375102</v>
      </c>
      <c r="T55" s="242">
        <f t="shared" si="13"/>
        <v>0.36900642685295304</v>
      </c>
      <c r="U55" s="242">
        <f t="shared" si="13"/>
        <v>0.37342210283741567</v>
      </c>
      <c r="V55" s="242">
        <f t="shared" si="13"/>
        <v>0.37694998349746134</v>
      </c>
      <c r="W55" s="242">
        <f t="shared" si="13"/>
        <v>0.34623334648382403</v>
      </c>
      <c r="DA55" s="93"/>
    </row>
  </sheetData>
  <conditionalFormatting sqref="B28:V37 B6:V15">
    <cfRule type="cellIs" dxfId="627" priority="108" operator="lessThan">
      <formula>0</formula>
    </cfRule>
  </conditionalFormatting>
  <conditionalFormatting sqref="B37:V37">
    <cfRule type="cellIs" dxfId="626" priority="85" operator="lessThan">
      <formula>0</formula>
    </cfRule>
    <cfRule type="cellIs" dxfId="625" priority="91" operator="lessThan">
      <formula>0</formula>
    </cfRule>
    <cfRule type="cellIs" dxfId="624" priority="94" operator="lessThan">
      <formula>0</formula>
    </cfRule>
    <cfRule type="cellIs" dxfId="623" priority="97" operator="lessThan">
      <formula>0</formula>
    </cfRule>
    <cfRule type="cellIs" dxfId="622" priority="103" operator="lessThan">
      <formula>0</formula>
    </cfRule>
    <cfRule type="cellIs" dxfId="621" priority="106" operator="lessThan">
      <formula>0</formula>
    </cfRule>
  </conditionalFormatting>
  <conditionalFormatting sqref="B17:V26">
    <cfRule type="cellIs" dxfId="620" priority="92" operator="lessThan">
      <formula>0</formula>
    </cfRule>
    <cfRule type="cellIs" dxfId="619" priority="95" operator="lessThan">
      <formula>0</formula>
    </cfRule>
    <cfRule type="cellIs" dxfId="618" priority="107" operator="lessThan">
      <formula>0</formula>
    </cfRule>
  </conditionalFormatting>
  <conditionalFormatting sqref="B31:V31">
    <cfRule type="cellIs" dxfId="617" priority="93" operator="lessThan">
      <formula>0</formula>
    </cfRule>
    <cfRule type="cellIs" dxfId="616" priority="105" operator="lessThan">
      <formula>0</formula>
    </cfRule>
  </conditionalFormatting>
  <conditionalFormatting sqref="C17:L26">
    <cfRule type="cellIs" dxfId="615" priority="104" operator="lessThan">
      <formula>0</formula>
    </cfRule>
  </conditionalFormatting>
  <conditionalFormatting sqref="C48:L48">
    <cfRule type="cellIs" dxfId="614" priority="101" operator="lessThan">
      <formula>0</formula>
    </cfRule>
  </conditionalFormatting>
  <conditionalFormatting sqref="C48:L52">
    <cfRule type="cellIs" dxfId="613" priority="102" operator="lessThan">
      <formula>0</formula>
    </cfRule>
  </conditionalFormatting>
  <conditionalFormatting sqref="B48:V52">
    <cfRule type="cellIs" dxfId="612" priority="88" operator="lessThan">
      <formula>0</formula>
    </cfRule>
    <cfRule type="cellIs" dxfId="611" priority="90" operator="lessThan">
      <formula>0</formula>
    </cfRule>
    <cfRule type="cellIs" dxfId="610" priority="100" operator="lessThan">
      <formula>0</formula>
    </cfRule>
  </conditionalFormatting>
  <conditionalFormatting sqref="B48:V48">
    <cfRule type="cellIs" dxfId="609" priority="87" operator="lessThan">
      <formula>0</formula>
    </cfRule>
    <cfRule type="cellIs" dxfId="608" priority="89" operator="lessThan">
      <formula>0</formula>
    </cfRule>
    <cfRule type="cellIs" dxfId="607" priority="99" operator="lessThan">
      <formula>0</formula>
    </cfRule>
  </conditionalFormatting>
  <conditionalFormatting sqref="B28:V37">
    <cfRule type="cellIs" dxfId="606" priority="86" operator="lessThan">
      <formula>0</formula>
    </cfRule>
    <cfRule type="cellIs" dxfId="605" priority="96" operator="lessThan">
      <formula>0</formula>
    </cfRule>
    <cfRule type="cellIs" dxfId="604" priority="98" operator="lessThan">
      <formula>0</formula>
    </cfRule>
  </conditionalFormatting>
  <conditionalFormatting sqref="W28:W37 W6:W15">
    <cfRule type="cellIs" dxfId="603" priority="84" operator="lessThan">
      <formula>0</formula>
    </cfRule>
  </conditionalFormatting>
  <conditionalFormatting sqref="W37">
    <cfRule type="cellIs" dxfId="602" priority="64" operator="lessThan">
      <formula>0</formula>
    </cfRule>
    <cfRule type="cellIs" dxfId="601" priority="70" operator="lessThan">
      <formula>0</formula>
    </cfRule>
    <cfRule type="cellIs" dxfId="600" priority="73" operator="lessThan">
      <formula>0</formula>
    </cfRule>
    <cfRule type="cellIs" dxfId="599" priority="76" operator="lessThan">
      <formula>0</formula>
    </cfRule>
    <cfRule type="cellIs" dxfId="598" priority="80" operator="lessThan">
      <formula>0</formula>
    </cfRule>
    <cfRule type="cellIs" dxfId="597" priority="82" operator="lessThan">
      <formula>0</formula>
    </cfRule>
  </conditionalFormatting>
  <conditionalFormatting sqref="W17:W26">
    <cfRule type="cellIs" dxfId="596" priority="71" operator="lessThan">
      <formula>0</formula>
    </cfRule>
    <cfRule type="cellIs" dxfId="595" priority="74" operator="lessThan">
      <formula>0</formula>
    </cfRule>
    <cfRule type="cellIs" dxfId="594" priority="83" operator="lessThan">
      <formula>0</formula>
    </cfRule>
  </conditionalFormatting>
  <conditionalFormatting sqref="W31">
    <cfRule type="cellIs" dxfId="593" priority="72" operator="lessThan">
      <formula>0</formula>
    </cfRule>
    <cfRule type="cellIs" dxfId="592" priority="81" operator="lessThan">
      <formula>0</formula>
    </cfRule>
  </conditionalFormatting>
  <conditionalFormatting sqref="W48:W52">
    <cfRule type="cellIs" dxfId="591" priority="67" operator="lessThan">
      <formula>0</formula>
    </cfRule>
    <cfRule type="cellIs" dxfId="590" priority="69" operator="lessThan">
      <formula>0</formula>
    </cfRule>
    <cfRule type="cellIs" dxfId="589" priority="79" operator="lessThan">
      <formula>0</formula>
    </cfRule>
  </conditionalFormatting>
  <conditionalFormatting sqref="W48">
    <cfRule type="cellIs" dxfId="588" priority="66" operator="lessThan">
      <formula>0</formula>
    </cfRule>
    <cfRule type="cellIs" dxfId="587" priority="68" operator="lessThan">
      <formula>0</formula>
    </cfRule>
    <cfRule type="cellIs" dxfId="586" priority="78" operator="lessThan">
      <formula>0</formula>
    </cfRule>
  </conditionalFormatting>
  <conditionalFormatting sqref="W28:W37">
    <cfRule type="cellIs" dxfId="585" priority="65" operator="lessThan">
      <formula>0</formula>
    </cfRule>
    <cfRule type="cellIs" dxfId="584" priority="75" operator="lessThan">
      <formula>0</formula>
    </cfRule>
    <cfRule type="cellIs" dxfId="583" priority="77" operator="lessThan">
      <formula>0</formula>
    </cfRule>
  </conditionalFormatting>
  <conditionalFormatting sqref="DA28:DA37 DA6:DA15">
    <cfRule type="cellIs" dxfId="582" priority="21" operator="lessThan">
      <formula>0</formula>
    </cfRule>
  </conditionalFormatting>
  <conditionalFormatting sqref="DA37">
    <cfRule type="cellIs" dxfId="581" priority="1" operator="lessThan">
      <formula>0</formula>
    </cfRule>
    <cfRule type="cellIs" dxfId="580" priority="7" operator="lessThan">
      <formula>0</formula>
    </cfRule>
    <cfRule type="cellIs" dxfId="579" priority="10" operator="lessThan">
      <formula>0</formula>
    </cfRule>
    <cfRule type="cellIs" dxfId="578" priority="13" operator="lessThan">
      <formula>0</formula>
    </cfRule>
    <cfRule type="cellIs" dxfId="577" priority="17" operator="lessThan">
      <formula>0</formula>
    </cfRule>
    <cfRule type="cellIs" dxfId="576" priority="19" operator="lessThan">
      <formula>0</formula>
    </cfRule>
  </conditionalFormatting>
  <conditionalFormatting sqref="DA17:DA26">
    <cfRule type="cellIs" dxfId="575" priority="8" operator="lessThan">
      <formula>0</formula>
    </cfRule>
    <cfRule type="cellIs" dxfId="574" priority="11" operator="lessThan">
      <formula>0</formula>
    </cfRule>
    <cfRule type="cellIs" dxfId="573" priority="20" operator="lessThan">
      <formula>0</formula>
    </cfRule>
  </conditionalFormatting>
  <conditionalFormatting sqref="DA31">
    <cfRule type="cellIs" dxfId="572" priority="9" operator="lessThan">
      <formula>0</formula>
    </cfRule>
    <cfRule type="cellIs" dxfId="571" priority="18" operator="lessThan">
      <formula>0</formula>
    </cfRule>
  </conditionalFormatting>
  <conditionalFormatting sqref="DA48:DA52">
    <cfRule type="cellIs" dxfId="570" priority="4" operator="lessThan">
      <formula>0</formula>
    </cfRule>
    <cfRule type="cellIs" dxfId="569" priority="6" operator="lessThan">
      <formula>0</formula>
    </cfRule>
    <cfRule type="cellIs" dxfId="568" priority="16" operator="lessThan">
      <formula>0</formula>
    </cfRule>
  </conditionalFormatting>
  <conditionalFormatting sqref="DA48">
    <cfRule type="cellIs" dxfId="567" priority="3" operator="lessThan">
      <formula>0</formula>
    </cfRule>
    <cfRule type="cellIs" dxfId="566" priority="5" operator="lessThan">
      <formula>0</formula>
    </cfRule>
    <cfRule type="cellIs" dxfId="565" priority="15" operator="lessThan">
      <formula>0</formula>
    </cfRule>
  </conditionalFormatting>
  <conditionalFormatting sqref="DA28:DA37">
    <cfRule type="cellIs" dxfId="564" priority="2" operator="lessThan">
      <formula>0</formula>
    </cfRule>
    <cfRule type="cellIs" dxfId="563" priority="12" operator="lessThan">
      <formula>0</formula>
    </cfRule>
    <cfRule type="cellIs" dxfId="562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DA6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steel"</f>
        <v>LU: Iron and steel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SUM(B4:B5)</f>
        <v>1066.363328331478</v>
      </c>
      <c r="C3" s="205">
        <f t="shared" si="0"/>
        <v>1026.53139601869</v>
      </c>
      <c r="D3" s="205">
        <f t="shared" si="0"/>
        <v>886.26548560980984</v>
      </c>
      <c r="E3" s="205">
        <f t="shared" si="0"/>
        <v>1016.9936254611119</v>
      </c>
      <c r="F3" s="205">
        <f t="shared" si="0"/>
        <v>1033.676192760968</v>
      </c>
      <c r="G3" s="205">
        <f t="shared" si="0"/>
        <v>1024.24337552261</v>
      </c>
      <c r="H3" s="205">
        <f t="shared" si="0"/>
        <v>901.92515798052125</v>
      </c>
      <c r="I3" s="205">
        <f t="shared" si="0"/>
        <v>1530.9038707213319</v>
      </c>
      <c r="J3" s="205">
        <f t="shared" si="0"/>
        <v>1271.298634435755</v>
      </c>
      <c r="K3" s="205">
        <f t="shared" si="0"/>
        <v>377.88578371810451</v>
      </c>
      <c r="L3" s="205">
        <f t="shared" si="0"/>
        <v>498.3112015916347</v>
      </c>
      <c r="M3" s="205">
        <f t="shared" si="0"/>
        <v>569.83838406370944</v>
      </c>
      <c r="N3" s="205">
        <f t="shared" si="0"/>
        <v>589.60710853910018</v>
      </c>
      <c r="O3" s="205">
        <f t="shared" si="0"/>
        <v>547.6968483187519</v>
      </c>
      <c r="P3" s="205">
        <f t="shared" si="0"/>
        <v>143.62050610105641</v>
      </c>
      <c r="Q3" s="205">
        <f t="shared" si="0"/>
        <v>416.3</v>
      </c>
      <c r="R3" s="205">
        <f t="shared" si="0"/>
        <v>851.1952998379254</v>
      </c>
      <c r="S3" s="205">
        <f t="shared" si="0"/>
        <v>872.71862552761434</v>
      </c>
      <c r="T3" s="205">
        <f t="shared" si="0"/>
        <v>987.77539348862501</v>
      </c>
      <c r="U3" s="205">
        <f t="shared" si="0"/>
        <v>1034.629958132851</v>
      </c>
      <c r="V3" s="205">
        <f t="shared" si="0"/>
        <v>999.29496712873492</v>
      </c>
      <c r="W3" s="205">
        <f t="shared" si="0"/>
        <v>1022.56128130433</v>
      </c>
      <c r="DA3" s="112"/>
    </row>
    <row r="4" spans="1:105" ht="12" customHeight="1" x14ac:dyDescent="0.25">
      <c r="A4" s="50" t="s">
        <v>41</v>
      </c>
      <c r="B4" s="243">
        <v>0</v>
      </c>
      <c r="C4" s="243">
        <v>0</v>
      </c>
      <c r="D4" s="243">
        <v>0</v>
      </c>
      <c r="E4" s="243">
        <v>0</v>
      </c>
      <c r="F4" s="243">
        <v>0</v>
      </c>
      <c r="G4" s="243">
        <v>0</v>
      </c>
      <c r="H4" s="243">
        <v>0</v>
      </c>
      <c r="I4" s="243">
        <v>0</v>
      </c>
      <c r="J4" s="243">
        <v>0</v>
      </c>
      <c r="K4" s="243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43">
        <v>0</v>
      </c>
      <c r="R4" s="243">
        <v>0</v>
      </c>
      <c r="S4" s="243">
        <v>0</v>
      </c>
      <c r="T4" s="243">
        <v>0</v>
      </c>
      <c r="U4" s="243">
        <v>0</v>
      </c>
      <c r="V4" s="243">
        <v>0</v>
      </c>
      <c r="W4" s="243">
        <v>0</v>
      </c>
      <c r="DA4" s="83" t="s">
        <v>114</v>
      </c>
    </row>
    <row r="5" spans="1:105" ht="12" customHeight="1" x14ac:dyDescent="0.25">
      <c r="A5" s="49" t="s">
        <v>42</v>
      </c>
      <c r="B5" s="244">
        <v>1066.363328331478</v>
      </c>
      <c r="C5" s="244">
        <v>1026.53139601869</v>
      </c>
      <c r="D5" s="244">
        <v>886.26548560980984</v>
      </c>
      <c r="E5" s="244">
        <v>1016.9936254611119</v>
      </c>
      <c r="F5" s="244">
        <v>1033.676192760968</v>
      </c>
      <c r="G5" s="244">
        <v>1024.24337552261</v>
      </c>
      <c r="H5" s="244">
        <v>901.92515798052125</v>
      </c>
      <c r="I5" s="244">
        <v>1530.9038707213319</v>
      </c>
      <c r="J5" s="244">
        <v>1271.298634435755</v>
      </c>
      <c r="K5" s="244">
        <v>377.88578371810451</v>
      </c>
      <c r="L5" s="244">
        <v>498.3112015916347</v>
      </c>
      <c r="M5" s="244">
        <v>569.83838406370944</v>
      </c>
      <c r="N5" s="244">
        <v>589.60710853910018</v>
      </c>
      <c r="O5" s="244">
        <v>547.6968483187519</v>
      </c>
      <c r="P5" s="244">
        <v>143.62050610105641</v>
      </c>
      <c r="Q5" s="244">
        <v>416.3</v>
      </c>
      <c r="R5" s="244">
        <v>851.1952998379254</v>
      </c>
      <c r="S5" s="244">
        <v>872.71862552761434</v>
      </c>
      <c r="T5" s="244">
        <v>987.77539348862501</v>
      </c>
      <c r="U5" s="244">
        <v>1034.629958132851</v>
      </c>
      <c r="V5" s="244">
        <v>999.29496712873492</v>
      </c>
      <c r="W5" s="244">
        <v>1022.56128130433</v>
      </c>
      <c r="DA5" s="84" t="s">
        <v>115</v>
      </c>
    </row>
    <row r="6" spans="1:105" ht="12" customHeight="1" x14ac:dyDescent="0.25">
      <c r="A6" s="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</row>
    <row r="7" spans="1:105" ht="12" customHeight="1" x14ac:dyDescent="0.25">
      <c r="A7" s="30" t="s">
        <v>116</v>
      </c>
      <c r="B7" s="205">
        <f t="shared" ref="B7:W7" si="1">SUM(B8:B9)</f>
        <v>2571.2429999999999</v>
      </c>
      <c r="C7" s="205">
        <f t="shared" si="1"/>
        <v>2724.6790000000001</v>
      </c>
      <c r="D7" s="205">
        <f t="shared" si="1"/>
        <v>2718.6610000000001</v>
      </c>
      <c r="E7" s="205">
        <f t="shared" si="1"/>
        <v>2674.866</v>
      </c>
      <c r="F7" s="205">
        <f t="shared" si="1"/>
        <v>2683.6309999999999</v>
      </c>
      <c r="G7" s="205">
        <f t="shared" si="1"/>
        <v>2194.4850000000001</v>
      </c>
      <c r="H7" s="205">
        <f t="shared" si="1"/>
        <v>2802.299</v>
      </c>
      <c r="I7" s="205">
        <f t="shared" si="1"/>
        <v>2857.7190000000001</v>
      </c>
      <c r="J7" s="205">
        <f t="shared" si="1"/>
        <v>2581.6410000000001</v>
      </c>
      <c r="K7" s="205">
        <f t="shared" si="1"/>
        <v>2141.4830000000002</v>
      </c>
      <c r="L7" s="205">
        <f t="shared" si="1"/>
        <v>2548.076</v>
      </c>
      <c r="M7" s="205">
        <f t="shared" si="1"/>
        <v>2521.2089999999998</v>
      </c>
      <c r="N7" s="205">
        <f t="shared" si="1"/>
        <v>2208.172</v>
      </c>
      <c r="O7" s="205">
        <f t="shared" si="1"/>
        <v>2089.7539999999999</v>
      </c>
      <c r="P7" s="205">
        <f t="shared" si="1"/>
        <v>2192.7629999999999</v>
      </c>
      <c r="Q7" s="205">
        <f t="shared" si="1"/>
        <v>2127.1289999999999</v>
      </c>
      <c r="R7" s="205">
        <f t="shared" si="1"/>
        <v>2175.4090000000001</v>
      </c>
      <c r="S7" s="205">
        <f t="shared" si="1"/>
        <v>2171.6959999999999</v>
      </c>
      <c r="T7" s="205">
        <f t="shared" si="1"/>
        <v>2227.9810000000002</v>
      </c>
      <c r="U7" s="205">
        <f t="shared" si="1"/>
        <v>2119.2840000000001</v>
      </c>
      <c r="V7" s="205">
        <f t="shared" si="1"/>
        <v>1886.403</v>
      </c>
      <c r="W7" s="205">
        <f t="shared" si="1"/>
        <v>2073.0680000000002</v>
      </c>
      <c r="DA7" s="112"/>
    </row>
    <row r="8" spans="1:105" ht="12" customHeight="1" x14ac:dyDescent="0.25">
      <c r="A8" s="50" t="s">
        <v>41</v>
      </c>
      <c r="B8" s="243">
        <v>0</v>
      </c>
      <c r="C8" s="243">
        <v>0</v>
      </c>
      <c r="D8" s="243">
        <v>0</v>
      </c>
      <c r="E8" s="243">
        <v>0</v>
      </c>
      <c r="F8" s="243">
        <v>0</v>
      </c>
      <c r="G8" s="243">
        <v>0</v>
      </c>
      <c r="H8" s="243">
        <v>0</v>
      </c>
      <c r="I8" s="243">
        <v>0</v>
      </c>
      <c r="J8" s="243">
        <v>0</v>
      </c>
      <c r="K8" s="243">
        <v>0</v>
      </c>
      <c r="L8" s="243">
        <v>0</v>
      </c>
      <c r="M8" s="243">
        <v>0</v>
      </c>
      <c r="N8" s="243">
        <v>0</v>
      </c>
      <c r="O8" s="243">
        <v>0</v>
      </c>
      <c r="P8" s="243">
        <v>0</v>
      </c>
      <c r="Q8" s="243">
        <v>0</v>
      </c>
      <c r="R8" s="243">
        <v>0</v>
      </c>
      <c r="S8" s="243">
        <v>0</v>
      </c>
      <c r="T8" s="243">
        <v>0</v>
      </c>
      <c r="U8" s="243">
        <v>0</v>
      </c>
      <c r="V8" s="243">
        <v>0</v>
      </c>
      <c r="W8" s="243">
        <v>0</v>
      </c>
      <c r="DA8" s="83" t="s">
        <v>117</v>
      </c>
    </row>
    <row r="9" spans="1:105" ht="12" customHeight="1" x14ac:dyDescent="0.25">
      <c r="A9" s="49" t="s">
        <v>42</v>
      </c>
      <c r="B9" s="244">
        <v>2571.2429999999999</v>
      </c>
      <c r="C9" s="244">
        <v>2724.6790000000001</v>
      </c>
      <c r="D9" s="244">
        <v>2718.6610000000001</v>
      </c>
      <c r="E9" s="244">
        <v>2674.866</v>
      </c>
      <c r="F9" s="244">
        <v>2683.6309999999999</v>
      </c>
      <c r="G9" s="244">
        <v>2194.4850000000001</v>
      </c>
      <c r="H9" s="244">
        <v>2802.299</v>
      </c>
      <c r="I9" s="244">
        <v>2857.7190000000001</v>
      </c>
      <c r="J9" s="244">
        <v>2581.6410000000001</v>
      </c>
      <c r="K9" s="244">
        <v>2141.4830000000002</v>
      </c>
      <c r="L9" s="244">
        <v>2548.076</v>
      </c>
      <c r="M9" s="244">
        <v>2521.2089999999998</v>
      </c>
      <c r="N9" s="244">
        <v>2208.172</v>
      </c>
      <c r="O9" s="244">
        <v>2089.7539999999999</v>
      </c>
      <c r="P9" s="244">
        <v>2192.7629999999999</v>
      </c>
      <c r="Q9" s="244">
        <v>2127.1289999999999</v>
      </c>
      <c r="R9" s="244">
        <v>2175.4090000000001</v>
      </c>
      <c r="S9" s="244">
        <v>2171.6959999999999</v>
      </c>
      <c r="T9" s="244">
        <v>2227.9810000000002</v>
      </c>
      <c r="U9" s="244">
        <v>2119.2840000000001</v>
      </c>
      <c r="V9" s="244">
        <v>1886.403</v>
      </c>
      <c r="W9" s="244">
        <v>2073.0680000000002</v>
      </c>
      <c r="DA9" s="84" t="s">
        <v>118</v>
      </c>
    </row>
    <row r="10" spans="1:105" ht="12" customHeight="1" x14ac:dyDescent="0.25">
      <c r="A10" s="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</row>
    <row r="11" spans="1:105" ht="12" customHeight="1" x14ac:dyDescent="0.25">
      <c r="A11" s="30" t="s">
        <v>119</v>
      </c>
      <c r="B11" s="205">
        <f t="shared" ref="B11:W11" si="2">SUM(B12:B13)</f>
        <v>3052.6315789473688</v>
      </c>
      <c r="C11" s="205">
        <f t="shared" si="2"/>
        <v>3052.6315789473688</v>
      </c>
      <c r="D11" s="205">
        <f t="shared" si="2"/>
        <v>3052.6315789473688</v>
      </c>
      <c r="E11" s="205">
        <f t="shared" si="2"/>
        <v>3052.6315789473688</v>
      </c>
      <c r="F11" s="205">
        <f t="shared" si="2"/>
        <v>3052.6315789473688</v>
      </c>
      <c r="G11" s="205">
        <f t="shared" si="2"/>
        <v>2784.480909574384</v>
      </c>
      <c r="H11" s="205">
        <f t="shared" si="2"/>
        <v>3052.6315789473688</v>
      </c>
      <c r="I11" s="205">
        <f t="shared" si="2"/>
        <v>3052.6315789473688</v>
      </c>
      <c r="J11" s="205">
        <f t="shared" si="2"/>
        <v>2784.480909574384</v>
      </c>
      <c r="K11" s="205">
        <f t="shared" si="2"/>
        <v>2784.480909574384</v>
      </c>
      <c r="L11" s="205">
        <f t="shared" si="2"/>
        <v>2784.480909574384</v>
      </c>
      <c r="M11" s="205">
        <f t="shared" si="2"/>
        <v>2784.480909574384</v>
      </c>
      <c r="N11" s="205">
        <f t="shared" si="2"/>
        <v>2784.480909574384</v>
      </c>
      <c r="O11" s="205">
        <f t="shared" si="2"/>
        <v>2784.480909574384</v>
      </c>
      <c r="P11" s="205">
        <f t="shared" si="2"/>
        <v>2516.3302402013992</v>
      </c>
      <c r="Q11" s="205">
        <f t="shared" si="2"/>
        <v>2516.3302402013992</v>
      </c>
      <c r="R11" s="205">
        <f t="shared" si="2"/>
        <v>2516.3302402013992</v>
      </c>
      <c r="S11" s="205">
        <f t="shared" si="2"/>
        <v>2516.3302402013992</v>
      </c>
      <c r="T11" s="205">
        <f t="shared" si="2"/>
        <v>2516.3302402013992</v>
      </c>
      <c r="U11" s="205">
        <f t="shared" si="2"/>
        <v>2516.3302402013992</v>
      </c>
      <c r="V11" s="205">
        <f t="shared" si="2"/>
        <v>2516.3302402013992</v>
      </c>
      <c r="W11" s="205">
        <f t="shared" si="2"/>
        <v>2248.1795708284139</v>
      </c>
      <c r="DA11" s="112"/>
    </row>
    <row r="12" spans="1:105" ht="12" customHeight="1" x14ac:dyDescent="0.25">
      <c r="A12" s="50" t="s">
        <v>41</v>
      </c>
      <c r="B12" s="243">
        <v>0</v>
      </c>
      <c r="C12" s="243">
        <v>0</v>
      </c>
      <c r="D12" s="243">
        <v>0</v>
      </c>
      <c r="E12" s="243">
        <v>0</v>
      </c>
      <c r="F12" s="243">
        <v>0</v>
      </c>
      <c r="G12" s="243">
        <v>0</v>
      </c>
      <c r="H12" s="243">
        <v>0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243">
        <v>0</v>
      </c>
      <c r="P12" s="243">
        <v>0</v>
      </c>
      <c r="Q12" s="243">
        <v>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DA12" s="83" t="s">
        <v>120</v>
      </c>
    </row>
    <row r="13" spans="1:105" ht="12" customHeight="1" x14ac:dyDescent="0.25">
      <c r="A13" s="49" t="s">
        <v>42</v>
      </c>
      <c r="B13" s="244">
        <v>3052.6315789473688</v>
      </c>
      <c r="C13" s="244">
        <v>3052.6315789473688</v>
      </c>
      <c r="D13" s="244">
        <v>3052.6315789473688</v>
      </c>
      <c r="E13" s="244">
        <v>3052.6315789473688</v>
      </c>
      <c r="F13" s="244">
        <v>3052.6315789473688</v>
      </c>
      <c r="G13" s="244">
        <v>2784.480909574384</v>
      </c>
      <c r="H13" s="244">
        <v>3052.6315789473688</v>
      </c>
      <c r="I13" s="244">
        <v>3052.6315789473688</v>
      </c>
      <c r="J13" s="244">
        <v>2784.480909574384</v>
      </c>
      <c r="K13" s="244">
        <v>2784.480909574384</v>
      </c>
      <c r="L13" s="244">
        <v>2784.480909574384</v>
      </c>
      <c r="M13" s="244">
        <v>2784.480909574384</v>
      </c>
      <c r="N13" s="244">
        <v>2784.480909574384</v>
      </c>
      <c r="O13" s="244">
        <v>2784.480909574384</v>
      </c>
      <c r="P13" s="244">
        <v>2516.3302402013992</v>
      </c>
      <c r="Q13" s="244">
        <v>2516.3302402013992</v>
      </c>
      <c r="R13" s="244">
        <v>2516.3302402013992</v>
      </c>
      <c r="S13" s="244">
        <v>2516.3302402013992</v>
      </c>
      <c r="T13" s="244">
        <v>2516.3302402013992</v>
      </c>
      <c r="U13" s="244">
        <v>2516.3302402013992</v>
      </c>
      <c r="V13" s="244">
        <v>2516.3302402013992</v>
      </c>
      <c r="W13" s="244">
        <v>2248.1795708284139</v>
      </c>
      <c r="DA13" s="84" t="s">
        <v>121</v>
      </c>
    </row>
    <row r="14" spans="1:105" ht="12" customHeight="1" x14ac:dyDescent="0.25">
      <c r="A14" s="108" t="s">
        <v>122</v>
      </c>
      <c r="B14" s="247"/>
      <c r="C14" s="212">
        <f t="shared" ref="C14:W14" si="3">SUM(C15:C16)</f>
        <v>0</v>
      </c>
      <c r="D14" s="212">
        <f t="shared" si="3"/>
        <v>268.15066937298468</v>
      </c>
      <c r="E14" s="212">
        <f t="shared" si="3"/>
        <v>0</v>
      </c>
      <c r="F14" s="212">
        <f t="shared" si="3"/>
        <v>0</v>
      </c>
      <c r="G14" s="212">
        <f t="shared" si="3"/>
        <v>0</v>
      </c>
      <c r="H14" s="212">
        <f t="shared" si="3"/>
        <v>268.15066937298468</v>
      </c>
      <c r="I14" s="212">
        <f t="shared" si="3"/>
        <v>0</v>
      </c>
      <c r="J14" s="212">
        <f t="shared" si="3"/>
        <v>0</v>
      </c>
      <c r="K14" s="212">
        <f t="shared" si="3"/>
        <v>0</v>
      </c>
      <c r="L14" s="212">
        <f t="shared" si="3"/>
        <v>0</v>
      </c>
      <c r="M14" s="212">
        <f t="shared" si="3"/>
        <v>268.15066937298468</v>
      </c>
      <c r="N14" s="212">
        <f t="shared" si="3"/>
        <v>0</v>
      </c>
      <c r="O14" s="212">
        <f t="shared" si="3"/>
        <v>0</v>
      </c>
      <c r="P14" s="212">
        <f t="shared" si="3"/>
        <v>0</v>
      </c>
      <c r="Q14" s="212">
        <f t="shared" si="3"/>
        <v>0</v>
      </c>
      <c r="R14" s="212">
        <f t="shared" si="3"/>
        <v>0</v>
      </c>
      <c r="S14" s="212">
        <f t="shared" si="3"/>
        <v>268.15066937298468</v>
      </c>
      <c r="T14" s="212">
        <f t="shared" si="3"/>
        <v>0</v>
      </c>
      <c r="U14" s="212">
        <f t="shared" si="3"/>
        <v>0</v>
      </c>
      <c r="V14" s="212">
        <f t="shared" si="3"/>
        <v>0</v>
      </c>
      <c r="W14" s="212">
        <f t="shared" si="3"/>
        <v>0</v>
      </c>
      <c r="DA14" s="109"/>
    </row>
    <row r="15" spans="1:105" ht="12" customHeight="1" x14ac:dyDescent="0.25">
      <c r="A15" s="51" t="s">
        <v>41</v>
      </c>
      <c r="B15" s="248">
        <v>0</v>
      </c>
      <c r="C15" s="243">
        <v>0</v>
      </c>
      <c r="D15" s="243">
        <v>0</v>
      </c>
      <c r="E15" s="243">
        <v>0</v>
      </c>
      <c r="F15" s="243">
        <v>0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123</v>
      </c>
    </row>
    <row r="16" spans="1:105" ht="12" customHeight="1" x14ac:dyDescent="0.25">
      <c r="A16" s="52" t="s">
        <v>42</v>
      </c>
      <c r="B16" s="249">
        <v>0</v>
      </c>
      <c r="C16" s="244">
        <v>0</v>
      </c>
      <c r="D16" s="244">
        <v>268.15066937298468</v>
      </c>
      <c r="E16" s="244">
        <v>0</v>
      </c>
      <c r="F16" s="244">
        <v>0</v>
      </c>
      <c r="G16" s="244">
        <v>0</v>
      </c>
      <c r="H16" s="244">
        <v>268.15066937298468</v>
      </c>
      <c r="I16" s="244">
        <v>0</v>
      </c>
      <c r="J16" s="244">
        <v>0</v>
      </c>
      <c r="K16" s="244">
        <v>0</v>
      </c>
      <c r="L16" s="244">
        <v>0</v>
      </c>
      <c r="M16" s="244">
        <v>268.15066937298468</v>
      </c>
      <c r="N16" s="244">
        <v>0</v>
      </c>
      <c r="O16" s="244">
        <v>0</v>
      </c>
      <c r="P16" s="244">
        <v>0</v>
      </c>
      <c r="Q16" s="244">
        <v>0</v>
      </c>
      <c r="R16" s="244">
        <v>0</v>
      </c>
      <c r="S16" s="244">
        <v>268.15066937298468</v>
      </c>
      <c r="T16" s="244">
        <v>0</v>
      </c>
      <c r="U16" s="244">
        <v>0</v>
      </c>
      <c r="V16" s="244">
        <v>0</v>
      </c>
      <c r="W16" s="244">
        <v>0</v>
      </c>
      <c r="DA16" s="84" t="s">
        <v>124</v>
      </c>
    </row>
    <row r="17" spans="1:105" ht="12" customHeight="1" x14ac:dyDescent="0.25">
      <c r="A17" s="108" t="s">
        <v>125</v>
      </c>
      <c r="B17" s="247"/>
      <c r="C17" s="212">
        <f t="shared" ref="C17:W17" si="4">SUM(C18:C19)</f>
        <v>0</v>
      </c>
      <c r="D17" s="212">
        <f t="shared" si="4"/>
        <v>268.15066937298479</v>
      </c>
      <c r="E17" s="212">
        <f t="shared" si="4"/>
        <v>0</v>
      </c>
      <c r="F17" s="212">
        <f t="shared" si="4"/>
        <v>0</v>
      </c>
      <c r="G17" s="212">
        <f t="shared" si="4"/>
        <v>268.15066937298479</v>
      </c>
      <c r="H17" s="212">
        <f t="shared" si="4"/>
        <v>0</v>
      </c>
      <c r="I17" s="212">
        <f t="shared" si="4"/>
        <v>0</v>
      </c>
      <c r="J17" s="212">
        <f t="shared" si="4"/>
        <v>268.15066937298479</v>
      </c>
      <c r="K17" s="212">
        <f t="shared" si="4"/>
        <v>0</v>
      </c>
      <c r="L17" s="212">
        <f t="shared" si="4"/>
        <v>0</v>
      </c>
      <c r="M17" s="212">
        <f t="shared" si="4"/>
        <v>268.15066937298479</v>
      </c>
      <c r="N17" s="212">
        <f t="shared" si="4"/>
        <v>0</v>
      </c>
      <c r="O17" s="212">
        <f t="shared" si="4"/>
        <v>0</v>
      </c>
      <c r="P17" s="212">
        <f t="shared" si="4"/>
        <v>268.15066937298479</v>
      </c>
      <c r="Q17" s="212">
        <f t="shared" si="4"/>
        <v>0</v>
      </c>
      <c r="R17" s="212">
        <f t="shared" si="4"/>
        <v>0</v>
      </c>
      <c r="S17" s="212">
        <f t="shared" si="4"/>
        <v>268.15066937298479</v>
      </c>
      <c r="T17" s="212">
        <f t="shared" si="4"/>
        <v>0</v>
      </c>
      <c r="U17" s="212">
        <f t="shared" si="4"/>
        <v>0</v>
      </c>
      <c r="V17" s="212">
        <f t="shared" si="4"/>
        <v>0</v>
      </c>
      <c r="W17" s="212">
        <f t="shared" si="4"/>
        <v>268.15066937298525</v>
      </c>
      <c r="DA17" s="109"/>
    </row>
    <row r="18" spans="1:105" ht="12" customHeight="1" x14ac:dyDescent="0.25">
      <c r="A18" s="51" t="s">
        <v>41</v>
      </c>
      <c r="B18" s="248"/>
      <c r="C18" s="243">
        <f t="shared" ref="C18:W18" si="5">B12+C15-C12</f>
        <v>0</v>
      </c>
      <c r="D18" s="243">
        <f t="shared" si="5"/>
        <v>0</v>
      </c>
      <c r="E18" s="243">
        <f t="shared" si="5"/>
        <v>0</v>
      </c>
      <c r="F18" s="243">
        <f t="shared" si="5"/>
        <v>0</v>
      </c>
      <c r="G18" s="243">
        <f t="shared" si="5"/>
        <v>0</v>
      </c>
      <c r="H18" s="243">
        <f t="shared" si="5"/>
        <v>0</v>
      </c>
      <c r="I18" s="243">
        <f t="shared" si="5"/>
        <v>0</v>
      </c>
      <c r="J18" s="243">
        <f t="shared" si="5"/>
        <v>0</v>
      </c>
      <c r="K18" s="243">
        <f t="shared" si="5"/>
        <v>0</v>
      </c>
      <c r="L18" s="243">
        <f t="shared" si="5"/>
        <v>0</v>
      </c>
      <c r="M18" s="243">
        <f t="shared" si="5"/>
        <v>0</v>
      </c>
      <c r="N18" s="243">
        <f t="shared" si="5"/>
        <v>0</v>
      </c>
      <c r="O18" s="243">
        <f t="shared" si="5"/>
        <v>0</v>
      </c>
      <c r="P18" s="243">
        <f t="shared" si="5"/>
        <v>0</v>
      </c>
      <c r="Q18" s="243">
        <f t="shared" si="5"/>
        <v>0</v>
      </c>
      <c r="R18" s="243">
        <f t="shared" si="5"/>
        <v>0</v>
      </c>
      <c r="S18" s="243">
        <f t="shared" si="5"/>
        <v>0</v>
      </c>
      <c r="T18" s="243">
        <f t="shared" si="5"/>
        <v>0</v>
      </c>
      <c r="U18" s="243">
        <f t="shared" si="5"/>
        <v>0</v>
      </c>
      <c r="V18" s="243">
        <f t="shared" si="5"/>
        <v>0</v>
      </c>
      <c r="W18" s="243">
        <f t="shared" si="5"/>
        <v>0</v>
      </c>
      <c r="DA18" s="83"/>
    </row>
    <row r="19" spans="1:105" ht="12" customHeight="1" x14ac:dyDescent="0.25">
      <c r="A19" s="52" t="s">
        <v>42</v>
      </c>
      <c r="B19" s="249"/>
      <c r="C19" s="244">
        <f t="shared" ref="C19:W19" si="6">B13+C16-C13</f>
        <v>0</v>
      </c>
      <c r="D19" s="244">
        <f t="shared" si="6"/>
        <v>268.15066937298479</v>
      </c>
      <c r="E19" s="244">
        <f t="shared" si="6"/>
        <v>0</v>
      </c>
      <c r="F19" s="244">
        <f t="shared" si="6"/>
        <v>0</v>
      </c>
      <c r="G19" s="244">
        <f t="shared" si="6"/>
        <v>268.15066937298479</v>
      </c>
      <c r="H19" s="244">
        <f t="shared" si="6"/>
        <v>0</v>
      </c>
      <c r="I19" s="244">
        <f t="shared" si="6"/>
        <v>0</v>
      </c>
      <c r="J19" s="244">
        <f t="shared" si="6"/>
        <v>268.15066937298479</v>
      </c>
      <c r="K19" s="244">
        <f t="shared" si="6"/>
        <v>0</v>
      </c>
      <c r="L19" s="244">
        <f t="shared" si="6"/>
        <v>0</v>
      </c>
      <c r="M19" s="244">
        <f t="shared" si="6"/>
        <v>268.15066937298479</v>
      </c>
      <c r="N19" s="244">
        <f t="shared" si="6"/>
        <v>0</v>
      </c>
      <c r="O19" s="244">
        <f t="shared" si="6"/>
        <v>0</v>
      </c>
      <c r="P19" s="244">
        <f t="shared" si="6"/>
        <v>268.15066937298479</v>
      </c>
      <c r="Q19" s="244">
        <f t="shared" si="6"/>
        <v>0</v>
      </c>
      <c r="R19" s="244">
        <f t="shared" si="6"/>
        <v>0</v>
      </c>
      <c r="S19" s="244">
        <f t="shared" si="6"/>
        <v>268.15066937298479</v>
      </c>
      <c r="T19" s="244">
        <f t="shared" si="6"/>
        <v>0</v>
      </c>
      <c r="U19" s="244">
        <f t="shared" si="6"/>
        <v>0</v>
      </c>
      <c r="V19" s="244">
        <f t="shared" si="6"/>
        <v>0</v>
      </c>
      <c r="W19" s="244">
        <f t="shared" si="6"/>
        <v>268.15066937298525</v>
      </c>
      <c r="DA19" s="84"/>
    </row>
    <row r="20" spans="1:105" ht="12" customHeight="1" x14ac:dyDescent="0.25">
      <c r="A20" s="30" t="s">
        <v>126</v>
      </c>
      <c r="B20" s="205">
        <f t="shared" ref="B20:W20" si="7">SUM(B21:B22)</f>
        <v>481.38857894736884</v>
      </c>
      <c r="C20" s="205">
        <f t="shared" si="7"/>
        <v>327.95257894736869</v>
      </c>
      <c r="D20" s="205">
        <f t="shared" si="7"/>
        <v>333.97057894736872</v>
      </c>
      <c r="E20" s="205">
        <f t="shared" si="7"/>
        <v>377.76557894736879</v>
      </c>
      <c r="F20" s="205">
        <f t="shared" si="7"/>
        <v>369.00057894736892</v>
      </c>
      <c r="G20" s="205">
        <f t="shared" si="7"/>
        <v>589.99590957438386</v>
      </c>
      <c r="H20" s="205">
        <f t="shared" si="7"/>
        <v>250.3325789473688</v>
      </c>
      <c r="I20" s="205">
        <f t="shared" si="7"/>
        <v>194.91257894736873</v>
      </c>
      <c r="J20" s="205">
        <f t="shared" si="7"/>
        <v>202.83990957438391</v>
      </c>
      <c r="K20" s="205">
        <f t="shared" si="7"/>
        <v>642.99790957438381</v>
      </c>
      <c r="L20" s="205">
        <f t="shared" si="7"/>
        <v>236.40490957438396</v>
      </c>
      <c r="M20" s="205">
        <f t="shared" si="7"/>
        <v>263.27190957438415</v>
      </c>
      <c r="N20" s="205">
        <f t="shared" si="7"/>
        <v>576.30890957438396</v>
      </c>
      <c r="O20" s="205">
        <f t="shared" si="7"/>
        <v>694.72690957438408</v>
      </c>
      <c r="P20" s="205">
        <f t="shared" si="7"/>
        <v>323.56724020139927</v>
      </c>
      <c r="Q20" s="205">
        <f t="shared" si="7"/>
        <v>389.20124020139929</v>
      </c>
      <c r="R20" s="205">
        <f t="shared" si="7"/>
        <v>340.92124020139909</v>
      </c>
      <c r="S20" s="205">
        <f t="shared" si="7"/>
        <v>344.63424020139928</v>
      </c>
      <c r="T20" s="205">
        <f t="shared" si="7"/>
        <v>288.34924020139897</v>
      </c>
      <c r="U20" s="205">
        <f t="shared" si="7"/>
        <v>397.04624020139909</v>
      </c>
      <c r="V20" s="205">
        <f t="shared" si="7"/>
        <v>629.92724020139917</v>
      </c>
      <c r="W20" s="205">
        <f t="shared" si="7"/>
        <v>175.11157082841373</v>
      </c>
      <c r="DA20" s="112"/>
    </row>
    <row r="21" spans="1:105" ht="12" customHeight="1" x14ac:dyDescent="0.25">
      <c r="A21" s="50" t="s">
        <v>41</v>
      </c>
      <c r="B21" s="243">
        <f t="shared" ref="B21:W21" si="8">B12-B8</f>
        <v>0</v>
      </c>
      <c r="C21" s="243">
        <f t="shared" si="8"/>
        <v>0</v>
      </c>
      <c r="D21" s="243">
        <f t="shared" si="8"/>
        <v>0</v>
      </c>
      <c r="E21" s="243">
        <f t="shared" si="8"/>
        <v>0</v>
      </c>
      <c r="F21" s="243">
        <f t="shared" si="8"/>
        <v>0</v>
      </c>
      <c r="G21" s="243">
        <f t="shared" si="8"/>
        <v>0</v>
      </c>
      <c r="H21" s="243">
        <f t="shared" si="8"/>
        <v>0</v>
      </c>
      <c r="I21" s="243">
        <f t="shared" si="8"/>
        <v>0</v>
      </c>
      <c r="J21" s="243">
        <f t="shared" si="8"/>
        <v>0</v>
      </c>
      <c r="K21" s="243">
        <f t="shared" si="8"/>
        <v>0</v>
      </c>
      <c r="L21" s="243">
        <f t="shared" si="8"/>
        <v>0</v>
      </c>
      <c r="M21" s="243">
        <f t="shared" si="8"/>
        <v>0</v>
      </c>
      <c r="N21" s="243">
        <f t="shared" si="8"/>
        <v>0</v>
      </c>
      <c r="O21" s="243">
        <f t="shared" si="8"/>
        <v>0</v>
      </c>
      <c r="P21" s="243">
        <f t="shared" si="8"/>
        <v>0</v>
      </c>
      <c r="Q21" s="243">
        <f t="shared" si="8"/>
        <v>0</v>
      </c>
      <c r="R21" s="243">
        <f t="shared" si="8"/>
        <v>0</v>
      </c>
      <c r="S21" s="243">
        <f t="shared" si="8"/>
        <v>0</v>
      </c>
      <c r="T21" s="243">
        <f t="shared" si="8"/>
        <v>0</v>
      </c>
      <c r="U21" s="243">
        <f t="shared" si="8"/>
        <v>0</v>
      </c>
      <c r="V21" s="243">
        <f t="shared" si="8"/>
        <v>0</v>
      </c>
      <c r="W21" s="243">
        <f t="shared" si="8"/>
        <v>0</v>
      </c>
      <c r="DA21" s="83"/>
    </row>
    <row r="22" spans="1:105" ht="12" customHeight="1" x14ac:dyDescent="0.25">
      <c r="A22" s="49" t="s">
        <v>42</v>
      </c>
      <c r="B22" s="244">
        <f t="shared" ref="B22:W22" si="9">B13-B9</f>
        <v>481.38857894736884</v>
      </c>
      <c r="C22" s="244">
        <f t="shared" si="9"/>
        <v>327.95257894736869</v>
      </c>
      <c r="D22" s="244">
        <f t="shared" si="9"/>
        <v>333.97057894736872</v>
      </c>
      <c r="E22" s="244">
        <f t="shared" si="9"/>
        <v>377.76557894736879</v>
      </c>
      <c r="F22" s="244">
        <f t="shared" si="9"/>
        <v>369.00057894736892</v>
      </c>
      <c r="G22" s="244">
        <f t="shared" si="9"/>
        <v>589.99590957438386</v>
      </c>
      <c r="H22" s="244">
        <f t="shared" si="9"/>
        <v>250.3325789473688</v>
      </c>
      <c r="I22" s="244">
        <f t="shared" si="9"/>
        <v>194.91257894736873</v>
      </c>
      <c r="J22" s="244">
        <f t="shared" si="9"/>
        <v>202.83990957438391</v>
      </c>
      <c r="K22" s="244">
        <f t="shared" si="9"/>
        <v>642.99790957438381</v>
      </c>
      <c r="L22" s="244">
        <f t="shared" si="9"/>
        <v>236.40490957438396</v>
      </c>
      <c r="M22" s="244">
        <f t="shared" si="9"/>
        <v>263.27190957438415</v>
      </c>
      <c r="N22" s="244">
        <f t="shared" si="9"/>
        <v>576.30890957438396</v>
      </c>
      <c r="O22" s="244">
        <f t="shared" si="9"/>
        <v>694.72690957438408</v>
      </c>
      <c r="P22" s="244">
        <f t="shared" si="9"/>
        <v>323.56724020139927</v>
      </c>
      <c r="Q22" s="244">
        <f t="shared" si="9"/>
        <v>389.20124020139929</v>
      </c>
      <c r="R22" s="244">
        <f t="shared" si="9"/>
        <v>340.92124020139909</v>
      </c>
      <c r="S22" s="244">
        <f t="shared" si="9"/>
        <v>344.63424020139928</v>
      </c>
      <c r="T22" s="244">
        <f t="shared" si="9"/>
        <v>288.34924020139897</v>
      </c>
      <c r="U22" s="244">
        <f t="shared" si="9"/>
        <v>397.04624020139909</v>
      </c>
      <c r="V22" s="244">
        <f t="shared" si="9"/>
        <v>629.92724020139917</v>
      </c>
      <c r="W22" s="244">
        <f t="shared" si="9"/>
        <v>175.11157082841373</v>
      </c>
      <c r="DA22" s="84"/>
    </row>
    <row r="23" spans="1:105" ht="12" customHeight="1" x14ac:dyDescent="0.25">
      <c r="A23" s="4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</row>
    <row r="24" spans="1:105" ht="12" customHeight="1" x14ac:dyDescent="0.25">
      <c r="A24" s="30" t="s">
        <v>67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DA24" s="112"/>
    </row>
    <row r="25" spans="1:105" ht="12" customHeight="1" x14ac:dyDescent="0.25">
      <c r="A25" s="31" t="s">
        <v>68</v>
      </c>
      <c r="B25" s="212">
        <v>341.46337059329312</v>
      </c>
      <c r="C25" s="212">
        <v>356.26113499570067</v>
      </c>
      <c r="D25" s="212">
        <v>362.9402407566638</v>
      </c>
      <c r="E25" s="212">
        <v>330.9160791057609</v>
      </c>
      <c r="F25" s="212">
        <v>392.53542562338771</v>
      </c>
      <c r="G25" s="212">
        <v>347.76680997420459</v>
      </c>
      <c r="H25" s="212">
        <v>438.35709372312982</v>
      </c>
      <c r="I25" s="212">
        <v>418.63147033533971</v>
      </c>
      <c r="J25" s="212">
        <v>405.27850386930362</v>
      </c>
      <c r="K25" s="212">
        <v>333.74350816852962</v>
      </c>
      <c r="L25" s="212">
        <v>398.26509028374892</v>
      </c>
      <c r="M25" s="212">
        <v>346.58890799656069</v>
      </c>
      <c r="N25" s="212">
        <v>305.9472914875322</v>
      </c>
      <c r="O25" s="212">
        <v>284.9139294926913</v>
      </c>
      <c r="P25" s="212">
        <v>277.48237317282877</v>
      </c>
      <c r="Q25" s="212">
        <v>286.1625967325881</v>
      </c>
      <c r="R25" s="212">
        <v>301.60920034393808</v>
      </c>
      <c r="S25" s="212">
        <v>278.49879621668111</v>
      </c>
      <c r="T25" s="212">
        <v>355.00567497850392</v>
      </c>
      <c r="U25" s="212">
        <v>327.4737747205503</v>
      </c>
      <c r="V25" s="212">
        <v>299.6207222699914</v>
      </c>
      <c r="W25" s="212">
        <v>272.93258813413593</v>
      </c>
      <c r="DA25" s="109" t="s">
        <v>127</v>
      </c>
    </row>
    <row r="26" spans="1:105" ht="12" customHeight="1" x14ac:dyDescent="0.25">
      <c r="A26" s="24" t="s">
        <v>30</v>
      </c>
      <c r="B26" s="215">
        <f t="shared" ref="B26:W26" si="10">B27+B28</f>
        <v>27.95967325881341</v>
      </c>
      <c r="C26" s="215">
        <f t="shared" si="10"/>
        <v>38.303697334479793</v>
      </c>
      <c r="D26" s="215">
        <f t="shared" si="10"/>
        <v>33.14548581255373</v>
      </c>
      <c r="E26" s="215">
        <f t="shared" si="10"/>
        <v>24.363198624247641</v>
      </c>
      <c r="F26" s="215">
        <f t="shared" si="10"/>
        <v>25.851590713671541</v>
      </c>
      <c r="G26" s="215">
        <f t="shared" si="10"/>
        <v>21.096990541702489</v>
      </c>
      <c r="H26" s="215">
        <f t="shared" si="10"/>
        <v>27.141702493551161</v>
      </c>
      <c r="I26" s="215">
        <f t="shared" si="10"/>
        <v>34.493035253654348</v>
      </c>
      <c r="J26" s="215">
        <f t="shared" si="10"/>
        <v>28.88460877042132</v>
      </c>
      <c r="K26" s="215">
        <f t="shared" si="10"/>
        <v>17.631298366294061</v>
      </c>
      <c r="L26" s="215">
        <f t="shared" si="10"/>
        <v>17.05090283748925</v>
      </c>
      <c r="M26" s="215">
        <f t="shared" si="10"/>
        <v>11.04075666380051</v>
      </c>
      <c r="N26" s="215">
        <f t="shared" si="10"/>
        <v>8.1821152192605311</v>
      </c>
      <c r="O26" s="215">
        <f t="shared" si="10"/>
        <v>8.6807394668959574</v>
      </c>
      <c r="P26" s="215">
        <f t="shared" si="10"/>
        <v>8.1370593293207207</v>
      </c>
      <c r="Q26" s="215">
        <f t="shared" si="10"/>
        <v>7.6088564058469466</v>
      </c>
      <c r="R26" s="215">
        <f t="shared" si="10"/>
        <v>7.5339638865004286</v>
      </c>
      <c r="S26" s="215">
        <f t="shared" si="10"/>
        <v>3.6436801375752359</v>
      </c>
      <c r="T26" s="215">
        <f t="shared" si="10"/>
        <v>3.3215821152192611</v>
      </c>
      <c r="U26" s="215">
        <f t="shared" si="10"/>
        <v>3.378503869303525</v>
      </c>
      <c r="V26" s="215">
        <f t="shared" si="10"/>
        <v>3.0660361134995711</v>
      </c>
      <c r="W26" s="215">
        <f t="shared" si="10"/>
        <v>2.554858125537403</v>
      </c>
      <c r="DA26" s="85"/>
    </row>
    <row r="27" spans="1:105" ht="12" customHeight="1" x14ac:dyDescent="0.25">
      <c r="A27" s="18" t="s">
        <v>39</v>
      </c>
      <c r="B27" s="206">
        <v>27.95967325881341</v>
      </c>
      <c r="C27" s="206">
        <v>38.303697334479793</v>
      </c>
      <c r="D27" s="206">
        <v>33.14548581255373</v>
      </c>
      <c r="E27" s="206">
        <v>24.363198624247641</v>
      </c>
      <c r="F27" s="206">
        <v>25.851590713671541</v>
      </c>
      <c r="G27" s="206">
        <v>21.096990541702489</v>
      </c>
      <c r="H27" s="206">
        <v>27.141702493551161</v>
      </c>
      <c r="I27" s="206">
        <v>34.493035253654348</v>
      </c>
      <c r="J27" s="206">
        <v>28.88460877042132</v>
      </c>
      <c r="K27" s="206">
        <v>17.631298366294061</v>
      </c>
      <c r="L27" s="206">
        <v>17.05090283748925</v>
      </c>
      <c r="M27" s="206">
        <v>11.04075666380051</v>
      </c>
      <c r="N27" s="206">
        <v>8.1821152192605311</v>
      </c>
      <c r="O27" s="206">
        <v>8.6807394668959574</v>
      </c>
      <c r="P27" s="206">
        <v>8.1370593293207207</v>
      </c>
      <c r="Q27" s="206">
        <v>7.6088564058469466</v>
      </c>
      <c r="R27" s="206">
        <v>7.5339638865004286</v>
      </c>
      <c r="S27" s="206">
        <v>3.6436801375752359</v>
      </c>
      <c r="T27" s="206">
        <v>3.3215821152192611</v>
      </c>
      <c r="U27" s="206">
        <v>3.378503869303525</v>
      </c>
      <c r="V27" s="206">
        <v>3.0660361134995711</v>
      </c>
      <c r="W27" s="206">
        <v>2.554858125537403</v>
      </c>
      <c r="DA27" s="71" t="s">
        <v>128</v>
      </c>
    </row>
    <row r="28" spans="1:105" ht="12" customHeight="1" x14ac:dyDescent="0.25">
      <c r="A28" s="18" t="s">
        <v>40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129</v>
      </c>
    </row>
    <row r="29" spans="1:105" ht="12" customHeight="1" x14ac:dyDescent="0.25">
      <c r="A29" s="14" t="s">
        <v>31</v>
      </c>
      <c r="B29" s="206">
        <f t="shared" ref="B29:W29" si="11">SUM(B30:B34)</f>
        <v>10.513671539122958</v>
      </c>
      <c r="C29" s="206">
        <f t="shared" si="11"/>
        <v>11.117454858125535</v>
      </c>
      <c r="D29" s="206">
        <f t="shared" si="11"/>
        <v>10.009372312983661</v>
      </c>
      <c r="E29" s="206">
        <f t="shared" si="11"/>
        <v>3.1349957007738602</v>
      </c>
      <c r="F29" s="206">
        <f t="shared" si="11"/>
        <v>3.6682717110920029</v>
      </c>
      <c r="G29" s="206">
        <f t="shared" si="11"/>
        <v>2.4749785038693028</v>
      </c>
      <c r="H29" s="206">
        <f t="shared" si="11"/>
        <v>1.903611349957008</v>
      </c>
      <c r="I29" s="206">
        <f t="shared" si="11"/>
        <v>1.5495270851246781</v>
      </c>
      <c r="J29" s="206">
        <f t="shared" si="11"/>
        <v>1.037059329320722</v>
      </c>
      <c r="K29" s="206">
        <f t="shared" si="11"/>
        <v>0.74075666380051586</v>
      </c>
      <c r="L29" s="206">
        <f t="shared" si="11"/>
        <v>1.808254514187446</v>
      </c>
      <c r="M29" s="206">
        <f t="shared" si="11"/>
        <v>0.97110920034393811</v>
      </c>
      <c r="N29" s="206">
        <f t="shared" si="11"/>
        <v>0.30034393809114363</v>
      </c>
      <c r="O29" s="206">
        <f t="shared" si="11"/>
        <v>0.4292347377472055</v>
      </c>
      <c r="P29" s="206">
        <f t="shared" si="11"/>
        <v>0.29019776440240752</v>
      </c>
      <c r="Q29" s="206">
        <f t="shared" si="11"/>
        <v>0.32063628546861561</v>
      </c>
      <c r="R29" s="206">
        <f t="shared" si="11"/>
        <v>0.46775580395528799</v>
      </c>
      <c r="S29" s="206">
        <f t="shared" si="11"/>
        <v>1.17609630266552</v>
      </c>
      <c r="T29" s="206">
        <f t="shared" si="11"/>
        <v>1.2826311263972481</v>
      </c>
      <c r="U29" s="206">
        <f t="shared" si="11"/>
        <v>1.148667239896819</v>
      </c>
      <c r="V29" s="206">
        <f t="shared" si="11"/>
        <v>1.061392949269131</v>
      </c>
      <c r="W29" s="206">
        <f t="shared" si="11"/>
        <v>0.97919174548581245</v>
      </c>
      <c r="DA29" s="71"/>
    </row>
    <row r="30" spans="1:105" ht="12" customHeight="1" x14ac:dyDescent="0.25">
      <c r="A30" s="18" t="s">
        <v>32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130</v>
      </c>
    </row>
    <row r="31" spans="1:105" ht="12" customHeight="1" x14ac:dyDescent="0.25">
      <c r="A31" s="18" t="s">
        <v>33</v>
      </c>
      <c r="B31" s="206">
        <v>0</v>
      </c>
      <c r="C31" s="206">
        <v>0</v>
      </c>
      <c r="D31" s="206">
        <v>0</v>
      </c>
      <c r="E31" s="206">
        <v>0</v>
      </c>
      <c r="F31" s="206">
        <v>0</v>
      </c>
      <c r="G31" s="206">
        <v>0</v>
      </c>
      <c r="H31" s="206">
        <v>0</v>
      </c>
      <c r="I31" s="206">
        <v>0</v>
      </c>
      <c r="J31" s="206">
        <v>0</v>
      </c>
      <c r="K31" s="206">
        <v>0</v>
      </c>
      <c r="L31" s="206">
        <v>0</v>
      </c>
      <c r="M31" s="206">
        <v>0</v>
      </c>
      <c r="N31" s="206">
        <v>0</v>
      </c>
      <c r="O31" s="206">
        <v>0</v>
      </c>
      <c r="P31" s="206">
        <v>0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0</v>
      </c>
      <c r="W31" s="206">
        <v>0</v>
      </c>
      <c r="DA31" s="71" t="s">
        <v>131</v>
      </c>
    </row>
    <row r="32" spans="1:105" ht="12" customHeight="1" x14ac:dyDescent="0.25">
      <c r="A32" s="18" t="s">
        <v>69</v>
      </c>
      <c r="B32" s="206">
        <v>8.6029234737747213</v>
      </c>
      <c r="C32" s="206">
        <v>9.2067067927772985</v>
      </c>
      <c r="D32" s="206">
        <v>8.0986242476354242</v>
      </c>
      <c r="E32" s="206">
        <v>2.1796216680997418</v>
      </c>
      <c r="F32" s="206">
        <v>3.6682717110920029</v>
      </c>
      <c r="G32" s="206">
        <v>2.4749785038693028</v>
      </c>
      <c r="H32" s="206">
        <v>1.903611349957008</v>
      </c>
      <c r="I32" s="206">
        <v>1.5495270851246781</v>
      </c>
      <c r="J32" s="206">
        <v>1.037059329320722</v>
      </c>
      <c r="K32" s="206">
        <v>0.74075666380051586</v>
      </c>
      <c r="L32" s="206">
        <v>1.808254514187446</v>
      </c>
      <c r="M32" s="206">
        <v>0.97110920034393811</v>
      </c>
      <c r="N32" s="206">
        <v>0.30034393809114363</v>
      </c>
      <c r="O32" s="206">
        <v>0.4292347377472055</v>
      </c>
      <c r="P32" s="206">
        <v>0.29019776440240752</v>
      </c>
      <c r="Q32" s="206">
        <v>0.32063628546861561</v>
      </c>
      <c r="R32" s="206">
        <v>0.46775580395528799</v>
      </c>
      <c r="S32" s="206">
        <v>1.17609630266552</v>
      </c>
      <c r="T32" s="206">
        <v>1.2826311263972481</v>
      </c>
      <c r="U32" s="206">
        <v>1.148667239896819</v>
      </c>
      <c r="V32" s="206">
        <v>1.061392949269131</v>
      </c>
      <c r="W32" s="206">
        <v>0.97919174548581245</v>
      </c>
      <c r="DA32" s="71" t="s">
        <v>132</v>
      </c>
    </row>
    <row r="33" spans="1:105" ht="12" customHeight="1" x14ac:dyDescent="0.25">
      <c r="A33" s="18" t="s">
        <v>70</v>
      </c>
      <c r="B33" s="206">
        <v>1.9107480653482369</v>
      </c>
      <c r="C33" s="206">
        <v>1.9107480653482369</v>
      </c>
      <c r="D33" s="206">
        <v>1.9107480653482369</v>
      </c>
      <c r="E33" s="206">
        <v>0.95537403267411869</v>
      </c>
      <c r="F33" s="206">
        <v>0</v>
      </c>
      <c r="G33" s="206">
        <v>0</v>
      </c>
      <c r="H33" s="206">
        <v>0</v>
      </c>
      <c r="I33" s="206">
        <v>0</v>
      </c>
      <c r="J33" s="206">
        <v>0</v>
      </c>
      <c r="K33" s="206">
        <v>0</v>
      </c>
      <c r="L33" s="206">
        <v>0</v>
      </c>
      <c r="M33" s="206">
        <v>0</v>
      </c>
      <c r="N33" s="206">
        <v>0</v>
      </c>
      <c r="O33" s="206">
        <v>0</v>
      </c>
      <c r="P33" s="206">
        <v>0</v>
      </c>
      <c r="Q33" s="206">
        <v>0</v>
      </c>
      <c r="R33" s="206">
        <v>0</v>
      </c>
      <c r="S33" s="206">
        <v>0</v>
      </c>
      <c r="T33" s="206">
        <v>0</v>
      </c>
      <c r="U33" s="206">
        <v>0</v>
      </c>
      <c r="V33" s="206">
        <v>0</v>
      </c>
      <c r="W33" s="206">
        <v>0</v>
      </c>
      <c r="DA33" s="71" t="s">
        <v>133</v>
      </c>
    </row>
    <row r="34" spans="1:105" ht="12" customHeight="1" x14ac:dyDescent="0.25">
      <c r="A34" s="18" t="s">
        <v>34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DA34" s="71" t="s">
        <v>134</v>
      </c>
    </row>
    <row r="35" spans="1:105" ht="12" customHeight="1" x14ac:dyDescent="0.25">
      <c r="A35" s="14" t="s">
        <v>35</v>
      </c>
      <c r="B35" s="206">
        <f t="shared" ref="B35:W35" si="12">B36+B37</f>
        <v>144.96061908856399</v>
      </c>
      <c r="C35" s="206">
        <f t="shared" si="12"/>
        <v>170.6799656061909</v>
      </c>
      <c r="D35" s="206">
        <f t="shared" si="12"/>
        <v>165.48177128116939</v>
      </c>
      <c r="E35" s="206">
        <f t="shared" si="12"/>
        <v>166.23877901977639</v>
      </c>
      <c r="F35" s="206">
        <f t="shared" si="12"/>
        <v>180.0628546861565</v>
      </c>
      <c r="G35" s="206">
        <f t="shared" si="12"/>
        <v>178.18056749785029</v>
      </c>
      <c r="H35" s="206">
        <f t="shared" si="12"/>
        <v>208.35778159931209</v>
      </c>
      <c r="I35" s="206">
        <f t="shared" si="12"/>
        <v>199.61177987962171</v>
      </c>
      <c r="J35" s="206">
        <f t="shared" si="12"/>
        <v>191.72441960447119</v>
      </c>
      <c r="K35" s="206">
        <f t="shared" si="12"/>
        <v>157.19931212381769</v>
      </c>
      <c r="L35" s="206">
        <f t="shared" si="12"/>
        <v>180.6530524505589</v>
      </c>
      <c r="M35" s="206">
        <f t="shared" si="12"/>
        <v>160.4049011177988</v>
      </c>
      <c r="N35" s="206">
        <f t="shared" si="12"/>
        <v>148.3809974204643</v>
      </c>
      <c r="O35" s="206">
        <f t="shared" si="12"/>
        <v>138.20705073086839</v>
      </c>
      <c r="P35" s="206">
        <f t="shared" si="12"/>
        <v>136.9393809114359</v>
      </c>
      <c r="Q35" s="206">
        <f t="shared" si="12"/>
        <v>138.250988822012</v>
      </c>
      <c r="R35" s="206">
        <f t="shared" si="12"/>
        <v>135.31857265692179</v>
      </c>
      <c r="S35" s="206">
        <f t="shared" si="12"/>
        <v>135.0000859845228</v>
      </c>
      <c r="T35" s="206">
        <f t="shared" si="12"/>
        <v>153.66474634565779</v>
      </c>
      <c r="U35" s="206">
        <f t="shared" si="12"/>
        <v>145.64273430782461</v>
      </c>
      <c r="V35" s="206">
        <f t="shared" si="12"/>
        <v>131.95915735167671</v>
      </c>
      <c r="W35" s="206">
        <f t="shared" si="12"/>
        <v>134.30541702493551</v>
      </c>
      <c r="DA35" s="71"/>
    </row>
    <row r="36" spans="1:105" ht="12" customHeight="1" x14ac:dyDescent="0.25">
      <c r="A36" s="18" t="s">
        <v>72</v>
      </c>
      <c r="B36" s="206">
        <v>144.96061908856399</v>
      </c>
      <c r="C36" s="206">
        <v>170.6799656061909</v>
      </c>
      <c r="D36" s="206">
        <v>165.48177128116939</v>
      </c>
      <c r="E36" s="206">
        <v>166.23877901977639</v>
      </c>
      <c r="F36" s="206">
        <v>180.0628546861565</v>
      </c>
      <c r="G36" s="206">
        <v>178.18056749785029</v>
      </c>
      <c r="H36" s="206">
        <v>208.35778159931209</v>
      </c>
      <c r="I36" s="206">
        <v>199.61177987962171</v>
      </c>
      <c r="J36" s="206">
        <v>191.72441960447119</v>
      </c>
      <c r="K36" s="206">
        <v>157.19931212381769</v>
      </c>
      <c r="L36" s="206">
        <v>180.6530524505589</v>
      </c>
      <c r="M36" s="206">
        <v>160.4049011177988</v>
      </c>
      <c r="N36" s="206">
        <v>148.3809974204643</v>
      </c>
      <c r="O36" s="206">
        <v>138.20705073086839</v>
      </c>
      <c r="P36" s="206">
        <v>136.9393809114359</v>
      </c>
      <c r="Q36" s="206">
        <v>138.250988822012</v>
      </c>
      <c r="R36" s="206">
        <v>135.31857265692179</v>
      </c>
      <c r="S36" s="206">
        <v>135.0000859845228</v>
      </c>
      <c r="T36" s="206">
        <v>153.66474634565779</v>
      </c>
      <c r="U36" s="206">
        <v>145.64273430782461</v>
      </c>
      <c r="V36" s="206">
        <v>131.95915735167671</v>
      </c>
      <c r="W36" s="206">
        <v>134.30541702493551</v>
      </c>
      <c r="DA36" s="71" t="s">
        <v>135</v>
      </c>
    </row>
    <row r="37" spans="1:105" ht="12" customHeight="1" x14ac:dyDescent="0.25">
      <c r="A37" s="18" t="s">
        <v>36</v>
      </c>
      <c r="B37" s="206">
        <v>0</v>
      </c>
      <c r="C37" s="206">
        <v>0</v>
      </c>
      <c r="D37" s="206">
        <v>0</v>
      </c>
      <c r="E37" s="206">
        <v>0</v>
      </c>
      <c r="F37" s="206">
        <v>0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  <c r="M37" s="206">
        <v>0</v>
      </c>
      <c r="N37" s="206">
        <v>0</v>
      </c>
      <c r="O37" s="206">
        <v>0</v>
      </c>
      <c r="P37" s="206">
        <v>0</v>
      </c>
      <c r="Q37" s="206">
        <v>0</v>
      </c>
      <c r="R37" s="206">
        <v>0</v>
      </c>
      <c r="S37" s="206">
        <v>0</v>
      </c>
      <c r="T37" s="206">
        <v>0</v>
      </c>
      <c r="U37" s="206">
        <v>0</v>
      </c>
      <c r="V37" s="206">
        <v>0</v>
      </c>
      <c r="W37" s="206">
        <v>0</v>
      </c>
      <c r="DA37" s="71" t="s">
        <v>136</v>
      </c>
    </row>
    <row r="38" spans="1:105" ht="12" customHeight="1" x14ac:dyDescent="0.25">
      <c r="A38" s="14" t="s">
        <v>37</v>
      </c>
      <c r="B38" s="206">
        <f t="shared" ref="B38:W38" si="13">B39+B40+B41+B42+B43+B44</f>
        <v>0</v>
      </c>
      <c r="C38" s="206">
        <f t="shared" si="13"/>
        <v>0</v>
      </c>
      <c r="D38" s="206">
        <f t="shared" si="13"/>
        <v>0</v>
      </c>
      <c r="E38" s="206">
        <f t="shared" si="13"/>
        <v>0</v>
      </c>
      <c r="F38" s="206">
        <f t="shared" si="13"/>
        <v>0</v>
      </c>
      <c r="G38" s="206">
        <f t="shared" si="13"/>
        <v>0</v>
      </c>
      <c r="H38" s="206">
        <f t="shared" si="13"/>
        <v>0</v>
      </c>
      <c r="I38" s="206">
        <f t="shared" si="13"/>
        <v>0</v>
      </c>
      <c r="J38" s="206">
        <f t="shared" si="13"/>
        <v>0</v>
      </c>
      <c r="K38" s="206">
        <f t="shared" si="13"/>
        <v>0</v>
      </c>
      <c r="L38" s="206">
        <f t="shared" si="13"/>
        <v>0</v>
      </c>
      <c r="M38" s="206">
        <f t="shared" si="13"/>
        <v>0</v>
      </c>
      <c r="N38" s="206">
        <f t="shared" si="13"/>
        <v>0</v>
      </c>
      <c r="O38" s="206">
        <f t="shared" si="13"/>
        <v>0</v>
      </c>
      <c r="P38" s="206">
        <f t="shared" si="13"/>
        <v>0</v>
      </c>
      <c r="Q38" s="206">
        <f t="shared" si="13"/>
        <v>0</v>
      </c>
      <c r="R38" s="206">
        <f t="shared" si="13"/>
        <v>0</v>
      </c>
      <c r="S38" s="206">
        <f t="shared" si="13"/>
        <v>0</v>
      </c>
      <c r="T38" s="206">
        <f t="shared" si="13"/>
        <v>0</v>
      </c>
      <c r="U38" s="206">
        <f t="shared" si="13"/>
        <v>0</v>
      </c>
      <c r="V38" s="206">
        <f t="shared" si="13"/>
        <v>0</v>
      </c>
      <c r="W38" s="206">
        <f t="shared" si="13"/>
        <v>0</v>
      </c>
      <c r="DA38" s="71"/>
    </row>
    <row r="39" spans="1:105" ht="12" customHeight="1" x14ac:dyDescent="0.25">
      <c r="A39" s="18" t="s">
        <v>73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137</v>
      </c>
    </row>
    <row r="40" spans="1:105" ht="12" customHeight="1" x14ac:dyDescent="0.25">
      <c r="A40" s="18" t="s">
        <v>74</v>
      </c>
      <c r="B40" s="206">
        <v>0</v>
      </c>
      <c r="C40" s="206">
        <v>0</v>
      </c>
      <c r="D40" s="206">
        <v>0</v>
      </c>
      <c r="E40" s="206">
        <v>0</v>
      </c>
      <c r="F40" s="206">
        <v>0</v>
      </c>
      <c r="G40" s="206">
        <v>0</v>
      </c>
      <c r="H40" s="206">
        <v>0</v>
      </c>
      <c r="I40" s="206">
        <v>0</v>
      </c>
      <c r="J40" s="206">
        <v>0</v>
      </c>
      <c r="K40" s="206">
        <v>0</v>
      </c>
      <c r="L40" s="206">
        <v>0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06">
        <v>0</v>
      </c>
      <c r="S40" s="206">
        <v>0</v>
      </c>
      <c r="T40" s="206">
        <v>0</v>
      </c>
      <c r="U40" s="206">
        <v>0</v>
      </c>
      <c r="V40" s="206">
        <v>0</v>
      </c>
      <c r="W40" s="206">
        <v>0</v>
      </c>
      <c r="DA40" s="71" t="s">
        <v>138</v>
      </c>
    </row>
    <row r="41" spans="1:105" ht="12" customHeight="1" x14ac:dyDescent="0.25">
      <c r="A41" s="18" t="s">
        <v>75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139</v>
      </c>
    </row>
    <row r="42" spans="1:105" ht="12" customHeight="1" x14ac:dyDescent="0.25">
      <c r="A42" s="18" t="s">
        <v>76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140</v>
      </c>
    </row>
    <row r="43" spans="1:105" ht="12" customHeight="1" x14ac:dyDescent="0.25">
      <c r="A43" s="18" t="s">
        <v>77</v>
      </c>
      <c r="B43" s="206">
        <v>0</v>
      </c>
      <c r="C43" s="206">
        <v>0</v>
      </c>
      <c r="D43" s="206">
        <v>0</v>
      </c>
      <c r="E43" s="206">
        <v>0</v>
      </c>
      <c r="F43" s="206">
        <v>0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>
        <v>0</v>
      </c>
      <c r="M43" s="206">
        <v>0</v>
      </c>
      <c r="N43" s="206">
        <v>0</v>
      </c>
      <c r="O43" s="206">
        <v>0</v>
      </c>
      <c r="P43" s="206">
        <v>0</v>
      </c>
      <c r="Q43" s="206">
        <v>0</v>
      </c>
      <c r="R43" s="206">
        <v>0</v>
      </c>
      <c r="S43" s="206">
        <v>0</v>
      </c>
      <c r="T43" s="206">
        <v>0</v>
      </c>
      <c r="U43" s="206">
        <v>0</v>
      </c>
      <c r="V43" s="206">
        <v>0</v>
      </c>
      <c r="W43" s="206">
        <v>0</v>
      </c>
      <c r="DA43" s="71" t="s">
        <v>141</v>
      </c>
    </row>
    <row r="44" spans="1:105" ht="12" customHeight="1" x14ac:dyDescent="0.25">
      <c r="A44" s="18" t="s">
        <v>78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142</v>
      </c>
    </row>
    <row r="45" spans="1:105" ht="12" customHeight="1" x14ac:dyDescent="0.25">
      <c r="A45" s="14" t="s">
        <v>79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6.0189165950128966E-3</v>
      </c>
      <c r="I45" s="206">
        <v>4.7291487532244193E-3</v>
      </c>
      <c r="J45" s="206">
        <v>4.3852106620808247E-3</v>
      </c>
      <c r="K45" s="206">
        <v>2.2355975924333621E-3</v>
      </c>
      <c r="L45" s="206">
        <v>3.095442820292347E-3</v>
      </c>
      <c r="M45" s="206">
        <v>2.407566638005159E-3</v>
      </c>
      <c r="N45" s="206">
        <v>3.6973344797936371E-3</v>
      </c>
      <c r="O45" s="206">
        <v>3.5253654342218398E-3</v>
      </c>
      <c r="P45" s="206">
        <v>2.5795356835769559E-3</v>
      </c>
      <c r="Q45" s="206">
        <v>0.1185726569217541</v>
      </c>
      <c r="R45" s="206">
        <v>0.1128976784178848</v>
      </c>
      <c r="S45" s="206">
        <v>7.6268271711092003E-2</v>
      </c>
      <c r="T45" s="206">
        <v>8.1083404987102314E-2</v>
      </c>
      <c r="U45" s="206">
        <v>6.6380051590713668E-2</v>
      </c>
      <c r="V45" s="206">
        <v>5.6061908856405843E-2</v>
      </c>
      <c r="W45" s="206">
        <v>6.6380051590713668E-2</v>
      </c>
      <c r="DA45" s="71" t="s">
        <v>143</v>
      </c>
    </row>
    <row r="46" spans="1:105" ht="12" customHeight="1" x14ac:dyDescent="0.25">
      <c r="A46" s="21" t="s">
        <v>38</v>
      </c>
      <c r="B46" s="209">
        <v>158.0294067067928</v>
      </c>
      <c r="C46" s="209">
        <v>136.1600171969045</v>
      </c>
      <c r="D46" s="209">
        <v>154.30361134995701</v>
      </c>
      <c r="E46" s="209">
        <v>137.17910576096301</v>
      </c>
      <c r="F46" s="209">
        <v>182.95270851246769</v>
      </c>
      <c r="G46" s="209">
        <v>146.01427343078251</v>
      </c>
      <c r="H46" s="209">
        <v>200.9479793637145</v>
      </c>
      <c r="I46" s="209">
        <v>182.9723989681857</v>
      </c>
      <c r="J46" s="209">
        <v>183.6280309544282</v>
      </c>
      <c r="K46" s="209">
        <v>158.16990541702489</v>
      </c>
      <c r="L46" s="209">
        <v>198.74978503869301</v>
      </c>
      <c r="M46" s="209">
        <v>174.16973344797941</v>
      </c>
      <c r="N46" s="209">
        <v>149.08013757523639</v>
      </c>
      <c r="O46" s="209">
        <v>137.5933791917455</v>
      </c>
      <c r="P46" s="209">
        <v>132.11315563198619</v>
      </c>
      <c r="Q46" s="209">
        <v>139.86354256233881</v>
      </c>
      <c r="R46" s="209">
        <v>158.17601031814269</v>
      </c>
      <c r="S46" s="209">
        <v>138.60266552020639</v>
      </c>
      <c r="T46" s="209">
        <v>196.6556319862425</v>
      </c>
      <c r="U46" s="209">
        <v>177.23748925193459</v>
      </c>
      <c r="V46" s="209">
        <v>163.47807394668959</v>
      </c>
      <c r="W46" s="209">
        <v>135.02674118658641</v>
      </c>
      <c r="DA46" s="86" t="s">
        <v>144</v>
      </c>
    </row>
    <row r="47" spans="1:105" ht="12" customHeight="1" x14ac:dyDescent="0.25">
      <c r="A47" s="31" t="s">
        <v>145</v>
      </c>
      <c r="B47" s="212">
        <f t="shared" ref="B47:W47" si="14">SUM(B48:B49)</f>
        <v>341.46337059329312</v>
      </c>
      <c r="C47" s="212">
        <f t="shared" si="14"/>
        <v>356.26113499570062</v>
      </c>
      <c r="D47" s="212">
        <f t="shared" si="14"/>
        <v>362.9402407566638</v>
      </c>
      <c r="E47" s="212">
        <f t="shared" si="14"/>
        <v>330.9160791057609</v>
      </c>
      <c r="F47" s="212">
        <f t="shared" si="14"/>
        <v>392.53542562338771</v>
      </c>
      <c r="G47" s="212">
        <f t="shared" si="14"/>
        <v>347.76680997420448</v>
      </c>
      <c r="H47" s="212">
        <f t="shared" si="14"/>
        <v>438.35709372312971</v>
      </c>
      <c r="I47" s="212">
        <f t="shared" si="14"/>
        <v>418.63147033533949</v>
      </c>
      <c r="J47" s="212">
        <f t="shared" si="14"/>
        <v>405.27850386930362</v>
      </c>
      <c r="K47" s="212">
        <f t="shared" si="14"/>
        <v>333.74350816852962</v>
      </c>
      <c r="L47" s="212">
        <f t="shared" si="14"/>
        <v>398.2650902837488</v>
      </c>
      <c r="M47" s="212">
        <f t="shared" si="14"/>
        <v>346.58890799656058</v>
      </c>
      <c r="N47" s="212">
        <f t="shared" si="14"/>
        <v>305.9472914875322</v>
      </c>
      <c r="O47" s="212">
        <f t="shared" si="14"/>
        <v>284.91392949269141</v>
      </c>
      <c r="P47" s="212">
        <f t="shared" si="14"/>
        <v>277.48237317282872</v>
      </c>
      <c r="Q47" s="212">
        <f t="shared" si="14"/>
        <v>286.16259673258799</v>
      </c>
      <c r="R47" s="212">
        <f t="shared" si="14"/>
        <v>301.60920034393808</v>
      </c>
      <c r="S47" s="212">
        <f t="shared" si="14"/>
        <v>278.498796216681</v>
      </c>
      <c r="T47" s="212">
        <f t="shared" si="14"/>
        <v>355.00567497850392</v>
      </c>
      <c r="U47" s="212">
        <f t="shared" si="14"/>
        <v>327.4737747205503</v>
      </c>
      <c r="V47" s="212">
        <f t="shared" si="14"/>
        <v>299.62072226999129</v>
      </c>
      <c r="W47" s="212">
        <f t="shared" si="14"/>
        <v>272.93258813413593</v>
      </c>
      <c r="DA47" s="109"/>
    </row>
    <row r="48" spans="1:105" ht="12" customHeight="1" x14ac:dyDescent="0.25">
      <c r="A48" s="51" t="s">
        <v>41</v>
      </c>
      <c r="B48" s="243">
        <f>ISI_fec!B5</f>
        <v>0</v>
      </c>
      <c r="C48" s="243">
        <f>ISI_fec!C5</f>
        <v>0</v>
      </c>
      <c r="D48" s="243">
        <f>ISI_fec!D5</f>
        <v>0</v>
      </c>
      <c r="E48" s="243">
        <f>ISI_fec!E5</f>
        <v>0</v>
      </c>
      <c r="F48" s="243">
        <f>ISI_fec!F5</f>
        <v>0</v>
      </c>
      <c r="G48" s="243">
        <f>ISI_fec!G5</f>
        <v>0</v>
      </c>
      <c r="H48" s="243">
        <f>ISI_fec!H5</f>
        <v>0</v>
      </c>
      <c r="I48" s="243">
        <f>ISI_fec!I5</f>
        <v>0</v>
      </c>
      <c r="J48" s="243">
        <f>ISI_fec!J5</f>
        <v>0</v>
      </c>
      <c r="K48" s="243">
        <f>ISI_fec!K5</f>
        <v>0</v>
      </c>
      <c r="L48" s="243">
        <f>ISI_fec!L5</f>
        <v>0</v>
      </c>
      <c r="M48" s="243">
        <f>ISI_fec!M5</f>
        <v>0</v>
      </c>
      <c r="N48" s="243">
        <f>ISI_fec!N5</f>
        <v>0</v>
      </c>
      <c r="O48" s="243">
        <f>ISI_fec!O5</f>
        <v>0</v>
      </c>
      <c r="P48" s="243">
        <f>ISI_fec!P5</f>
        <v>0</v>
      </c>
      <c r="Q48" s="243">
        <f>ISI_fec!Q5</f>
        <v>0</v>
      </c>
      <c r="R48" s="243">
        <f>ISI_fec!R5</f>
        <v>0</v>
      </c>
      <c r="S48" s="243">
        <f>ISI_fec!S5</f>
        <v>0</v>
      </c>
      <c r="T48" s="243">
        <f>ISI_fec!T5</f>
        <v>0</v>
      </c>
      <c r="U48" s="243">
        <f>ISI_fec!U5</f>
        <v>0</v>
      </c>
      <c r="V48" s="243">
        <f>ISI_fec!V5</f>
        <v>0</v>
      </c>
      <c r="W48" s="243">
        <f>ISI_fec!W5</f>
        <v>0</v>
      </c>
      <c r="DA48" s="83"/>
    </row>
    <row r="49" spans="1:105" ht="12" customHeight="1" x14ac:dyDescent="0.25">
      <c r="A49" s="52" t="s">
        <v>42</v>
      </c>
      <c r="B49" s="244">
        <f>ISI_fec!B54</f>
        <v>341.46337059329312</v>
      </c>
      <c r="C49" s="244">
        <f>ISI_fec!C54</f>
        <v>356.26113499570062</v>
      </c>
      <c r="D49" s="244">
        <f>ISI_fec!D54</f>
        <v>362.9402407566638</v>
      </c>
      <c r="E49" s="244">
        <f>ISI_fec!E54</f>
        <v>330.9160791057609</v>
      </c>
      <c r="F49" s="244">
        <f>ISI_fec!F54</f>
        <v>392.53542562338771</v>
      </c>
      <c r="G49" s="244">
        <f>ISI_fec!G54</f>
        <v>347.76680997420448</v>
      </c>
      <c r="H49" s="244">
        <f>ISI_fec!H54</f>
        <v>438.35709372312971</v>
      </c>
      <c r="I49" s="244">
        <f>ISI_fec!I54</f>
        <v>418.63147033533949</v>
      </c>
      <c r="J49" s="244">
        <f>ISI_fec!J54</f>
        <v>405.27850386930362</v>
      </c>
      <c r="K49" s="244">
        <f>ISI_fec!K54</f>
        <v>333.74350816852962</v>
      </c>
      <c r="L49" s="244">
        <f>ISI_fec!L54</f>
        <v>398.2650902837488</v>
      </c>
      <c r="M49" s="244">
        <f>ISI_fec!M54</f>
        <v>346.58890799656058</v>
      </c>
      <c r="N49" s="244">
        <f>ISI_fec!N54</f>
        <v>305.9472914875322</v>
      </c>
      <c r="O49" s="244">
        <f>ISI_fec!O54</f>
        <v>284.91392949269141</v>
      </c>
      <c r="P49" s="244">
        <f>ISI_fec!P54</f>
        <v>277.48237317282872</v>
      </c>
      <c r="Q49" s="244">
        <f>ISI_fec!Q54</f>
        <v>286.16259673258799</v>
      </c>
      <c r="R49" s="244">
        <f>ISI_fec!R54</f>
        <v>301.60920034393808</v>
      </c>
      <c r="S49" s="244">
        <f>ISI_fec!S54</f>
        <v>278.498796216681</v>
      </c>
      <c r="T49" s="244">
        <f>ISI_fec!T54</f>
        <v>355.00567497850392</v>
      </c>
      <c r="U49" s="244">
        <f>ISI_fec!U54</f>
        <v>327.4737747205503</v>
      </c>
      <c r="V49" s="244">
        <f>ISI_fec!V54</f>
        <v>299.62072226999129</v>
      </c>
      <c r="W49" s="244">
        <f>ISI_fec!W54</f>
        <v>272.93258813413593</v>
      </c>
      <c r="DA49" s="84"/>
    </row>
    <row r="50" spans="1:105" ht="12" customHeight="1" x14ac:dyDescent="0.25">
      <c r="A50" s="3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DA50" s="87"/>
    </row>
    <row r="51" spans="1:105" ht="12" customHeight="1" x14ac:dyDescent="0.25">
      <c r="A51" s="30" t="s">
        <v>85</v>
      </c>
      <c r="B51" s="205">
        <f t="shared" ref="B51:W51" si="15">B52+B53</f>
        <v>632.61468615998444</v>
      </c>
      <c r="C51" s="205">
        <f t="shared" si="15"/>
        <v>744.78612040714472</v>
      </c>
      <c r="D51" s="205">
        <f t="shared" si="15"/>
        <v>709.89869052404356</v>
      </c>
      <c r="E51" s="205">
        <f t="shared" si="15"/>
        <v>658.35424042918476</v>
      </c>
      <c r="F51" s="205">
        <f t="shared" si="15"/>
        <v>711.64830043779216</v>
      </c>
      <c r="G51" s="205">
        <f t="shared" si="15"/>
        <v>666.20860688802361</v>
      </c>
      <c r="H51" s="205">
        <f t="shared" si="15"/>
        <v>817.10907183876259</v>
      </c>
      <c r="I51" s="205">
        <f t="shared" si="15"/>
        <v>818.49597855776801</v>
      </c>
      <c r="J51" s="205">
        <f t="shared" si="15"/>
        <v>741.26848911866114</v>
      </c>
      <c r="K51" s="205">
        <f t="shared" si="15"/>
        <v>572.42615419853803</v>
      </c>
      <c r="L51" s="205">
        <f t="shared" si="15"/>
        <v>633.93698347791815</v>
      </c>
      <c r="M51" s="205">
        <f t="shared" si="15"/>
        <v>549.2781125184066</v>
      </c>
      <c r="N51" s="205">
        <f t="shared" si="15"/>
        <v>483.56576175776183</v>
      </c>
      <c r="O51" s="205">
        <f t="shared" si="15"/>
        <v>463.62446439760811</v>
      </c>
      <c r="P51" s="205">
        <f t="shared" si="15"/>
        <v>458.7995533588674</v>
      </c>
      <c r="Q51" s="205">
        <f t="shared" si="15"/>
        <v>480.05967575800378</v>
      </c>
      <c r="R51" s="205">
        <f t="shared" si="15"/>
        <v>469.83143283814252</v>
      </c>
      <c r="S51" s="205">
        <f t="shared" si="15"/>
        <v>443.35626115853995</v>
      </c>
      <c r="T51" s="205">
        <f t="shared" si="15"/>
        <v>490.80484751763487</v>
      </c>
      <c r="U51" s="205">
        <f t="shared" si="15"/>
        <v>463.37382943883961</v>
      </c>
      <c r="V51" s="205">
        <f t="shared" si="15"/>
        <v>422.01253715907012</v>
      </c>
      <c r="W51" s="205">
        <f t="shared" si="15"/>
        <v>418.92366003844006</v>
      </c>
      <c r="DA51" s="112"/>
    </row>
    <row r="52" spans="1:105" ht="12" customHeight="1" x14ac:dyDescent="0.25">
      <c r="A52" s="24" t="s">
        <v>146</v>
      </c>
      <c r="B52" s="215">
        <f>(ISI_emi!B5-ISI_emi!B52)+(ISI_emi!B54-ISI_emi!B96)</f>
        <v>486.56827535782344</v>
      </c>
      <c r="C52" s="215">
        <f>(ISI_emi!C5-ISI_emi!C52)+(ISI_emi!C54-ISI_emi!C96)</f>
        <v>590.02455623836681</v>
      </c>
      <c r="D52" s="215">
        <f>(ISI_emi!D5-ISI_emi!D52)+(ISI_emi!D54-ISI_emi!D96)</f>
        <v>554.49409439885721</v>
      </c>
      <c r="E52" s="215">
        <f>(ISI_emi!E5-ISI_emi!E52)+(ISI_emi!E54-ISI_emi!E96)</f>
        <v>499.41443975854384</v>
      </c>
      <c r="F52" s="215">
        <f>(ISI_emi!F5-ISI_emi!F52)+(ISI_emi!F54-ISI_emi!F96)</f>
        <v>539.19730043779214</v>
      </c>
      <c r="G52" s="215">
        <f>(ISI_emi!G5-ISI_emi!G52)+(ISI_emi!G54-ISI_emi!G96)</f>
        <v>513.2874921586581</v>
      </c>
      <c r="H52" s="215">
        <f>(ISI_emi!H5-ISI_emi!H52)+(ISI_emi!H54-ISI_emi!H96)</f>
        <v>607.31507183876261</v>
      </c>
      <c r="I52" s="215">
        <f>(ISI_emi!I5-ISI_emi!I52)+(ISI_emi!I54-ISI_emi!I96)</f>
        <v>615.00797855776796</v>
      </c>
      <c r="J52" s="215">
        <f>(ISI_emi!J5-ISI_emi!J52)+(ISI_emi!J54-ISI_emi!J96)</f>
        <v>571.96848911866118</v>
      </c>
      <c r="K52" s="215">
        <f>(ISI_emi!K5-ISI_emi!K52)+(ISI_emi!K54-ISI_emi!K96)</f>
        <v>443.76915419853799</v>
      </c>
      <c r="L52" s="215">
        <f>(ISI_emi!L5-ISI_emi!L52)+(ISI_emi!L54-ISI_emi!L96)</f>
        <v>500.32398347791815</v>
      </c>
      <c r="M52" s="215">
        <f>(ISI_emi!M5-ISI_emi!M52)+(ISI_emi!M54-ISI_emi!M96)</f>
        <v>425.41611251840663</v>
      </c>
      <c r="N52" s="215">
        <f>(ISI_emi!N5-ISI_emi!N52)+(ISI_emi!N54-ISI_emi!N96)</f>
        <v>383.33476175776184</v>
      </c>
      <c r="O52" s="215">
        <f>(ISI_emi!O5-ISI_emi!O52)+(ISI_emi!O54-ISI_emi!O96)</f>
        <v>362.03026439760811</v>
      </c>
      <c r="P52" s="215">
        <f>(ISI_emi!P5-ISI_emi!P52)+(ISI_emi!P54-ISI_emi!P96)</f>
        <v>356.33925335886738</v>
      </c>
      <c r="Q52" s="215">
        <f>(ISI_emi!Q5-ISI_emi!Q52)+(ISI_emi!Q54-ISI_emi!Q96)</f>
        <v>357.25947575800376</v>
      </c>
      <c r="R52" s="215">
        <f>(ISI_emi!R5-ISI_emi!R52)+(ISI_emi!R54-ISI_emi!R96)</f>
        <v>350.49853283814252</v>
      </c>
      <c r="S52" s="215">
        <f>(ISI_emi!S5-ISI_emi!S52)+(ISI_emi!S54-ISI_emi!S96)</f>
        <v>335.92186115853997</v>
      </c>
      <c r="T52" s="215">
        <f>(ISI_emi!T5-ISI_emi!T52)+(ISI_emi!T54-ISI_emi!T96)</f>
        <v>378.66304751763488</v>
      </c>
      <c r="U52" s="215">
        <f>(ISI_emi!U5-ISI_emi!U52)+(ISI_emi!U54-ISI_emi!U96)</f>
        <v>359.66902943883963</v>
      </c>
      <c r="V52" s="215">
        <f>(ISI_emi!V5-ISI_emi!V52)+(ISI_emi!V54-ISI_emi!V96)</f>
        <v>325.86223715907011</v>
      </c>
      <c r="W52" s="215">
        <f>(ISI_emi!W5-ISI_emi!W52)+(ISI_emi!W54-ISI_emi!W96)</f>
        <v>329.04725207843194</v>
      </c>
      <c r="DA52" s="85"/>
    </row>
    <row r="53" spans="1:105" ht="12" customHeight="1" x14ac:dyDescent="0.25">
      <c r="A53" s="14" t="s">
        <v>147</v>
      </c>
      <c r="B53" s="206">
        <f>ISI_emi!B52+ISI_emi!B96</f>
        <v>146.04641080216101</v>
      </c>
      <c r="C53" s="206">
        <f>ISI_emi!C52+ISI_emi!C96</f>
        <v>154.76156416877791</v>
      </c>
      <c r="D53" s="206">
        <f>ISI_emi!D52+ISI_emi!D96</f>
        <v>155.40459612518629</v>
      </c>
      <c r="E53" s="206">
        <f>ISI_emi!E52+ISI_emi!E96</f>
        <v>158.93980067064089</v>
      </c>
      <c r="F53" s="206">
        <f>ISI_emi!F52+ISI_emi!F96</f>
        <v>172.45099999999999</v>
      </c>
      <c r="G53" s="206">
        <f>ISI_emi!G52+ISI_emi!G96</f>
        <v>152.92111472936551</v>
      </c>
      <c r="H53" s="206">
        <f>ISI_emi!H52+ISI_emi!H96</f>
        <v>209.79400000000001</v>
      </c>
      <c r="I53" s="206">
        <f>ISI_emi!I52+ISI_emi!I96</f>
        <v>203.488</v>
      </c>
      <c r="J53" s="206">
        <f>ISI_emi!J52+ISI_emi!J96</f>
        <v>169.3</v>
      </c>
      <c r="K53" s="206">
        <f>ISI_emi!K52+ISI_emi!K96</f>
        <v>128.65700000000001</v>
      </c>
      <c r="L53" s="206">
        <f>ISI_emi!L52+ISI_emi!L96</f>
        <v>133.613</v>
      </c>
      <c r="M53" s="206">
        <f>ISI_emi!M52+ISI_emi!M96</f>
        <v>123.86199999999999</v>
      </c>
      <c r="N53" s="206">
        <f>ISI_emi!N52+ISI_emi!N96</f>
        <v>100.23099999999999</v>
      </c>
      <c r="O53" s="206">
        <f>ISI_emi!O52+ISI_emi!O96</f>
        <v>101.5942</v>
      </c>
      <c r="P53" s="206">
        <f>ISI_emi!P52+ISI_emi!P96</f>
        <v>102.4603</v>
      </c>
      <c r="Q53" s="206">
        <f>ISI_emi!Q52+ISI_emi!Q96</f>
        <v>122.8002</v>
      </c>
      <c r="R53" s="206">
        <f>ISI_emi!R52+ISI_emi!R96</f>
        <v>119.3329</v>
      </c>
      <c r="S53" s="206">
        <f>ISI_emi!S52+ISI_emi!S96</f>
        <v>107.4344</v>
      </c>
      <c r="T53" s="206">
        <f>ISI_emi!T52+ISI_emi!T96</f>
        <v>112.1418</v>
      </c>
      <c r="U53" s="206">
        <f>ISI_emi!U52+ISI_emi!U96</f>
        <v>103.70480000000001</v>
      </c>
      <c r="V53" s="206">
        <f>ISI_emi!V52+ISI_emi!V96</f>
        <v>96.150300000000016</v>
      </c>
      <c r="W53" s="206">
        <f>ISI_emi!W52+ISI_emi!W96</f>
        <v>89.876407960008095</v>
      </c>
      <c r="DA53" s="71"/>
    </row>
    <row r="54" spans="1:105" ht="12" customHeight="1" x14ac:dyDescent="0.25">
      <c r="A54" s="31" t="s">
        <v>145</v>
      </c>
      <c r="B54" s="212">
        <f t="shared" ref="B54:W54" si="16">SUM(B55:B56)</f>
        <v>632.61468615998444</v>
      </c>
      <c r="C54" s="212">
        <f t="shared" si="16"/>
        <v>744.78612040714472</v>
      </c>
      <c r="D54" s="212">
        <f t="shared" si="16"/>
        <v>709.89869052404356</v>
      </c>
      <c r="E54" s="212">
        <f t="shared" si="16"/>
        <v>658.35424042918476</v>
      </c>
      <c r="F54" s="212">
        <f t="shared" si="16"/>
        <v>711.64830043779216</v>
      </c>
      <c r="G54" s="212">
        <f t="shared" si="16"/>
        <v>666.20860688802361</v>
      </c>
      <c r="H54" s="212">
        <f t="shared" si="16"/>
        <v>817.10907183876259</v>
      </c>
      <c r="I54" s="212">
        <f t="shared" si="16"/>
        <v>818.49597855776801</v>
      </c>
      <c r="J54" s="212">
        <f t="shared" si="16"/>
        <v>741.26848911866114</v>
      </c>
      <c r="K54" s="212">
        <f t="shared" si="16"/>
        <v>572.42615419853803</v>
      </c>
      <c r="L54" s="212">
        <f t="shared" si="16"/>
        <v>633.93698347791815</v>
      </c>
      <c r="M54" s="212">
        <f t="shared" si="16"/>
        <v>549.2781125184066</v>
      </c>
      <c r="N54" s="212">
        <f t="shared" si="16"/>
        <v>483.56576175776183</v>
      </c>
      <c r="O54" s="212">
        <f t="shared" si="16"/>
        <v>463.62446439760811</v>
      </c>
      <c r="P54" s="212">
        <f t="shared" si="16"/>
        <v>458.7995533588674</v>
      </c>
      <c r="Q54" s="212">
        <f t="shared" si="16"/>
        <v>480.05967575800378</v>
      </c>
      <c r="R54" s="212">
        <f t="shared" si="16"/>
        <v>469.83143283814252</v>
      </c>
      <c r="S54" s="212">
        <f t="shared" si="16"/>
        <v>443.35626115853995</v>
      </c>
      <c r="T54" s="212">
        <f t="shared" si="16"/>
        <v>490.80484751763487</v>
      </c>
      <c r="U54" s="212">
        <f t="shared" si="16"/>
        <v>463.37382943883961</v>
      </c>
      <c r="V54" s="212">
        <f t="shared" si="16"/>
        <v>422.01253715907012</v>
      </c>
      <c r="W54" s="212">
        <f t="shared" si="16"/>
        <v>418.92366003844006</v>
      </c>
      <c r="DA54" s="109"/>
    </row>
    <row r="55" spans="1:105" ht="12" customHeight="1" x14ac:dyDescent="0.25">
      <c r="A55" s="51" t="s">
        <v>41</v>
      </c>
      <c r="B55" s="243">
        <f>ISI_emi!B$5</f>
        <v>0</v>
      </c>
      <c r="C55" s="243">
        <f>ISI_emi!C$5</f>
        <v>0</v>
      </c>
      <c r="D55" s="243">
        <f>ISI_emi!D$5</f>
        <v>0</v>
      </c>
      <c r="E55" s="243">
        <f>ISI_emi!E$5</f>
        <v>0</v>
      </c>
      <c r="F55" s="243">
        <f>ISI_emi!F$5</f>
        <v>0</v>
      </c>
      <c r="G55" s="243">
        <f>ISI_emi!G$5</f>
        <v>0</v>
      </c>
      <c r="H55" s="243">
        <f>ISI_emi!H$5</f>
        <v>0</v>
      </c>
      <c r="I55" s="243">
        <f>ISI_emi!I$5</f>
        <v>0</v>
      </c>
      <c r="J55" s="243">
        <f>ISI_emi!J$5</f>
        <v>0</v>
      </c>
      <c r="K55" s="243">
        <f>ISI_emi!K$5</f>
        <v>0</v>
      </c>
      <c r="L55" s="243">
        <f>ISI_emi!L$5</f>
        <v>0</v>
      </c>
      <c r="M55" s="243">
        <f>ISI_emi!M$5</f>
        <v>0</v>
      </c>
      <c r="N55" s="243">
        <f>ISI_emi!N$5</f>
        <v>0</v>
      </c>
      <c r="O55" s="243">
        <f>ISI_emi!O$5</f>
        <v>0</v>
      </c>
      <c r="P55" s="243">
        <f>ISI_emi!P$5</f>
        <v>0</v>
      </c>
      <c r="Q55" s="243">
        <f>ISI_emi!Q$5</f>
        <v>0</v>
      </c>
      <c r="R55" s="243">
        <f>ISI_emi!R$5</f>
        <v>0</v>
      </c>
      <c r="S55" s="243">
        <f>ISI_emi!S$5</f>
        <v>0</v>
      </c>
      <c r="T55" s="243">
        <f>ISI_emi!T$5</f>
        <v>0</v>
      </c>
      <c r="U55" s="243">
        <f>ISI_emi!U$5</f>
        <v>0</v>
      </c>
      <c r="V55" s="243">
        <f>ISI_emi!V$5</f>
        <v>0</v>
      </c>
      <c r="W55" s="243">
        <f>ISI_emi!W$5</f>
        <v>0</v>
      </c>
      <c r="DA55" s="83"/>
    </row>
    <row r="56" spans="1:105" ht="12" customHeight="1" x14ac:dyDescent="0.25">
      <c r="A56" s="52" t="s">
        <v>42</v>
      </c>
      <c r="B56" s="244">
        <f>ISI_emi!B$54</f>
        <v>632.61468615998444</v>
      </c>
      <c r="C56" s="244">
        <f>ISI_emi!C$54</f>
        <v>744.78612040714472</v>
      </c>
      <c r="D56" s="244">
        <f>ISI_emi!D$54</f>
        <v>709.89869052404356</v>
      </c>
      <c r="E56" s="244">
        <f>ISI_emi!E$54</f>
        <v>658.35424042918476</v>
      </c>
      <c r="F56" s="244">
        <f>ISI_emi!F$54</f>
        <v>711.64830043779216</v>
      </c>
      <c r="G56" s="244">
        <f>ISI_emi!G$54</f>
        <v>666.20860688802361</v>
      </c>
      <c r="H56" s="244">
        <f>ISI_emi!H$54</f>
        <v>817.10907183876259</v>
      </c>
      <c r="I56" s="244">
        <f>ISI_emi!I$54</f>
        <v>818.49597855776801</v>
      </c>
      <c r="J56" s="244">
        <f>ISI_emi!J$54</f>
        <v>741.26848911866114</v>
      </c>
      <c r="K56" s="244">
        <f>ISI_emi!K$54</f>
        <v>572.42615419853803</v>
      </c>
      <c r="L56" s="244">
        <f>ISI_emi!L$54</f>
        <v>633.93698347791815</v>
      </c>
      <c r="M56" s="244">
        <f>ISI_emi!M$54</f>
        <v>549.2781125184066</v>
      </c>
      <c r="N56" s="244">
        <f>ISI_emi!N$54</f>
        <v>483.56576175776183</v>
      </c>
      <c r="O56" s="244">
        <f>ISI_emi!O$54</f>
        <v>463.62446439760811</v>
      </c>
      <c r="P56" s="244">
        <f>ISI_emi!P$54</f>
        <v>458.7995533588674</v>
      </c>
      <c r="Q56" s="244">
        <f>ISI_emi!Q$54</f>
        <v>480.05967575800378</v>
      </c>
      <c r="R56" s="244">
        <f>ISI_emi!R$54</f>
        <v>469.83143283814252</v>
      </c>
      <c r="S56" s="244">
        <f>ISI_emi!S$54</f>
        <v>443.35626115853995</v>
      </c>
      <c r="T56" s="244">
        <f>ISI_emi!T$54</f>
        <v>490.80484751763487</v>
      </c>
      <c r="U56" s="244">
        <f>ISI_emi!U$54</f>
        <v>463.37382943883961</v>
      </c>
      <c r="V56" s="244">
        <f>ISI_emi!V$54</f>
        <v>422.01253715907012</v>
      </c>
      <c r="W56" s="244">
        <f>ISI_emi!W$54</f>
        <v>418.92366003844006</v>
      </c>
      <c r="DA56" s="84"/>
    </row>
    <row r="57" spans="1:105" ht="12" customHeight="1" x14ac:dyDescent="0.25">
      <c r="A57" s="3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DA57" s="87"/>
    </row>
    <row r="58" spans="1:105" ht="12" customHeight="1" x14ac:dyDescent="0.25">
      <c r="A58" s="110" t="s">
        <v>148</v>
      </c>
      <c r="B58" s="252">
        <f t="shared" ref="B58:W58" si="17">IF(B$7=0,"",B$3/B$7*1000)</f>
        <v>414.72677935592941</v>
      </c>
      <c r="C58" s="252">
        <f t="shared" si="17"/>
        <v>376.75315001095174</v>
      </c>
      <c r="D58" s="252">
        <f t="shared" si="17"/>
        <v>325.99337895008233</v>
      </c>
      <c r="E58" s="252">
        <f t="shared" si="17"/>
        <v>380.20357859463309</v>
      </c>
      <c r="F58" s="252">
        <f t="shared" si="17"/>
        <v>385.17821293649092</v>
      </c>
      <c r="G58" s="252">
        <f t="shared" si="17"/>
        <v>466.73519095487546</v>
      </c>
      <c r="H58" s="252">
        <f t="shared" si="17"/>
        <v>321.85186448002918</v>
      </c>
      <c r="I58" s="252">
        <f t="shared" si="17"/>
        <v>535.70832916788947</v>
      </c>
      <c r="J58" s="252">
        <f t="shared" si="17"/>
        <v>492.43819509984348</v>
      </c>
      <c r="K58" s="252">
        <f t="shared" si="17"/>
        <v>176.4598568926788</v>
      </c>
      <c r="L58" s="252">
        <f t="shared" si="17"/>
        <v>195.56371222508068</v>
      </c>
      <c r="M58" s="252">
        <f t="shared" si="17"/>
        <v>226.01790810032387</v>
      </c>
      <c r="N58" s="252">
        <f t="shared" si="17"/>
        <v>267.01140515281423</v>
      </c>
      <c r="O58" s="252">
        <f t="shared" si="17"/>
        <v>262.08675677555919</v>
      </c>
      <c r="P58" s="252">
        <f t="shared" si="17"/>
        <v>65.497505248426947</v>
      </c>
      <c r="Q58" s="252">
        <f t="shared" si="17"/>
        <v>195.70980415386185</v>
      </c>
      <c r="R58" s="252">
        <f t="shared" si="17"/>
        <v>391.28058210567548</v>
      </c>
      <c r="S58" s="252">
        <f t="shared" si="17"/>
        <v>401.86040105411365</v>
      </c>
      <c r="T58" s="252">
        <f t="shared" si="17"/>
        <v>443.35000769244664</v>
      </c>
      <c r="U58" s="252">
        <f t="shared" si="17"/>
        <v>488.19788104513174</v>
      </c>
      <c r="V58" s="252">
        <f t="shared" si="17"/>
        <v>529.7356753189722</v>
      </c>
      <c r="W58" s="252">
        <f t="shared" si="17"/>
        <v>493.25988404834283</v>
      </c>
      <c r="DA58" s="109"/>
    </row>
    <row r="59" spans="1:105" ht="12" customHeight="1" x14ac:dyDescent="0.25">
      <c r="A59" s="110" t="s">
        <v>149</v>
      </c>
      <c r="B59" s="253">
        <f t="shared" ref="B59:W59" si="18">IF(B$47=0,"",B$47/B$7)</f>
        <v>0.13280089458417316</v>
      </c>
      <c r="C59" s="253">
        <f t="shared" si="18"/>
        <v>0.13075343370565876</v>
      </c>
      <c r="D59" s="253">
        <f t="shared" si="18"/>
        <v>0.13349963116279073</v>
      </c>
      <c r="E59" s="253">
        <f t="shared" si="18"/>
        <v>0.12371314267920744</v>
      </c>
      <c r="F59" s="253">
        <f t="shared" si="18"/>
        <v>0.14627026801500942</v>
      </c>
      <c r="G59" s="253">
        <f t="shared" si="18"/>
        <v>0.15847308592868234</v>
      </c>
      <c r="H59" s="253">
        <f t="shared" si="18"/>
        <v>0.15642766661342339</v>
      </c>
      <c r="I59" s="253">
        <f t="shared" si="18"/>
        <v>0.14649147461151341</v>
      </c>
      <c r="J59" s="253">
        <f t="shared" si="18"/>
        <v>0.15698484176123001</v>
      </c>
      <c r="K59" s="253">
        <f t="shared" si="18"/>
        <v>0.15584690990707356</v>
      </c>
      <c r="L59" s="253">
        <f t="shared" si="18"/>
        <v>0.15630031846920925</v>
      </c>
      <c r="M59" s="253">
        <f t="shared" si="18"/>
        <v>0.13746932840417458</v>
      </c>
      <c r="N59" s="253">
        <f t="shared" si="18"/>
        <v>0.1385522918900938</v>
      </c>
      <c r="O59" s="253">
        <f t="shared" si="18"/>
        <v>0.13633850180102128</v>
      </c>
      <c r="P59" s="253">
        <f t="shared" si="18"/>
        <v>0.12654462574059702</v>
      </c>
      <c r="Q59" s="253">
        <f t="shared" si="18"/>
        <v>0.13452996820248703</v>
      </c>
      <c r="R59" s="253">
        <f t="shared" si="18"/>
        <v>0.13864482510826151</v>
      </c>
      <c r="S59" s="253">
        <f t="shared" si="18"/>
        <v>0.12824023077662849</v>
      </c>
      <c r="T59" s="253">
        <f t="shared" si="18"/>
        <v>0.15933963304826382</v>
      </c>
      <c r="U59" s="253">
        <f t="shared" si="18"/>
        <v>0.15452094892451898</v>
      </c>
      <c r="V59" s="253">
        <f t="shared" si="18"/>
        <v>0.15883176726817722</v>
      </c>
      <c r="W59" s="253">
        <f t="shared" si="18"/>
        <v>0.13165636058929853</v>
      </c>
      <c r="DA59" s="109"/>
    </row>
    <row r="60" spans="1:105" ht="12" customHeight="1" x14ac:dyDescent="0.25">
      <c r="A60" s="50" t="s">
        <v>41</v>
      </c>
      <c r="B60" s="254" t="str">
        <f t="shared" ref="B60:W60" si="19">IF(B$48=0,"",B$48/B$8)</f>
        <v/>
      </c>
      <c r="C60" s="254" t="str">
        <f t="shared" si="19"/>
        <v/>
      </c>
      <c r="D60" s="254" t="str">
        <f t="shared" si="19"/>
        <v/>
      </c>
      <c r="E60" s="254" t="str">
        <f t="shared" si="19"/>
        <v/>
      </c>
      <c r="F60" s="254" t="str">
        <f t="shared" si="19"/>
        <v/>
      </c>
      <c r="G60" s="254" t="str">
        <f t="shared" si="19"/>
        <v/>
      </c>
      <c r="H60" s="254" t="str">
        <f t="shared" si="19"/>
        <v/>
      </c>
      <c r="I60" s="254" t="str">
        <f t="shared" si="19"/>
        <v/>
      </c>
      <c r="J60" s="254" t="str">
        <f t="shared" si="19"/>
        <v/>
      </c>
      <c r="K60" s="254" t="str">
        <f t="shared" si="19"/>
        <v/>
      </c>
      <c r="L60" s="254" t="str">
        <f t="shared" si="19"/>
        <v/>
      </c>
      <c r="M60" s="254" t="str">
        <f t="shared" si="19"/>
        <v/>
      </c>
      <c r="N60" s="254" t="str">
        <f t="shared" si="19"/>
        <v/>
      </c>
      <c r="O60" s="254" t="str">
        <f t="shared" si="19"/>
        <v/>
      </c>
      <c r="P60" s="254" t="str">
        <f t="shared" si="19"/>
        <v/>
      </c>
      <c r="Q60" s="254" t="str">
        <f t="shared" si="19"/>
        <v/>
      </c>
      <c r="R60" s="254" t="str">
        <f t="shared" si="19"/>
        <v/>
      </c>
      <c r="S60" s="254" t="str">
        <f t="shared" si="19"/>
        <v/>
      </c>
      <c r="T60" s="254" t="str">
        <f t="shared" si="19"/>
        <v/>
      </c>
      <c r="U60" s="254" t="str">
        <f t="shared" si="19"/>
        <v/>
      </c>
      <c r="V60" s="254" t="str">
        <f t="shared" si="19"/>
        <v/>
      </c>
      <c r="W60" s="254" t="str">
        <f t="shared" si="19"/>
        <v/>
      </c>
      <c r="DA60" s="83"/>
    </row>
    <row r="61" spans="1:105" ht="12" customHeight="1" x14ac:dyDescent="0.25">
      <c r="A61" s="49" t="s">
        <v>42</v>
      </c>
      <c r="B61" s="255">
        <f t="shared" ref="B61:W61" si="20">IF(B$49=0,"",B$49/B$9)</f>
        <v>0.13280089458417316</v>
      </c>
      <c r="C61" s="255">
        <f t="shared" si="20"/>
        <v>0.13075343370565876</v>
      </c>
      <c r="D61" s="255">
        <f t="shared" si="20"/>
        <v>0.13349963116279073</v>
      </c>
      <c r="E61" s="255">
        <f t="shared" si="20"/>
        <v>0.12371314267920744</v>
      </c>
      <c r="F61" s="255">
        <f t="shared" si="20"/>
        <v>0.14627026801500942</v>
      </c>
      <c r="G61" s="255">
        <f t="shared" si="20"/>
        <v>0.15847308592868234</v>
      </c>
      <c r="H61" s="255">
        <f t="shared" si="20"/>
        <v>0.15642766661342339</v>
      </c>
      <c r="I61" s="255">
        <f t="shared" si="20"/>
        <v>0.14649147461151341</v>
      </c>
      <c r="J61" s="255">
        <f t="shared" si="20"/>
        <v>0.15698484176123001</v>
      </c>
      <c r="K61" s="255">
        <f t="shared" si="20"/>
        <v>0.15584690990707356</v>
      </c>
      <c r="L61" s="255">
        <f t="shared" si="20"/>
        <v>0.15630031846920925</v>
      </c>
      <c r="M61" s="255">
        <f t="shared" si="20"/>
        <v>0.13746932840417458</v>
      </c>
      <c r="N61" s="255">
        <f t="shared" si="20"/>
        <v>0.1385522918900938</v>
      </c>
      <c r="O61" s="255">
        <f t="shared" si="20"/>
        <v>0.13633850180102128</v>
      </c>
      <c r="P61" s="255">
        <f t="shared" si="20"/>
        <v>0.12654462574059702</v>
      </c>
      <c r="Q61" s="255">
        <f t="shared" si="20"/>
        <v>0.13452996820248703</v>
      </c>
      <c r="R61" s="255">
        <f t="shared" si="20"/>
        <v>0.13864482510826151</v>
      </c>
      <c r="S61" s="255">
        <f t="shared" si="20"/>
        <v>0.12824023077662849</v>
      </c>
      <c r="T61" s="255">
        <f t="shared" si="20"/>
        <v>0.15933963304826382</v>
      </c>
      <c r="U61" s="255">
        <f t="shared" si="20"/>
        <v>0.15452094892451898</v>
      </c>
      <c r="V61" s="255">
        <f t="shared" si="20"/>
        <v>0.15883176726817722</v>
      </c>
      <c r="W61" s="255">
        <f t="shared" si="20"/>
        <v>0.13165636058929853</v>
      </c>
      <c r="DA61" s="84"/>
    </row>
    <row r="62" spans="1:105" ht="12" customHeight="1" x14ac:dyDescent="0.25">
      <c r="A62" s="110" t="s">
        <v>150</v>
      </c>
      <c r="B62" s="253">
        <f>IF(SUM(ISI_ued!B$5,ISI_ued!B$54)=0,"",SUM(ISI_ued!B$5,ISI_ued!B$54)/B$7)</f>
        <v>8.0284462385877844E-2</v>
      </c>
      <c r="C62" s="253">
        <f>IF(SUM(ISI_ued!C$5,ISI_ued!C$54)=0,"",SUM(ISI_ued!C$5,ISI_ued!C$54)/C$7)</f>
        <v>7.6895737435331235E-2</v>
      </c>
      <c r="D62" s="253">
        <f>IF(SUM(ISI_ued!D$5,ISI_ued!D$54)=0,"",SUM(ISI_ued!D$5,ISI_ued!D$54)/D$7)</f>
        <v>7.9955534263677783E-2</v>
      </c>
      <c r="E62" s="253">
        <f>IF(SUM(ISI_ued!E$5,ISI_ued!E$54)=0,"",SUM(ISI_ued!E$5,ISI_ued!E$54)/E$7)</f>
        <v>7.4165011240850537E-2</v>
      </c>
      <c r="F62" s="253">
        <f>IF(SUM(ISI_ued!F$5,ISI_ued!F$54)=0,"",SUM(ISI_ued!F$5,ISI_ued!F$54)/F$7)</f>
        <v>8.911879022247049E-2</v>
      </c>
      <c r="G62" s="253">
        <f>IF(SUM(ISI_ued!G$5,ISI_ued!G$54)=0,"",SUM(ISI_ued!G$5,ISI_ued!G$54)/G$7)</f>
        <v>9.5373416326582167E-2</v>
      </c>
      <c r="H62" s="253">
        <f>IF(SUM(ISI_ued!H$5,ISI_ued!H$54)=0,"",SUM(ISI_ued!H$5,ISI_ued!H$54)/H$7)</f>
        <v>9.5939703749883268E-2</v>
      </c>
      <c r="I62" s="253">
        <f>IF(SUM(ISI_ued!I$5,ISI_ued!I$54)=0,"",SUM(ISI_ued!I$5,ISI_ued!I$54)/I$7)</f>
        <v>8.9039161924197308E-2</v>
      </c>
      <c r="J62" s="253">
        <f>IF(SUM(ISI_ued!J$5,ISI_ued!J$54)=0,"",SUM(ISI_ued!J$5,ISI_ued!J$54)/J$7)</f>
        <v>9.6027345064993386E-2</v>
      </c>
      <c r="K62" s="253">
        <f>IF(SUM(ISI_ued!K$5,ISI_ued!K$54)=0,"",SUM(ISI_ued!K$5,ISI_ued!K$54)/K$7)</f>
        <v>9.6167102963682027E-2</v>
      </c>
      <c r="L62" s="253">
        <f>IF(SUM(ISI_ued!L$5,ISI_ued!L$54)=0,"",SUM(ISI_ued!L$5,ISI_ued!L$54)/L$7)</f>
        <v>9.7253246656205744E-2</v>
      </c>
      <c r="M62" s="253">
        <f>IF(SUM(ISI_ued!M$5,ISI_ued!M$54)=0,"",SUM(ISI_ued!M$5,ISI_ued!M$54)/M$7)</f>
        <v>8.7095382920415021E-2</v>
      </c>
      <c r="N62" s="253">
        <f>IF(SUM(ISI_ued!N$5,ISI_ued!N$54)=0,"",SUM(ISI_ued!N$5,ISI_ued!N$54)/N$7)</f>
        <v>8.7512543174051619E-2</v>
      </c>
      <c r="O62" s="253">
        <f>IF(SUM(ISI_ued!O$5,ISI_ued!O$54)=0,"",SUM(ISI_ued!O$5,ISI_ued!O$54)/O$7)</f>
        <v>8.5974568342383997E-2</v>
      </c>
      <c r="P62" s="253">
        <f>IF(SUM(ISI_ued!P$5,ISI_ued!P$54)=0,"",SUM(ISI_ued!P$5,ISI_ued!P$54)/P$7)</f>
        <v>7.9676231499979627E-2</v>
      </c>
      <c r="Q62" s="253">
        <f>IF(SUM(ISI_ued!Q$5,ISI_ued!Q$54)=0,"",SUM(ISI_ued!Q$5,ISI_ued!Q$54)/Q$7)</f>
        <v>8.5051011838770674E-2</v>
      </c>
      <c r="R62" s="253">
        <f>IF(SUM(ISI_ued!R$5,ISI_ued!R$54)=0,"",SUM(ISI_ued!R$5,ISI_ued!R$54)/R$7)</f>
        <v>8.8529993766031351E-2</v>
      </c>
      <c r="S62" s="253">
        <f>IF(SUM(ISI_ued!S$5,ISI_ued!S$54)=0,"",SUM(ISI_ued!S$5,ISI_ued!S$54)/S$7)</f>
        <v>8.3143680423778274E-2</v>
      </c>
      <c r="T62" s="253">
        <f>IF(SUM(ISI_ued!T$5,ISI_ued!T$54)=0,"",SUM(ISI_ued!T$5,ISI_ued!T$54)/T$7)</f>
        <v>0.10544940559362682</v>
      </c>
      <c r="U62" s="253">
        <f>IF(SUM(ISI_ued!U$5,ISI_ued!U$54)=0,"",SUM(ISI_ued!U$5,ISI_ued!U$54)/U$7)</f>
        <v>0.10191755282104323</v>
      </c>
      <c r="V62" s="253">
        <f>IF(SUM(ISI_ued!V$5,ISI_ued!V$54)=0,"",SUM(ISI_ued!V$5,ISI_ued!V$54)/V$7)</f>
        <v>0.10489264740509439</v>
      </c>
      <c r="W62" s="253">
        <f>IF(SUM(ISI_ued!W$5,ISI_ued!W$54)=0,"",SUM(ISI_ued!W$5,ISI_ued!W$54)/W$7)</f>
        <v>8.5790660862724466E-2</v>
      </c>
      <c r="DA62" s="109"/>
    </row>
    <row r="63" spans="1:105" ht="12" customHeight="1" x14ac:dyDescent="0.25">
      <c r="A63" s="50" t="s">
        <v>41</v>
      </c>
      <c r="B63" s="254" t="str">
        <f>IF(ISI_ued!B$5=0,"",ISI_ued!B$5/B$8)</f>
        <v/>
      </c>
      <c r="C63" s="254" t="str">
        <f>IF(ISI_ued!C$5=0,"",ISI_ued!C$5/C$8)</f>
        <v/>
      </c>
      <c r="D63" s="254" t="str">
        <f>IF(ISI_ued!D$5=0,"",ISI_ued!D$5/D$8)</f>
        <v/>
      </c>
      <c r="E63" s="254" t="str">
        <f>IF(ISI_ued!E$5=0,"",ISI_ued!E$5/E$8)</f>
        <v/>
      </c>
      <c r="F63" s="254" t="str">
        <f>IF(ISI_ued!F$5=0,"",ISI_ued!F$5/F$8)</f>
        <v/>
      </c>
      <c r="G63" s="254" t="str">
        <f>IF(ISI_ued!G$5=0,"",ISI_ued!G$5/G$8)</f>
        <v/>
      </c>
      <c r="H63" s="254" t="str">
        <f>IF(ISI_ued!H$5=0,"",ISI_ued!H$5/H$8)</f>
        <v/>
      </c>
      <c r="I63" s="254" t="str">
        <f>IF(ISI_ued!I$5=0,"",ISI_ued!I$5/I$8)</f>
        <v/>
      </c>
      <c r="J63" s="254" t="str">
        <f>IF(ISI_ued!J$5=0,"",ISI_ued!J$5/J$8)</f>
        <v/>
      </c>
      <c r="K63" s="254" t="str">
        <f>IF(ISI_ued!K$5=0,"",ISI_ued!K$5/K$8)</f>
        <v/>
      </c>
      <c r="L63" s="254" t="str">
        <f>IF(ISI_ued!L$5=0,"",ISI_ued!L$5/L$8)</f>
        <v/>
      </c>
      <c r="M63" s="254" t="str">
        <f>IF(ISI_ued!M$5=0,"",ISI_ued!M$5/M$8)</f>
        <v/>
      </c>
      <c r="N63" s="254" t="str">
        <f>IF(ISI_ued!N$5=0,"",ISI_ued!N$5/N$8)</f>
        <v/>
      </c>
      <c r="O63" s="254" t="str">
        <f>IF(ISI_ued!O$5=0,"",ISI_ued!O$5/O$8)</f>
        <v/>
      </c>
      <c r="P63" s="254" t="str">
        <f>IF(ISI_ued!P$5=0,"",ISI_ued!P$5/P$8)</f>
        <v/>
      </c>
      <c r="Q63" s="254" t="str">
        <f>IF(ISI_ued!Q$5=0,"",ISI_ued!Q$5/Q$8)</f>
        <v/>
      </c>
      <c r="R63" s="254" t="str">
        <f>IF(ISI_ued!R$5=0,"",ISI_ued!R$5/R$8)</f>
        <v/>
      </c>
      <c r="S63" s="254" t="str">
        <f>IF(ISI_ued!S$5=0,"",ISI_ued!S$5/S$8)</f>
        <v/>
      </c>
      <c r="T63" s="254" t="str">
        <f>IF(ISI_ued!T$5=0,"",ISI_ued!T$5/T$8)</f>
        <v/>
      </c>
      <c r="U63" s="254" t="str">
        <f>IF(ISI_ued!U$5=0,"",ISI_ued!U$5/U$8)</f>
        <v/>
      </c>
      <c r="V63" s="254" t="str">
        <f>IF(ISI_ued!V$5=0,"",ISI_ued!V$5/V$8)</f>
        <v/>
      </c>
      <c r="W63" s="254" t="str">
        <f>IF(ISI_ued!W$5=0,"",ISI_ued!W$5/W$8)</f>
        <v/>
      </c>
      <c r="DA63" s="83"/>
    </row>
    <row r="64" spans="1:105" ht="12" customHeight="1" x14ac:dyDescent="0.25">
      <c r="A64" s="49" t="s">
        <v>42</v>
      </c>
      <c r="B64" s="255">
        <f>IF(ISI_ued!B$54=0,"",ISI_ued!B$54/B$9)</f>
        <v>8.0284462385877844E-2</v>
      </c>
      <c r="C64" s="255">
        <f>IF(ISI_ued!C$54=0,"",ISI_ued!C$54/C$9)</f>
        <v>7.6895737435331235E-2</v>
      </c>
      <c r="D64" s="255">
        <f>IF(ISI_ued!D$54=0,"",ISI_ued!D$54/D$9)</f>
        <v>7.9955534263677783E-2</v>
      </c>
      <c r="E64" s="255">
        <f>IF(ISI_ued!E$54=0,"",ISI_ued!E$54/E$9)</f>
        <v>7.4165011240850537E-2</v>
      </c>
      <c r="F64" s="255">
        <f>IF(ISI_ued!F$54=0,"",ISI_ued!F$54/F$9)</f>
        <v>8.911879022247049E-2</v>
      </c>
      <c r="G64" s="255">
        <f>IF(ISI_ued!G$54=0,"",ISI_ued!G$54/G$9)</f>
        <v>9.5373416326582167E-2</v>
      </c>
      <c r="H64" s="255">
        <f>IF(ISI_ued!H$54=0,"",ISI_ued!H$54/H$9)</f>
        <v>9.5939703749883268E-2</v>
      </c>
      <c r="I64" s="255">
        <f>IF(ISI_ued!I$54=0,"",ISI_ued!I$54/I$9)</f>
        <v>8.9039161924197308E-2</v>
      </c>
      <c r="J64" s="255">
        <f>IF(ISI_ued!J$54=0,"",ISI_ued!J$54/J$9)</f>
        <v>9.6027345064993386E-2</v>
      </c>
      <c r="K64" s="255">
        <f>IF(ISI_ued!K$54=0,"",ISI_ued!K$54/K$9)</f>
        <v>9.6167102963682027E-2</v>
      </c>
      <c r="L64" s="255">
        <f>IF(ISI_ued!L$54=0,"",ISI_ued!L$54/L$9)</f>
        <v>9.7253246656205744E-2</v>
      </c>
      <c r="M64" s="255">
        <f>IF(ISI_ued!M$54=0,"",ISI_ued!M$54/M$9)</f>
        <v>8.7095382920415021E-2</v>
      </c>
      <c r="N64" s="255">
        <f>IF(ISI_ued!N$54=0,"",ISI_ued!N$54/N$9)</f>
        <v>8.7512543174051619E-2</v>
      </c>
      <c r="O64" s="255">
        <f>IF(ISI_ued!O$54=0,"",ISI_ued!O$54/O$9)</f>
        <v>8.5974568342383997E-2</v>
      </c>
      <c r="P64" s="255">
        <f>IF(ISI_ued!P$54=0,"",ISI_ued!P$54/P$9)</f>
        <v>7.9676231499979627E-2</v>
      </c>
      <c r="Q64" s="255">
        <f>IF(ISI_ued!Q$54=0,"",ISI_ued!Q$54/Q$9)</f>
        <v>8.5051011838770674E-2</v>
      </c>
      <c r="R64" s="255">
        <f>IF(ISI_ued!R$54=0,"",ISI_ued!R$54/R$9)</f>
        <v>8.8529993766031351E-2</v>
      </c>
      <c r="S64" s="255">
        <f>IF(ISI_ued!S$54=0,"",ISI_ued!S$54/S$9)</f>
        <v>8.3143680423778274E-2</v>
      </c>
      <c r="T64" s="255">
        <f>IF(ISI_ued!T$54=0,"",ISI_ued!T$54/T$9)</f>
        <v>0.10544940559362682</v>
      </c>
      <c r="U64" s="255">
        <f>IF(ISI_ued!U$54=0,"",ISI_ued!U$54/U$9)</f>
        <v>0.10191755282104323</v>
      </c>
      <c r="V64" s="255">
        <f>IF(ISI_ued!V$54=0,"",ISI_ued!V$54/V$9)</f>
        <v>0.10489264740509439</v>
      </c>
      <c r="W64" s="255">
        <f>IF(ISI_ued!W$54=0,"",ISI_ued!W$54/W$9)</f>
        <v>8.5790660862724466E-2</v>
      </c>
      <c r="DA64" s="84"/>
    </row>
    <row r="65" spans="1:105" ht="12" customHeight="1" x14ac:dyDescent="0.25">
      <c r="A65" s="110" t="s">
        <v>88</v>
      </c>
      <c r="B65" s="256">
        <f t="shared" ref="B65:W65" si="21">IF(B$47=0,"",B$54/B$47)</f>
        <v>1.852657534132623</v>
      </c>
      <c r="C65" s="256">
        <f t="shared" si="21"/>
        <v>2.0905623635206037</v>
      </c>
      <c r="D65" s="256">
        <f t="shared" si="21"/>
        <v>1.9559657783993174</v>
      </c>
      <c r="E65" s="256">
        <f t="shared" si="21"/>
        <v>1.9894900308509171</v>
      </c>
      <c r="F65" s="256">
        <f t="shared" si="21"/>
        <v>1.8129530584599327</v>
      </c>
      <c r="G65" s="256">
        <f t="shared" si="21"/>
        <v>1.9156762168806145</v>
      </c>
      <c r="H65" s="256">
        <f t="shared" si="21"/>
        <v>1.8640261182926265</v>
      </c>
      <c r="I65" s="256">
        <f t="shared" si="21"/>
        <v>1.9551706848558759</v>
      </c>
      <c r="J65" s="256">
        <f t="shared" si="21"/>
        <v>1.8290348045641951</v>
      </c>
      <c r="K65" s="256">
        <f t="shared" si="21"/>
        <v>1.715167906455521</v>
      </c>
      <c r="L65" s="256">
        <f t="shared" si="21"/>
        <v>1.5917462989946269</v>
      </c>
      <c r="M65" s="256">
        <f t="shared" si="21"/>
        <v>1.5848115731501062</v>
      </c>
      <c r="N65" s="256">
        <f t="shared" si="21"/>
        <v>1.5805525174177522</v>
      </c>
      <c r="O65" s="256">
        <f t="shared" si="21"/>
        <v>1.627243937223859</v>
      </c>
      <c r="P65" s="256">
        <f t="shared" si="21"/>
        <v>1.6534367502800116</v>
      </c>
      <c r="Q65" s="256">
        <f t="shared" si="21"/>
        <v>1.6775765988963538</v>
      </c>
      <c r="R65" s="256">
        <f t="shared" si="21"/>
        <v>1.5577490086587986</v>
      </c>
      <c r="S65" s="256">
        <f t="shared" si="21"/>
        <v>1.5919503681215001</v>
      </c>
      <c r="T65" s="256">
        <f t="shared" si="21"/>
        <v>1.3825267653745359</v>
      </c>
      <c r="U65" s="256">
        <f t="shared" si="21"/>
        <v>1.4149952307914111</v>
      </c>
      <c r="V65" s="256">
        <f t="shared" si="21"/>
        <v>1.4084891524251462</v>
      </c>
      <c r="W65" s="256">
        <f t="shared" si="21"/>
        <v>1.5348979134457741</v>
      </c>
      <c r="DA65" s="109"/>
    </row>
    <row r="66" spans="1:105" ht="12" customHeight="1" x14ac:dyDescent="0.25">
      <c r="A66" s="50" t="s">
        <v>151</v>
      </c>
      <c r="B66" s="257" t="str">
        <f t="shared" ref="B66:W66" si="22">IF(B$48=0,"",B$55/B$48)</f>
        <v/>
      </c>
      <c r="C66" s="257" t="str">
        <f t="shared" si="22"/>
        <v/>
      </c>
      <c r="D66" s="257" t="str">
        <f t="shared" si="22"/>
        <v/>
      </c>
      <c r="E66" s="257" t="str">
        <f t="shared" si="22"/>
        <v/>
      </c>
      <c r="F66" s="257" t="str">
        <f t="shared" si="22"/>
        <v/>
      </c>
      <c r="G66" s="257" t="str">
        <f t="shared" si="22"/>
        <v/>
      </c>
      <c r="H66" s="257" t="str">
        <f t="shared" si="22"/>
        <v/>
      </c>
      <c r="I66" s="257" t="str">
        <f t="shared" si="22"/>
        <v/>
      </c>
      <c r="J66" s="257" t="str">
        <f t="shared" si="22"/>
        <v/>
      </c>
      <c r="K66" s="257" t="str">
        <f t="shared" si="22"/>
        <v/>
      </c>
      <c r="L66" s="257" t="str">
        <f t="shared" si="22"/>
        <v/>
      </c>
      <c r="M66" s="257" t="str">
        <f t="shared" si="22"/>
        <v/>
      </c>
      <c r="N66" s="257" t="str">
        <f t="shared" si="22"/>
        <v/>
      </c>
      <c r="O66" s="257" t="str">
        <f t="shared" si="22"/>
        <v/>
      </c>
      <c r="P66" s="257" t="str">
        <f t="shared" si="22"/>
        <v/>
      </c>
      <c r="Q66" s="257" t="str">
        <f t="shared" si="22"/>
        <v/>
      </c>
      <c r="R66" s="257" t="str">
        <f t="shared" si="22"/>
        <v/>
      </c>
      <c r="S66" s="257" t="str">
        <f t="shared" si="22"/>
        <v/>
      </c>
      <c r="T66" s="257" t="str">
        <f t="shared" si="22"/>
        <v/>
      </c>
      <c r="U66" s="257" t="str">
        <f t="shared" si="22"/>
        <v/>
      </c>
      <c r="V66" s="257" t="str">
        <f t="shared" si="22"/>
        <v/>
      </c>
      <c r="W66" s="257" t="str">
        <f t="shared" si="22"/>
        <v/>
      </c>
      <c r="DA66" s="83"/>
    </row>
    <row r="67" spans="1:105" ht="12" customHeight="1" x14ac:dyDescent="0.25">
      <c r="A67" s="49" t="s">
        <v>152</v>
      </c>
      <c r="B67" s="258">
        <f t="shared" ref="B67:W67" si="23">IF(B$49=0,"",B$56/B$49)</f>
        <v>1.852657534132623</v>
      </c>
      <c r="C67" s="258">
        <f t="shared" si="23"/>
        <v>2.0905623635206037</v>
      </c>
      <c r="D67" s="258">
        <f t="shared" si="23"/>
        <v>1.9559657783993174</v>
      </c>
      <c r="E67" s="258">
        <f t="shared" si="23"/>
        <v>1.9894900308509171</v>
      </c>
      <c r="F67" s="258">
        <f t="shared" si="23"/>
        <v>1.8129530584599327</v>
      </c>
      <c r="G67" s="258">
        <f t="shared" si="23"/>
        <v>1.9156762168806145</v>
      </c>
      <c r="H67" s="258">
        <f t="shared" si="23"/>
        <v>1.8640261182926265</v>
      </c>
      <c r="I67" s="258">
        <f t="shared" si="23"/>
        <v>1.9551706848558759</v>
      </c>
      <c r="J67" s="258">
        <f t="shared" si="23"/>
        <v>1.8290348045641951</v>
      </c>
      <c r="K67" s="258">
        <f t="shared" si="23"/>
        <v>1.715167906455521</v>
      </c>
      <c r="L67" s="258">
        <f t="shared" si="23"/>
        <v>1.5917462989946269</v>
      </c>
      <c r="M67" s="258">
        <f t="shared" si="23"/>
        <v>1.5848115731501062</v>
      </c>
      <c r="N67" s="258">
        <f t="shared" si="23"/>
        <v>1.5805525174177522</v>
      </c>
      <c r="O67" s="258">
        <f t="shared" si="23"/>
        <v>1.627243937223859</v>
      </c>
      <c r="P67" s="258">
        <f t="shared" si="23"/>
        <v>1.6534367502800116</v>
      </c>
      <c r="Q67" s="258">
        <f t="shared" si="23"/>
        <v>1.6775765988963538</v>
      </c>
      <c r="R67" s="258">
        <f t="shared" si="23"/>
        <v>1.5577490086587986</v>
      </c>
      <c r="S67" s="258">
        <f t="shared" si="23"/>
        <v>1.5919503681215001</v>
      </c>
      <c r="T67" s="258">
        <f t="shared" si="23"/>
        <v>1.3825267653745359</v>
      </c>
      <c r="U67" s="258">
        <f t="shared" si="23"/>
        <v>1.4149952307914111</v>
      </c>
      <c r="V67" s="258">
        <f t="shared" si="23"/>
        <v>1.4084891524251462</v>
      </c>
      <c r="W67" s="258">
        <f t="shared" si="23"/>
        <v>1.5348979134457741</v>
      </c>
      <c r="DA6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final energy consumption"</f>
        <v>LU: Iron and steel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154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155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156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157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158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159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161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165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166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168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169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170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171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172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173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175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176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177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178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179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180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182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184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185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186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187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188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190</v>
      </c>
    </row>
    <row r="35" spans="1:105" ht="12" customHeight="1" x14ac:dyDescent="0.25">
      <c r="A35" s="57" t="s">
        <v>191</v>
      </c>
      <c r="B35" s="263">
        <f t="shared" ref="B35:W35" si="0">B36+B40+B51</f>
        <v>0</v>
      </c>
      <c r="C35" s="263">
        <f t="shared" si="0"/>
        <v>0</v>
      </c>
      <c r="D35" s="263">
        <f t="shared" si="0"/>
        <v>0</v>
      </c>
      <c r="E35" s="263">
        <f t="shared" si="0"/>
        <v>0</v>
      </c>
      <c r="F35" s="263">
        <f t="shared" si="0"/>
        <v>0</v>
      </c>
      <c r="G35" s="263">
        <f t="shared" si="0"/>
        <v>0</v>
      </c>
      <c r="H35" s="263">
        <f t="shared" si="0"/>
        <v>0</v>
      </c>
      <c r="I35" s="263">
        <f t="shared" si="0"/>
        <v>0</v>
      </c>
      <c r="J35" s="263">
        <f t="shared" si="0"/>
        <v>0</v>
      </c>
      <c r="K35" s="263">
        <f t="shared" si="0"/>
        <v>0</v>
      </c>
      <c r="L35" s="263">
        <f t="shared" si="0"/>
        <v>0</v>
      </c>
      <c r="M35" s="263">
        <f t="shared" si="0"/>
        <v>0</v>
      </c>
      <c r="N35" s="263">
        <f t="shared" si="0"/>
        <v>0</v>
      </c>
      <c r="O35" s="263">
        <f t="shared" si="0"/>
        <v>0</v>
      </c>
      <c r="P35" s="263">
        <f t="shared" si="0"/>
        <v>0</v>
      </c>
      <c r="Q35" s="263">
        <f t="shared" si="0"/>
        <v>0</v>
      </c>
      <c r="R35" s="263">
        <f t="shared" si="0"/>
        <v>0</v>
      </c>
      <c r="S35" s="263">
        <f t="shared" si="0"/>
        <v>0</v>
      </c>
      <c r="T35" s="263">
        <f t="shared" si="0"/>
        <v>0</v>
      </c>
      <c r="U35" s="263">
        <f t="shared" si="0"/>
        <v>0</v>
      </c>
      <c r="V35" s="263">
        <f t="shared" si="0"/>
        <v>0</v>
      </c>
      <c r="W35" s="263">
        <f t="shared" si="0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193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194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195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196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198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199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200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201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202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203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204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205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206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207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208</v>
      </c>
    </row>
    <row r="51" spans="1:105" ht="12" customHeight="1" x14ac:dyDescent="0.25">
      <c r="A51" s="61" t="s">
        <v>209</v>
      </c>
      <c r="B51" s="265">
        <v>0</v>
      </c>
      <c r="C51" s="265">
        <v>0</v>
      </c>
      <c r="D51" s="265">
        <v>0</v>
      </c>
      <c r="E51" s="265">
        <v>0</v>
      </c>
      <c r="F51" s="265">
        <v>0</v>
      </c>
      <c r="G51" s="265">
        <v>0</v>
      </c>
      <c r="H51" s="265">
        <v>0</v>
      </c>
      <c r="I51" s="265">
        <v>0</v>
      </c>
      <c r="J51" s="265">
        <v>0</v>
      </c>
      <c r="K51" s="265">
        <v>0</v>
      </c>
      <c r="L51" s="265">
        <v>0</v>
      </c>
      <c r="M51" s="265">
        <v>0</v>
      </c>
      <c r="N51" s="265">
        <v>0</v>
      </c>
      <c r="O51" s="265">
        <v>0</v>
      </c>
      <c r="P51" s="265">
        <v>0</v>
      </c>
      <c r="Q51" s="265">
        <v>0</v>
      </c>
      <c r="R51" s="265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DA51" s="74" t="s">
        <v>210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341.46337059329312</v>
      </c>
      <c r="C54" s="225">
        <v>356.26113499570062</v>
      </c>
      <c r="D54" s="225">
        <v>362.9402407566638</v>
      </c>
      <c r="E54" s="225">
        <v>330.9160791057609</v>
      </c>
      <c r="F54" s="225">
        <v>392.53542562338771</v>
      </c>
      <c r="G54" s="225">
        <v>347.76680997420448</v>
      </c>
      <c r="H54" s="225">
        <v>438.35709372312971</v>
      </c>
      <c r="I54" s="225">
        <v>418.63147033533949</v>
      </c>
      <c r="J54" s="225">
        <v>405.27850386930362</v>
      </c>
      <c r="K54" s="225">
        <v>333.74350816852962</v>
      </c>
      <c r="L54" s="225">
        <v>398.2650902837488</v>
      </c>
      <c r="M54" s="225">
        <v>346.58890799656058</v>
      </c>
      <c r="N54" s="225">
        <v>305.9472914875322</v>
      </c>
      <c r="O54" s="225">
        <v>284.91392949269141</v>
      </c>
      <c r="P54" s="225">
        <v>277.48237317282872</v>
      </c>
      <c r="Q54" s="225">
        <v>286.16259673258799</v>
      </c>
      <c r="R54" s="225">
        <v>301.60920034393808</v>
      </c>
      <c r="S54" s="225">
        <v>278.498796216681</v>
      </c>
      <c r="T54" s="225">
        <v>355.00567497850392</v>
      </c>
      <c r="U54" s="225">
        <v>327.4737747205503</v>
      </c>
      <c r="V54" s="225">
        <v>299.62072226999129</v>
      </c>
      <c r="W54" s="225">
        <v>272.93258813413593</v>
      </c>
      <c r="DA54" s="89" t="s">
        <v>211</v>
      </c>
    </row>
    <row r="55" spans="1:105" ht="12" customHeight="1" x14ac:dyDescent="0.25">
      <c r="A55" s="55" t="s">
        <v>92</v>
      </c>
      <c r="B55" s="261">
        <v>0.86102798905412115</v>
      </c>
      <c r="C55" s="261">
        <v>0.77677196661138848</v>
      </c>
      <c r="D55" s="261">
        <v>0.85986020744879843</v>
      </c>
      <c r="E55" s="261">
        <v>0.77178481465623749</v>
      </c>
      <c r="F55" s="261">
        <v>0.99788827201569441</v>
      </c>
      <c r="G55" s="261">
        <v>0.82074520774811965</v>
      </c>
      <c r="H55" s="261">
        <v>1.10227326476555</v>
      </c>
      <c r="I55" s="261">
        <v>1.0135368487763909</v>
      </c>
      <c r="J55" s="261">
        <v>1.00887067447863</v>
      </c>
      <c r="K55" s="261">
        <v>0.86039215330890928</v>
      </c>
      <c r="L55" s="261">
        <v>1.065523766586965</v>
      </c>
      <c r="M55" s="261">
        <v>0.93364657211261626</v>
      </c>
      <c r="N55" s="261">
        <v>0.8079950825654032</v>
      </c>
      <c r="O55" s="261">
        <v>0.74732088569503419</v>
      </c>
      <c r="P55" s="261">
        <v>0.72087239939420922</v>
      </c>
      <c r="Q55" s="261">
        <v>0.75726710654657092</v>
      </c>
      <c r="R55" s="261">
        <v>0.83664828877428754</v>
      </c>
      <c r="S55" s="261">
        <v>0.74809984879286329</v>
      </c>
      <c r="T55" s="261">
        <v>1.0231119958824799</v>
      </c>
      <c r="U55" s="261">
        <v>0.92988397333989503</v>
      </c>
      <c r="V55" s="261">
        <v>0.85517205294363863</v>
      </c>
      <c r="W55" s="261">
        <v>0.73070418724718611</v>
      </c>
      <c r="DA55" s="67" t="s">
        <v>212</v>
      </c>
    </row>
    <row r="56" spans="1:105" ht="12" customHeight="1" x14ac:dyDescent="0.25">
      <c r="A56" s="202" t="s">
        <v>93</v>
      </c>
      <c r="B56" s="226">
        <v>0.63620844670456778</v>
      </c>
      <c r="C56" s="226">
        <v>0.57395217414984734</v>
      </c>
      <c r="D56" s="226">
        <v>0.63534557984000861</v>
      </c>
      <c r="E56" s="226">
        <v>0.57026719730913888</v>
      </c>
      <c r="F56" s="226">
        <v>0.7373336936714896</v>
      </c>
      <c r="G56" s="226">
        <v>0.60644373980835531</v>
      </c>
      <c r="H56" s="226">
        <v>0.81446314235481121</v>
      </c>
      <c r="I56" s="226">
        <v>0.74889633372573106</v>
      </c>
      <c r="J56" s="226">
        <v>0.7454485253620412</v>
      </c>
      <c r="K56" s="226">
        <v>0.63573863146399123</v>
      </c>
      <c r="L56" s="226">
        <v>0.78730915729207851</v>
      </c>
      <c r="M56" s="226">
        <v>0.6898658846936454</v>
      </c>
      <c r="N56" s="226">
        <v>0.59702274834128832</v>
      </c>
      <c r="O56" s="226">
        <v>0.55219094608088792</v>
      </c>
      <c r="P56" s="226">
        <v>0.53264831726853079</v>
      </c>
      <c r="Q56" s="226">
        <v>0.5595401493576454</v>
      </c>
      <c r="R56" s="226">
        <v>0.61819443154671538</v>
      </c>
      <c r="S56" s="226">
        <v>0.55276651726882842</v>
      </c>
      <c r="T56" s="226">
        <v>0.75597135282473216</v>
      </c>
      <c r="U56" s="226">
        <v>0.68708572289728465</v>
      </c>
      <c r="V56" s="226">
        <v>0.63188153043214301</v>
      </c>
      <c r="W56" s="226">
        <v>0.53991296668502964</v>
      </c>
      <c r="DA56" s="174" t="s">
        <v>213</v>
      </c>
    </row>
    <row r="57" spans="1:105" ht="12" customHeight="1" x14ac:dyDescent="0.25">
      <c r="A57" s="202" t="s">
        <v>94</v>
      </c>
      <c r="B57" s="226">
        <v>15.905211167614199</v>
      </c>
      <c r="C57" s="226">
        <v>14.348804353746189</v>
      </c>
      <c r="D57" s="226">
        <v>15.883639496000219</v>
      </c>
      <c r="E57" s="226">
        <v>14.256679932728471</v>
      </c>
      <c r="F57" s="226">
        <v>18.433342341787242</v>
      </c>
      <c r="G57" s="226">
        <v>15.16109349520889</v>
      </c>
      <c r="H57" s="226">
        <v>20.361578558870271</v>
      </c>
      <c r="I57" s="226">
        <v>18.722408343143279</v>
      </c>
      <c r="J57" s="226">
        <v>18.63621313405103</v>
      </c>
      <c r="K57" s="226">
        <v>15.893465786599791</v>
      </c>
      <c r="L57" s="226">
        <v>19.68272893230197</v>
      </c>
      <c r="M57" s="226">
        <v>17.246647117341141</v>
      </c>
      <c r="N57" s="226">
        <v>14.925568708532211</v>
      </c>
      <c r="O57" s="226">
        <v>13.804773652022201</v>
      </c>
      <c r="P57" s="226">
        <v>13.31620793171327</v>
      </c>
      <c r="Q57" s="226">
        <v>13.98850373394114</v>
      </c>
      <c r="R57" s="226">
        <v>15.45486078866789</v>
      </c>
      <c r="S57" s="226">
        <v>13.819162931720721</v>
      </c>
      <c r="T57" s="226">
        <v>18.899283820618312</v>
      </c>
      <c r="U57" s="226">
        <v>17.17714307243212</v>
      </c>
      <c r="V57" s="226">
        <v>15.79703826080358</v>
      </c>
      <c r="W57" s="226">
        <v>13.49782416712574</v>
      </c>
      <c r="DA57" s="174" t="s">
        <v>214</v>
      </c>
    </row>
    <row r="58" spans="1:105" ht="12" customHeight="1" x14ac:dyDescent="0.25">
      <c r="A58" s="202" t="s">
        <v>95</v>
      </c>
      <c r="B58" s="226">
        <v>0.39763027919035498</v>
      </c>
      <c r="C58" s="226">
        <v>0.35872010884365468</v>
      </c>
      <c r="D58" s="226">
        <v>0.39709098740000559</v>
      </c>
      <c r="E58" s="226">
        <v>0.35641699831821178</v>
      </c>
      <c r="F58" s="226">
        <v>0.46083355854468111</v>
      </c>
      <c r="G58" s="226">
        <v>0.37902733738022232</v>
      </c>
      <c r="H58" s="226">
        <v>0.50903946397175703</v>
      </c>
      <c r="I58" s="226">
        <v>0.46806020857858199</v>
      </c>
      <c r="J58" s="226">
        <v>0.4659053283512759</v>
      </c>
      <c r="K58" s="226">
        <v>0.39733664466499469</v>
      </c>
      <c r="L58" s="226">
        <v>0.49206822330754929</v>
      </c>
      <c r="M58" s="226">
        <v>0.43116617793352852</v>
      </c>
      <c r="N58" s="226">
        <v>0.37313921771330533</v>
      </c>
      <c r="O58" s="226">
        <v>0.34511934130055499</v>
      </c>
      <c r="P58" s="226">
        <v>0.33290519829283188</v>
      </c>
      <c r="Q58" s="226">
        <v>0.34971259334852861</v>
      </c>
      <c r="R58" s="226">
        <v>0.38637151971669742</v>
      </c>
      <c r="S58" s="226">
        <v>0.34547907329301791</v>
      </c>
      <c r="T58" s="226">
        <v>0.47248209551545789</v>
      </c>
      <c r="U58" s="226">
        <v>0.4294285768108031</v>
      </c>
      <c r="V58" s="226">
        <v>0.39492595652008949</v>
      </c>
      <c r="W58" s="226">
        <v>0.33744560417814368</v>
      </c>
      <c r="DA58" s="174" t="s">
        <v>215</v>
      </c>
    </row>
    <row r="59" spans="1:105" ht="12" customHeight="1" x14ac:dyDescent="0.25">
      <c r="A59" s="56" t="s">
        <v>96</v>
      </c>
      <c r="B59" s="262">
        <v>0.93238624262838521</v>
      </c>
      <c r="C59" s="262">
        <v>1.0528905236901751</v>
      </c>
      <c r="D59" s="262">
        <v>1.0277730280906909</v>
      </c>
      <c r="E59" s="262">
        <v>0.9581197730419504</v>
      </c>
      <c r="F59" s="262">
        <v>1.0776233011299381</v>
      </c>
      <c r="G59" s="262">
        <v>1.0094218240726891</v>
      </c>
      <c r="H59" s="262">
        <v>1.21532513134082</v>
      </c>
      <c r="I59" s="262">
        <v>1.1745473315380821</v>
      </c>
      <c r="J59" s="262">
        <v>1.1238304145514071</v>
      </c>
      <c r="K59" s="262">
        <v>0.91403881740595649</v>
      </c>
      <c r="L59" s="262">
        <v>1.068635826625985</v>
      </c>
      <c r="M59" s="262">
        <v>0.93159115946966775</v>
      </c>
      <c r="N59" s="262">
        <v>0.83724593701754269</v>
      </c>
      <c r="O59" s="262">
        <v>0.78188818404574478</v>
      </c>
      <c r="P59" s="262">
        <v>0.7674620783844599</v>
      </c>
      <c r="Q59" s="262">
        <v>0.78172503119576742</v>
      </c>
      <c r="R59" s="262">
        <v>0.7957168097881151</v>
      </c>
      <c r="S59" s="262">
        <v>0.75913212031860622</v>
      </c>
      <c r="T59" s="262">
        <v>0.91856220831600432</v>
      </c>
      <c r="U59" s="262">
        <v>0.85664920401942046</v>
      </c>
      <c r="V59" s="262">
        <v>0.78072230428714373</v>
      </c>
      <c r="W59" s="262">
        <v>0.7474639813112971</v>
      </c>
      <c r="DA59" s="68" t="s">
        <v>216</v>
      </c>
    </row>
    <row r="60" spans="1:105" ht="12" customHeight="1" x14ac:dyDescent="0.25">
      <c r="A60" s="37" t="s">
        <v>160</v>
      </c>
      <c r="B60" s="228">
        <v>6.0946047314066991E-2</v>
      </c>
      <c r="C60" s="228">
        <v>6.6606973291095398E-2</v>
      </c>
      <c r="D60" s="228">
        <v>5.7940410067800888E-2</v>
      </c>
      <c r="E60" s="228">
        <v>1.549554034513979E-2</v>
      </c>
      <c r="F60" s="228">
        <v>2.5674312906776131E-2</v>
      </c>
      <c r="G60" s="228">
        <v>1.7448487720508631E-2</v>
      </c>
      <c r="H60" s="228">
        <v>1.332897314152803E-2</v>
      </c>
      <c r="I60" s="228">
        <v>1.097198705581417E-2</v>
      </c>
      <c r="J60" s="228">
        <v>7.2936161040158178E-3</v>
      </c>
      <c r="K60" s="228">
        <v>5.1522734168458206E-3</v>
      </c>
      <c r="L60" s="228">
        <v>1.2449266324237551E-2</v>
      </c>
      <c r="M60" s="228">
        <v>6.6513548664866142E-3</v>
      </c>
      <c r="N60" s="228">
        <v>2.0620170549226408E-3</v>
      </c>
      <c r="O60" s="228">
        <v>2.9544374584771602E-3</v>
      </c>
      <c r="P60" s="228">
        <v>2.0001106149723901E-3</v>
      </c>
      <c r="Q60" s="228">
        <v>2.201618422097085E-3</v>
      </c>
      <c r="R60" s="228">
        <v>3.1751614305478709E-3</v>
      </c>
      <c r="S60" s="228">
        <v>8.0121060997942941E-3</v>
      </c>
      <c r="T60" s="228">
        <v>8.5536753656194463E-3</v>
      </c>
      <c r="U60" s="228">
        <v>7.7018895503154416E-3</v>
      </c>
      <c r="V60" s="228">
        <v>7.1041743511956901E-3</v>
      </c>
      <c r="W60" s="228">
        <v>6.6667442014645044E-3</v>
      </c>
      <c r="DA60" s="69" t="s">
        <v>217</v>
      </c>
    </row>
    <row r="61" spans="1:105" ht="12" customHeight="1" x14ac:dyDescent="0.25">
      <c r="A61" s="37" t="s">
        <v>162</v>
      </c>
      <c r="B61" s="228">
        <v>0.69221195083160947</v>
      </c>
      <c r="C61" s="228">
        <v>0.87655498425542211</v>
      </c>
      <c r="D61" s="228">
        <v>0.8193688877010219</v>
      </c>
      <c r="E61" s="228">
        <v>0.81859378858249121</v>
      </c>
      <c r="F61" s="228">
        <v>0.84703980412699353</v>
      </c>
      <c r="G61" s="228">
        <v>0.85940255918014508</v>
      </c>
      <c r="H61" s="228">
        <v>0.98486397957014993</v>
      </c>
      <c r="I61" s="228">
        <v>0.97842300198332388</v>
      </c>
      <c r="J61" s="228">
        <v>0.92016045758642284</v>
      </c>
      <c r="K61" s="228">
        <v>0.72877921743986585</v>
      </c>
      <c r="L61" s="228">
        <v>0.81000519666161286</v>
      </c>
      <c r="M61" s="228">
        <v>0.70907686337553177</v>
      </c>
      <c r="N61" s="228">
        <v>0.66167047174541127</v>
      </c>
      <c r="O61" s="228">
        <v>0.62080373890925145</v>
      </c>
      <c r="P61" s="228">
        <v>0.61785116120599148</v>
      </c>
      <c r="Q61" s="228">
        <v>0.61575049546313132</v>
      </c>
      <c r="R61" s="228">
        <v>0.58216684334214974</v>
      </c>
      <c r="S61" s="228">
        <v>0.58584487468668323</v>
      </c>
      <c r="T61" s="228">
        <v>0.62673299905879321</v>
      </c>
      <c r="U61" s="228">
        <v>0.60356466770780526</v>
      </c>
      <c r="V61" s="228">
        <v>0.54407477536486626</v>
      </c>
      <c r="W61" s="228">
        <v>0.58221084859896499</v>
      </c>
      <c r="DA61" s="69" t="s">
        <v>218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219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220</v>
      </c>
    </row>
    <row r="64" spans="1:105" ht="12" customHeight="1" x14ac:dyDescent="0.25">
      <c r="A64" s="37" t="s">
        <v>38</v>
      </c>
      <c r="B64" s="228">
        <v>0.1792282444827088</v>
      </c>
      <c r="C64" s="228">
        <v>0.1097285661436575</v>
      </c>
      <c r="D64" s="228">
        <v>0.15046373032186861</v>
      </c>
      <c r="E64" s="228">
        <v>0.1240304441143194</v>
      </c>
      <c r="F64" s="228">
        <v>0.20490918409616801</v>
      </c>
      <c r="G64" s="228">
        <v>0.13257077717203511</v>
      </c>
      <c r="H64" s="228">
        <v>0.21713217862914219</v>
      </c>
      <c r="I64" s="228">
        <v>0.1851523424989443</v>
      </c>
      <c r="J64" s="228">
        <v>0.196376340860968</v>
      </c>
      <c r="K64" s="228">
        <v>0.18010732654924491</v>
      </c>
      <c r="L64" s="228">
        <v>0.24618136364013399</v>
      </c>
      <c r="M64" s="228">
        <v>0.21586294122764929</v>
      </c>
      <c r="N64" s="228">
        <v>0.17351344821720879</v>
      </c>
      <c r="O64" s="228">
        <v>0.15813000767801619</v>
      </c>
      <c r="P64" s="228">
        <v>0.14761080656349601</v>
      </c>
      <c r="Q64" s="228">
        <v>0.163772917310539</v>
      </c>
      <c r="R64" s="228">
        <v>0.2103748050154175</v>
      </c>
      <c r="S64" s="228">
        <v>0.16527513953212869</v>
      </c>
      <c r="T64" s="228">
        <v>0.28327553389159171</v>
      </c>
      <c r="U64" s="228">
        <v>0.24538264676129981</v>
      </c>
      <c r="V64" s="228">
        <v>0.2295433545710818</v>
      </c>
      <c r="W64" s="228">
        <v>0.15858638851086759</v>
      </c>
      <c r="DA64" s="69" t="s">
        <v>221</v>
      </c>
    </row>
    <row r="65" spans="1:105" ht="12" customHeight="1" x14ac:dyDescent="0.25">
      <c r="A65" s="57" t="s">
        <v>222</v>
      </c>
      <c r="B65" s="263">
        <v>70.202275439678971</v>
      </c>
      <c r="C65" s="263">
        <v>80.54390715992804</v>
      </c>
      <c r="D65" s="263">
        <v>77.924075393941109</v>
      </c>
      <c r="E65" s="263">
        <v>70.618676094736159</v>
      </c>
      <c r="F65" s="263">
        <v>79.392772284117655</v>
      </c>
      <c r="G65" s="263">
        <v>72.86670988744433</v>
      </c>
      <c r="H65" s="263">
        <v>89.021364559120428</v>
      </c>
      <c r="I65" s="263">
        <v>88.515458495034537</v>
      </c>
      <c r="J65" s="263">
        <v>83.558547587363847</v>
      </c>
      <c r="K65" s="263">
        <v>66.257030331971407</v>
      </c>
      <c r="L65" s="263">
        <v>76.397886986502712</v>
      </c>
      <c r="M65" s="263">
        <v>65.546496544921155</v>
      </c>
      <c r="N65" s="263">
        <v>58.422649353387577</v>
      </c>
      <c r="O65" s="263">
        <v>54.824110449993327</v>
      </c>
      <c r="P65" s="263">
        <v>53.677090343705792</v>
      </c>
      <c r="Q65" s="263">
        <v>54.548937957778918</v>
      </c>
      <c r="R65" s="263">
        <v>55.471791097804001</v>
      </c>
      <c r="S65" s="263">
        <v>51.868669085662141</v>
      </c>
      <c r="T65" s="263">
        <v>62.296819821725109</v>
      </c>
      <c r="U65" s="263">
        <v>58.281933708531348</v>
      </c>
      <c r="V65" s="263">
        <v>53.081993289244217</v>
      </c>
      <c r="W65" s="263">
        <v>50.799825571553242</v>
      </c>
      <c r="DA65" s="70" t="s">
        <v>223</v>
      </c>
    </row>
    <row r="66" spans="1:105" ht="12" customHeight="1" x14ac:dyDescent="0.25">
      <c r="A66" s="18" t="s">
        <v>30</v>
      </c>
      <c r="B66" s="232">
        <v>22.164443352275789</v>
      </c>
      <c r="C66" s="232">
        <v>30.310135627089849</v>
      </c>
      <c r="D66" s="232">
        <v>26.218540406574579</v>
      </c>
      <c r="E66" s="232">
        <v>19.150004353023121</v>
      </c>
      <c r="F66" s="232">
        <v>20.352519563520111</v>
      </c>
      <c r="G66" s="232">
        <v>16.587988223730051</v>
      </c>
      <c r="H66" s="232">
        <v>21.319448176817861</v>
      </c>
      <c r="I66" s="232">
        <v>27.082199477031988</v>
      </c>
      <c r="J66" s="232">
        <v>22.669227253875281</v>
      </c>
      <c r="K66" s="232">
        <v>13.836331081059869</v>
      </c>
      <c r="L66" s="232">
        <v>13.397996998324601</v>
      </c>
      <c r="M66" s="232">
        <v>8.668031709509302</v>
      </c>
      <c r="N66" s="232">
        <v>6.4175353083918329</v>
      </c>
      <c r="O66" s="232">
        <v>6.810382072191639</v>
      </c>
      <c r="P66" s="232">
        <v>6.3822642751877883</v>
      </c>
      <c r="Q66" s="232">
        <v>5.9737756368345778</v>
      </c>
      <c r="R66" s="232">
        <v>5.9163916845670954</v>
      </c>
      <c r="S66" s="232">
        <v>2.864697290699127</v>
      </c>
      <c r="T66" s="232">
        <v>2.6112366050053168</v>
      </c>
      <c r="U66" s="232">
        <v>2.6554163858830582</v>
      </c>
      <c r="V66" s="232">
        <v>2.4098514162450551</v>
      </c>
      <c r="W66" s="232">
        <v>2.0078225691887122</v>
      </c>
      <c r="DA66" s="71" t="s">
        <v>224</v>
      </c>
    </row>
    <row r="67" spans="1:105" ht="12" customHeight="1" x14ac:dyDescent="0.25">
      <c r="A67" s="18" t="s">
        <v>70</v>
      </c>
      <c r="B67" s="232">
        <v>0.78734684830751356</v>
      </c>
      <c r="C67" s="232">
        <v>0.71506471150043838</v>
      </c>
      <c r="D67" s="232">
        <v>0.75109849613311575</v>
      </c>
      <c r="E67" s="232">
        <v>0.37429680389580688</v>
      </c>
      <c r="F67" s="232">
        <v>0</v>
      </c>
      <c r="G67" s="232">
        <v>0</v>
      </c>
      <c r="H67" s="232">
        <v>0</v>
      </c>
      <c r="I67" s="232">
        <v>0</v>
      </c>
      <c r="J67" s="232">
        <v>0</v>
      </c>
      <c r="K67" s="232">
        <v>0</v>
      </c>
      <c r="L67" s="232">
        <v>0</v>
      </c>
      <c r="M67" s="232">
        <v>0</v>
      </c>
      <c r="N67" s="232">
        <v>0</v>
      </c>
      <c r="O67" s="232">
        <v>0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225</v>
      </c>
    </row>
    <row r="68" spans="1:105" ht="12" customHeight="1" x14ac:dyDescent="0.25">
      <c r="A68" s="18" t="s">
        <v>162</v>
      </c>
      <c r="B68" s="232">
        <v>47.250485239095667</v>
      </c>
      <c r="C68" s="232">
        <v>49.518706821337751</v>
      </c>
      <c r="D68" s="232">
        <v>50.954436491233423</v>
      </c>
      <c r="E68" s="232">
        <v>51.094374937817228</v>
      </c>
      <c r="F68" s="232">
        <v>59.040252720597543</v>
      </c>
      <c r="G68" s="232">
        <v>56.278721663714293</v>
      </c>
      <c r="H68" s="232">
        <v>67.701916382302571</v>
      </c>
      <c r="I68" s="232">
        <v>61.433259018002538</v>
      </c>
      <c r="J68" s="232">
        <v>60.889320333488577</v>
      </c>
      <c r="K68" s="232">
        <v>52.420699250911539</v>
      </c>
      <c r="L68" s="232">
        <v>62.999889988178118</v>
      </c>
      <c r="M68" s="232">
        <v>56.878464835411847</v>
      </c>
      <c r="N68" s="232">
        <v>52.00511404499575</v>
      </c>
      <c r="O68" s="232">
        <v>48.013728377801691</v>
      </c>
      <c r="P68" s="232">
        <v>47.294826068518013</v>
      </c>
      <c r="Q68" s="232">
        <v>48.575162320944337</v>
      </c>
      <c r="R68" s="232">
        <v>49.555399413236913</v>
      </c>
      <c r="S68" s="232">
        <v>49.003971794963007</v>
      </c>
      <c r="T68" s="232">
        <v>59.685583216719792</v>
      </c>
      <c r="U68" s="232">
        <v>55.626517322648297</v>
      </c>
      <c r="V68" s="232">
        <v>50.672141872999163</v>
      </c>
      <c r="W68" s="232">
        <v>48.792003002364531</v>
      </c>
      <c r="DA68" s="71" t="s">
        <v>226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227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118.12892129761001</v>
      </c>
      <c r="C71" s="263">
        <v>106.5693980643163</v>
      </c>
      <c r="D71" s="263">
        <v>117.9687072475423</v>
      </c>
      <c r="E71" s="263">
        <v>105.8851846725351</v>
      </c>
      <c r="F71" s="263">
        <v>136.90549743713439</v>
      </c>
      <c r="G71" s="263">
        <v>112.6023163985369</v>
      </c>
      <c r="H71" s="263">
        <v>151.22661910792391</v>
      </c>
      <c r="I71" s="263">
        <v>139.0524073124042</v>
      </c>
      <c r="J71" s="263">
        <v>138.41223051979279</v>
      </c>
      <c r="K71" s="263">
        <v>118.0416876749413</v>
      </c>
      <c r="L71" s="263">
        <v>146.18476375217199</v>
      </c>
      <c r="M71" s="263">
        <v>128.09184351606731</v>
      </c>
      <c r="N71" s="263">
        <v>110.85306021477651</v>
      </c>
      <c r="O71" s="263">
        <v>102.5288506443429</v>
      </c>
      <c r="P71" s="263">
        <v>98.900244842453304</v>
      </c>
      <c r="Q71" s="263">
        <v>103.89342456658029</v>
      </c>
      <c r="R71" s="263">
        <v>114.7841430415865</v>
      </c>
      <c r="S71" s="263">
        <v>102.63572065512879</v>
      </c>
      <c r="T71" s="263">
        <v>140.36607169182909</v>
      </c>
      <c r="U71" s="263">
        <v>127.5756329631612</v>
      </c>
      <c r="V71" s="263">
        <v>117.3255148756202</v>
      </c>
      <c r="W71" s="263">
        <v>100.2491191046884</v>
      </c>
      <c r="DA71" s="70" t="s">
        <v>229</v>
      </c>
    </row>
    <row r="72" spans="1:105" ht="12" customHeight="1" x14ac:dyDescent="0.25">
      <c r="A72" s="57" t="s">
        <v>181</v>
      </c>
      <c r="B72" s="263">
        <v>75.086249656425139</v>
      </c>
      <c r="C72" s="263">
        <v>84.779633694533985</v>
      </c>
      <c r="D72" s="263">
        <v>82.75507816629127</v>
      </c>
      <c r="E72" s="263">
        <v>77.040500312547152</v>
      </c>
      <c r="F72" s="263">
        <v>86.514562306325018</v>
      </c>
      <c r="G72" s="263">
        <v>81.039160159706697</v>
      </c>
      <c r="H72" s="263">
        <v>97.569643944762859</v>
      </c>
      <c r="I72" s="263">
        <v>94.295890029039583</v>
      </c>
      <c r="J72" s="263">
        <v>90.224196451118857</v>
      </c>
      <c r="K72" s="263">
        <v>73.381550061093392</v>
      </c>
      <c r="L72" s="263">
        <v>85.793023135695051</v>
      </c>
      <c r="M72" s="263">
        <v>74.79070035461487</v>
      </c>
      <c r="N72" s="263">
        <v>67.216406426875977</v>
      </c>
      <c r="O72" s="263">
        <v>62.772133772790802</v>
      </c>
      <c r="P72" s="263">
        <v>61.613966335466287</v>
      </c>
      <c r="Q72" s="263">
        <v>62.759035413289851</v>
      </c>
      <c r="R72" s="263">
        <v>63.882333879028927</v>
      </c>
      <c r="S72" s="263">
        <v>60.945214392796032</v>
      </c>
      <c r="T72" s="263">
        <v>73.744700323632117</v>
      </c>
      <c r="U72" s="263">
        <v>68.774154064867886</v>
      </c>
      <c r="V72" s="263">
        <v>62.678533739354798</v>
      </c>
      <c r="W72" s="263">
        <v>60.008464103443323</v>
      </c>
      <c r="DA72" s="70" t="s">
        <v>230</v>
      </c>
    </row>
    <row r="73" spans="1:105" ht="12" customHeight="1" x14ac:dyDescent="0.25">
      <c r="A73" s="60" t="s">
        <v>183</v>
      </c>
      <c r="B73" s="264">
        <v>60.829145166724061</v>
      </c>
      <c r="C73" s="264">
        <v>76.049153618087615</v>
      </c>
      <c r="D73" s="264">
        <v>70.780634087674343</v>
      </c>
      <c r="E73" s="264">
        <v>67.129490748857421</v>
      </c>
      <c r="F73" s="264">
        <v>70.063889463562688</v>
      </c>
      <c r="G73" s="264">
        <v>70.396013570706756</v>
      </c>
      <c r="H73" s="264">
        <v>80.13767548507758</v>
      </c>
      <c r="I73" s="264">
        <v>79.431350765188341</v>
      </c>
      <c r="J73" s="264">
        <v>74.458563730398964</v>
      </c>
      <c r="K73" s="264">
        <v>58.922038552543128</v>
      </c>
      <c r="L73" s="264">
        <v>66.028906211934952</v>
      </c>
      <c r="M73" s="264">
        <v>57.460629764192291</v>
      </c>
      <c r="N73" s="264">
        <v>53.286269605379253</v>
      </c>
      <c r="O73" s="264">
        <v>50.077021865490082</v>
      </c>
      <c r="P73" s="264">
        <v>49.763364823663402</v>
      </c>
      <c r="Q73" s="264">
        <v>49.610895201497243</v>
      </c>
      <c r="R73" s="264">
        <v>46.992865957257699</v>
      </c>
      <c r="S73" s="264">
        <v>47.676471649625903</v>
      </c>
      <c r="T73" s="264">
        <v>51.002561395284538</v>
      </c>
      <c r="U73" s="264">
        <v>49.074160328780671</v>
      </c>
      <c r="V73" s="264">
        <v>44.250161941696213</v>
      </c>
      <c r="W73" s="264">
        <v>47.276712687737643</v>
      </c>
      <c r="DA73" s="72" t="s">
        <v>231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0</v>
      </c>
      <c r="U74" s="232">
        <v>0</v>
      </c>
      <c r="V74" s="232">
        <v>0</v>
      </c>
      <c r="W74" s="232">
        <v>0</v>
      </c>
      <c r="DA74" s="71" t="s">
        <v>232</v>
      </c>
    </row>
    <row r="75" spans="1:105" ht="12" customHeight="1" x14ac:dyDescent="0.25">
      <c r="A75" s="59" t="s">
        <v>160</v>
      </c>
      <c r="B75" s="232">
        <v>4.848087238140347</v>
      </c>
      <c r="C75" s="232">
        <v>5.2995393424624284</v>
      </c>
      <c r="D75" s="232">
        <v>4.6111059373899952</v>
      </c>
      <c r="E75" s="232">
        <v>1.2382157433353089</v>
      </c>
      <c r="F75" s="232">
        <v>2.061204449937502</v>
      </c>
      <c r="G75" s="232">
        <v>1.400812581227836</v>
      </c>
      <c r="H75" s="232">
        <v>1.070086621292365</v>
      </c>
      <c r="I75" s="232">
        <v>0.88086129612185227</v>
      </c>
      <c r="J75" s="232">
        <v>0.5855515598146912</v>
      </c>
      <c r="K75" s="232">
        <v>0.41363867974415902</v>
      </c>
      <c r="L75" s="232">
        <v>0.99946133862079045</v>
      </c>
      <c r="M75" s="232">
        <v>0.53398906131183288</v>
      </c>
      <c r="N75" s="232">
        <v>0.16554440015147659</v>
      </c>
      <c r="O75" s="232">
        <v>0.237190364493374</v>
      </c>
      <c r="P75" s="232">
        <v>0.16057438089648929</v>
      </c>
      <c r="Q75" s="232">
        <v>0.17675198184147689</v>
      </c>
      <c r="R75" s="232">
        <v>0.25491069200873862</v>
      </c>
      <c r="S75" s="232">
        <v>0.64323391267498164</v>
      </c>
      <c r="T75" s="232">
        <v>0.68671258276525593</v>
      </c>
      <c r="U75" s="232">
        <v>0.61832887492180755</v>
      </c>
      <c r="V75" s="232">
        <v>0.57034265489347113</v>
      </c>
      <c r="W75" s="232">
        <v>0.53522455944777836</v>
      </c>
      <c r="DA75" s="71" t="s">
        <v>233</v>
      </c>
    </row>
    <row r="76" spans="1:105" ht="12" customHeight="1" x14ac:dyDescent="0.25">
      <c r="A76" s="59" t="s">
        <v>70</v>
      </c>
      <c r="B76" s="232">
        <v>0.91753744100680956</v>
      </c>
      <c r="C76" s="232">
        <v>1.0071024129194801</v>
      </c>
      <c r="D76" s="232">
        <v>0.96120914512652922</v>
      </c>
      <c r="E76" s="232">
        <v>0.47918263294132041</v>
      </c>
      <c r="F76" s="232">
        <v>0</v>
      </c>
      <c r="G76" s="232">
        <v>0</v>
      </c>
      <c r="H76" s="232">
        <v>0</v>
      </c>
      <c r="I76" s="232">
        <v>0</v>
      </c>
      <c r="J76" s="232">
        <v>0</v>
      </c>
      <c r="K76" s="232">
        <v>0</v>
      </c>
      <c r="L76" s="232">
        <v>0</v>
      </c>
      <c r="M76" s="232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234</v>
      </c>
    </row>
    <row r="77" spans="1:105" ht="12" customHeight="1" x14ac:dyDescent="0.25">
      <c r="A77" s="59" t="s">
        <v>162</v>
      </c>
      <c r="B77" s="232">
        <v>55.063520487576902</v>
      </c>
      <c r="C77" s="232">
        <v>69.742511862705712</v>
      </c>
      <c r="D77" s="232">
        <v>65.208319005157819</v>
      </c>
      <c r="E77" s="232">
        <v>65.412092372580787</v>
      </c>
      <c r="F77" s="232">
        <v>68.002685013625182</v>
      </c>
      <c r="G77" s="232">
        <v>68.995200989478917</v>
      </c>
      <c r="H77" s="232">
        <v>79.067588863785218</v>
      </c>
      <c r="I77" s="232">
        <v>78.550489469066491</v>
      </c>
      <c r="J77" s="232">
        <v>73.873012170584275</v>
      </c>
      <c r="K77" s="232">
        <v>58.508399872798968</v>
      </c>
      <c r="L77" s="232">
        <v>65.029444873314162</v>
      </c>
      <c r="M77" s="232">
        <v>56.926640702880462</v>
      </c>
      <c r="N77" s="232">
        <v>53.120725205227778</v>
      </c>
      <c r="O77" s="232">
        <v>49.839831500996709</v>
      </c>
      <c r="P77" s="232">
        <v>49.60279044276691</v>
      </c>
      <c r="Q77" s="232">
        <v>49.434143219655759</v>
      </c>
      <c r="R77" s="232">
        <v>46.737955265248956</v>
      </c>
      <c r="S77" s="232">
        <v>47.033237736950923</v>
      </c>
      <c r="T77" s="232">
        <v>50.315848812519278</v>
      </c>
      <c r="U77" s="232">
        <v>48.455831453858863</v>
      </c>
      <c r="V77" s="232">
        <v>43.67981928680274</v>
      </c>
      <c r="W77" s="232">
        <v>46.741488128289859</v>
      </c>
      <c r="DA77" s="71" t="s">
        <v>235</v>
      </c>
    </row>
    <row r="78" spans="1:105" ht="12" customHeight="1" x14ac:dyDescent="0.25">
      <c r="A78" s="60" t="s">
        <v>189</v>
      </c>
      <c r="B78" s="264">
        <v>14.25710448970108</v>
      </c>
      <c r="C78" s="264">
        <v>8.7304800764463639</v>
      </c>
      <c r="D78" s="264">
        <v>11.97444407861693</v>
      </c>
      <c r="E78" s="264">
        <v>9.9110095636897313</v>
      </c>
      <c r="F78" s="264">
        <v>16.450672842762319</v>
      </c>
      <c r="G78" s="264">
        <v>10.643146588999951</v>
      </c>
      <c r="H78" s="264">
        <v>17.43196845968528</v>
      </c>
      <c r="I78" s="264">
        <v>14.86453926385124</v>
      </c>
      <c r="J78" s="264">
        <v>15.765632720719889</v>
      </c>
      <c r="K78" s="264">
        <v>14.459511508550269</v>
      </c>
      <c r="L78" s="264">
        <v>19.764116923760088</v>
      </c>
      <c r="M78" s="264">
        <v>17.33007059042259</v>
      </c>
      <c r="N78" s="264">
        <v>13.930136821496729</v>
      </c>
      <c r="O78" s="264">
        <v>12.695111907300721</v>
      </c>
      <c r="P78" s="264">
        <v>11.850601511802889</v>
      </c>
      <c r="Q78" s="264">
        <v>13.14814021179261</v>
      </c>
      <c r="R78" s="264">
        <v>16.889467921771232</v>
      </c>
      <c r="S78" s="264">
        <v>13.26874274317014</v>
      </c>
      <c r="T78" s="264">
        <v>22.742138928347579</v>
      </c>
      <c r="U78" s="264">
        <v>19.699993736087219</v>
      </c>
      <c r="V78" s="264">
        <v>18.428371797658599</v>
      </c>
      <c r="W78" s="264">
        <v>12.731751415705681</v>
      </c>
      <c r="DA78" s="72" t="s">
        <v>236</v>
      </c>
    </row>
    <row r="79" spans="1:105" ht="12" customHeight="1" x14ac:dyDescent="0.25">
      <c r="A79" s="57" t="s">
        <v>191</v>
      </c>
      <c r="B79" s="263">
        <f t="shared" ref="B79:W79" si="1">B80+B84+B95</f>
        <v>59.313460074387422</v>
      </c>
      <c r="C79" s="263">
        <f t="shared" si="1"/>
        <v>67.257056949881076</v>
      </c>
      <c r="D79" s="263">
        <f t="shared" si="1"/>
        <v>65.488670650109398</v>
      </c>
      <c r="E79" s="263">
        <f t="shared" si="1"/>
        <v>60.458449309888493</v>
      </c>
      <c r="F79" s="263">
        <f t="shared" si="1"/>
        <v>68.015572428661628</v>
      </c>
      <c r="G79" s="263">
        <f t="shared" si="1"/>
        <v>63.281891924298314</v>
      </c>
      <c r="H79" s="263">
        <f t="shared" si="1"/>
        <v>76.536786550019229</v>
      </c>
      <c r="I79" s="263">
        <f t="shared" si="1"/>
        <v>74.640265433099131</v>
      </c>
      <c r="J79" s="263">
        <f t="shared" si="1"/>
        <v>71.103261234233628</v>
      </c>
      <c r="K79" s="263">
        <f t="shared" si="1"/>
        <v>57.362268067079874</v>
      </c>
      <c r="L79" s="263">
        <f t="shared" si="1"/>
        <v>66.793150503264499</v>
      </c>
      <c r="M79" s="263">
        <f t="shared" si="1"/>
        <v>57.926950669406693</v>
      </c>
      <c r="N79" s="263">
        <f t="shared" si="1"/>
        <v>51.914203798322383</v>
      </c>
      <c r="O79" s="263">
        <f t="shared" si="1"/>
        <v>48.557541616419947</v>
      </c>
      <c r="P79" s="263">
        <f t="shared" si="1"/>
        <v>47.620975726150036</v>
      </c>
      <c r="Q79" s="263">
        <f t="shared" si="1"/>
        <v>48.524450180549287</v>
      </c>
      <c r="R79" s="263">
        <f t="shared" si="1"/>
        <v>49.379140487024927</v>
      </c>
      <c r="S79" s="263">
        <f t="shared" si="1"/>
        <v>46.824551591700043</v>
      </c>
      <c r="T79" s="263">
        <f t="shared" si="1"/>
        <v>56.52867166816057</v>
      </c>
      <c r="U79" s="263">
        <f t="shared" si="1"/>
        <v>52.761863434490344</v>
      </c>
      <c r="V79" s="263">
        <f t="shared" si="1"/>
        <v>48.074940260785574</v>
      </c>
      <c r="W79" s="263">
        <f t="shared" si="1"/>
        <v>46.021828447903516</v>
      </c>
      <c r="DA79" s="70"/>
    </row>
    <row r="80" spans="1:105" ht="12" customHeight="1" x14ac:dyDescent="0.25">
      <c r="A80" s="60" t="s">
        <v>192</v>
      </c>
      <c r="B80" s="264">
        <v>32.206191862054773</v>
      </c>
      <c r="C80" s="264">
        <v>40.331052762529403</v>
      </c>
      <c r="D80" s="264">
        <v>37.515091967253028</v>
      </c>
      <c r="E80" s="264">
        <v>35.666939770504783</v>
      </c>
      <c r="F80" s="264">
        <v>37.318594986860752</v>
      </c>
      <c r="G80" s="264">
        <v>37.495496456858753</v>
      </c>
      <c r="H80" s="264">
        <v>42.684262571112193</v>
      </c>
      <c r="I80" s="264">
        <v>42.30804814235907</v>
      </c>
      <c r="J80" s="264">
        <v>39.659359542167557</v>
      </c>
      <c r="K80" s="264">
        <v>31.384036903719171</v>
      </c>
      <c r="L80" s="264">
        <v>35.169415046963579</v>
      </c>
      <c r="M80" s="264">
        <v>30.60563703039973</v>
      </c>
      <c r="N80" s="264">
        <v>28.382219842333871</v>
      </c>
      <c r="O80" s="264">
        <v>26.672856894681559</v>
      </c>
      <c r="P80" s="264">
        <v>26.505791660388589</v>
      </c>
      <c r="Q80" s="264">
        <v>26.424580752444658</v>
      </c>
      <c r="R80" s="264">
        <v>25.030122440501501</v>
      </c>
      <c r="S80" s="264">
        <v>25.39423588266871</v>
      </c>
      <c r="T80" s="264">
        <v>27.165833164214678</v>
      </c>
      <c r="U80" s="264">
        <v>26.138696090836621</v>
      </c>
      <c r="V80" s="264">
        <v>23.56925777670337</v>
      </c>
      <c r="W80" s="264">
        <v>25.181309610586219</v>
      </c>
      <c r="DA80" s="72" t="s">
        <v>237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0</v>
      </c>
      <c r="U81" s="232">
        <v>0</v>
      </c>
      <c r="V81" s="232">
        <v>0</v>
      </c>
      <c r="W81" s="232">
        <v>0</v>
      </c>
      <c r="DA81" s="71" t="s">
        <v>238</v>
      </c>
    </row>
    <row r="82" spans="1:105" ht="12" customHeight="1" x14ac:dyDescent="0.25">
      <c r="A82" s="59" t="s">
        <v>160</v>
      </c>
      <c r="B82" s="232">
        <v>2.6061465162201669</v>
      </c>
      <c r="C82" s="232">
        <v>2.8482163987440758</v>
      </c>
      <c r="D82" s="232">
        <v>2.4776208548591869</v>
      </c>
      <c r="E82" s="232">
        <v>0.66261308595338742</v>
      </c>
      <c r="F82" s="232">
        <v>1.097873021912896</v>
      </c>
      <c r="G82" s="232">
        <v>0.74612411288595892</v>
      </c>
      <c r="H82" s="232">
        <v>0.56996734732570165</v>
      </c>
      <c r="I82" s="232">
        <v>0.4691790050660582</v>
      </c>
      <c r="J82" s="232">
        <v>0.31188621802124361</v>
      </c>
      <c r="K82" s="232">
        <v>0.22031911842832971</v>
      </c>
      <c r="L82" s="232">
        <v>0.53234973374426131</v>
      </c>
      <c r="M82" s="232">
        <v>0.28442214183490078</v>
      </c>
      <c r="N82" s="232">
        <v>8.8175013818047113E-2</v>
      </c>
      <c r="O82" s="232">
        <v>0.1263362798595053</v>
      </c>
      <c r="P82" s="232">
        <v>8.5527799438802204E-2</v>
      </c>
      <c r="Q82" s="232">
        <v>9.4144582522747586E-2</v>
      </c>
      <c r="R82" s="232">
        <v>0.13577477564732951</v>
      </c>
      <c r="S82" s="232">
        <v>0.34260995289756468</v>
      </c>
      <c r="T82" s="232">
        <v>0.36576828584324161</v>
      </c>
      <c r="U82" s="232">
        <v>0.32934461715672603</v>
      </c>
      <c r="V82" s="232">
        <v>0.30378539793697112</v>
      </c>
      <c r="W82" s="232">
        <v>0.2850802134163587</v>
      </c>
      <c r="DA82" s="71" t="s">
        <v>239</v>
      </c>
    </row>
    <row r="83" spans="1:105" ht="12" customHeight="1" x14ac:dyDescent="0.25">
      <c r="A83" s="59" t="s">
        <v>162</v>
      </c>
      <c r="B83" s="232">
        <v>29.600045345834609</v>
      </c>
      <c r="C83" s="232">
        <v>37.482836363785317</v>
      </c>
      <c r="D83" s="232">
        <v>35.037471112393838</v>
      </c>
      <c r="E83" s="232">
        <v>35.004326684551387</v>
      </c>
      <c r="F83" s="232">
        <v>36.220721964947849</v>
      </c>
      <c r="G83" s="232">
        <v>36.749372343972787</v>
      </c>
      <c r="H83" s="232">
        <v>42.114295223786478</v>
      </c>
      <c r="I83" s="232">
        <v>41.83886913729301</v>
      </c>
      <c r="J83" s="232">
        <v>39.347473324146307</v>
      </c>
      <c r="K83" s="232">
        <v>31.163717785290839</v>
      </c>
      <c r="L83" s="232">
        <v>34.637065313219317</v>
      </c>
      <c r="M83" s="232">
        <v>30.321214888564828</v>
      </c>
      <c r="N83" s="232">
        <v>28.29404482851583</v>
      </c>
      <c r="O83" s="232">
        <v>26.546520614822061</v>
      </c>
      <c r="P83" s="232">
        <v>26.420263860949781</v>
      </c>
      <c r="Q83" s="232">
        <v>26.33043616992191</v>
      </c>
      <c r="R83" s="232">
        <v>24.89434766485417</v>
      </c>
      <c r="S83" s="232">
        <v>25.051625929771141</v>
      </c>
      <c r="T83" s="232">
        <v>26.80006487837144</v>
      </c>
      <c r="U83" s="232">
        <v>25.809351473679889</v>
      </c>
      <c r="V83" s="232">
        <v>23.2654723787664</v>
      </c>
      <c r="W83" s="232">
        <v>24.896229397169861</v>
      </c>
      <c r="DA83" s="71" t="s">
        <v>240</v>
      </c>
    </row>
    <row r="84" spans="1:105" ht="12" customHeight="1" x14ac:dyDescent="0.25">
      <c r="A84" s="60" t="s">
        <v>197</v>
      </c>
      <c r="B84" s="264">
        <v>19.443193419100609</v>
      </c>
      <c r="C84" s="264">
        <v>22.233842300109441</v>
      </c>
      <c r="D84" s="264">
        <v>21.539518659650881</v>
      </c>
      <c r="E84" s="264">
        <v>19.487777401218189</v>
      </c>
      <c r="F84" s="264">
        <v>21.934746258508252</v>
      </c>
      <c r="G84" s="264">
        <v>20.11746558099302</v>
      </c>
      <c r="H84" s="264">
        <v>24.567618790920829</v>
      </c>
      <c r="I84" s="264">
        <v>24.41481897470107</v>
      </c>
      <c r="J84" s="264">
        <v>23.046547980749171</v>
      </c>
      <c r="K84" s="264">
        <v>18.276565471848279</v>
      </c>
      <c r="L84" s="264">
        <v>21.096642535855189</v>
      </c>
      <c r="M84" s="264">
        <v>18.090682990189979</v>
      </c>
      <c r="N84" s="264">
        <v>16.112282621489431</v>
      </c>
      <c r="O84" s="264">
        <v>15.12280291345234</v>
      </c>
      <c r="P84" s="264">
        <v>14.803119440807301</v>
      </c>
      <c r="Q84" s="264">
        <v>15.09668814383517</v>
      </c>
      <c r="R84" s="264">
        <v>15.353068524709551</v>
      </c>
      <c r="S84" s="264">
        <v>14.36289709712667</v>
      </c>
      <c r="T84" s="264">
        <v>17.249541935628791</v>
      </c>
      <c r="U84" s="264">
        <v>16.130228782726881</v>
      </c>
      <c r="V84" s="264">
        <v>14.690056365555581</v>
      </c>
      <c r="W84" s="264">
        <v>14.059121484217069</v>
      </c>
      <c r="DA84" s="72" t="s">
        <v>241</v>
      </c>
    </row>
    <row r="85" spans="1:105" ht="12" customHeight="1" x14ac:dyDescent="0.25">
      <c r="A85" s="64" t="s">
        <v>30</v>
      </c>
      <c r="B85" s="231">
        <v>5.7952299063743977</v>
      </c>
      <c r="C85" s="231">
        <v>7.9935617072621978</v>
      </c>
      <c r="D85" s="231">
        <v>6.9269454058935134</v>
      </c>
      <c r="E85" s="231">
        <v>5.2131942711377803</v>
      </c>
      <c r="F85" s="231">
        <v>5.4990711500148448</v>
      </c>
      <c r="G85" s="231">
        <v>4.5090023179051801</v>
      </c>
      <c r="H85" s="231">
        <v>5.8222543166628684</v>
      </c>
      <c r="I85" s="231">
        <v>7.4108357764650048</v>
      </c>
      <c r="J85" s="231">
        <v>6.215381516460047</v>
      </c>
      <c r="K85" s="231">
        <v>3.7949672851592822</v>
      </c>
      <c r="L85" s="231">
        <v>3.6529058390709261</v>
      </c>
      <c r="M85" s="231">
        <v>2.3727249542366469</v>
      </c>
      <c r="N85" s="231">
        <v>1.7645799108069049</v>
      </c>
      <c r="O85" s="231">
        <v>1.87035739463038</v>
      </c>
      <c r="P85" s="231">
        <v>1.7547950540998649</v>
      </c>
      <c r="Q85" s="231">
        <v>1.6350807689572571</v>
      </c>
      <c r="R85" s="231">
        <v>1.6175722018795089</v>
      </c>
      <c r="S85" s="231">
        <v>0.77898284685545927</v>
      </c>
      <c r="T85" s="231">
        <v>0.71034551018517444</v>
      </c>
      <c r="U85" s="231">
        <v>0.72308748340555573</v>
      </c>
      <c r="V85" s="231">
        <v>0.65618469724248796</v>
      </c>
      <c r="W85" s="231">
        <v>0.54703555633289203</v>
      </c>
      <c r="DA85" s="73" t="s">
        <v>242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243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0</v>
      </c>
      <c r="U87" s="231">
        <v>0</v>
      </c>
      <c r="V87" s="231">
        <v>0</v>
      </c>
      <c r="W87" s="231">
        <v>0</v>
      </c>
      <c r="DA87" s="73" t="s">
        <v>244</v>
      </c>
    </row>
    <row r="88" spans="1:105" ht="12" customHeight="1" x14ac:dyDescent="0.25">
      <c r="A88" s="64" t="s">
        <v>160</v>
      </c>
      <c r="B88" s="231">
        <v>1.087743672071998</v>
      </c>
      <c r="C88" s="231">
        <v>0.99234407825873594</v>
      </c>
      <c r="D88" s="231">
        <v>0.95195704530542391</v>
      </c>
      <c r="E88" s="231">
        <v>0.26329729846066219</v>
      </c>
      <c r="F88" s="231">
        <v>0.48351992632341401</v>
      </c>
      <c r="G88" s="231">
        <v>0.31059332202959022</v>
      </c>
      <c r="H88" s="231">
        <v>0.25022840819439118</v>
      </c>
      <c r="I88" s="231">
        <v>0.18851479687658329</v>
      </c>
      <c r="J88" s="231">
        <v>0.13232793537889981</v>
      </c>
      <c r="K88" s="231">
        <v>0.1016465922092978</v>
      </c>
      <c r="L88" s="231">
        <v>0.2639941754925067</v>
      </c>
      <c r="M88" s="231">
        <v>0.14604664232792711</v>
      </c>
      <c r="N88" s="231">
        <v>4.4562507065297158E-2</v>
      </c>
      <c r="O88" s="231">
        <v>6.275365593358645E-2</v>
      </c>
      <c r="P88" s="231">
        <v>4.2095473451397337E-2</v>
      </c>
      <c r="Q88" s="231">
        <v>4.7538102680867521E-2</v>
      </c>
      <c r="R88" s="231">
        <v>7.3895174866820471E-2</v>
      </c>
      <c r="S88" s="231">
        <v>0.18224033098905221</v>
      </c>
      <c r="T88" s="231">
        <v>0.22159658241724281</v>
      </c>
      <c r="U88" s="231">
        <v>0.19329185826518261</v>
      </c>
      <c r="V88" s="231">
        <v>0.1801607220852339</v>
      </c>
      <c r="W88" s="231">
        <v>0.1522202284163969</v>
      </c>
      <c r="DA88" s="73" t="s">
        <v>245</v>
      </c>
    </row>
    <row r="89" spans="1:105" ht="12" customHeight="1" x14ac:dyDescent="0.25">
      <c r="A89" s="64" t="s">
        <v>70</v>
      </c>
      <c r="B89" s="231">
        <v>0.2058637760254344</v>
      </c>
      <c r="C89" s="231">
        <v>0.18858094092313371</v>
      </c>
      <c r="D89" s="231">
        <v>0.19844042408471169</v>
      </c>
      <c r="E89" s="231">
        <v>0.1018945958342177</v>
      </c>
      <c r="F89" s="231">
        <v>0</v>
      </c>
      <c r="G89" s="231">
        <v>0</v>
      </c>
      <c r="H89" s="231">
        <v>0</v>
      </c>
      <c r="I89" s="231">
        <v>0</v>
      </c>
      <c r="J89" s="231">
        <v>0</v>
      </c>
      <c r="K89" s="231">
        <v>0</v>
      </c>
      <c r="L89" s="231">
        <v>0</v>
      </c>
      <c r="M89" s="231">
        <v>0</v>
      </c>
      <c r="N89" s="231">
        <v>0</v>
      </c>
      <c r="O89" s="231">
        <v>0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246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0</v>
      </c>
      <c r="P90" s="231">
        <v>0</v>
      </c>
      <c r="Q90" s="231">
        <v>0</v>
      </c>
      <c r="R90" s="231">
        <v>0</v>
      </c>
      <c r="S90" s="231">
        <v>0</v>
      </c>
      <c r="T90" s="231">
        <v>0</v>
      </c>
      <c r="U90" s="231">
        <v>0</v>
      </c>
      <c r="V90" s="231">
        <v>0</v>
      </c>
      <c r="W90" s="231">
        <v>0</v>
      </c>
      <c r="DA90" s="73" t="s">
        <v>247</v>
      </c>
    </row>
    <row r="91" spans="1:105" ht="12" customHeight="1" x14ac:dyDescent="0.25">
      <c r="A91" s="64" t="s">
        <v>162</v>
      </c>
      <c r="B91" s="231">
        <v>12.35435606462878</v>
      </c>
      <c r="C91" s="231">
        <v>13.059355573665369</v>
      </c>
      <c r="D91" s="231">
        <v>13.462175784367229</v>
      </c>
      <c r="E91" s="231">
        <v>13.909391235785529</v>
      </c>
      <c r="F91" s="231">
        <v>15.952155182169991</v>
      </c>
      <c r="G91" s="231">
        <v>15.29786994105825</v>
      </c>
      <c r="H91" s="231">
        <v>18.48911714946858</v>
      </c>
      <c r="I91" s="231">
        <v>16.810739252606279</v>
      </c>
      <c r="J91" s="231">
        <v>16.694453318248161</v>
      </c>
      <c r="K91" s="231">
        <v>14.377715996887281</v>
      </c>
      <c r="L91" s="231">
        <v>17.176647078471479</v>
      </c>
      <c r="M91" s="231">
        <v>15.569503826987409</v>
      </c>
      <c r="N91" s="231">
        <v>14.29944286913747</v>
      </c>
      <c r="O91" s="231">
        <v>13.186166497454179</v>
      </c>
      <c r="P91" s="231">
        <v>13.003649377572479</v>
      </c>
      <c r="Q91" s="231">
        <v>13.29549661527615</v>
      </c>
      <c r="R91" s="231">
        <v>13.54870346954614</v>
      </c>
      <c r="S91" s="231">
        <v>13.3254056475715</v>
      </c>
      <c r="T91" s="231">
        <v>16.23651643803997</v>
      </c>
      <c r="U91" s="231">
        <v>15.147469389465719</v>
      </c>
      <c r="V91" s="231">
        <v>13.797649037371681</v>
      </c>
      <c r="W91" s="231">
        <v>13.293485647877469</v>
      </c>
      <c r="DA91" s="73" t="s">
        <v>248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249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250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6.0189165949973058E-3</v>
      </c>
      <c r="I94" s="231">
        <v>4.7291487532028784E-3</v>
      </c>
      <c r="J94" s="231">
        <v>4.3852106620677839E-3</v>
      </c>
      <c r="K94" s="231">
        <v>2.2355975924238719E-3</v>
      </c>
      <c r="L94" s="231">
        <v>3.095442820275374E-3</v>
      </c>
      <c r="M94" s="231">
        <v>2.40756663799328E-3</v>
      </c>
      <c r="N94" s="231">
        <v>3.697334479765725E-3</v>
      </c>
      <c r="O94" s="231">
        <v>3.5253654341918322E-3</v>
      </c>
      <c r="P94" s="231">
        <v>2.5795356835664768E-3</v>
      </c>
      <c r="Q94" s="231">
        <v>0.11857265692089421</v>
      </c>
      <c r="R94" s="231">
        <v>0.1128976784170774</v>
      </c>
      <c r="S94" s="231">
        <v>7.6268271710660071E-2</v>
      </c>
      <c r="T94" s="231">
        <v>8.1083404986400986E-2</v>
      </c>
      <c r="U94" s="231">
        <v>6.6380051590421055E-2</v>
      </c>
      <c r="V94" s="231">
        <v>5.6061908856186241E-2</v>
      </c>
      <c r="W94" s="231">
        <v>6.6380051590303371E-2</v>
      </c>
      <c r="DA94" s="73" t="s">
        <v>251</v>
      </c>
    </row>
    <row r="95" spans="1:105" ht="12" customHeight="1" x14ac:dyDescent="0.25">
      <c r="A95" s="61" t="s">
        <v>209</v>
      </c>
      <c r="B95" s="265">
        <v>7.6640747932320394</v>
      </c>
      <c r="C95" s="265">
        <v>4.692161887242233</v>
      </c>
      <c r="D95" s="265">
        <v>6.4340600232054852</v>
      </c>
      <c r="E95" s="265">
        <v>5.30373213816552</v>
      </c>
      <c r="F95" s="265">
        <v>8.7622311832926219</v>
      </c>
      <c r="G95" s="265">
        <v>5.6689298864465414</v>
      </c>
      <c r="H95" s="265">
        <v>9.284905187986217</v>
      </c>
      <c r="I95" s="265">
        <v>7.9173983160389954</v>
      </c>
      <c r="J95" s="265">
        <v>8.3973537113168977</v>
      </c>
      <c r="K95" s="265">
        <v>7.7016656915124244</v>
      </c>
      <c r="L95" s="265">
        <v>10.52709292044573</v>
      </c>
      <c r="M95" s="265">
        <v>9.2306306488169838</v>
      </c>
      <c r="N95" s="265">
        <v>7.4197013344990808</v>
      </c>
      <c r="O95" s="265">
        <v>6.7618818082860459</v>
      </c>
      <c r="P95" s="265">
        <v>6.3120646249541492</v>
      </c>
      <c r="Q95" s="265">
        <v>7.0031812842694574</v>
      </c>
      <c r="R95" s="265">
        <v>8.9959495218138805</v>
      </c>
      <c r="S95" s="265">
        <v>7.0674186119046638</v>
      </c>
      <c r="T95" s="265">
        <v>12.1132965683171</v>
      </c>
      <c r="U95" s="265">
        <v>10.49293856092684</v>
      </c>
      <c r="V95" s="265">
        <v>9.8156261185266231</v>
      </c>
      <c r="W95" s="265">
        <v>6.7813973531002336</v>
      </c>
      <c r="DA95" s="74" t="s">
        <v>252</v>
      </c>
    </row>
    <row r="96" spans="1:105" ht="12" hidden="1" customHeight="1" x14ac:dyDescent="0.25"/>
    <row r="98" spans="1:105" ht="15" customHeight="1" x14ac:dyDescent="0.25">
      <c r="A98" s="32" t="s">
        <v>253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</v>
      </c>
      <c r="C100" s="234">
        <f t="shared" si="2"/>
        <v>0</v>
      </c>
      <c r="D100" s="234">
        <f t="shared" si="2"/>
        <v>0</v>
      </c>
      <c r="E100" s="234">
        <f t="shared" si="2"/>
        <v>0</v>
      </c>
      <c r="F100" s="234">
        <f t="shared" si="2"/>
        <v>0</v>
      </c>
      <c r="G100" s="234">
        <f t="shared" si="2"/>
        <v>0</v>
      </c>
      <c r="H100" s="234">
        <f t="shared" si="2"/>
        <v>0</v>
      </c>
      <c r="I100" s="234">
        <f t="shared" si="2"/>
        <v>0</v>
      </c>
      <c r="J100" s="234">
        <f t="shared" si="2"/>
        <v>0</v>
      </c>
      <c r="K100" s="234">
        <f t="shared" si="2"/>
        <v>0</v>
      </c>
      <c r="L100" s="234">
        <f t="shared" si="2"/>
        <v>0</v>
      </c>
      <c r="M100" s="234">
        <f t="shared" si="2"/>
        <v>0</v>
      </c>
      <c r="N100" s="234">
        <f t="shared" si="2"/>
        <v>0</v>
      </c>
      <c r="O100" s="234">
        <f t="shared" si="2"/>
        <v>0</v>
      </c>
      <c r="P100" s="234">
        <f t="shared" si="2"/>
        <v>0</v>
      </c>
      <c r="Q100" s="234">
        <f t="shared" si="2"/>
        <v>0</v>
      </c>
      <c r="R100" s="234">
        <f t="shared" si="2"/>
        <v>0</v>
      </c>
      <c r="S100" s="234">
        <f t="shared" si="2"/>
        <v>0</v>
      </c>
      <c r="T100" s="234">
        <f t="shared" si="2"/>
        <v>0</v>
      </c>
      <c r="U100" s="234">
        <f t="shared" si="2"/>
        <v>0</v>
      </c>
      <c r="V100" s="234">
        <f t="shared" si="2"/>
        <v>0</v>
      </c>
      <c r="W100" s="234">
        <f t="shared" si="2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0</v>
      </c>
      <c r="C101" s="268">
        <f t="shared" si="3"/>
        <v>0</v>
      </c>
      <c r="D101" s="268">
        <f t="shared" si="3"/>
        <v>0</v>
      </c>
      <c r="E101" s="268">
        <f t="shared" si="3"/>
        <v>0</v>
      </c>
      <c r="F101" s="268">
        <f t="shared" si="3"/>
        <v>0</v>
      </c>
      <c r="G101" s="268">
        <f t="shared" si="3"/>
        <v>0</v>
      </c>
      <c r="H101" s="268">
        <f t="shared" si="3"/>
        <v>0</v>
      </c>
      <c r="I101" s="268">
        <f t="shared" si="3"/>
        <v>0</v>
      </c>
      <c r="J101" s="268">
        <f t="shared" si="3"/>
        <v>0</v>
      </c>
      <c r="K101" s="268">
        <f t="shared" si="3"/>
        <v>0</v>
      </c>
      <c r="L101" s="268">
        <f t="shared" si="3"/>
        <v>0</v>
      </c>
      <c r="M101" s="268">
        <f t="shared" si="3"/>
        <v>0</v>
      </c>
      <c r="N101" s="268">
        <f t="shared" si="3"/>
        <v>0</v>
      </c>
      <c r="O101" s="268">
        <f t="shared" si="3"/>
        <v>0</v>
      </c>
      <c r="P101" s="268">
        <f t="shared" si="3"/>
        <v>0</v>
      </c>
      <c r="Q101" s="268">
        <f t="shared" si="3"/>
        <v>0</v>
      </c>
      <c r="R101" s="268">
        <f t="shared" si="3"/>
        <v>0</v>
      </c>
      <c r="S101" s="268">
        <f t="shared" si="3"/>
        <v>0</v>
      </c>
      <c r="T101" s="268">
        <f t="shared" si="3"/>
        <v>0</v>
      </c>
      <c r="U101" s="268">
        <f t="shared" si="3"/>
        <v>0</v>
      </c>
      <c r="V101" s="268">
        <f t="shared" si="3"/>
        <v>0</v>
      </c>
      <c r="W101" s="268">
        <f t="shared" si="3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0</v>
      </c>
      <c r="C102" s="269">
        <f t="shared" si="4"/>
        <v>0</v>
      </c>
      <c r="D102" s="269">
        <f t="shared" si="4"/>
        <v>0</v>
      </c>
      <c r="E102" s="269">
        <f t="shared" si="4"/>
        <v>0</v>
      </c>
      <c r="F102" s="269">
        <f t="shared" si="4"/>
        <v>0</v>
      </c>
      <c r="G102" s="269">
        <f t="shared" si="4"/>
        <v>0</v>
      </c>
      <c r="H102" s="269">
        <f t="shared" si="4"/>
        <v>0</v>
      </c>
      <c r="I102" s="269">
        <f t="shared" si="4"/>
        <v>0</v>
      </c>
      <c r="J102" s="269">
        <f t="shared" si="4"/>
        <v>0</v>
      </c>
      <c r="K102" s="269">
        <f t="shared" si="4"/>
        <v>0</v>
      </c>
      <c r="L102" s="269">
        <f t="shared" si="4"/>
        <v>0</v>
      </c>
      <c r="M102" s="269">
        <f t="shared" si="4"/>
        <v>0</v>
      </c>
      <c r="N102" s="269">
        <f t="shared" si="4"/>
        <v>0</v>
      </c>
      <c r="O102" s="269">
        <f t="shared" si="4"/>
        <v>0</v>
      </c>
      <c r="P102" s="269">
        <f t="shared" si="4"/>
        <v>0</v>
      </c>
      <c r="Q102" s="269">
        <f t="shared" si="4"/>
        <v>0</v>
      </c>
      <c r="R102" s="269">
        <f t="shared" si="4"/>
        <v>0</v>
      </c>
      <c r="S102" s="269">
        <f t="shared" si="4"/>
        <v>0</v>
      </c>
      <c r="T102" s="269">
        <f t="shared" si="4"/>
        <v>0</v>
      </c>
      <c r="U102" s="269">
        <f t="shared" si="4"/>
        <v>0</v>
      </c>
      <c r="V102" s="269">
        <f t="shared" si="4"/>
        <v>0</v>
      </c>
      <c r="W102" s="269">
        <f t="shared" si="4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0</v>
      </c>
      <c r="C103" s="269">
        <f t="shared" si="5"/>
        <v>0</v>
      </c>
      <c r="D103" s="269">
        <f t="shared" si="5"/>
        <v>0</v>
      </c>
      <c r="E103" s="269">
        <f t="shared" si="5"/>
        <v>0</v>
      </c>
      <c r="F103" s="269">
        <f t="shared" si="5"/>
        <v>0</v>
      </c>
      <c r="G103" s="269">
        <f t="shared" si="5"/>
        <v>0</v>
      </c>
      <c r="H103" s="269">
        <f t="shared" si="5"/>
        <v>0</v>
      </c>
      <c r="I103" s="269">
        <f t="shared" si="5"/>
        <v>0</v>
      </c>
      <c r="J103" s="269">
        <f t="shared" si="5"/>
        <v>0</v>
      </c>
      <c r="K103" s="269">
        <f t="shared" si="5"/>
        <v>0</v>
      </c>
      <c r="L103" s="269">
        <f t="shared" si="5"/>
        <v>0</v>
      </c>
      <c r="M103" s="269">
        <f t="shared" si="5"/>
        <v>0</v>
      </c>
      <c r="N103" s="269">
        <f t="shared" si="5"/>
        <v>0</v>
      </c>
      <c r="O103" s="269">
        <f t="shared" si="5"/>
        <v>0</v>
      </c>
      <c r="P103" s="269">
        <f t="shared" si="5"/>
        <v>0</v>
      </c>
      <c r="Q103" s="269">
        <f t="shared" si="5"/>
        <v>0</v>
      </c>
      <c r="R103" s="269">
        <f t="shared" si="5"/>
        <v>0</v>
      </c>
      <c r="S103" s="269">
        <f t="shared" si="5"/>
        <v>0</v>
      </c>
      <c r="T103" s="269">
        <f t="shared" si="5"/>
        <v>0</v>
      </c>
      <c r="U103" s="269">
        <f t="shared" si="5"/>
        <v>0</v>
      </c>
      <c r="V103" s="269">
        <f t="shared" si="5"/>
        <v>0</v>
      </c>
      <c r="W103" s="269">
        <f t="shared" si="5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0</v>
      </c>
      <c r="C104" s="269">
        <f t="shared" si="6"/>
        <v>0</v>
      </c>
      <c r="D104" s="269">
        <f t="shared" si="6"/>
        <v>0</v>
      </c>
      <c r="E104" s="269">
        <f t="shared" si="6"/>
        <v>0</v>
      </c>
      <c r="F104" s="269">
        <f t="shared" si="6"/>
        <v>0</v>
      </c>
      <c r="G104" s="269">
        <f t="shared" si="6"/>
        <v>0</v>
      </c>
      <c r="H104" s="269">
        <f t="shared" si="6"/>
        <v>0</v>
      </c>
      <c r="I104" s="269">
        <f t="shared" si="6"/>
        <v>0</v>
      </c>
      <c r="J104" s="269">
        <f t="shared" si="6"/>
        <v>0</v>
      </c>
      <c r="K104" s="269">
        <f t="shared" si="6"/>
        <v>0</v>
      </c>
      <c r="L104" s="269">
        <f t="shared" si="6"/>
        <v>0</v>
      </c>
      <c r="M104" s="269">
        <f t="shared" si="6"/>
        <v>0</v>
      </c>
      <c r="N104" s="269">
        <f t="shared" si="6"/>
        <v>0</v>
      </c>
      <c r="O104" s="269">
        <f t="shared" si="6"/>
        <v>0</v>
      </c>
      <c r="P104" s="269">
        <f t="shared" si="6"/>
        <v>0</v>
      </c>
      <c r="Q104" s="269">
        <f t="shared" si="6"/>
        <v>0</v>
      </c>
      <c r="R104" s="269">
        <f t="shared" si="6"/>
        <v>0</v>
      </c>
      <c r="S104" s="269">
        <f t="shared" si="6"/>
        <v>0</v>
      </c>
      <c r="T104" s="269">
        <f t="shared" si="6"/>
        <v>0</v>
      </c>
      <c r="U104" s="269">
        <f t="shared" si="6"/>
        <v>0</v>
      </c>
      <c r="V104" s="269">
        <f t="shared" si="6"/>
        <v>0</v>
      </c>
      <c r="W104" s="269">
        <f t="shared" si="6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0</v>
      </c>
      <c r="C105" s="270">
        <f t="shared" si="7"/>
        <v>0</v>
      </c>
      <c r="D105" s="270">
        <f t="shared" si="7"/>
        <v>0</v>
      </c>
      <c r="E105" s="270">
        <f t="shared" si="7"/>
        <v>0</v>
      </c>
      <c r="F105" s="270">
        <f t="shared" si="7"/>
        <v>0</v>
      </c>
      <c r="G105" s="270">
        <f t="shared" si="7"/>
        <v>0</v>
      </c>
      <c r="H105" s="270">
        <f t="shared" si="7"/>
        <v>0</v>
      </c>
      <c r="I105" s="270">
        <f t="shared" si="7"/>
        <v>0</v>
      </c>
      <c r="J105" s="270">
        <f t="shared" si="7"/>
        <v>0</v>
      </c>
      <c r="K105" s="270">
        <f t="shared" si="7"/>
        <v>0</v>
      </c>
      <c r="L105" s="270">
        <f t="shared" si="7"/>
        <v>0</v>
      </c>
      <c r="M105" s="270">
        <f t="shared" si="7"/>
        <v>0</v>
      </c>
      <c r="N105" s="270">
        <f t="shared" si="7"/>
        <v>0</v>
      </c>
      <c r="O105" s="270">
        <f t="shared" si="7"/>
        <v>0</v>
      </c>
      <c r="P105" s="270">
        <f t="shared" si="7"/>
        <v>0</v>
      </c>
      <c r="Q105" s="270">
        <f t="shared" si="7"/>
        <v>0</v>
      </c>
      <c r="R105" s="270">
        <f t="shared" si="7"/>
        <v>0</v>
      </c>
      <c r="S105" s="270">
        <f t="shared" si="7"/>
        <v>0</v>
      </c>
      <c r="T105" s="270">
        <f t="shared" si="7"/>
        <v>0</v>
      </c>
      <c r="U105" s="270">
        <f t="shared" si="7"/>
        <v>0</v>
      </c>
      <c r="V105" s="270">
        <f t="shared" si="7"/>
        <v>0</v>
      </c>
      <c r="W105" s="270">
        <f t="shared" si="7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</v>
      </c>
      <c r="C106" s="271">
        <f t="shared" si="8"/>
        <v>0</v>
      </c>
      <c r="D106" s="271">
        <f t="shared" si="8"/>
        <v>0</v>
      </c>
      <c r="E106" s="271">
        <f t="shared" si="8"/>
        <v>0</v>
      </c>
      <c r="F106" s="271">
        <f t="shared" si="8"/>
        <v>0</v>
      </c>
      <c r="G106" s="271">
        <f t="shared" si="8"/>
        <v>0</v>
      </c>
      <c r="H106" s="271">
        <f t="shared" si="8"/>
        <v>0</v>
      </c>
      <c r="I106" s="271">
        <f t="shared" si="8"/>
        <v>0</v>
      </c>
      <c r="J106" s="271">
        <f t="shared" si="8"/>
        <v>0</v>
      </c>
      <c r="K106" s="271">
        <f t="shared" si="8"/>
        <v>0</v>
      </c>
      <c r="L106" s="271">
        <f t="shared" si="8"/>
        <v>0</v>
      </c>
      <c r="M106" s="271">
        <f t="shared" si="8"/>
        <v>0</v>
      </c>
      <c r="N106" s="271">
        <f t="shared" si="8"/>
        <v>0</v>
      </c>
      <c r="O106" s="271">
        <f t="shared" si="8"/>
        <v>0</v>
      </c>
      <c r="P106" s="271">
        <f t="shared" si="8"/>
        <v>0</v>
      </c>
      <c r="Q106" s="271">
        <f t="shared" si="8"/>
        <v>0</v>
      </c>
      <c r="R106" s="271">
        <f t="shared" si="8"/>
        <v>0</v>
      </c>
      <c r="S106" s="271">
        <f t="shared" si="8"/>
        <v>0</v>
      </c>
      <c r="T106" s="271">
        <f t="shared" si="8"/>
        <v>0</v>
      </c>
      <c r="U106" s="271">
        <f t="shared" si="8"/>
        <v>0</v>
      </c>
      <c r="V106" s="271">
        <f t="shared" si="8"/>
        <v>0</v>
      </c>
      <c r="W106" s="271">
        <f t="shared" si="8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</v>
      </c>
      <c r="C107" s="271">
        <f t="shared" si="9"/>
        <v>0</v>
      </c>
      <c r="D107" s="271">
        <f t="shared" si="9"/>
        <v>0</v>
      </c>
      <c r="E107" s="271">
        <f t="shared" si="9"/>
        <v>0</v>
      </c>
      <c r="F107" s="271">
        <f t="shared" si="9"/>
        <v>0</v>
      </c>
      <c r="G107" s="271">
        <f t="shared" si="9"/>
        <v>0</v>
      </c>
      <c r="H107" s="271">
        <f t="shared" si="9"/>
        <v>0</v>
      </c>
      <c r="I107" s="271">
        <f t="shared" si="9"/>
        <v>0</v>
      </c>
      <c r="J107" s="271">
        <f t="shared" si="9"/>
        <v>0</v>
      </c>
      <c r="K107" s="271">
        <f t="shared" si="9"/>
        <v>0</v>
      </c>
      <c r="L107" s="271">
        <f t="shared" si="9"/>
        <v>0</v>
      </c>
      <c r="M107" s="271">
        <f t="shared" si="9"/>
        <v>0</v>
      </c>
      <c r="N107" s="271">
        <f t="shared" si="9"/>
        <v>0</v>
      </c>
      <c r="O107" s="271">
        <f t="shared" si="9"/>
        <v>0</v>
      </c>
      <c r="P107" s="271">
        <f t="shared" si="9"/>
        <v>0</v>
      </c>
      <c r="Q107" s="271">
        <f t="shared" si="9"/>
        <v>0</v>
      </c>
      <c r="R107" s="271">
        <f t="shared" si="9"/>
        <v>0</v>
      </c>
      <c r="S107" s="271">
        <f t="shared" si="9"/>
        <v>0</v>
      </c>
      <c r="T107" s="271">
        <f t="shared" si="9"/>
        <v>0</v>
      </c>
      <c r="U107" s="271">
        <f t="shared" si="9"/>
        <v>0</v>
      </c>
      <c r="V107" s="271">
        <f t="shared" si="9"/>
        <v>0</v>
      </c>
      <c r="W107" s="271">
        <f t="shared" si="9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</v>
      </c>
      <c r="C108" s="271">
        <f t="shared" si="10"/>
        <v>0</v>
      </c>
      <c r="D108" s="271">
        <f t="shared" si="10"/>
        <v>0</v>
      </c>
      <c r="E108" s="271">
        <f t="shared" si="10"/>
        <v>0</v>
      </c>
      <c r="F108" s="271">
        <f t="shared" si="10"/>
        <v>0</v>
      </c>
      <c r="G108" s="271">
        <f t="shared" si="10"/>
        <v>0</v>
      </c>
      <c r="H108" s="271">
        <f t="shared" si="10"/>
        <v>0</v>
      </c>
      <c r="I108" s="271">
        <f t="shared" si="10"/>
        <v>0</v>
      </c>
      <c r="J108" s="271">
        <f t="shared" si="10"/>
        <v>0</v>
      </c>
      <c r="K108" s="271">
        <f t="shared" si="10"/>
        <v>0</v>
      </c>
      <c r="L108" s="271">
        <f t="shared" si="10"/>
        <v>0</v>
      </c>
      <c r="M108" s="271">
        <f t="shared" si="10"/>
        <v>0</v>
      </c>
      <c r="N108" s="271">
        <f t="shared" si="10"/>
        <v>0</v>
      </c>
      <c r="O108" s="271">
        <f t="shared" si="10"/>
        <v>0</v>
      </c>
      <c r="P108" s="271">
        <f t="shared" si="10"/>
        <v>0</v>
      </c>
      <c r="Q108" s="271">
        <f t="shared" si="10"/>
        <v>0</v>
      </c>
      <c r="R108" s="271">
        <f t="shared" si="10"/>
        <v>0</v>
      </c>
      <c r="S108" s="271">
        <f t="shared" si="10"/>
        <v>0</v>
      </c>
      <c r="T108" s="271">
        <f t="shared" si="10"/>
        <v>0</v>
      </c>
      <c r="U108" s="271">
        <f t="shared" si="10"/>
        <v>0</v>
      </c>
      <c r="V108" s="271">
        <f t="shared" si="10"/>
        <v>0</v>
      </c>
      <c r="W108" s="271">
        <f t="shared" si="10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</v>
      </c>
      <c r="C109" s="272">
        <f t="shared" si="11"/>
        <v>0</v>
      </c>
      <c r="D109" s="272">
        <f t="shared" si="11"/>
        <v>0</v>
      </c>
      <c r="E109" s="272">
        <f t="shared" si="11"/>
        <v>0</v>
      </c>
      <c r="F109" s="272">
        <f t="shared" si="11"/>
        <v>0</v>
      </c>
      <c r="G109" s="272">
        <f t="shared" si="11"/>
        <v>0</v>
      </c>
      <c r="H109" s="272">
        <f t="shared" si="11"/>
        <v>0</v>
      </c>
      <c r="I109" s="272">
        <f t="shared" si="11"/>
        <v>0</v>
      </c>
      <c r="J109" s="272">
        <f t="shared" si="11"/>
        <v>0</v>
      </c>
      <c r="K109" s="272">
        <f t="shared" si="11"/>
        <v>0</v>
      </c>
      <c r="L109" s="272">
        <f t="shared" si="11"/>
        <v>0</v>
      </c>
      <c r="M109" s="272">
        <f t="shared" si="11"/>
        <v>0</v>
      </c>
      <c r="N109" s="272">
        <f t="shared" si="11"/>
        <v>0</v>
      </c>
      <c r="O109" s="272">
        <f t="shared" si="11"/>
        <v>0</v>
      </c>
      <c r="P109" s="272">
        <f t="shared" si="11"/>
        <v>0</v>
      </c>
      <c r="Q109" s="272">
        <f t="shared" si="11"/>
        <v>0</v>
      </c>
      <c r="R109" s="272">
        <f t="shared" si="11"/>
        <v>0</v>
      </c>
      <c r="S109" s="272">
        <f t="shared" si="11"/>
        <v>0</v>
      </c>
      <c r="T109" s="272">
        <f t="shared" si="11"/>
        <v>0</v>
      </c>
      <c r="U109" s="272">
        <f t="shared" si="11"/>
        <v>0</v>
      </c>
      <c r="V109" s="272">
        <f t="shared" si="11"/>
        <v>0</v>
      </c>
      <c r="W109" s="272">
        <f t="shared" si="11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</v>
      </c>
      <c r="C110" s="272">
        <f t="shared" si="12"/>
        <v>0</v>
      </c>
      <c r="D110" s="272">
        <f t="shared" si="12"/>
        <v>0</v>
      </c>
      <c r="E110" s="272">
        <f t="shared" si="12"/>
        <v>0</v>
      </c>
      <c r="F110" s="272">
        <f t="shared" si="12"/>
        <v>0</v>
      </c>
      <c r="G110" s="272">
        <f t="shared" si="12"/>
        <v>0</v>
      </c>
      <c r="H110" s="272">
        <f t="shared" si="12"/>
        <v>0</v>
      </c>
      <c r="I110" s="272">
        <f t="shared" si="12"/>
        <v>0</v>
      </c>
      <c r="J110" s="272">
        <f t="shared" si="12"/>
        <v>0</v>
      </c>
      <c r="K110" s="272">
        <f t="shared" si="12"/>
        <v>0</v>
      </c>
      <c r="L110" s="272">
        <f t="shared" si="12"/>
        <v>0</v>
      </c>
      <c r="M110" s="272">
        <f t="shared" si="12"/>
        <v>0</v>
      </c>
      <c r="N110" s="272">
        <f t="shared" si="12"/>
        <v>0</v>
      </c>
      <c r="O110" s="272">
        <f t="shared" si="12"/>
        <v>0</v>
      </c>
      <c r="P110" s="272">
        <f t="shared" si="12"/>
        <v>0</v>
      </c>
      <c r="Q110" s="272">
        <f t="shared" si="12"/>
        <v>0</v>
      </c>
      <c r="R110" s="272">
        <f t="shared" si="12"/>
        <v>0</v>
      </c>
      <c r="S110" s="272">
        <f t="shared" si="12"/>
        <v>0</v>
      </c>
      <c r="T110" s="272">
        <f t="shared" si="12"/>
        <v>0</v>
      </c>
      <c r="U110" s="272">
        <f t="shared" si="12"/>
        <v>0</v>
      </c>
      <c r="V110" s="272">
        <f t="shared" si="12"/>
        <v>0</v>
      </c>
      <c r="W110" s="272">
        <f t="shared" si="12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</v>
      </c>
      <c r="C111" s="271">
        <f t="shared" si="13"/>
        <v>0</v>
      </c>
      <c r="D111" s="271">
        <f t="shared" si="13"/>
        <v>0</v>
      </c>
      <c r="E111" s="271">
        <f t="shared" si="13"/>
        <v>0</v>
      </c>
      <c r="F111" s="271">
        <f t="shared" si="13"/>
        <v>0</v>
      </c>
      <c r="G111" s="271">
        <f t="shared" si="13"/>
        <v>0</v>
      </c>
      <c r="H111" s="271">
        <f t="shared" si="13"/>
        <v>0</v>
      </c>
      <c r="I111" s="271">
        <f t="shared" si="13"/>
        <v>0</v>
      </c>
      <c r="J111" s="271">
        <f t="shared" si="13"/>
        <v>0</v>
      </c>
      <c r="K111" s="271">
        <f t="shared" si="13"/>
        <v>0</v>
      </c>
      <c r="L111" s="271">
        <f t="shared" si="13"/>
        <v>0</v>
      </c>
      <c r="M111" s="271">
        <f t="shared" si="13"/>
        <v>0</v>
      </c>
      <c r="N111" s="271">
        <f t="shared" si="13"/>
        <v>0</v>
      </c>
      <c r="O111" s="271">
        <f t="shared" si="13"/>
        <v>0</v>
      </c>
      <c r="P111" s="271">
        <f t="shared" si="13"/>
        <v>0</v>
      </c>
      <c r="Q111" s="271">
        <f t="shared" si="13"/>
        <v>0</v>
      </c>
      <c r="R111" s="271">
        <f t="shared" si="13"/>
        <v>0</v>
      </c>
      <c r="S111" s="271">
        <f t="shared" si="13"/>
        <v>0</v>
      </c>
      <c r="T111" s="271">
        <f t="shared" si="13"/>
        <v>0</v>
      </c>
      <c r="U111" s="271">
        <f t="shared" si="13"/>
        <v>0</v>
      </c>
      <c r="V111" s="271">
        <f t="shared" si="13"/>
        <v>0</v>
      </c>
      <c r="W111" s="271">
        <f t="shared" si="13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0</v>
      </c>
      <c r="C112" s="272">
        <f t="shared" si="14"/>
        <v>0</v>
      </c>
      <c r="D112" s="272">
        <f t="shared" si="14"/>
        <v>0</v>
      </c>
      <c r="E112" s="272">
        <f t="shared" si="14"/>
        <v>0</v>
      </c>
      <c r="F112" s="272">
        <f t="shared" si="14"/>
        <v>0</v>
      </c>
      <c r="G112" s="272">
        <f t="shared" si="14"/>
        <v>0</v>
      </c>
      <c r="H112" s="272">
        <f t="shared" si="14"/>
        <v>0</v>
      </c>
      <c r="I112" s="272">
        <f t="shared" si="14"/>
        <v>0</v>
      </c>
      <c r="J112" s="272">
        <f t="shared" si="14"/>
        <v>0</v>
      </c>
      <c r="K112" s="272">
        <f t="shared" si="14"/>
        <v>0</v>
      </c>
      <c r="L112" s="272">
        <f t="shared" si="14"/>
        <v>0</v>
      </c>
      <c r="M112" s="272">
        <f t="shared" si="14"/>
        <v>0</v>
      </c>
      <c r="N112" s="272">
        <f t="shared" si="14"/>
        <v>0</v>
      </c>
      <c r="O112" s="272">
        <f t="shared" si="14"/>
        <v>0</v>
      </c>
      <c r="P112" s="272">
        <f t="shared" si="14"/>
        <v>0</v>
      </c>
      <c r="Q112" s="272">
        <f t="shared" si="14"/>
        <v>0</v>
      </c>
      <c r="R112" s="272">
        <f t="shared" si="14"/>
        <v>0</v>
      </c>
      <c r="S112" s="272">
        <f t="shared" si="14"/>
        <v>0</v>
      </c>
      <c r="T112" s="272">
        <f t="shared" si="14"/>
        <v>0</v>
      </c>
      <c r="U112" s="272">
        <f t="shared" si="14"/>
        <v>0</v>
      </c>
      <c r="V112" s="272">
        <f t="shared" si="14"/>
        <v>0</v>
      </c>
      <c r="W112" s="272">
        <f t="shared" si="14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0</v>
      </c>
      <c r="C113" s="272">
        <f t="shared" si="15"/>
        <v>0</v>
      </c>
      <c r="D113" s="272">
        <f t="shared" si="15"/>
        <v>0</v>
      </c>
      <c r="E113" s="272">
        <f t="shared" si="15"/>
        <v>0</v>
      </c>
      <c r="F113" s="272">
        <f t="shared" si="15"/>
        <v>0</v>
      </c>
      <c r="G113" s="272">
        <f t="shared" si="15"/>
        <v>0</v>
      </c>
      <c r="H113" s="272">
        <f t="shared" si="15"/>
        <v>0</v>
      </c>
      <c r="I113" s="272">
        <f t="shared" si="15"/>
        <v>0</v>
      </c>
      <c r="J113" s="272">
        <f t="shared" si="15"/>
        <v>0</v>
      </c>
      <c r="K113" s="272">
        <f t="shared" si="15"/>
        <v>0</v>
      </c>
      <c r="L113" s="272">
        <f t="shared" si="15"/>
        <v>0</v>
      </c>
      <c r="M113" s="272">
        <f t="shared" si="15"/>
        <v>0</v>
      </c>
      <c r="N113" s="272">
        <f t="shared" si="15"/>
        <v>0</v>
      </c>
      <c r="O113" s="272">
        <f t="shared" si="15"/>
        <v>0</v>
      </c>
      <c r="P113" s="272">
        <f t="shared" si="15"/>
        <v>0</v>
      </c>
      <c r="Q113" s="272">
        <f t="shared" si="15"/>
        <v>0</v>
      </c>
      <c r="R113" s="272">
        <f t="shared" si="15"/>
        <v>0</v>
      </c>
      <c r="S113" s="272">
        <f t="shared" si="15"/>
        <v>0</v>
      </c>
      <c r="T113" s="272">
        <f t="shared" si="15"/>
        <v>0</v>
      </c>
      <c r="U113" s="272">
        <f t="shared" si="15"/>
        <v>0</v>
      </c>
      <c r="V113" s="272">
        <f t="shared" si="15"/>
        <v>0</v>
      </c>
      <c r="W113" s="272">
        <f t="shared" si="15"/>
        <v>0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0</v>
      </c>
      <c r="C114" s="273">
        <f t="shared" si="16"/>
        <v>0</v>
      </c>
      <c r="D114" s="273">
        <f t="shared" si="16"/>
        <v>0</v>
      </c>
      <c r="E114" s="273">
        <f t="shared" si="16"/>
        <v>0</v>
      </c>
      <c r="F114" s="273">
        <f t="shared" si="16"/>
        <v>0</v>
      </c>
      <c r="G114" s="273">
        <f t="shared" si="16"/>
        <v>0</v>
      </c>
      <c r="H114" s="273">
        <f t="shared" si="16"/>
        <v>0</v>
      </c>
      <c r="I114" s="273">
        <f t="shared" si="16"/>
        <v>0</v>
      </c>
      <c r="J114" s="273">
        <f t="shared" si="16"/>
        <v>0</v>
      </c>
      <c r="K114" s="273">
        <f t="shared" si="16"/>
        <v>0</v>
      </c>
      <c r="L114" s="273">
        <f t="shared" si="16"/>
        <v>0</v>
      </c>
      <c r="M114" s="273">
        <f t="shared" si="16"/>
        <v>0</v>
      </c>
      <c r="N114" s="273">
        <f t="shared" si="16"/>
        <v>0</v>
      </c>
      <c r="O114" s="273">
        <f t="shared" si="16"/>
        <v>0</v>
      </c>
      <c r="P114" s="273">
        <f t="shared" si="16"/>
        <v>0</v>
      </c>
      <c r="Q114" s="273">
        <f t="shared" si="16"/>
        <v>0</v>
      </c>
      <c r="R114" s="273">
        <f t="shared" si="16"/>
        <v>0</v>
      </c>
      <c r="S114" s="273">
        <f t="shared" si="16"/>
        <v>0</v>
      </c>
      <c r="T114" s="273">
        <f t="shared" si="16"/>
        <v>0</v>
      </c>
      <c r="U114" s="273">
        <f t="shared" si="16"/>
        <v>0</v>
      </c>
      <c r="V114" s="273">
        <f t="shared" si="16"/>
        <v>0</v>
      </c>
      <c r="W114" s="273">
        <f t="shared" si="16"/>
        <v>0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1.0000000000000002</v>
      </c>
      <c r="C117" s="234">
        <f t="shared" si="17"/>
        <v>1</v>
      </c>
      <c r="D117" s="234">
        <f t="shared" si="17"/>
        <v>1</v>
      </c>
      <c r="E117" s="234">
        <f t="shared" si="17"/>
        <v>1</v>
      </c>
      <c r="F117" s="234">
        <f t="shared" si="17"/>
        <v>1</v>
      </c>
      <c r="G117" s="234">
        <f t="shared" si="17"/>
        <v>1.0000000000000002</v>
      </c>
      <c r="H117" s="234">
        <f t="shared" si="17"/>
        <v>0.99999999999999978</v>
      </c>
      <c r="I117" s="234">
        <f t="shared" si="17"/>
        <v>1</v>
      </c>
      <c r="J117" s="234">
        <f t="shared" si="17"/>
        <v>0.99999999999999956</v>
      </c>
      <c r="K117" s="234">
        <f t="shared" si="17"/>
        <v>1</v>
      </c>
      <c r="L117" s="234">
        <f t="shared" si="17"/>
        <v>1</v>
      </c>
      <c r="M117" s="234">
        <f t="shared" si="17"/>
        <v>1.0000000000000002</v>
      </c>
      <c r="N117" s="234">
        <f t="shared" si="17"/>
        <v>1</v>
      </c>
      <c r="O117" s="234">
        <f t="shared" si="17"/>
        <v>1</v>
      </c>
      <c r="P117" s="234">
        <f t="shared" si="17"/>
        <v>1</v>
      </c>
      <c r="Q117" s="234">
        <f t="shared" si="17"/>
        <v>1</v>
      </c>
      <c r="R117" s="234">
        <f t="shared" si="17"/>
        <v>0.99999999999999989</v>
      </c>
      <c r="S117" s="234">
        <f t="shared" si="17"/>
        <v>1.0000000000000002</v>
      </c>
      <c r="T117" s="234">
        <f t="shared" si="17"/>
        <v>0.99999999999999989</v>
      </c>
      <c r="U117" s="234">
        <f t="shared" si="17"/>
        <v>1</v>
      </c>
      <c r="V117" s="234">
        <f t="shared" si="17"/>
        <v>1.0000000000000004</v>
      </c>
      <c r="W117" s="234">
        <f t="shared" si="17"/>
        <v>0.99999999999999989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2.5215822931697876E-3</v>
      </c>
      <c r="C118" s="268">
        <f t="shared" si="18"/>
        <v>2.180344388732615E-3</v>
      </c>
      <c r="D118" s="268">
        <f t="shared" si="18"/>
        <v>2.369150925937966E-3</v>
      </c>
      <c r="E118" s="268">
        <f t="shared" si="18"/>
        <v>2.3322674943503569E-3</v>
      </c>
      <c r="F118" s="268">
        <f t="shared" si="18"/>
        <v>2.5421610557338679E-3</v>
      </c>
      <c r="G118" s="268">
        <f t="shared" si="18"/>
        <v>2.3600446742143054E-3</v>
      </c>
      <c r="H118" s="268">
        <f t="shared" si="18"/>
        <v>2.5145555542480983E-3</v>
      </c>
      <c r="I118" s="268">
        <f t="shared" si="18"/>
        <v>2.4210718032366511E-3</v>
      </c>
      <c r="J118" s="268">
        <f t="shared" si="18"/>
        <v>2.4893268822468216E-3</v>
      </c>
      <c r="K118" s="268">
        <f t="shared" si="18"/>
        <v>2.5780041626291025E-3</v>
      </c>
      <c r="L118" s="268">
        <f t="shared" si="18"/>
        <v>2.6754134183034212E-3</v>
      </c>
      <c r="M118" s="268">
        <f t="shared" si="18"/>
        <v>2.6938154989134314E-3</v>
      </c>
      <c r="N118" s="268">
        <f t="shared" si="18"/>
        <v>2.6409617115317075E-3</v>
      </c>
      <c r="O118" s="268">
        <f t="shared" si="18"/>
        <v>2.6229706881151431E-3</v>
      </c>
      <c r="P118" s="268">
        <f t="shared" si="18"/>
        <v>2.5979033952733886E-3</v>
      </c>
      <c r="Q118" s="268">
        <f t="shared" si="18"/>
        <v>2.6462826211149414E-3</v>
      </c>
      <c r="R118" s="268">
        <f t="shared" si="18"/>
        <v>2.773948168093749E-3</v>
      </c>
      <c r="S118" s="268">
        <f t="shared" si="18"/>
        <v>2.6861870103410345E-3</v>
      </c>
      <c r="T118" s="268">
        <f t="shared" si="18"/>
        <v>2.881959551616832E-3</v>
      </c>
      <c r="U118" s="268">
        <f t="shared" si="18"/>
        <v>2.8395677612151121E-3</v>
      </c>
      <c r="V118" s="268">
        <f t="shared" si="18"/>
        <v>2.8541819352969665E-3</v>
      </c>
      <c r="W118" s="268">
        <f t="shared" si="18"/>
        <v>2.6772332034167828E-3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1.8631821199420443E-3</v>
      </c>
      <c r="C119" s="269">
        <f t="shared" si="19"/>
        <v>1.6110434671937309E-3</v>
      </c>
      <c r="D119" s="269">
        <f t="shared" si="19"/>
        <v>1.7505514916599759E-3</v>
      </c>
      <c r="E119" s="269">
        <f t="shared" si="19"/>
        <v>1.7232985439999766E-3</v>
      </c>
      <c r="F119" s="269">
        <f t="shared" si="19"/>
        <v>1.8783876448871483E-3</v>
      </c>
      <c r="G119" s="269">
        <f t="shared" si="19"/>
        <v>1.7438229365629749E-3</v>
      </c>
      <c r="H119" s="269">
        <f t="shared" si="19"/>
        <v>1.8579901044540493E-3</v>
      </c>
      <c r="I119" s="269">
        <f t="shared" si="19"/>
        <v>1.7889155182858974E-3</v>
      </c>
      <c r="J119" s="269">
        <f t="shared" si="19"/>
        <v>1.8393487891537356E-3</v>
      </c>
      <c r="K119" s="269">
        <f t="shared" si="19"/>
        <v>1.9048719028355269E-3</v>
      </c>
      <c r="L119" s="269">
        <f t="shared" si="19"/>
        <v>1.9768470209908444E-3</v>
      </c>
      <c r="M119" s="269">
        <f t="shared" si="19"/>
        <v>1.9904442086198888E-3</v>
      </c>
      <c r="N119" s="269">
        <f t="shared" si="19"/>
        <v>1.9513908602966595E-3</v>
      </c>
      <c r="O119" s="269">
        <f t="shared" si="19"/>
        <v>1.938097400376673E-3</v>
      </c>
      <c r="P119" s="269">
        <f t="shared" si="19"/>
        <v>1.9195753271750097E-3</v>
      </c>
      <c r="Q119" s="269">
        <f t="shared" si="19"/>
        <v>1.9553224486585229E-3</v>
      </c>
      <c r="R119" s="269">
        <f t="shared" si="19"/>
        <v>2.0496537600370327E-3</v>
      </c>
      <c r="S119" s="269">
        <f t="shared" si="19"/>
        <v>1.9848075639032864E-3</v>
      </c>
      <c r="T119" s="269">
        <f t="shared" si="19"/>
        <v>2.129462727238113E-3</v>
      </c>
      <c r="U119" s="269">
        <f t="shared" si="19"/>
        <v>2.0981396860973345E-3</v>
      </c>
      <c r="V119" s="269">
        <f t="shared" si="19"/>
        <v>2.1089380121804397E-3</v>
      </c>
      <c r="W119" s="269">
        <f t="shared" si="19"/>
        <v>1.9781916493595226E-3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4.657955299855112E-2</v>
      </c>
      <c r="C120" s="269">
        <f t="shared" si="20"/>
        <v>4.0276086679843288E-2</v>
      </c>
      <c r="D120" s="269">
        <f t="shared" si="20"/>
        <v>4.3763787291499406E-2</v>
      </c>
      <c r="E120" s="269">
        <f t="shared" si="20"/>
        <v>4.3082463599999413E-2</v>
      </c>
      <c r="F120" s="269">
        <f t="shared" si="20"/>
        <v>4.6959691122178709E-2</v>
      </c>
      <c r="G120" s="269">
        <f t="shared" si="20"/>
        <v>4.3595573414074391E-2</v>
      </c>
      <c r="H120" s="269">
        <f t="shared" si="20"/>
        <v>4.644975261135121E-2</v>
      </c>
      <c r="I120" s="269">
        <f t="shared" si="20"/>
        <v>4.4722887957147434E-2</v>
      </c>
      <c r="J120" s="269">
        <f t="shared" si="20"/>
        <v>4.5983719728843395E-2</v>
      </c>
      <c r="K120" s="269">
        <f t="shared" si="20"/>
        <v>4.7621797570888205E-2</v>
      </c>
      <c r="L120" s="269">
        <f t="shared" si="20"/>
        <v>4.9421175524771127E-2</v>
      </c>
      <c r="M120" s="269">
        <f t="shared" si="20"/>
        <v>4.9761105215497231E-2</v>
      </c>
      <c r="N120" s="269">
        <f t="shared" si="20"/>
        <v>4.8784771507416495E-2</v>
      </c>
      <c r="O120" s="269">
        <f t="shared" si="20"/>
        <v>4.8452435009416837E-2</v>
      </c>
      <c r="P120" s="269">
        <f t="shared" si="20"/>
        <v>4.798938317937524E-2</v>
      </c>
      <c r="Q120" s="269">
        <f t="shared" si="20"/>
        <v>4.8883061216463096E-2</v>
      </c>
      <c r="R120" s="269">
        <f t="shared" si="20"/>
        <v>5.1241344000925837E-2</v>
      </c>
      <c r="S120" s="269">
        <f t="shared" si="20"/>
        <v>4.9620189097582194E-2</v>
      </c>
      <c r="T120" s="269">
        <f t="shared" si="20"/>
        <v>5.3236568180952855E-2</v>
      </c>
      <c r="U120" s="269">
        <f t="shared" si="20"/>
        <v>5.2453492152433376E-2</v>
      </c>
      <c r="V120" s="269">
        <f t="shared" si="20"/>
        <v>5.2723450304511005E-2</v>
      </c>
      <c r="W120" s="269">
        <f t="shared" si="20"/>
        <v>4.9454791233988063E-2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1.164488824963778E-3</v>
      </c>
      <c r="C121" s="269">
        <f t="shared" si="21"/>
        <v>1.0069021669960822E-3</v>
      </c>
      <c r="D121" s="269">
        <f t="shared" si="21"/>
        <v>1.0940946822874855E-3</v>
      </c>
      <c r="E121" s="269">
        <f t="shared" si="21"/>
        <v>1.0770615899999853E-3</v>
      </c>
      <c r="F121" s="269">
        <f t="shared" si="21"/>
        <v>1.1739922780544679E-3</v>
      </c>
      <c r="G121" s="269">
        <f t="shared" si="21"/>
        <v>1.0898893353518599E-3</v>
      </c>
      <c r="H121" s="269">
        <f t="shared" si="21"/>
        <v>1.1612438152837808E-3</v>
      </c>
      <c r="I121" s="269">
        <f t="shared" si="21"/>
        <v>1.1180721989286859E-3</v>
      </c>
      <c r="J121" s="269">
        <f t="shared" si="21"/>
        <v>1.1495929932210851E-3</v>
      </c>
      <c r="K121" s="269">
        <f t="shared" si="21"/>
        <v>1.1905449392722049E-3</v>
      </c>
      <c r="L121" s="269">
        <f t="shared" si="21"/>
        <v>1.2355293881192782E-3</v>
      </c>
      <c r="M121" s="269">
        <f t="shared" si="21"/>
        <v>1.2440276303874308E-3</v>
      </c>
      <c r="N121" s="269">
        <f t="shared" si="21"/>
        <v>1.2196192876854127E-3</v>
      </c>
      <c r="O121" s="269">
        <f t="shared" si="21"/>
        <v>1.2113108752354208E-3</v>
      </c>
      <c r="P121" s="269">
        <f t="shared" si="21"/>
        <v>1.1997345794843815E-3</v>
      </c>
      <c r="Q121" s="269">
        <f t="shared" si="21"/>
        <v>1.2220765304115776E-3</v>
      </c>
      <c r="R121" s="269">
        <f t="shared" si="21"/>
        <v>1.2810336000231464E-3</v>
      </c>
      <c r="S121" s="269">
        <f t="shared" si="21"/>
        <v>1.2405047274395545E-3</v>
      </c>
      <c r="T121" s="269">
        <f t="shared" si="21"/>
        <v>1.3309142045238216E-3</v>
      </c>
      <c r="U121" s="269">
        <f t="shared" si="21"/>
        <v>1.3113373038108347E-3</v>
      </c>
      <c r="V121" s="269">
        <f t="shared" si="21"/>
        <v>1.3180862576127751E-3</v>
      </c>
      <c r="W121" s="269">
        <f t="shared" si="21"/>
        <v>1.2363697808497021E-3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2.7305600627334134E-3</v>
      </c>
      <c r="C122" s="270">
        <f t="shared" si="22"/>
        <v>2.9553897977192527E-3</v>
      </c>
      <c r="D122" s="270">
        <f t="shared" si="22"/>
        <v>2.8317968433259778E-3</v>
      </c>
      <c r="E122" s="270">
        <f t="shared" si="22"/>
        <v>2.8953557519208217E-3</v>
      </c>
      <c r="F122" s="270">
        <f t="shared" si="22"/>
        <v>2.7452892931091721E-3</v>
      </c>
      <c r="G122" s="270">
        <f t="shared" si="22"/>
        <v>2.9025824061461262E-3</v>
      </c>
      <c r="H122" s="270">
        <f t="shared" si="22"/>
        <v>2.7724545781125883E-3</v>
      </c>
      <c r="I122" s="270">
        <f t="shared" si="22"/>
        <v>2.8056833152013769E-3</v>
      </c>
      <c r="J122" s="270">
        <f t="shared" si="22"/>
        <v>2.772983032215856E-3</v>
      </c>
      <c r="K122" s="270">
        <f t="shared" si="22"/>
        <v>2.7387463577101148E-3</v>
      </c>
      <c r="L122" s="270">
        <f t="shared" si="22"/>
        <v>2.6832274600433153E-3</v>
      </c>
      <c r="M122" s="270">
        <f t="shared" si="22"/>
        <v>2.6878850937691072E-3</v>
      </c>
      <c r="N122" s="270">
        <f t="shared" si="22"/>
        <v>2.7365692075481626E-3</v>
      </c>
      <c r="O122" s="270">
        <f t="shared" si="22"/>
        <v>2.7442960947467532E-3</v>
      </c>
      <c r="P122" s="270">
        <f t="shared" si="22"/>
        <v>2.765804795486773E-3</v>
      </c>
      <c r="Q122" s="270">
        <f t="shared" si="22"/>
        <v>2.731751249539682E-3</v>
      </c>
      <c r="R122" s="270">
        <f t="shared" si="22"/>
        <v>2.6382378550810939E-3</v>
      </c>
      <c r="S122" s="270">
        <f t="shared" si="22"/>
        <v>2.725800364781387E-3</v>
      </c>
      <c r="T122" s="270">
        <f t="shared" si="22"/>
        <v>2.5874578156296364E-3</v>
      </c>
      <c r="U122" s="270">
        <f t="shared" si="22"/>
        <v>2.6159322368652024E-3</v>
      </c>
      <c r="V122" s="270">
        <f t="shared" si="22"/>
        <v>2.6057019633763077E-3</v>
      </c>
      <c r="W122" s="270">
        <f t="shared" si="22"/>
        <v>2.7386395535294126E-3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0.20559240458999281</v>
      </c>
      <c r="C123" s="271">
        <f t="shared" si="23"/>
        <v>0.22608109402924359</v>
      </c>
      <c r="D123" s="271">
        <f t="shared" si="23"/>
        <v>0.21470221993428923</v>
      </c>
      <c r="E123" s="271">
        <f t="shared" si="23"/>
        <v>0.21340358040494734</v>
      </c>
      <c r="F123" s="271">
        <f t="shared" si="23"/>
        <v>0.20225632414713537</v>
      </c>
      <c r="G123" s="271">
        <f t="shared" si="23"/>
        <v>0.20952749888020999</v>
      </c>
      <c r="H123" s="271">
        <f t="shared" si="23"/>
        <v>0.20307955736048183</v>
      </c>
      <c r="I123" s="271">
        <f t="shared" si="23"/>
        <v>0.21144004874772157</v>
      </c>
      <c r="J123" s="271">
        <f t="shared" si="23"/>
        <v>0.2061756219232152</v>
      </c>
      <c r="K123" s="271">
        <f t="shared" si="23"/>
        <v>0.1985267989048457</v>
      </c>
      <c r="L123" s="271">
        <f t="shared" si="23"/>
        <v>0.19182672257835129</v>
      </c>
      <c r="M123" s="271">
        <f t="shared" si="23"/>
        <v>0.18911885242897505</v>
      </c>
      <c r="N123" s="271">
        <f t="shared" si="23"/>
        <v>0.19095658297654317</v>
      </c>
      <c r="O123" s="271">
        <f t="shared" si="23"/>
        <v>0.19242341203749277</v>
      </c>
      <c r="P123" s="271">
        <f t="shared" si="23"/>
        <v>0.19344324372731686</v>
      </c>
      <c r="Q123" s="271">
        <f t="shared" si="23"/>
        <v>0.19062217976989349</v>
      </c>
      <c r="R123" s="271">
        <f t="shared" si="23"/>
        <v>0.1839194263124172</v>
      </c>
      <c r="S123" s="271">
        <f t="shared" si="23"/>
        <v>0.18624378198499161</v>
      </c>
      <c r="T123" s="271">
        <f t="shared" si="23"/>
        <v>0.17548119428090062</v>
      </c>
      <c r="U123" s="271">
        <f t="shared" si="23"/>
        <v>0.17797435461287314</v>
      </c>
      <c r="V123" s="271">
        <f t="shared" si="23"/>
        <v>0.17716395877789617</v>
      </c>
      <c r="W123" s="271">
        <f t="shared" si="23"/>
        <v>0.18612590720235678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0.34594902841953684</v>
      </c>
      <c r="C124" s="271">
        <f t="shared" si="24"/>
        <v>0.29913282027129451</v>
      </c>
      <c r="D124" s="271">
        <f t="shared" si="24"/>
        <v>0.32503617400374007</v>
      </c>
      <c r="E124" s="271">
        <f t="shared" si="24"/>
        <v>0.31997594362495202</v>
      </c>
      <c r="F124" s="271">
        <f t="shared" si="24"/>
        <v>0.34877233620306752</v>
      </c>
      <c r="G124" s="271">
        <f t="shared" si="24"/>
        <v>0.32378683982778333</v>
      </c>
      <c r="H124" s="271">
        <f t="shared" si="24"/>
        <v>0.34498499345248423</v>
      </c>
      <c r="I124" s="271">
        <f t="shared" si="24"/>
        <v>0.33215947000118745</v>
      </c>
      <c r="J124" s="271">
        <f t="shared" si="24"/>
        <v>0.34152374033740684</v>
      </c>
      <c r="K124" s="271">
        <f t="shared" si="24"/>
        <v>0.35368983901054363</v>
      </c>
      <c r="L124" s="271">
        <f t="shared" si="24"/>
        <v>0.36705392292360067</v>
      </c>
      <c r="M124" s="271">
        <f t="shared" si="24"/>
        <v>0.36957860035537676</v>
      </c>
      <c r="N124" s="271">
        <f t="shared" si="24"/>
        <v>0.36232731355719139</v>
      </c>
      <c r="O124" s="271">
        <f t="shared" si="24"/>
        <v>0.35985903120602941</v>
      </c>
      <c r="P124" s="271">
        <f t="shared" si="24"/>
        <v>0.35641991853966776</v>
      </c>
      <c r="Q124" s="271">
        <f t="shared" si="24"/>
        <v>0.36305731689898724</v>
      </c>
      <c r="R124" s="271">
        <f t="shared" si="24"/>
        <v>0.38057241924547774</v>
      </c>
      <c r="S124" s="271">
        <f t="shared" si="24"/>
        <v>0.36853200821476767</v>
      </c>
      <c r="T124" s="271">
        <f t="shared" si="24"/>
        <v>0.39539106438320587</v>
      </c>
      <c r="U124" s="271">
        <f t="shared" si="24"/>
        <v>0.38957511352482455</v>
      </c>
      <c r="V124" s="271">
        <f t="shared" si="24"/>
        <v>0.39158010830071022</v>
      </c>
      <c r="W124" s="271">
        <f t="shared" si="24"/>
        <v>0.3673035887360574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0.21989547378379903</v>
      </c>
      <c r="C125" s="271">
        <f t="shared" si="25"/>
        <v>0.23797048110666663</v>
      </c>
      <c r="D125" s="271">
        <f t="shared" si="25"/>
        <v>0.22801295881041495</v>
      </c>
      <c r="E125" s="271">
        <f t="shared" si="25"/>
        <v>0.2328097822285782</v>
      </c>
      <c r="F125" s="271">
        <f t="shared" si="25"/>
        <v>0.2203993745760163</v>
      </c>
      <c r="G125" s="271">
        <f t="shared" si="25"/>
        <v>0.23302729827989555</v>
      </c>
      <c r="H125" s="271">
        <f t="shared" si="25"/>
        <v>0.22258027836636021</v>
      </c>
      <c r="I125" s="271">
        <f t="shared" si="25"/>
        <v>0.22524797276589131</v>
      </c>
      <c r="J125" s="271">
        <f t="shared" si="25"/>
        <v>0.22262270411513077</v>
      </c>
      <c r="K125" s="271">
        <f t="shared" si="25"/>
        <v>0.21987408972772618</v>
      </c>
      <c r="L125" s="271">
        <f t="shared" si="25"/>
        <v>0.21541687993434416</v>
      </c>
      <c r="M125" s="271">
        <f t="shared" si="25"/>
        <v>0.215790807579327</v>
      </c>
      <c r="N125" s="271">
        <f t="shared" si="25"/>
        <v>0.21969930212510197</v>
      </c>
      <c r="O125" s="271">
        <f t="shared" si="25"/>
        <v>0.22031963787997605</v>
      </c>
      <c r="P125" s="271">
        <f t="shared" si="25"/>
        <v>0.2220464155288534</v>
      </c>
      <c r="Q125" s="271">
        <f t="shared" si="25"/>
        <v>0.21931250320577936</v>
      </c>
      <c r="R125" s="271">
        <f t="shared" si="25"/>
        <v>0.21180499071706407</v>
      </c>
      <c r="S125" s="271">
        <f t="shared" si="25"/>
        <v>0.2188347498111938</v>
      </c>
      <c r="T125" s="271">
        <f t="shared" si="25"/>
        <v>0.20772822949407066</v>
      </c>
      <c r="U125" s="271">
        <f t="shared" si="25"/>
        <v>0.21001423434153255</v>
      </c>
      <c r="V125" s="271">
        <f t="shared" si="25"/>
        <v>0.20919291985043187</v>
      </c>
      <c r="W125" s="271">
        <f t="shared" si="25"/>
        <v>0.21986551519436534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0.17814251953594124</v>
      </c>
      <c r="C126" s="272">
        <f t="shared" si="26"/>
        <v>0.21346463632359275</v>
      </c>
      <c r="D126" s="272">
        <f t="shared" si="26"/>
        <v>0.19502007807155722</v>
      </c>
      <c r="E126" s="272">
        <f t="shared" si="26"/>
        <v>0.20285956164554583</v>
      </c>
      <c r="F126" s="272">
        <f t="shared" si="26"/>
        <v>0.17849061483379197</v>
      </c>
      <c r="G126" s="272">
        <f t="shared" si="26"/>
        <v>0.20242303621765506</v>
      </c>
      <c r="H126" s="272">
        <f t="shared" si="26"/>
        <v>0.18281368462510444</v>
      </c>
      <c r="I126" s="272">
        <f t="shared" si="26"/>
        <v>0.18974051497265806</v>
      </c>
      <c r="J126" s="272">
        <f t="shared" si="26"/>
        <v>0.18372196654775147</v>
      </c>
      <c r="K126" s="272">
        <f t="shared" si="26"/>
        <v>0.17654886794918395</v>
      </c>
      <c r="L126" s="272">
        <f t="shared" si="26"/>
        <v>0.16579134808147974</v>
      </c>
      <c r="M126" s="272">
        <f t="shared" si="26"/>
        <v>0.16578900374031158</v>
      </c>
      <c r="N126" s="272">
        <f t="shared" si="26"/>
        <v>0.17416813643388879</v>
      </c>
      <c r="O126" s="272">
        <f t="shared" si="26"/>
        <v>0.17576192906628194</v>
      </c>
      <c r="P126" s="272">
        <f t="shared" si="26"/>
        <v>0.17933883242618984</v>
      </c>
      <c r="Q126" s="272">
        <f t="shared" si="26"/>
        <v>0.17336610643024539</v>
      </c>
      <c r="R126" s="272">
        <f t="shared" si="26"/>
        <v>0.1558071368634302</v>
      </c>
      <c r="S126" s="272">
        <f t="shared" si="26"/>
        <v>0.17119094336239815</v>
      </c>
      <c r="T126" s="272">
        <f t="shared" si="26"/>
        <v>0.14366689039090097</v>
      </c>
      <c r="U126" s="272">
        <f t="shared" si="26"/>
        <v>0.14985676447116444</v>
      </c>
      <c r="V126" s="272">
        <f t="shared" si="26"/>
        <v>0.14768725476144451</v>
      </c>
      <c r="W126" s="272">
        <f t="shared" si="26"/>
        <v>0.17321754434286515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4.1752954247857799E-2</v>
      </c>
      <c r="C127" s="272">
        <f t="shared" si="27"/>
        <v>2.4505844783073865E-2</v>
      </c>
      <c r="D127" s="272">
        <f t="shared" si="27"/>
        <v>3.2992880738857755E-2</v>
      </c>
      <c r="E127" s="272">
        <f t="shared" si="27"/>
        <v>2.9950220583032379E-2</v>
      </c>
      <c r="F127" s="272">
        <f t="shared" si="27"/>
        <v>4.190875974222432E-2</v>
      </c>
      <c r="G127" s="272">
        <f t="shared" si="27"/>
        <v>3.0604262062240511E-2</v>
      </c>
      <c r="H127" s="272">
        <f t="shared" si="27"/>
        <v>3.9766593741255775E-2</v>
      </c>
      <c r="I127" s="272">
        <f t="shared" si="27"/>
        <v>3.5507457793233242E-2</v>
      </c>
      <c r="J127" s="272">
        <f t="shared" si="27"/>
        <v>3.890073756737928E-2</v>
      </c>
      <c r="K127" s="272">
        <f t="shared" si="27"/>
        <v>4.3325221778542242E-2</v>
      </c>
      <c r="L127" s="272">
        <f t="shared" si="27"/>
        <v>4.9625531852864391E-2</v>
      </c>
      <c r="M127" s="272">
        <f t="shared" si="27"/>
        <v>5.0001803839015438E-2</v>
      </c>
      <c r="N127" s="272">
        <f t="shared" si="27"/>
        <v>4.5531165691213196E-2</v>
      </c>
      <c r="O127" s="272">
        <f t="shared" si="27"/>
        <v>4.455770881369412E-2</v>
      </c>
      <c r="P127" s="272">
        <f t="shared" si="27"/>
        <v>4.2707583102663579E-2</v>
      </c>
      <c r="Q127" s="272">
        <f t="shared" si="27"/>
        <v>4.5946396775533978E-2</v>
      </c>
      <c r="R127" s="272">
        <f t="shared" si="27"/>
        <v>5.59978538536339E-2</v>
      </c>
      <c r="S127" s="272">
        <f t="shared" si="27"/>
        <v>4.7643806448795678E-2</v>
      </c>
      <c r="T127" s="272">
        <f t="shared" si="27"/>
        <v>6.4061339103169676E-2</v>
      </c>
      <c r="U127" s="272">
        <f t="shared" si="27"/>
        <v>6.0157469870368109E-2</v>
      </c>
      <c r="V127" s="272">
        <f t="shared" si="27"/>
        <v>6.1505665088987423E-2</v>
      </c>
      <c r="W127" s="272">
        <f t="shared" si="27"/>
        <v>4.6647970851500194E-2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0.17370372690731131</v>
      </c>
      <c r="C128" s="271">
        <f t="shared" si="28"/>
        <v>0.18878583809231039</v>
      </c>
      <c r="D128" s="271">
        <f t="shared" si="28"/>
        <v>0.18043926601684493</v>
      </c>
      <c r="E128" s="271">
        <f t="shared" si="28"/>
        <v>0.18270024676125196</v>
      </c>
      <c r="F128" s="271">
        <f t="shared" si="28"/>
        <v>0.17327244367981748</v>
      </c>
      <c r="G128" s="271">
        <f t="shared" si="28"/>
        <v>0.18196645024576161</v>
      </c>
      <c r="H128" s="271">
        <f t="shared" si="28"/>
        <v>0.17459917415722387</v>
      </c>
      <c r="I128" s="271">
        <f t="shared" si="28"/>
        <v>0.17829587769239968</v>
      </c>
      <c r="J128" s="271">
        <f t="shared" si="28"/>
        <v>0.17544296219856603</v>
      </c>
      <c r="K128" s="271">
        <f t="shared" si="28"/>
        <v>0.17187530742354934</v>
      </c>
      <c r="L128" s="271">
        <f t="shared" si="28"/>
        <v>0.1677102817514759</v>
      </c>
      <c r="M128" s="271">
        <f t="shared" si="28"/>
        <v>0.16713446198913423</v>
      </c>
      <c r="N128" s="271">
        <f t="shared" si="28"/>
        <v>0.16968348876668504</v>
      </c>
      <c r="O128" s="271">
        <f t="shared" si="28"/>
        <v>0.17042880880861089</v>
      </c>
      <c r="P128" s="271">
        <f t="shared" si="28"/>
        <v>0.17161802092736722</v>
      </c>
      <c r="Q128" s="271">
        <f t="shared" si="28"/>
        <v>0.16956950605915214</v>
      </c>
      <c r="R128" s="271">
        <f t="shared" si="28"/>
        <v>0.16371894634087999</v>
      </c>
      <c r="S128" s="271">
        <f t="shared" si="28"/>
        <v>0.16813197122499962</v>
      </c>
      <c r="T128" s="271">
        <f t="shared" si="28"/>
        <v>0.1592331493618615</v>
      </c>
      <c r="U128" s="271">
        <f t="shared" si="28"/>
        <v>0.16111782838034794</v>
      </c>
      <c r="V128" s="271">
        <f t="shared" si="28"/>
        <v>0.16045265459798455</v>
      </c>
      <c r="W128" s="271">
        <f t="shared" si="28"/>
        <v>0.16861976344607682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9.431814547515438E-2</v>
      </c>
      <c r="C129" s="272">
        <f t="shared" si="29"/>
        <v>0.11320643427191721</v>
      </c>
      <c r="D129" s="272">
        <f t="shared" si="29"/>
        <v>0.10336437725682042</v>
      </c>
      <c r="E129" s="272">
        <f t="shared" si="29"/>
        <v>0.10778243192923126</v>
      </c>
      <c r="F129" s="272">
        <f t="shared" si="29"/>
        <v>9.5070642165850081E-2</v>
      </c>
      <c r="G129" s="272">
        <f t="shared" si="29"/>
        <v>0.10781792678732043</v>
      </c>
      <c r="H129" s="272">
        <f t="shared" si="29"/>
        <v>9.737326755358032E-2</v>
      </c>
      <c r="I129" s="272">
        <f t="shared" si="29"/>
        <v>0.10106275122715629</v>
      </c>
      <c r="J129" s="272">
        <f t="shared" si="29"/>
        <v>9.7857051789149718E-2</v>
      </c>
      <c r="K129" s="272">
        <f t="shared" si="29"/>
        <v>9.4036396620698473E-2</v>
      </c>
      <c r="L129" s="272">
        <f t="shared" si="29"/>
        <v>8.8306547334858557E-2</v>
      </c>
      <c r="M129" s="272">
        <f t="shared" si="29"/>
        <v>8.8305298652845088E-2</v>
      </c>
      <c r="N129" s="272">
        <f t="shared" si="29"/>
        <v>9.2768331774855703E-2</v>
      </c>
      <c r="O129" s="272">
        <f t="shared" si="29"/>
        <v>9.3617244134656358E-2</v>
      </c>
      <c r="P129" s="272">
        <f t="shared" si="29"/>
        <v>9.5522433938099449E-2</v>
      </c>
      <c r="Q129" s="272">
        <f t="shared" si="29"/>
        <v>9.2341141204899641E-2</v>
      </c>
      <c r="R129" s="272">
        <f t="shared" si="29"/>
        <v>8.2988590573359708E-2</v>
      </c>
      <c r="S129" s="272">
        <f t="shared" si="29"/>
        <v>9.1182569647127593E-2</v>
      </c>
      <c r="T129" s="272">
        <f t="shared" si="29"/>
        <v>7.6522250428418107E-2</v>
      </c>
      <c r="U129" s="272">
        <f t="shared" si="29"/>
        <v>7.9819204188616558E-2</v>
      </c>
      <c r="V129" s="272">
        <f t="shared" si="29"/>
        <v>7.8663643816547751E-2</v>
      </c>
      <c r="W129" s="272">
        <f t="shared" si="29"/>
        <v>9.2262011593172474E-2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5.6940788071405818E-2</v>
      </c>
      <c r="C130" s="272">
        <f t="shared" si="30"/>
        <v>6.2408834745271216E-2</v>
      </c>
      <c r="D130" s="272">
        <f t="shared" si="30"/>
        <v>5.9347287076089821E-2</v>
      </c>
      <c r="E130" s="272">
        <f t="shared" si="30"/>
        <v>5.8890391345988023E-2</v>
      </c>
      <c r="F130" s="272">
        <f t="shared" si="30"/>
        <v>5.5879660348294828E-2</v>
      </c>
      <c r="G130" s="272">
        <f t="shared" si="30"/>
        <v>5.7847572005175617E-2</v>
      </c>
      <c r="H130" s="272">
        <f t="shared" si="30"/>
        <v>5.6044761548761333E-2</v>
      </c>
      <c r="I130" s="272">
        <f t="shared" si="30"/>
        <v>5.8320553290329286E-2</v>
      </c>
      <c r="J130" s="272">
        <f t="shared" si="30"/>
        <v>5.6865952081636549E-2</v>
      </c>
      <c r="K130" s="272">
        <f t="shared" si="30"/>
        <v>5.4762310051044372E-2</v>
      </c>
      <c r="L130" s="272">
        <f t="shared" si="30"/>
        <v>5.2971357647301272E-2</v>
      </c>
      <c r="M130" s="272">
        <f t="shared" si="30"/>
        <v>5.2196370318837511E-2</v>
      </c>
      <c r="N130" s="272">
        <f t="shared" si="30"/>
        <v>5.2663589676347995E-2</v>
      </c>
      <c r="O130" s="272">
        <f t="shared" si="30"/>
        <v>5.307849616331331E-2</v>
      </c>
      <c r="P130" s="272">
        <f t="shared" si="30"/>
        <v>5.334796322931562E-2</v>
      </c>
      <c r="Q130" s="272">
        <f t="shared" si="30"/>
        <v>5.275563024731237E-2</v>
      </c>
      <c r="R130" s="272">
        <f t="shared" si="30"/>
        <v>5.0903846789825305E-2</v>
      </c>
      <c r="S130" s="272">
        <f t="shared" si="30"/>
        <v>5.1572564378166555E-2</v>
      </c>
      <c r="T130" s="272">
        <f t="shared" si="30"/>
        <v>4.8589482229187672E-2</v>
      </c>
      <c r="U130" s="272">
        <f t="shared" si="30"/>
        <v>4.9256551296333911E-2</v>
      </c>
      <c r="V130" s="272">
        <f t="shared" si="30"/>
        <v>4.9028839708617419E-2</v>
      </c>
      <c r="W130" s="272">
        <f t="shared" si="30"/>
        <v>5.1511333184249691E-2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2.2444793360751104E-2</v>
      </c>
      <c r="C131" s="273">
        <f t="shared" si="31"/>
        <v>1.3170569075121985E-2</v>
      </c>
      <c r="D131" s="273">
        <f t="shared" si="31"/>
        <v>1.7727601683934661E-2</v>
      </c>
      <c r="E131" s="273">
        <f t="shared" si="31"/>
        <v>1.6027423486032678E-2</v>
      </c>
      <c r="F131" s="273">
        <f t="shared" si="31"/>
        <v>2.2322141165672559E-2</v>
      </c>
      <c r="G131" s="273">
        <f t="shared" si="31"/>
        <v>1.6300951453265575E-2</v>
      </c>
      <c r="H131" s="273">
        <f t="shared" si="31"/>
        <v>2.1181145054882236E-2</v>
      </c>
      <c r="I131" s="273">
        <f t="shared" si="31"/>
        <v>1.8912573174914113E-2</v>
      </c>
      <c r="J131" s="273">
        <f t="shared" si="31"/>
        <v>2.0719958327779755E-2</v>
      </c>
      <c r="K131" s="273">
        <f t="shared" si="31"/>
        <v>2.3076600751806484E-2</v>
      </c>
      <c r="L131" s="273">
        <f t="shared" si="31"/>
        <v>2.6432376769316073E-2</v>
      </c>
      <c r="M131" s="273">
        <f t="shared" si="31"/>
        <v>2.6632793017451629E-2</v>
      </c>
      <c r="N131" s="273">
        <f t="shared" si="31"/>
        <v>2.4251567315481348E-2</v>
      </c>
      <c r="O131" s="273">
        <f t="shared" si="31"/>
        <v>2.3733068510641216E-2</v>
      </c>
      <c r="P131" s="273">
        <f t="shared" si="31"/>
        <v>2.2747623759952155E-2</v>
      </c>
      <c r="Q131" s="273">
        <f t="shared" si="31"/>
        <v>2.4472734606940126E-2</v>
      </c>
      <c r="R131" s="273">
        <f t="shared" si="31"/>
        <v>2.9826508977695003E-2</v>
      </c>
      <c r="S131" s="273">
        <f t="shared" si="31"/>
        <v>2.537683719970547E-2</v>
      </c>
      <c r="T131" s="273">
        <f t="shared" si="31"/>
        <v>3.4121416704255718E-2</v>
      </c>
      <c r="U131" s="273">
        <f t="shared" si="31"/>
        <v>3.2042072895397462E-2</v>
      </c>
      <c r="V131" s="273">
        <f t="shared" si="31"/>
        <v>3.2760171072819394E-2</v>
      </c>
      <c r="W131" s="273">
        <f t="shared" si="31"/>
        <v>2.4846418668654679E-2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254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 t="shared" ref="B136:W136" si="32">SUM(B$137:B$145)</f>
        <v>0</v>
      </c>
      <c r="C136" s="274">
        <f t="shared" si="32"/>
        <v>0</v>
      </c>
      <c r="D136" s="274">
        <f t="shared" si="32"/>
        <v>0</v>
      </c>
      <c r="E136" s="274">
        <f t="shared" si="32"/>
        <v>0</v>
      </c>
      <c r="F136" s="274">
        <f t="shared" si="32"/>
        <v>0</v>
      </c>
      <c r="G136" s="274">
        <f t="shared" si="32"/>
        <v>0</v>
      </c>
      <c r="H136" s="274">
        <f t="shared" si="32"/>
        <v>0</v>
      </c>
      <c r="I136" s="274">
        <f t="shared" si="32"/>
        <v>0</v>
      </c>
      <c r="J136" s="274">
        <f t="shared" si="32"/>
        <v>0</v>
      </c>
      <c r="K136" s="274">
        <f t="shared" si="32"/>
        <v>0</v>
      </c>
      <c r="L136" s="274">
        <f t="shared" si="32"/>
        <v>0</v>
      </c>
      <c r="M136" s="274">
        <f t="shared" si="32"/>
        <v>0</v>
      </c>
      <c r="N136" s="274">
        <f t="shared" si="32"/>
        <v>0</v>
      </c>
      <c r="O136" s="274">
        <f t="shared" si="32"/>
        <v>0</v>
      </c>
      <c r="P136" s="274">
        <f t="shared" si="32"/>
        <v>0</v>
      </c>
      <c r="Q136" s="274">
        <f t="shared" si="32"/>
        <v>0</v>
      </c>
      <c r="R136" s="274">
        <f t="shared" si="32"/>
        <v>0</v>
      </c>
      <c r="S136" s="274">
        <f t="shared" si="32"/>
        <v>0</v>
      </c>
      <c r="T136" s="274">
        <f t="shared" si="32"/>
        <v>0</v>
      </c>
      <c r="U136" s="274">
        <f t="shared" si="32"/>
        <v>0</v>
      </c>
      <c r="V136" s="274">
        <f t="shared" si="32"/>
        <v>0</v>
      </c>
      <c r="W136" s="274">
        <f t="shared" si="32"/>
        <v>0</v>
      </c>
      <c r="DA136" s="111"/>
    </row>
    <row r="137" spans="1:105" ht="12" customHeight="1" x14ac:dyDescent="0.25">
      <c r="A137" s="55" t="s">
        <v>92</v>
      </c>
      <c r="B137" s="275">
        <f>IF(B$6=0,0,B$6/ISI!B$8*1000)</f>
        <v>0</v>
      </c>
      <c r="C137" s="275">
        <f>IF(C$6=0,0,C$6/ISI!C$8*1000)</f>
        <v>0</v>
      </c>
      <c r="D137" s="275">
        <f>IF(D$6=0,0,D$6/ISI!D$8*1000)</f>
        <v>0</v>
      </c>
      <c r="E137" s="275">
        <f>IF(E$6=0,0,E$6/ISI!E$8*1000)</f>
        <v>0</v>
      </c>
      <c r="F137" s="275">
        <f>IF(F$6=0,0,F$6/ISI!F$8*1000)</f>
        <v>0</v>
      </c>
      <c r="G137" s="275">
        <f>IF(G$6=0,0,G$6/ISI!G$8*1000)</f>
        <v>0</v>
      </c>
      <c r="H137" s="275">
        <f>IF(H$6=0,0,H$6/ISI!H$8*1000)</f>
        <v>0</v>
      </c>
      <c r="I137" s="275">
        <f>IF(I$6=0,0,I$6/ISI!I$8*1000)</f>
        <v>0</v>
      </c>
      <c r="J137" s="275">
        <f>IF(J$6=0,0,J$6/ISI!J$8*1000)</f>
        <v>0</v>
      </c>
      <c r="K137" s="275">
        <f>IF(K$6=0,0,K$6/ISI!K$8*1000)</f>
        <v>0</v>
      </c>
      <c r="L137" s="275">
        <f>IF(L$6=0,0,L$6/ISI!L$8*1000)</f>
        <v>0</v>
      </c>
      <c r="M137" s="275">
        <f>IF(M$6=0,0,M$6/ISI!M$8*1000)</f>
        <v>0</v>
      </c>
      <c r="N137" s="275">
        <f>IF(N$6=0,0,N$6/ISI!N$8*1000)</f>
        <v>0</v>
      </c>
      <c r="O137" s="275">
        <f>IF(O$6=0,0,O$6/ISI!O$8*1000)</f>
        <v>0</v>
      </c>
      <c r="P137" s="275">
        <f>IF(P$6=0,0,P$6/ISI!P$8*1000)</f>
        <v>0</v>
      </c>
      <c r="Q137" s="275">
        <f>IF(Q$6=0,0,Q$6/ISI!Q$8*1000)</f>
        <v>0</v>
      </c>
      <c r="R137" s="275">
        <f>IF(R$6=0,0,R$6/ISI!R$8*1000)</f>
        <v>0</v>
      </c>
      <c r="S137" s="275">
        <f>IF(S$6=0,0,S$6/ISI!S$8*1000)</f>
        <v>0</v>
      </c>
      <c r="T137" s="275">
        <f>IF(T$6=0,0,T$6/ISI!T$8*1000)</f>
        <v>0</v>
      </c>
      <c r="U137" s="275">
        <f>IF(U$6=0,0,U$6/ISI!U$8*1000)</f>
        <v>0</v>
      </c>
      <c r="V137" s="275">
        <f>IF(V$6=0,0,V$6/ISI!V$8*1000)</f>
        <v>0</v>
      </c>
      <c r="W137" s="275">
        <f>IF(W$6=0,0,W$6/ISI!W$8*1000)</f>
        <v>0</v>
      </c>
      <c r="DA137" s="76"/>
    </row>
    <row r="138" spans="1:105" ht="12" customHeight="1" x14ac:dyDescent="0.25">
      <c r="A138" s="202" t="s">
        <v>93</v>
      </c>
      <c r="B138" s="276">
        <f>IF(B$7=0,0,B$7/ISI!B$8*1000)</f>
        <v>0</v>
      </c>
      <c r="C138" s="276">
        <f>IF(C$7=0,0,C$7/ISI!C$8*1000)</f>
        <v>0</v>
      </c>
      <c r="D138" s="276">
        <f>IF(D$7=0,0,D$7/ISI!D$8*1000)</f>
        <v>0</v>
      </c>
      <c r="E138" s="276">
        <f>IF(E$7=0,0,E$7/ISI!E$8*1000)</f>
        <v>0</v>
      </c>
      <c r="F138" s="276">
        <f>IF(F$7=0,0,F$7/ISI!F$8*1000)</f>
        <v>0</v>
      </c>
      <c r="G138" s="276">
        <f>IF(G$7=0,0,G$7/ISI!G$8*1000)</f>
        <v>0</v>
      </c>
      <c r="H138" s="276">
        <f>IF(H$7=0,0,H$7/ISI!H$8*1000)</f>
        <v>0</v>
      </c>
      <c r="I138" s="276">
        <f>IF(I$7=0,0,I$7/ISI!I$8*1000)</f>
        <v>0</v>
      </c>
      <c r="J138" s="276">
        <f>IF(J$7=0,0,J$7/ISI!J$8*1000)</f>
        <v>0</v>
      </c>
      <c r="K138" s="276">
        <f>IF(K$7=0,0,K$7/ISI!K$8*1000)</f>
        <v>0</v>
      </c>
      <c r="L138" s="276">
        <f>IF(L$7=0,0,L$7/ISI!L$8*1000)</f>
        <v>0</v>
      </c>
      <c r="M138" s="276">
        <f>IF(M$7=0,0,M$7/ISI!M$8*1000)</f>
        <v>0</v>
      </c>
      <c r="N138" s="276">
        <f>IF(N$7=0,0,N$7/ISI!N$8*1000)</f>
        <v>0</v>
      </c>
      <c r="O138" s="276">
        <f>IF(O$7=0,0,O$7/ISI!O$8*1000)</f>
        <v>0</v>
      </c>
      <c r="P138" s="276">
        <f>IF(P$7=0,0,P$7/ISI!P$8*1000)</f>
        <v>0</v>
      </c>
      <c r="Q138" s="276">
        <f>IF(Q$7=0,0,Q$7/ISI!Q$8*1000)</f>
        <v>0</v>
      </c>
      <c r="R138" s="276">
        <f>IF(R$7=0,0,R$7/ISI!R$8*1000)</f>
        <v>0</v>
      </c>
      <c r="S138" s="276">
        <f>IF(S$7=0,0,S$7/ISI!S$8*1000)</f>
        <v>0</v>
      </c>
      <c r="T138" s="276">
        <f>IF(T$7=0,0,T$7/ISI!T$8*1000)</f>
        <v>0</v>
      </c>
      <c r="U138" s="276">
        <f>IF(U$7=0,0,U$7/ISI!U$8*1000)</f>
        <v>0</v>
      </c>
      <c r="V138" s="276">
        <f>IF(V$7=0,0,V$7/ISI!V$8*1000)</f>
        <v>0</v>
      </c>
      <c r="W138" s="276">
        <f>IF(W$7=0,0,W$7/ISI!W$8*1000)</f>
        <v>0</v>
      </c>
      <c r="DA138" s="77"/>
    </row>
    <row r="139" spans="1:105" ht="12" customHeight="1" x14ac:dyDescent="0.25">
      <c r="A139" s="202" t="s">
        <v>94</v>
      </c>
      <c r="B139" s="276">
        <f>IF(B$8=0,0,B$8/ISI!B$8*1000)</f>
        <v>0</v>
      </c>
      <c r="C139" s="276">
        <f>IF(C$8=0,0,C$8/ISI!C$8*1000)</f>
        <v>0</v>
      </c>
      <c r="D139" s="276">
        <f>IF(D$8=0,0,D$8/ISI!D$8*1000)</f>
        <v>0</v>
      </c>
      <c r="E139" s="276">
        <f>IF(E$8=0,0,E$8/ISI!E$8*1000)</f>
        <v>0</v>
      </c>
      <c r="F139" s="276">
        <f>IF(F$8=0,0,F$8/ISI!F$8*1000)</f>
        <v>0</v>
      </c>
      <c r="G139" s="276">
        <f>IF(G$8=0,0,G$8/ISI!G$8*1000)</f>
        <v>0</v>
      </c>
      <c r="H139" s="276">
        <f>IF(H$8=0,0,H$8/ISI!H$8*1000)</f>
        <v>0</v>
      </c>
      <c r="I139" s="276">
        <f>IF(I$8=0,0,I$8/ISI!I$8*1000)</f>
        <v>0</v>
      </c>
      <c r="J139" s="276">
        <f>IF(J$8=0,0,J$8/ISI!J$8*1000)</f>
        <v>0</v>
      </c>
      <c r="K139" s="276">
        <f>IF(K$8=0,0,K$8/ISI!K$8*1000)</f>
        <v>0</v>
      </c>
      <c r="L139" s="276">
        <f>IF(L$8=0,0,L$8/ISI!L$8*1000)</f>
        <v>0</v>
      </c>
      <c r="M139" s="276">
        <f>IF(M$8=0,0,M$8/ISI!M$8*1000)</f>
        <v>0</v>
      </c>
      <c r="N139" s="276">
        <f>IF(N$8=0,0,N$8/ISI!N$8*1000)</f>
        <v>0</v>
      </c>
      <c r="O139" s="276">
        <f>IF(O$8=0,0,O$8/ISI!O$8*1000)</f>
        <v>0</v>
      </c>
      <c r="P139" s="276">
        <f>IF(P$8=0,0,P$8/ISI!P$8*1000)</f>
        <v>0</v>
      </c>
      <c r="Q139" s="276">
        <f>IF(Q$8=0,0,Q$8/ISI!Q$8*1000)</f>
        <v>0</v>
      </c>
      <c r="R139" s="276">
        <f>IF(R$8=0,0,R$8/ISI!R$8*1000)</f>
        <v>0</v>
      </c>
      <c r="S139" s="276">
        <f>IF(S$8=0,0,S$8/ISI!S$8*1000)</f>
        <v>0</v>
      </c>
      <c r="T139" s="276">
        <f>IF(T$8=0,0,T$8/ISI!T$8*1000)</f>
        <v>0</v>
      </c>
      <c r="U139" s="276">
        <f>IF(U$8=0,0,U$8/ISI!U$8*1000)</f>
        <v>0</v>
      </c>
      <c r="V139" s="276">
        <f>IF(V$8=0,0,V$8/ISI!V$8*1000)</f>
        <v>0</v>
      </c>
      <c r="W139" s="276">
        <f>IF(W$8=0,0,W$8/ISI!W$8*1000)</f>
        <v>0</v>
      </c>
      <c r="DA139" s="77"/>
    </row>
    <row r="140" spans="1:105" ht="12" customHeight="1" x14ac:dyDescent="0.25">
      <c r="A140" s="202" t="s">
        <v>95</v>
      </c>
      <c r="B140" s="276">
        <f>IF(B$9=0,0,B$9/ISI!B$8*1000)</f>
        <v>0</v>
      </c>
      <c r="C140" s="276">
        <f>IF(C$9=0,0,C$9/ISI!C$8*1000)</f>
        <v>0</v>
      </c>
      <c r="D140" s="276">
        <f>IF(D$9=0,0,D$9/ISI!D$8*1000)</f>
        <v>0</v>
      </c>
      <c r="E140" s="276">
        <f>IF(E$9=0,0,E$9/ISI!E$8*1000)</f>
        <v>0</v>
      </c>
      <c r="F140" s="276">
        <f>IF(F$9=0,0,F$9/ISI!F$8*1000)</f>
        <v>0</v>
      </c>
      <c r="G140" s="276">
        <f>IF(G$9=0,0,G$9/ISI!G$8*1000)</f>
        <v>0</v>
      </c>
      <c r="H140" s="276">
        <f>IF(H$9=0,0,H$9/ISI!H$8*1000)</f>
        <v>0</v>
      </c>
      <c r="I140" s="276">
        <f>IF(I$9=0,0,I$9/ISI!I$8*1000)</f>
        <v>0</v>
      </c>
      <c r="J140" s="276">
        <f>IF(J$9=0,0,J$9/ISI!J$8*1000)</f>
        <v>0</v>
      </c>
      <c r="K140" s="276">
        <f>IF(K$9=0,0,K$9/ISI!K$8*1000)</f>
        <v>0</v>
      </c>
      <c r="L140" s="276">
        <f>IF(L$9=0,0,L$9/ISI!L$8*1000)</f>
        <v>0</v>
      </c>
      <c r="M140" s="276">
        <f>IF(M$9=0,0,M$9/ISI!M$8*1000)</f>
        <v>0</v>
      </c>
      <c r="N140" s="276">
        <f>IF(N$9=0,0,N$9/ISI!N$8*1000)</f>
        <v>0</v>
      </c>
      <c r="O140" s="276">
        <f>IF(O$9=0,0,O$9/ISI!O$8*1000)</f>
        <v>0</v>
      </c>
      <c r="P140" s="276">
        <f>IF(P$9=0,0,P$9/ISI!P$8*1000)</f>
        <v>0</v>
      </c>
      <c r="Q140" s="276">
        <f>IF(Q$9=0,0,Q$9/ISI!Q$8*1000)</f>
        <v>0</v>
      </c>
      <c r="R140" s="276">
        <f>IF(R$9=0,0,R$9/ISI!R$8*1000)</f>
        <v>0</v>
      </c>
      <c r="S140" s="276">
        <f>IF(S$9=0,0,S$9/ISI!S$8*1000)</f>
        <v>0</v>
      </c>
      <c r="T140" s="276">
        <f>IF(T$9=0,0,T$9/ISI!T$8*1000)</f>
        <v>0</v>
      </c>
      <c r="U140" s="276">
        <f>IF(U$9=0,0,U$9/ISI!U$8*1000)</f>
        <v>0</v>
      </c>
      <c r="V140" s="276">
        <f>IF(V$9=0,0,V$9/ISI!V$8*1000)</f>
        <v>0</v>
      </c>
      <c r="W140" s="276">
        <f>IF(W$9=0,0,W$9/ISI!W$8*1000)</f>
        <v>0</v>
      </c>
      <c r="DA140" s="77"/>
    </row>
    <row r="141" spans="1:105" ht="12" customHeight="1" x14ac:dyDescent="0.25">
      <c r="A141" s="56" t="s">
        <v>96</v>
      </c>
      <c r="B141" s="277">
        <f>IF(B$10=0,0,B$10/ISI!B$8*1000)</f>
        <v>0</v>
      </c>
      <c r="C141" s="277">
        <f>IF(C$10=0,0,C$10/ISI!C$8*1000)</f>
        <v>0</v>
      </c>
      <c r="D141" s="277">
        <f>IF(D$10=0,0,D$10/ISI!D$8*1000)</f>
        <v>0</v>
      </c>
      <c r="E141" s="277">
        <f>IF(E$10=0,0,E$10/ISI!E$8*1000)</f>
        <v>0</v>
      </c>
      <c r="F141" s="277">
        <f>IF(F$10=0,0,F$10/ISI!F$8*1000)</f>
        <v>0</v>
      </c>
      <c r="G141" s="277">
        <f>IF(G$10=0,0,G$10/ISI!G$8*1000)</f>
        <v>0</v>
      </c>
      <c r="H141" s="277">
        <f>IF(H$10=0,0,H$10/ISI!H$8*1000)</f>
        <v>0</v>
      </c>
      <c r="I141" s="277">
        <f>IF(I$10=0,0,I$10/ISI!I$8*1000)</f>
        <v>0</v>
      </c>
      <c r="J141" s="277">
        <f>IF(J$10=0,0,J$10/ISI!J$8*1000)</f>
        <v>0</v>
      </c>
      <c r="K141" s="277">
        <f>IF(K$10=0,0,K$10/ISI!K$8*1000)</f>
        <v>0</v>
      </c>
      <c r="L141" s="277">
        <f>IF(L$10=0,0,L$10/ISI!L$8*1000)</f>
        <v>0</v>
      </c>
      <c r="M141" s="277">
        <f>IF(M$10=0,0,M$10/ISI!M$8*1000)</f>
        <v>0</v>
      </c>
      <c r="N141" s="277">
        <f>IF(N$10=0,0,N$10/ISI!N$8*1000)</f>
        <v>0</v>
      </c>
      <c r="O141" s="277">
        <f>IF(O$10=0,0,O$10/ISI!O$8*1000)</f>
        <v>0</v>
      </c>
      <c r="P141" s="277">
        <f>IF(P$10=0,0,P$10/ISI!P$8*1000)</f>
        <v>0</v>
      </c>
      <c r="Q141" s="277">
        <f>IF(Q$10=0,0,Q$10/ISI!Q$8*1000)</f>
        <v>0</v>
      </c>
      <c r="R141" s="277">
        <f>IF(R$10=0,0,R$10/ISI!R$8*1000)</f>
        <v>0</v>
      </c>
      <c r="S141" s="277">
        <f>IF(S$10=0,0,S$10/ISI!S$8*1000)</f>
        <v>0</v>
      </c>
      <c r="T141" s="277">
        <f>IF(T$10=0,0,T$10/ISI!T$8*1000)</f>
        <v>0</v>
      </c>
      <c r="U141" s="277">
        <f>IF(U$10=0,0,U$10/ISI!U$8*1000)</f>
        <v>0</v>
      </c>
      <c r="V141" s="277">
        <f>IF(V$10=0,0,V$10/ISI!V$8*1000)</f>
        <v>0</v>
      </c>
      <c r="W141" s="277">
        <f>IF(W$10=0,0,W$10/ISI!W$8*1000)</f>
        <v>0</v>
      </c>
      <c r="DA141" s="78"/>
    </row>
    <row r="142" spans="1:105" ht="12" customHeight="1" x14ac:dyDescent="0.25">
      <c r="A142" s="203" t="s">
        <v>167</v>
      </c>
      <c r="B142" s="278">
        <f>IF(B$16=0,0,B$16/ISI!B$8*1000)</f>
        <v>0</v>
      </c>
      <c r="C142" s="278">
        <f>IF(C$16=0,0,C$16/ISI!C$8*1000)</f>
        <v>0</v>
      </c>
      <c r="D142" s="278">
        <f>IF(D$16=0,0,D$16/ISI!D$8*1000)</f>
        <v>0</v>
      </c>
      <c r="E142" s="278">
        <f>IF(E$16=0,0,E$16/ISI!E$8*1000)</f>
        <v>0</v>
      </c>
      <c r="F142" s="278">
        <f>IF(F$16=0,0,F$16/ISI!F$8*1000)</f>
        <v>0</v>
      </c>
      <c r="G142" s="278">
        <f>IF(G$16=0,0,G$16/ISI!G$8*1000)</f>
        <v>0</v>
      </c>
      <c r="H142" s="278">
        <f>IF(H$16=0,0,H$16/ISI!H$8*1000)</f>
        <v>0</v>
      </c>
      <c r="I142" s="278">
        <f>IF(I$16=0,0,I$16/ISI!I$8*1000)</f>
        <v>0</v>
      </c>
      <c r="J142" s="278">
        <f>IF(J$16=0,0,J$16/ISI!J$8*1000)</f>
        <v>0</v>
      </c>
      <c r="K142" s="278">
        <f>IF(K$16=0,0,K$16/ISI!K$8*1000)</f>
        <v>0</v>
      </c>
      <c r="L142" s="278">
        <f>IF(L$16=0,0,L$16/ISI!L$8*1000)</f>
        <v>0</v>
      </c>
      <c r="M142" s="278">
        <f>IF(M$16=0,0,M$16/ISI!M$8*1000)</f>
        <v>0</v>
      </c>
      <c r="N142" s="278">
        <f>IF(N$16=0,0,N$16/ISI!N$8*1000)</f>
        <v>0</v>
      </c>
      <c r="O142" s="278">
        <f>IF(O$16=0,0,O$16/ISI!O$8*1000)</f>
        <v>0</v>
      </c>
      <c r="P142" s="278">
        <f>IF(P$16=0,0,P$16/ISI!P$8*1000)</f>
        <v>0</v>
      </c>
      <c r="Q142" s="278">
        <f>IF(Q$16=0,0,Q$16/ISI!Q$8*1000)</f>
        <v>0</v>
      </c>
      <c r="R142" s="278">
        <f>IF(R$16=0,0,R$16/ISI!R$8*1000)</f>
        <v>0</v>
      </c>
      <c r="S142" s="278">
        <f>IF(S$16=0,0,S$16/ISI!S$8*1000)</f>
        <v>0</v>
      </c>
      <c r="T142" s="278">
        <f>IF(T$16=0,0,T$16/ISI!T$8*1000)</f>
        <v>0</v>
      </c>
      <c r="U142" s="278">
        <f>IF(U$16=0,0,U$16/ISI!U$8*1000)</f>
        <v>0</v>
      </c>
      <c r="V142" s="278">
        <f>IF(V$16=0,0,V$16/ISI!V$8*1000)</f>
        <v>0</v>
      </c>
      <c r="W142" s="278">
        <f>IF(W$16=0,0,W$16/ISI!W$8*1000)</f>
        <v>0</v>
      </c>
      <c r="DA142" s="79"/>
    </row>
    <row r="143" spans="1:105" ht="12" customHeight="1" x14ac:dyDescent="0.25">
      <c r="A143" s="203" t="s">
        <v>174</v>
      </c>
      <c r="B143" s="278">
        <f>IF(B$22=0,0,B$22/ISI!B$8*1000)</f>
        <v>0</v>
      </c>
      <c r="C143" s="278">
        <f>IF(C$22=0,0,C$22/ISI!C$8*1000)</f>
        <v>0</v>
      </c>
      <c r="D143" s="278">
        <f>IF(D$22=0,0,D$22/ISI!D$8*1000)</f>
        <v>0</v>
      </c>
      <c r="E143" s="278">
        <f>IF(E$22=0,0,E$22/ISI!E$8*1000)</f>
        <v>0</v>
      </c>
      <c r="F143" s="278">
        <f>IF(F$22=0,0,F$22/ISI!F$8*1000)</f>
        <v>0</v>
      </c>
      <c r="G143" s="278">
        <f>IF(G$22=0,0,G$22/ISI!G$8*1000)</f>
        <v>0</v>
      </c>
      <c r="H143" s="278">
        <f>IF(H$22=0,0,H$22/ISI!H$8*1000)</f>
        <v>0</v>
      </c>
      <c r="I143" s="278">
        <f>IF(I$22=0,0,I$22/ISI!I$8*1000)</f>
        <v>0</v>
      </c>
      <c r="J143" s="278">
        <f>IF(J$22=0,0,J$22/ISI!J$8*1000)</f>
        <v>0</v>
      </c>
      <c r="K143" s="278">
        <f>IF(K$22=0,0,K$22/ISI!K$8*1000)</f>
        <v>0</v>
      </c>
      <c r="L143" s="278">
        <f>IF(L$22=0,0,L$22/ISI!L$8*1000)</f>
        <v>0</v>
      </c>
      <c r="M143" s="278">
        <f>IF(M$22=0,0,M$22/ISI!M$8*1000)</f>
        <v>0</v>
      </c>
      <c r="N143" s="278">
        <f>IF(N$22=0,0,N$22/ISI!N$8*1000)</f>
        <v>0</v>
      </c>
      <c r="O143" s="278">
        <f>IF(O$22=0,0,O$22/ISI!O$8*1000)</f>
        <v>0</v>
      </c>
      <c r="P143" s="278">
        <f>IF(P$22=0,0,P$22/ISI!P$8*1000)</f>
        <v>0</v>
      </c>
      <c r="Q143" s="278">
        <f>IF(Q$22=0,0,Q$22/ISI!Q$8*1000)</f>
        <v>0</v>
      </c>
      <c r="R143" s="278">
        <f>IF(R$22=0,0,R$22/ISI!R$8*1000)</f>
        <v>0</v>
      </c>
      <c r="S143" s="278">
        <f>IF(S$22=0,0,S$22/ISI!S$8*1000)</f>
        <v>0</v>
      </c>
      <c r="T143" s="278">
        <f>IF(T$22=0,0,T$22/ISI!T$8*1000)</f>
        <v>0</v>
      </c>
      <c r="U143" s="278">
        <f>IF(U$22=0,0,U$22/ISI!U$8*1000)</f>
        <v>0</v>
      </c>
      <c r="V143" s="278">
        <f>IF(V$22=0,0,V$22/ISI!V$8*1000)</f>
        <v>0</v>
      </c>
      <c r="W143" s="278">
        <f>IF(W$22=0,0,W$22/ISI!W$8*1000)</f>
        <v>0</v>
      </c>
      <c r="DA143" s="79"/>
    </row>
    <row r="144" spans="1:105" ht="12" customHeight="1" x14ac:dyDescent="0.25">
      <c r="A144" s="203" t="s">
        <v>181</v>
      </c>
      <c r="B144" s="278">
        <f>IF(B$28=0,0,B$28/ISI!B$8*1000)</f>
        <v>0</v>
      </c>
      <c r="C144" s="278">
        <f>IF(C$28=0,0,C$28/ISI!C$8*1000)</f>
        <v>0</v>
      </c>
      <c r="D144" s="278">
        <f>IF(D$28=0,0,D$28/ISI!D$8*1000)</f>
        <v>0</v>
      </c>
      <c r="E144" s="278">
        <f>IF(E$28=0,0,E$28/ISI!E$8*1000)</f>
        <v>0</v>
      </c>
      <c r="F144" s="278">
        <f>IF(F$28=0,0,F$28/ISI!F$8*1000)</f>
        <v>0</v>
      </c>
      <c r="G144" s="278">
        <f>IF(G$28=0,0,G$28/ISI!G$8*1000)</f>
        <v>0</v>
      </c>
      <c r="H144" s="278">
        <f>IF(H$28=0,0,H$28/ISI!H$8*1000)</f>
        <v>0</v>
      </c>
      <c r="I144" s="278">
        <f>IF(I$28=0,0,I$28/ISI!I$8*1000)</f>
        <v>0</v>
      </c>
      <c r="J144" s="278">
        <f>IF(J$28=0,0,J$28/ISI!J$8*1000)</f>
        <v>0</v>
      </c>
      <c r="K144" s="278">
        <f>IF(K$28=0,0,K$28/ISI!K$8*1000)</f>
        <v>0</v>
      </c>
      <c r="L144" s="278">
        <f>IF(L$28=0,0,L$28/ISI!L$8*1000)</f>
        <v>0</v>
      </c>
      <c r="M144" s="278">
        <f>IF(M$28=0,0,M$28/ISI!M$8*1000)</f>
        <v>0</v>
      </c>
      <c r="N144" s="278">
        <f>IF(N$28=0,0,N$28/ISI!N$8*1000)</f>
        <v>0</v>
      </c>
      <c r="O144" s="278">
        <f>IF(O$28=0,0,O$28/ISI!O$8*1000)</f>
        <v>0</v>
      </c>
      <c r="P144" s="278">
        <f>IF(P$28=0,0,P$28/ISI!P$8*1000)</f>
        <v>0</v>
      </c>
      <c r="Q144" s="278">
        <f>IF(Q$28=0,0,Q$28/ISI!Q$8*1000)</f>
        <v>0</v>
      </c>
      <c r="R144" s="278">
        <f>IF(R$28=0,0,R$28/ISI!R$8*1000)</f>
        <v>0</v>
      </c>
      <c r="S144" s="278">
        <f>IF(S$28=0,0,S$28/ISI!S$8*1000)</f>
        <v>0</v>
      </c>
      <c r="T144" s="278">
        <f>IF(T$28=0,0,T$28/ISI!T$8*1000)</f>
        <v>0</v>
      </c>
      <c r="U144" s="278">
        <f>IF(U$28=0,0,U$28/ISI!U$8*1000)</f>
        <v>0</v>
      </c>
      <c r="V144" s="278">
        <f>IF(V$28=0,0,V$28/ISI!V$8*1000)</f>
        <v>0</v>
      </c>
      <c r="W144" s="278">
        <f>IF(W$28=0,0,W$28/ISI!W$8*1000)</f>
        <v>0</v>
      </c>
      <c r="DA144" s="79"/>
    </row>
    <row r="145" spans="1:105" ht="12" customHeight="1" x14ac:dyDescent="0.25">
      <c r="A145" s="41" t="s">
        <v>191</v>
      </c>
      <c r="B145" s="279">
        <f>IF(B$35=0,0,B$35/ISI!B$8*1000)</f>
        <v>0</v>
      </c>
      <c r="C145" s="279">
        <f>IF(C$35=0,0,C$35/ISI!C$8*1000)</f>
        <v>0</v>
      </c>
      <c r="D145" s="279">
        <f>IF(D$35=0,0,D$35/ISI!D$8*1000)</f>
        <v>0</v>
      </c>
      <c r="E145" s="279">
        <f>IF(E$35=0,0,E$35/ISI!E$8*1000)</f>
        <v>0</v>
      </c>
      <c r="F145" s="279">
        <f>IF(F$35=0,0,F$35/ISI!F$8*1000)</f>
        <v>0</v>
      </c>
      <c r="G145" s="279">
        <f>IF(G$35=0,0,G$35/ISI!G$8*1000)</f>
        <v>0</v>
      </c>
      <c r="H145" s="279">
        <f>IF(H$35=0,0,H$35/ISI!H$8*1000)</f>
        <v>0</v>
      </c>
      <c r="I145" s="279">
        <f>IF(I$35=0,0,I$35/ISI!I$8*1000)</f>
        <v>0</v>
      </c>
      <c r="J145" s="279">
        <f>IF(J$35=0,0,J$35/ISI!J$8*1000)</f>
        <v>0</v>
      </c>
      <c r="K145" s="279">
        <f>IF(K$35=0,0,K$35/ISI!K$8*1000)</f>
        <v>0</v>
      </c>
      <c r="L145" s="279">
        <f>IF(L$35=0,0,L$35/ISI!L$8*1000)</f>
        <v>0</v>
      </c>
      <c r="M145" s="279">
        <f>IF(M$35=0,0,M$35/ISI!M$8*1000)</f>
        <v>0</v>
      </c>
      <c r="N145" s="279">
        <f>IF(N$35=0,0,N$35/ISI!N$8*1000)</f>
        <v>0</v>
      </c>
      <c r="O145" s="279">
        <f>IF(O$35=0,0,O$35/ISI!O$8*1000)</f>
        <v>0</v>
      </c>
      <c r="P145" s="279">
        <f>IF(P$35=0,0,P$35/ISI!P$8*1000)</f>
        <v>0</v>
      </c>
      <c r="Q145" s="279">
        <f>IF(Q$35=0,0,Q$35/ISI!Q$8*1000)</f>
        <v>0</v>
      </c>
      <c r="R145" s="279">
        <f>IF(R$35=0,0,R$35/ISI!R$8*1000)</f>
        <v>0</v>
      </c>
      <c r="S145" s="279">
        <f>IF(S$35=0,0,S$35/ISI!S$8*1000)</f>
        <v>0</v>
      </c>
      <c r="T145" s="279">
        <f>IF(T$35=0,0,T$35/ISI!T$8*1000)</f>
        <v>0</v>
      </c>
      <c r="U145" s="279">
        <f>IF(U$35=0,0,U$35/ISI!U$8*1000)</f>
        <v>0</v>
      </c>
      <c r="V145" s="279">
        <f>IF(V$35=0,0,V$35/ISI!V$8*1000)</f>
        <v>0</v>
      </c>
      <c r="W145" s="279">
        <f>IF(W$35=0,0,W$35/ISI!W$8*1000)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 t="shared" ref="B147:W147" si="33">SUM(B$148:B$152,B$155,B$156,B$154,B$153)</f>
        <v>132.80089458417316</v>
      </c>
      <c r="C147" s="274">
        <f t="shared" si="33"/>
        <v>130.75343370565878</v>
      </c>
      <c r="D147" s="274">
        <f t="shared" si="33"/>
        <v>133.49963116279073</v>
      </c>
      <c r="E147" s="274">
        <f t="shared" si="33"/>
        <v>123.71314267920745</v>
      </c>
      <c r="F147" s="274">
        <f t="shared" si="33"/>
        <v>146.27026801500941</v>
      </c>
      <c r="G147" s="274">
        <f t="shared" si="33"/>
        <v>158.47308592868234</v>
      </c>
      <c r="H147" s="274">
        <f t="shared" si="33"/>
        <v>156.42766661342336</v>
      </c>
      <c r="I147" s="274">
        <f t="shared" si="33"/>
        <v>146.49147461151341</v>
      </c>
      <c r="J147" s="274">
        <f t="shared" si="33"/>
        <v>156.98484176122997</v>
      </c>
      <c r="K147" s="274">
        <f t="shared" si="33"/>
        <v>155.84690990707355</v>
      </c>
      <c r="L147" s="274">
        <f t="shared" si="33"/>
        <v>156.30031846920923</v>
      </c>
      <c r="M147" s="274">
        <f t="shared" si="33"/>
        <v>137.4693284041746</v>
      </c>
      <c r="N147" s="274">
        <f t="shared" si="33"/>
        <v>138.55229189009378</v>
      </c>
      <c r="O147" s="274">
        <f t="shared" si="33"/>
        <v>136.33850180102129</v>
      </c>
      <c r="P147" s="274">
        <f t="shared" si="33"/>
        <v>126.544625740597</v>
      </c>
      <c r="Q147" s="274">
        <f t="shared" si="33"/>
        <v>134.52996820248703</v>
      </c>
      <c r="R147" s="274">
        <f t="shared" si="33"/>
        <v>138.6448251082615</v>
      </c>
      <c r="S147" s="274">
        <f t="shared" si="33"/>
        <v>128.24023077662852</v>
      </c>
      <c r="T147" s="274">
        <f t="shared" si="33"/>
        <v>159.33963304826381</v>
      </c>
      <c r="U147" s="274">
        <f t="shared" si="33"/>
        <v>154.52094892451896</v>
      </c>
      <c r="V147" s="274">
        <f t="shared" si="33"/>
        <v>158.83176726817726</v>
      </c>
      <c r="W147" s="274">
        <f t="shared" si="33"/>
        <v>131.65636058929849</v>
      </c>
      <c r="DA147" s="111"/>
    </row>
    <row r="148" spans="1:105" ht="12" customHeight="1" x14ac:dyDescent="0.25">
      <c r="A148" s="55" t="s">
        <v>92</v>
      </c>
      <c r="B148" s="275">
        <f>IF(B$55=0,0,B$55/ISI!B$9*1000)</f>
        <v>0.3348683843005586</v>
      </c>
      <c r="C148" s="275">
        <f>IF(C$55=0,0,C$55/ISI!C$9*1000)</f>
        <v>0.28508751548765504</v>
      </c>
      <c r="D148" s="275">
        <f>IF(D$55=0,0,D$55/ISI!D$9*1000)</f>
        <v>0.31628077478170263</v>
      </c>
      <c r="E148" s="275">
        <f>IF(E$55=0,0,E$55/ISI!E$9*1000)</f>
        <v>0.28853214129464333</v>
      </c>
      <c r="F148" s="275">
        <f>IF(F$55=0,0,F$55/ISI!F$9*1000)</f>
        <v>0.37184257895951212</v>
      </c>
      <c r="G148" s="275">
        <f>IF(G$55=0,0,G$55/ISI!G$9*1000)</f>
        <v>0.37400356245229271</v>
      </c>
      <c r="H148" s="275">
        <f>IF(H$55=0,0,H$55/ISI!H$9*1000)</f>
        <v>0.39334605792085353</v>
      </c>
      <c r="I148" s="275">
        <f>IF(I$55=0,0,I$55/ISI!I$9*1000)</f>
        <v>0.3546663785964928</v>
      </c>
      <c r="J148" s="275">
        <f>IF(J$55=0,0,J$55/ISI!J$9*1000)</f>
        <v>0.39078658670149335</v>
      </c>
      <c r="K148" s="275">
        <f>IF(K$55=0,0,K$55/ISI!K$9*1000)</f>
        <v>0.40177398247331836</v>
      </c>
      <c r="L148" s="275">
        <f>IF(L$55=0,0,L$55/ISI!L$9*1000)</f>
        <v>0.4181679693176204</v>
      </c>
      <c r="M148" s="275">
        <f>IF(M$55=0,0,M$55/ISI!M$9*1000)</f>
        <v>0.37031700748038593</v>
      </c>
      <c r="N148" s="275">
        <f>IF(N$55=0,0,N$55/ISI!N$9*1000)</f>
        <v>0.36591129792670279</v>
      </c>
      <c r="O148" s="275">
        <f>IF(O$55=0,0,O$55/ISI!O$9*1000)</f>
        <v>0.35761189388561249</v>
      </c>
      <c r="P148" s="275">
        <f>IF(P$55=0,0,P$55/ISI!P$9*1000)</f>
        <v>0.32875071286509722</v>
      </c>
      <c r="Q148" s="275">
        <f>IF(Q$55=0,0,Q$55/ISI!Q$9*1000)</f>
        <v>0.35600431687338707</v>
      </c>
      <c r="R148" s="275">
        <f>IF(R$55=0,0,R$55/ISI!R$9*1000)</f>
        <v>0.38459355862474026</v>
      </c>
      <c r="S148" s="275">
        <f>IF(S$55=0,0,S$55/ISI!S$9*1000)</f>
        <v>0.344477242115316</v>
      </c>
      <c r="T148" s="275">
        <f>IF(T$55=0,0,T$55/ISI!T$9*1000)</f>
        <v>0.45921037741456494</v>
      </c>
      <c r="U148" s="275">
        <f>IF(U$55=0,0,U$55/ISI!U$9*1000)</f>
        <v>0.43877270499843107</v>
      </c>
      <c r="V148" s="275">
        <f>IF(V$55=0,0,V$55/ISI!V$9*1000)</f>
        <v>0.45333476088812341</v>
      </c>
      <c r="W148" s="275">
        <f>IF(W$55=0,0,W$55/ISI!W$9*1000)</f>
        <v>0.35247478001068278</v>
      </c>
      <c r="DA148" s="76"/>
    </row>
    <row r="149" spans="1:105" ht="12" customHeight="1" x14ac:dyDescent="0.25">
      <c r="A149" s="202" t="s">
        <v>93</v>
      </c>
      <c r="B149" s="276">
        <f>IF(B$56=0,0,B$56/ISI!B$9*1000)</f>
        <v>0.2474322523015397</v>
      </c>
      <c r="C149" s="276">
        <f>IF(C$56=0,0,C$56/ISI!C$9*1000)</f>
        <v>0.21064946518465011</v>
      </c>
      <c r="D149" s="276">
        <f>IF(D$56=0,0,D$56/ISI!D$9*1000)</f>
        <v>0.23369797846807991</v>
      </c>
      <c r="E149" s="276">
        <f>IF(E$56=0,0,E$56/ISI!E$9*1000)</f>
        <v>0.21319467865273958</v>
      </c>
      <c r="F149" s="276">
        <f>IF(F$56=0,0,F$56/ISI!F$9*1000)</f>
        <v>0.27475226425372551</v>
      </c>
      <c r="G149" s="276">
        <f>IF(G$56=0,0,G$56/ISI!G$9*1000)</f>
        <v>0.27634900207035151</v>
      </c>
      <c r="H149" s="276">
        <f>IF(H$56=0,0,H$56/ISI!H$9*1000)</f>
        <v>0.29064105663057765</v>
      </c>
      <c r="I149" s="276">
        <f>IF(I$56=0,0,I$56/ISI!I$9*1000)</f>
        <v>0.26206087222912083</v>
      </c>
      <c r="J149" s="276">
        <f>IF(J$56=0,0,J$56/ISI!J$9*1000)</f>
        <v>0.28874987860900919</v>
      </c>
      <c r="K149" s="276">
        <f>IF(K$56=0,0,K$56/ISI!K$9*1000)</f>
        <v>0.29686839982572411</v>
      </c>
      <c r="L149" s="276">
        <f>IF(L$56=0,0,L$56/ISI!L$9*1000)</f>
        <v>0.30898181894577653</v>
      </c>
      <c r="M149" s="276">
        <f>IF(M$56=0,0,M$56/ISI!M$9*1000)</f>
        <v>0.27362502858495485</v>
      </c>
      <c r="N149" s="276">
        <f>IF(N$56=0,0,N$56/ISI!N$9*1000)</f>
        <v>0.27036967606748402</v>
      </c>
      <c r="O149" s="276">
        <f>IF(O$56=0,0,O$56/ISI!O$9*1000)</f>
        <v>0.26423729591180972</v>
      </c>
      <c r="P149" s="276">
        <f>IF(P$56=0,0,P$56/ISI!P$9*1000)</f>
        <v>0.24291194135824565</v>
      </c>
      <c r="Q149" s="276">
        <f>IF(Q$56=0,0,Q$56/ISI!Q$9*1000)</f>
        <v>0.26304946684364017</v>
      </c>
      <c r="R149" s="276">
        <f>IF(R$56=0,0,R$56/ISI!R$9*1000)</f>
        <v>0.28417388709282498</v>
      </c>
      <c r="S149" s="276">
        <f>IF(S$56=0,0,S$56/ISI!S$9*1000)</f>
        <v>0.25453218004215528</v>
      </c>
      <c r="T149" s="276">
        <f>IF(T$56=0,0,T$56/ISI!T$9*1000)</f>
        <v>0.3393078095480761</v>
      </c>
      <c r="U149" s="276">
        <f>IF(U$56=0,0,U$56/ISI!U$9*1000)</f>
        <v>0.32420653527195253</v>
      </c>
      <c r="V149" s="276">
        <f>IF(V$56=0,0,V$56/ISI!V$9*1000)</f>
        <v>0.33496635153365589</v>
      </c>
      <c r="W149" s="276">
        <f>IF(W$56=0,0,W$56/ISI!W$9*1000)</f>
        <v>0.26044151310281649</v>
      </c>
      <c r="DA149" s="77"/>
    </row>
    <row r="150" spans="1:105" ht="12" customHeight="1" x14ac:dyDescent="0.25">
      <c r="A150" s="202" t="s">
        <v>94</v>
      </c>
      <c r="B150" s="276">
        <f>IF(B$57=0,0,B$57/ISI!B$9*1000)</f>
        <v>6.1858063075384937</v>
      </c>
      <c r="C150" s="276">
        <f>IF(C$57=0,0,C$57/ISI!C$9*1000)</f>
        <v>5.2662366296162553</v>
      </c>
      <c r="D150" s="276">
        <f>IF(D$57=0,0,D$57/ISI!D$9*1000)</f>
        <v>5.8424494617019995</v>
      </c>
      <c r="E150" s="276">
        <f>IF(E$57=0,0,E$57/ISI!E$9*1000)</f>
        <v>5.3298669663184883</v>
      </c>
      <c r="F150" s="276">
        <f>IF(F$57=0,0,F$57/ISI!F$9*1000)</f>
        <v>6.8688066063431386</v>
      </c>
      <c r="G150" s="276">
        <f>IF(G$57=0,0,G$57/ISI!G$9*1000)</f>
        <v>6.9087250517587897</v>
      </c>
      <c r="H150" s="276">
        <f>IF(H$57=0,0,H$57/ISI!H$9*1000)</f>
        <v>7.266026415764439</v>
      </c>
      <c r="I150" s="276">
        <f>IF(I$57=0,0,I$57/ISI!I$9*1000)</f>
        <v>6.5515218057280231</v>
      </c>
      <c r="J150" s="276">
        <f>IF(J$57=0,0,J$57/ISI!J$9*1000)</f>
        <v>7.2187469652252307</v>
      </c>
      <c r="K150" s="276">
        <f>IF(K$57=0,0,K$57/ISI!K$9*1000)</f>
        <v>7.4217099956431074</v>
      </c>
      <c r="L150" s="276">
        <f>IF(L$57=0,0,L$57/ISI!L$9*1000)</f>
        <v>7.7245454736444161</v>
      </c>
      <c r="M150" s="276">
        <f>IF(M$57=0,0,M$57/ISI!M$9*1000)</f>
        <v>6.8406257146238731</v>
      </c>
      <c r="N150" s="276">
        <f>IF(N$57=0,0,N$57/ISI!N$9*1000)</f>
        <v>6.7592419016871021</v>
      </c>
      <c r="O150" s="276">
        <f>IF(O$57=0,0,O$57/ISI!O$9*1000)</f>
        <v>6.605932397795244</v>
      </c>
      <c r="P150" s="276">
        <f>IF(P$57=0,0,P$57/ISI!P$9*1000)</f>
        <v>6.0727985339561412</v>
      </c>
      <c r="Q150" s="276">
        <f>IF(Q$57=0,0,Q$57/ISI!Q$9*1000)</f>
        <v>6.5762366710910065</v>
      </c>
      <c r="R150" s="276">
        <f>IF(R$57=0,0,R$57/ISI!R$9*1000)</f>
        <v>7.1043471773206273</v>
      </c>
      <c r="S150" s="276">
        <f>IF(S$57=0,0,S$57/ISI!S$9*1000)</f>
        <v>6.3633045010538858</v>
      </c>
      <c r="T150" s="276">
        <f>IF(T$57=0,0,T$57/ISI!T$9*1000)</f>
        <v>8.4826952387019059</v>
      </c>
      <c r="U150" s="276">
        <f>IF(U$57=0,0,U$57/ISI!U$9*1000)</f>
        <v>8.1051633817988158</v>
      </c>
      <c r="V150" s="276">
        <f>IF(V$57=0,0,V$57/ISI!V$9*1000)</f>
        <v>8.3741587883413988</v>
      </c>
      <c r="W150" s="276">
        <f>IF(W$57=0,0,W$57/ISI!W$9*1000)</f>
        <v>6.5110378275704122</v>
      </c>
      <c r="DA150" s="77"/>
    </row>
    <row r="151" spans="1:105" ht="12" customHeight="1" x14ac:dyDescent="0.25">
      <c r="A151" s="202" t="s">
        <v>95</v>
      </c>
      <c r="B151" s="276">
        <f>IF(B$58=0,0,B$58/ISI!B$9*1000)</f>
        <v>0.15464515768846235</v>
      </c>
      <c r="C151" s="276">
        <f>IF(C$58=0,0,C$58/ISI!C$9*1000)</f>
        <v>0.13165591574040636</v>
      </c>
      <c r="D151" s="276">
        <f>IF(D$58=0,0,D$58/ISI!D$9*1000)</f>
        <v>0.14606123654255002</v>
      </c>
      <c r="E151" s="276">
        <f>IF(E$58=0,0,E$58/ISI!E$9*1000)</f>
        <v>0.13324667415796224</v>
      </c>
      <c r="F151" s="276">
        <f>IF(F$58=0,0,F$58/ISI!F$9*1000)</f>
        <v>0.17172016515857849</v>
      </c>
      <c r="G151" s="276">
        <f>IF(G$58=0,0,G$58/ISI!G$9*1000)</f>
        <v>0.17271812629396979</v>
      </c>
      <c r="H151" s="276">
        <f>IF(H$58=0,0,H$58/ISI!H$9*1000)</f>
        <v>0.18165066039411107</v>
      </c>
      <c r="I151" s="276">
        <f>IF(I$58=0,0,I$58/ISI!I$9*1000)</f>
        <v>0.16378804514320056</v>
      </c>
      <c r="J151" s="276">
        <f>IF(J$58=0,0,J$58/ISI!J$9*1000)</f>
        <v>0.18046867413063084</v>
      </c>
      <c r="K151" s="276">
        <f>IF(K$58=0,0,K$58/ISI!K$9*1000)</f>
        <v>0.18554274989107766</v>
      </c>
      <c r="L151" s="276">
        <f>IF(L$58=0,0,L$58/ISI!L$9*1000)</f>
        <v>0.19311363684111044</v>
      </c>
      <c r="M151" s="276">
        <f>IF(M$58=0,0,M$58/ISI!M$9*1000)</f>
        <v>0.17101564286559684</v>
      </c>
      <c r="N151" s="276">
        <f>IF(N$58=0,0,N$58/ISI!N$9*1000)</f>
        <v>0.16898104754217758</v>
      </c>
      <c r="O151" s="276">
        <f>IF(O$58=0,0,O$58/ISI!O$9*1000)</f>
        <v>0.16514830994488106</v>
      </c>
      <c r="P151" s="276">
        <f>IF(P$58=0,0,P$58/ISI!P$9*1000)</f>
        <v>0.15181996334890357</v>
      </c>
      <c r="Q151" s="276">
        <f>IF(Q$58=0,0,Q$58/ISI!Q$9*1000)</f>
        <v>0.1644059167772752</v>
      </c>
      <c r="R151" s="276">
        <f>IF(R$58=0,0,R$58/ISI!R$9*1000)</f>
        <v>0.17760867943301575</v>
      </c>
      <c r="S151" s="276">
        <f>IF(S$58=0,0,S$58/ISI!S$9*1000)</f>
        <v>0.15908261252634712</v>
      </c>
      <c r="T151" s="276">
        <f>IF(T$58=0,0,T$58/ISI!T$9*1000)</f>
        <v>0.21206738096754768</v>
      </c>
      <c r="U151" s="276">
        <f>IF(U$58=0,0,U$58/ISI!U$9*1000)</f>
        <v>0.20262908454497042</v>
      </c>
      <c r="V151" s="276">
        <f>IF(V$58=0,0,V$58/ISI!V$9*1000)</f>
        <v>0.20935396970853498</v>
      </c>
      <c r="W151" s="276">
        <f>IF(W$58=0,0,W$58/ISI!W$9*1000)</f>
        <v>0.1627759456892604</v>
      </c>
      <c r="DA151" s="77"/>
    </row>
    <row r="152" spans="1:105" ht="12" customHeight="1" x14ac:dyDescent="0.25">
      <c r="A152" s="56" t="s">
        <v>96</v>
      </c>
      <c r="B152" s="277">
        <f>IF(B$59=0,0,B$59/ISI!B$9*1000)</f>
        <v>0.36262081904681326</v>
      </c>
      <c r="C152" s="277">
        <f>IF(C$59=0,0,C$59/ISI!C$9*1000)</f>
        <v>0.38642736399046457</v>
      </c>
      <c r="D152" s="277">
        <f>IF(D$59=0,0,D$59/ISI!D$9*1000)</f>
        <v>0.37804383411197312</v>
      </c>
      <c r="E152" s="277">
        <f>IF(E$59=0,0,E$59/ISI!E$9*1000)</f>
        <v>0.35819355924444457</v>
      </c>
      <c r="F152" s="277">
        <f>IF(F$59=0,0,F$59/ISI!F$9*1000)</f>
        <v>0.40155420068181436</v>
      </c>
      <c r="G152" s="277">
        <f>IF(G$59=0,0,G$59/ISI!G$9*1000)</f>
        <v>0.4599811910642766</v>
      </c>
      <c r="H152" s="277">
        <f>IF(H$59=0,0,H$59/ISI!H$9*1000)</f>
        <v>0.43368860044585539</v>
      </c>
      <c r="I152" s="277">
        <f>IF(I$59=0,0,I$59/ISI!I$9*1000)</f>
        <v>0.41100868613676922</v>
      </c>
      <c r="J152" s="277">
        <f>IF(J$59=0,0,J$59/ISI!J$9*1000)</f>
        <v>0.4353163025189819</v>
      </c>
      <c r="K152" s="277">
        <f>IF(K$59=0,0,K$59/ISI!K$9*1000)</f>
        <v>0.42682515686837413</v>
      </c>
      <c r="L152" s="277">
        <f>IF(L$59=0,0,L$59/ISI!L$9*1000)</f>
        <v>0.41938930653009765</v>
      </c>
      <c r="M152" s="277">
        <f>IF(M$59=0,0,M$59/ISI!M$9*1000)</f>
        <v>0.36950175866803103</v>
      </c>
      <c r="N152" s="277">
        <f>IF(N$59=0,0,N$59/ISI!N$9*1000)</f>
        <v>0.37915793562165573</v>
      </c>
      <c r="O152" s="277">
        <f>IF(O$59=0,0,O$59/ISI!O$9*1000)</f>
        <v>0.37415321805616586</v>
      </c>
      <c r="P152" s="277">
        <f>IF(P$59=0,0,P$59/ISI!P$9*1000)</f>
        <v>0.34999773271642209</v>
      </c>
      <c r="Q152" s="277">
        <f>IF(Q$59=0,0,Q$59/ISI!Q$9*1000)</f>
        <v>0.36750240873767764</v>
      </c>
      <c r="R152" s="277">
        <f>IF(R$59=0,0,R$59/ISI!R$9*1000)</f>
        <v>0.36577802601171322</v>
      </c>
      <c r="S152" s="277">
        <f>IF(S$59=0,0,S$59/ISI!S$9*1000)</f>
        <v>0.34955726783058322</v>
      </c>
      <c r="T152" s="277">
        <f>IF(T$59=0,0,T$59/ISI!T$9*1000)</f>
        <v>0.41228457887028852</v>
      </c>
      <c r="U152" s="277">
        <f>IF(U$59=0,0,U$59/ISI!U$9*1000)</f>
        <v>0.40421633156265058</v>
      </c>
      <c r="V152" s="277">
        <f>IF(V$59=0,0,V$59/ISI!V$9*1000)</f>
        <v>0.41386824781721815</v>
      </c>
      <c r="W152" s="277">
        <f>IF(W$59=0,0,W$59/ISI!W$9*1000)</f>
        <v>0.36055931658358387</v>
      </c>
      <c r="DA152" s="78"/>
    </row>
    <row r="153" spans="1:105" ht="12" customHeight="1" x14ac:dyDescent="0.25">
      <c r="A153" s="203" t="s">
        <v>222</v>
      </c>
      <c r="B153" s="278">
        <f>IF(B$65=0,0,B$65/ISI!B$9*1000)</f>
        <v>27.302855249262311</v>
      </c>
      <c r="C153" s="278">
        <f>IF(C$65=0,0,C$65/ISI!C$9*1000)</f>
        <v>29.560879340255511</v>
      </c>
      <c r="D153" s="278">
        <f>IF(D$65=0,0,D$65/ISI!D$9*1000)</f>
        <v>28.662667171059987</v>
      </c>
      <c r="E153" s="278">
        <f>IF(E$65=0,0,E$65/ISI!E$9*1000)</f>
        <v>26.400827590890966</v>
      </c>
      <c r="F153" s="278">
        <f>IF(F$65=0,0,F$65/ISI!F$9*1000)</f>
        <v>29.584086740732115</v>
      </c>
      <c r="G153" s="278">
        <f>IF(G$65=0,0,G$65/ISI!G$9*1000)</f>
        <v>33.204469334465408</v>
      </c>
      <c r="H153" s="278">
        <f>IF(H$65=0,0,H$65/ISI!H$9*1000)</f>
        <v>31.767261294787041</v>
      </c>
      <c r="I153" s="278">
        <f>IF(I$65=0,0,I$65/ISI!I$9*1000)</f>
        <v>30.974164532984009</v>
      </c>
      <c r="J153" s="278">
        <f>IF(J$65=0,0,J$65/ISI!J$9*1000)</f>
        <v>32.366447382639123</v>
      </c>
      <c r="K153" s="278">
        <f>IF(K$65=0,0,K$65/ISI!K$9*1000)</f>
        <v>30.939788143063197</v>
      </c>
      <c r="L153" s="278">
        <f>IF(L$65=0,0,L$65/ISI!L$9*1000)</f>
        <v>29.982577829900958</v>
      </c>
      <c r="M153" s="278">
        <f>IF(M$65=0,0,M$65/ISI!M$9*1000)</f>
        <v>25.998041631979401</v>
      </c>
      <c r="N153" s="278">
        <f>IF(N$65=0,0,N$65/ISI!N$9*1000)</f>
        <v>26.457472222900922</v>
      </c>
      <c r="O153" s="278">
        <f>IF(O$65=0,0,O$65/ISI!O$9*1000)</f>
        <v>26.234719708632372</v>
      </c>
      <c r="P153" s="278">
        <f>IF(P$65=0,0,P$65/ISI!P$9*1000)</f>
        <v>24.479202879520404</v>
      </c>
      <c r="Q153" s="278">
        <f>IF(Q$65=0,0,Q$65/ISI!Q$9*1000)</f>
        <v>25.644395783132531</v>
      </c>
      <c r="R153" s="278">
        <f>IF(R$65=0,0,R$65/ISI!R$9*1000)</f>
        <v>25.499476695096877</v>
      </c>
      <c r="S153" s="278">
        <f>IF(S$65=0,0,S$65/ISI!S$9*1000)</f>
        <v>23.883945582467408</v>
      </c>
      <c r="T153" s="278">
        <f>IF(T$65=0,0,T$65/ISI!T$9*1000)</f>
        <v>27.961109103589799</v>
      </c>
      <c r="U153" s="278">
        <f>IF(U$65=0,0,U$65/ISI!U$9*1000)</f>
        <v>27.500766159009999</v>
      </c>
      <c r="V153" s="278">
        <f>IF(V$65=0,0,V$65/ISI!V$9*1000)</f>
        <v>28.139264668919747</v>
      </c>
      <c r="W153" s="278">
        <f>IF(W$65=0,0,W$65/ISI!W$9*1000)</f>
        <v>24.504659553643794</v>
      </c>
      <c r="DA153" s="79"/>
    </row>
    <row r="154" spans="1:105" ht="12" customHeight="1" x14ac:dyDescent="0.25">
      <c r="A154" s="203" t="s">
        <v>228</v>
      </c>
      <c r="B154" s="278">
        <f>IF(B$71=0,0,B$71/ISI!B$9*1000)</f>
        <v>45.942340454640032</v>
      </c>
      <c r="C154" s="278">
        <f>IF(C$71=0,0,C$71/ISI!C$9*1000)</f>
        <v>39.112643384529449</v>
      </c>
      <c r="D154" s="278">
        <f>IF(D$71=0,0,D$71/ISI!D$9*1000)</f>
        <v>43.392209344063971</v>
      </c>
      <c r="E154" s="278">
        <f>IF(E$71=0,0,E$71/ISI!E$9*1000)</f>
        <v>39.585229567587724</v>
      </c>
      <c r="F154" s="278">
        <f>IF(F$71=0,0,F$71/ISI!F$9*1000)</f>
        <v>51.015023092643659</v>
      </c>
      <c r="G154" s="278">
        <f>IF(G$71=0,0,G$71/ISI!G$9*1000)</f>
        <v>51.311499690604805</v>
      </c>
      <c r="H154" s="278">
        <f>IF(H$71=0,0,H$71/ISI!H$9*1000)</f>
        <v>53.965197542419247</v>
      </c>
      <c r="I154" s="278">
        <f>IF(I$71=0,0,I$71/ISI!I$9*1000)</f>
        <v>48.658530566652701</v>
      </c>
      <c r="J154" s="278">
        <f>IF(J$71=0,0,J$71/ISI!J$9*1000)</f>
        <v>53.614050334571225</v>
      </c>
      <c r="K154" s="278">
        <f>IF(K$71=0,0,K$71/ISI!K$9*1000)</f>
        <v>55.121468475323546</v>
      </c>
      <c r="L154" s="278">
        <f>IF(L$71=0,0,L$71/ISI!L$9*1000)</f>
        <v>57.370645048331362</v>
      </c>
      <c r="M154" s="278">
        <f>IF(M$71=0,0,M$71/ISI!M$9*1000)</f>
        <v>50.805721983408482</v>
      </c>
      <c r="N154" s="278">
        <f>IF(N$71=0,0,N$71/ISI!N$9*1000)</f>
        <v>50.201279707729512</v>
      </c>
      <c r="O154" s="278">
        <f>IF(O$71=0,0,O$71/ISI!O$9*1000)</f>
        <v>49.062641174197012</v>
      </c>
      <c r="P154" s="278">
        <f>IF(P$71=0,0,P$71/ISI!P$9*1000)</f>
        <v>45.103025198096326</v>
      </c>
      <c r="Q154" s="278">
        <f>IF(Q$71=0,0,Q$71/ISI!Q$9*1000)</f>
        <v>48.842089298101008</v>
      </c>
      <c r="R154" s="278">
        <f>IF(R$71=0,0,R$71/ISI!R$9*1000)</f>
        <v>52.764396507317244</v>
      </c>
      <c r="S154" s="278">
        <f>IF(S$71=0,0,S$71/ISI!S$9*1000)</f>
        <v>47.260629782036155</v>
      </c>
      <c r="T154" s="278">
        <f>IF(T$71=0,0,T$71/ISI!T$9*1000)</f>
        <v>63.001467109382482</v>
      </c>
      <c r="U154" s="278">
        <f>IF(U$71=0,0,U$71/ISI!U$9*1000)</f>
        <v>60.197516219233094</v>
      </c>
      <c r="V154" s="278">
        <f>IF(V$71=0,0,V$71/ISI!V$9*1000)</f>
        <v>62.195360628466027</v>
      </c>
      <c r="W154" s="278">
        <f>IF(W$71=0,0,W$71/ISI!W$9*1000)</f>
        <v>48.357853724377776</v>
      </c>
      <c r="DA154" s="79"/>
    </row>
    <row r="155" spans="1:105" ht="12" customHeight="1" x14ac:dyDescent="0.25">
      <c r="A155" s="203" t="s">
        <v>181</v>
      </c>
      <c r="B155" s="278">
        <f>IF(B$72=0,0,B$72/ISI!B$9*1000)</f>
        <v>29.202315633499108</v>
      </c>
      <c r="C155" s="278">
        <f>IF(C$72=0,0,C$72/ISI!C$9*1000)</f>
        <v>31.115457525284256</v>
      </c>
      <c r="D155" s="278">
        <f>IF(D$72=0,0,D$72/ISI!D$9*1000)</f>
        <v>30.43964590152699</v>
      </c>
      <c r="E155" s="278">
        <f>IF(E$72=0,0,E$72/ISI!E$9*1000)</f>
        <v>28.801629805959308</v>
      </c>
      <c r="F155" s="278">
        <f>IF(F$72=0,0,F$72/ISI!F$9*1000)</f>
        <v>32.237875589574358</v>
      </c>
      <c r="G155" s="278">
        <f>IF(G$72=0,0,G$72/ISI!G$9*1000)</f>
        <v>36.928555064038576</v>
      </c>
      <c r="H155" s="278">
        <f>IF(H$72=0,0,H$72/ISI!H$9*1000)</f>
        <v>34.817713579015965</v>
      </c>
      <c r="I155" s="278">
        <f>IF(I$72=0,0,I$72/ISI!I$9*1000)</f>
        <v>32.996907683729425</v>
      </c>
      <c r="J155" s="278">
        <f>IF(J$72=0,0,J$72/ISI!J$9*1000)</f>
        <v>34.948389977970933</v>
      </c>
      <c r="K155" s="278">
        <f>IF(K$72=0,0,K$72/ISI!K$9*1000)</f>
        <v>34.266697452696746</v>
      </c>
      <c r="L155" s="278">
        <f>IF(L$72=0,0,L$72/ISI!L$9*1000)</f>
        <v>33.669726937381398</v>
      </c>
      <c r="M155" s="278">
        <f>IF(M$72=0,0,M$72/ISI!M$9*1000)</f>
        <v>29.664617393724548</v>
      </c>
      <c r="N155" s="278">
        <f>IF(N$72=0,0,N$72/ISI!N$9*1000)</f>
        <v>30.43984183608703</v>
      </c>
      <c r="O155" s="278">
        <f>IF(O$72=0,0,O$72/ISI!O$9*1000)</f>
        <v>30.038049345899474</v>
      </c>
      <c r="P155" s="278">
        <f>IF(P$72=0,0,P$72/ISI!P$9*1000)</f>
        <v>28.098780550139839</v>
      </c>
      <c r="Q155" s="278">
        <f>IF(Q$72=0,0,Q$72/ISI!Q$9*1000)</f>
        <v>29.50410408268133</v>
      </c>
      <c r="R155" s="278">
        <f>IF(R$72=0,0,R$72/ISI!R$9*1000)</f>
        <v>29.365665895024303</v>
      </c>
      <c r="S155" s="278">
        <f>IF(S$72=0,0,S$72/ISI!S$9*1000)</f>
        <v>28.063418817733254</v>
      </c>
      <c r="T155" s="278">
        <f>IF(T$72=0,0,T$72/ISI!T$9*1000)</f>
        <v>33.099339861350757</v>
      </c>
      <c r="U155" s="278">
        <f>IF(U$72=0,0,U$72/ISI!U$9*1000)</f>
        <v>32.451598778109911</v>
      </c>
      <c r="V155" s="278">
        <f>IF(V$72=0,0,V$72/ISI!V$9*1000)</f>
        <v>33.226481159834243</v>
      </c>
      <c r="W155" s="278">
        <f>IF(W$72=0,0,W$72/ISI!W$9*1000)</f>
        <v>28.946693549581259</v>
      </c>
      <c r="DA155" s="79"/>
    </row>
    <row r="156" spans="1:105" ht="12" customHeight="1" x14ac:dyDescent="0.25">
      <c r="A156" s="41" t="s">
        <v>191</v>
      </c>
      <c r="B156" s="279">
        <f>IF(B$79=0,0,B$79/ISI!B$9*1000)</f>
        <v>23.068010325895848</v>
      </c>
      <c r="C156" s="279">
        <f>IF(C$79=0,0,C$79/ISI!C$9*1000)</f>
        <v>24.684396565570136</v>
      </c>
      <c r="D156" s="279">
        <f>IF(D$79=0,0,D$79/ISI!D$9*1000)</f>
        <v>24.088575460533473</v>
      </c>
      <c r="E156" s="279">
        <f>IF(E$79=0,0,E$79/ISI!E$9*1000)</f>
        <v>22.602421695101171</v>
      </c>
      <c r="F156" s="279">
        <f>IF(F$79=0,0,F$79/ISI!F$9*1000)</f>
        <v>25.344606776662523</v>
      </c>
      <c r="G156" s="279">
        <f>IF(G$79=0,0,G$79/ISI!G$9*1000)</f>
        <v>28.836784905933882</v>
      </c>
      <c r="H156" s="279">
        <f>IF(H$79=0,0,H$79/ISI!H$9*1000)</f>
        <v>27.31214140604526</v>
      </c>
      <c r="I156" s="279">
        <f>IF(I$79=0,0,I$79/ISI!I$9*1000)</f>
        <v>26.118826040313667</v>
      </c>
      <c r="J156" s="279">
        <f>IF(J$79=0,0,J$79/ISI!J$9*1000)</f>
        <v>27.541885658863343</v>
      </c>
      <c r="K156" s="279">
        <f>IF(K$79=0,0,K$79/ISI!K$9*1000)</f>
        <v>26.78623555128846</v>
      </c>
      <c r="L156" s="279">
        <f>IF(L$79=0,0,L$79/ISI!L$9*1000)</f>
        <v>26.213170448316493</v>
      </c>
      <c r="M156" s="279">
        <f>IF(M$79=0,0,M$79/ISI!M$9*1000)</f>
        <v>22.975862242839327</v>
      </c>
      <c r="N156" s="279">
        <f>IF(N$79=0,0,N$79/ISI!N$9*1000)</f>
        <v>23.510036264531198</v>
      </c>
      <c r="O156" s="279">
        <f>IF(O$79=0,0,O$79/ISI!O$9*1000)</f>
        <v>23.236008456698706</v>
      </c>
      <c r="P156" s="279">
        <f>IF(P$79=0,0,P$79/ISI!P$9*1000)</f>
        <v>21.717338228595629</v>
      </c>
      <c r="Q156" s="279">
        <f>IF(Q$79=0,0,Q$79/ISI!Q$9*1000)</f>
        <v>22.812180258249168</v>
      </c>
      <c r="R156" s="279">
        <f>IF(R$79=0,0,R$79/ISI!R$9*1000)</f>
        <v>22.698784682340161</v>
      </c>
      <c r="S156" s="279">
        <f>IF(S$79=0,0,S$79/ISI!S$9*1000)</f>
        <v>21.561282790823416</v>
      </c>
      <c r="T156" s="279">
        <f>IF(T$79=0,0,T$79/ISI!T$9*1000)</f>
        <v>25.372151588438395</v>
      </c>
      <c r="U156" s="279">
        <f>IF(U$79=0,0,U$79/ISI!U$9*1000)</f>
        <v>24.896079729989157</v>
      </c>
      <c r="V156" s="279">
        <f>IF(V$79=0,0,V$79/ISI!V$9*1000)</f>
        <v>25.484978692668307</v>
      </c>
      <c r="W156" s="279">
        <f>IF(W$79=0,0,W$79/ISI!W$9*1000)</f>
        <v>22.199864378738908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useful energy demand"</f>
        <v>LU: Iron and steel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256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257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258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259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260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261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262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263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266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267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268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269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270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271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272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273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274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275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276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277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278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279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280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281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282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283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284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285</v>
      </c>
    </row>
    <row r="35" spans="1:105" ht="12" customHeight="1" x14ac:dyDescent="0.25">
      <c r="A35" s="57" t="s">
        <v>191</v>
      </c>
      <c r="B35" s="263">
        <f t="shared" ref="B35:W35" si="0">B36+B40+B51</f>
        <v>0</v>
      </c>
      <c r="C35" s="263">
        <f t="shared" si="0"/>
        <v>0</v>
      </c>
      <c r="D35" s="263">
        <f t="shared" si="0"/>
        <v>0</v>
      </c>
      <c r="E35" s="263">
        <f t="shared" si="0"/>
        <v>0</v>
      </c>
      <c r="F35" s="263">
        <f t="shared" si="0"/>
        <v>0</v>
      </c>
      <c r="G35" s="263">
        <f t="shared" si="0"/>
        <v>0</v>
      </c>
      <c r="H35" s="263">
        <f t="shared" si="0"/>
        <v>0</v>
      </c>
      <c r="I35" s="263">
        <f t="shared" si="0"/>
        <v>0</v>
      </c>
      <c r="J35" s="263">
        <f t="shared" si="0"/>
        <v>0</v>
      </c>
      <c r="K35" s="263">
        <f t="shared" si="0"/>
        <v>0</v>
      </c>
      <c r="L35" s="263">
        <f t="shared" si="0"/>
        <v>0</v>
      </c>
      <c r="M35" s="263">
        <f t="shared" si="0"/>
        <v>0</v>
      </c>
      <c r="N35" s="263">
        <f t="shared" si="0"/>
        <v>0</v>
      </c>
      <c r="O35" s="263">
        <f t="shared" si="0"/>
        <v>0</v>
      </c>
      <c r="P35" s="263">
        <f t="shared" si="0"/>
        <v>0</v>
      </c>
      <c r="Q35" s="263">
        <f t="shared" si="0"/>
        <v>0</v>
      </c>
      <c r="R35" s="263">
        <f t="shared" si="0"/>
        <v>0</v>
      </c>
      <c r="S35" s="263">
        <f t="shared" si="0"/>
        <v>0</v>
      </c>
      <c r="T35" s="263">
        <f t="shared" si="0"/>
        <v>0</v>
      </c>
      <c r="U35" s="263">
        <f t="shared" si="0"/>
        <v>0</v>
      </c>
      <c r="V35" s="263">
        <f t="shared" si="0"/>
        <v>0</v>
      </c>
      <c r="W35" s="263">
        <f t="shared" si="0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286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287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288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289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290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291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292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294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295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296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297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298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299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300</v>
      </c>
    </row>
    <row r="51" spans="1:105" ht="12" customHeight="1" x14ac:dyDescent="0.25">
      <c r="A51" s="61" t="s">
        <v>209</v>
      </c>
      <c r="B51" s="265">
        <v>0</v>
      </c>
      <c r="C51" s="265">
        <v>0</v>
      </c>
      <c r="D51" s="265">
        <v>0</v>
      </c>
      <c r="E51" s="265">
        <v>0</v>
      </c>
      <c r="F51" s="265">
        <v>0</v>
      </c>
      <c r="G51" s="265">
        <v>0</v>
      </c>
      <c r="H51" s="265">
        <v>0</v>
      </c>
      <c r="I51" s="265">
        <v>0</v>
      </c>
      <c r="J51" s="265">
        <v>0</v>
      </c>
      <c r="K51" s="265">
        <v>0</v>
      </c>
      <c r="L51" s="265">
        <v>0</v>
      </c>
      <c r="M51" s="265">
        <v>0</v>
      </c>
      <c r="N51" s="265">
        <v>0</v>
      </c>
      <c r="O51" s="265">
        <v>0</v>
      </c>
      <c r="P51" s="265">
        <v>0</v>
      </c>
      <c r="Q51" s="265">
        <v>0</v>
      </c>
      <c r="R51" s="265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DA51" s="74" t="s">
        <v>301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206.43086191845171</v>
      </c>
      <c r="C54" s="225">
        <v>209.51620097956089</v>
      </c>
      <c r="D54" s="225">
        <v>217.3719927368245</v>
      </c>
      <c r="E54" s="225">
        <v>198.38146695776891</v>
      </c>
      <c r="F54" s="225">
        <v>239.1619481235187</v>
      </c>
      <c r="G54" s="225">
        <v>209.29553152743969</v>
      </c>
      <c r="H54" s="225">
        <v>268.85173587859413</v>
      </c>
      <c r="I54" s="225">
        <v>254.44890477485521</v>
      </c>
      <c r="J54" s="225">
        <v>247.90813114093459</v>
      </c>
      <c r="K54" s="225">
        <v>205.9402161559747</v>
      </c>
      <c r="L54" s="225">
        <v>247.80866372675811</v>
      </c>
      <c r="M54" s="225">
        <v>219.58566327739661</v>
      </c>
      <c r="N54" s="225">
        <v>193.24274748573191</v>
      </c>
      <c r="O54" s="225">
        <v>179.66569809177031</v>
      </c>
      <c r="P54" s="225">
        <v>174.71109241258981</v>
      </c>
      <c r="Q54" s="225">
        <v>180.9144737615924</v>
      </c>
      <c r="R54" s="225">
        <v>192.5889452085685</v>
      </c>
      <c r="S54" s="225">
        <v>180.56279820159759</v>
      </c>
      <c r="T54" s="225">
        <v>234.93927212389431</v>
      </c>
      <c r="U54" s="225">
        <v>215.9922390127918</v>
      </c>
      <c r="V54" s="225">
        <v>197.86980474291229</v>
      </c>
      <c r="W54" s="225">
        <v>177.84987373336651</v>
      </c>
      <c r="DA54" s="89" t="s">
        <v>302</v>
      </c>
    </row>
    <row r="55" spans="1:105" ht="12" customHeight="1" x14ac:dyDescent="0.25">
      <c r="A55" s="55" t="s">
        <v>92</v>
      </c>
      <c r="B55" s="261">
        <v>0.4384236109384908</v>
      </c>
      <c r="C55" s="261">
        <v>0.39552160302207268</v>
      </c>
      <c r="D55" s="261">
        <v>0.43900928149347329</v>
      </c>
      <c r="E55" s="261">
        <v>0.39404160585019721</v>
      </c>
      <c r="F55" s="261">
        <v>0.50948073827972762</v>
      </c>
      <c r="G55" s="261">
        <v>0.41903877028077141</v>
      </c>
      <c r="H55" s="261">
        <v>0.56712291236208801</v>
      </c>
      <c r="I55" s="261">
        <v>0.52165114533006973</v>
      </c>
      <c r="J55" s="261">
        <v>0.51924954032707871</v>
      </c>
      <c r="K55" s="261">
        <v>0.44283002906943952</v>
      </c>
      <c r="L55" s="261">
        <v>0.54840797735922164</v>
      </c>
      <c r="M55" s="261">
        <v>0.48383017366541642</v>
      </c>
      <c r="N55" s="261">
        <v>0.42128378543523759</v>
      </c>
      <c r="O55" s="261">
        <v>0.39086637764610432</v>
      </c>
      <c r="P55" s="261">
        <v>0.37703319804078461</v>
      </c>
      <c r="Q55" s="261">
        <v>0.39606848478632262</v>
      </c>
      <c r="R55" s="261">
        <v>0.43758670774051761</v>
      </c>
      <c r="S55" s="261">
        <v>0.39329190596317709</v>
      </c>
      <c r="T55" s="261">
        <v>0.54035560487979595</v>
      </c>
      <c r="U55" s="261">
        <v>0.49314920249113292</v>
      </c>
      <c r="V55" s="261">
        <v>0.45520869237884659</v>
      </c>
      <c r="W55" s="261">
        <v>0.39024765329875483</v>
      </c>
      <c r="DA55" s="67" t="s">
        <v>303</v>
      </c>
    </row>
    <row r="56" spans="1:105" ht="12" customHeight="1" x14ac:dyDescent="0.25">
      <c r="A56" s="202" t="s">
        <v>93</v>
      </c>
      <c r="B56" s="226">
        <v>8.4065844180163177E-2</v>
      </c>
      <c r="C56" s="226">
        <v>7.5839568444699371E-2</v>
      </c>
      <c r="D56" s="226">
        <v>8.417814399337499E-2</v>
      </c>
      <c r="E56" s="226">
        <v>7.5555785344214338E-2</v>
      </c>
      <c r="F56" s="226">
        <v>9.769074312703234E-2</v>
      </c>
      <c r="G56" s="226">
        <v>8.0348884250243308E-2</v>
      </c>
      <c r="H56" s="226">
        <v>0.1087816245092101</v>
      </c>
      <c r="I56" s="226">
        <v>0.10002436640182159</v>
      </c>
      <c r="J56" s="226">
        <v>9.9563868958420731E-2</v>
      </c>
      <c r="K56" s="226">
        <v>8.4910755929318335E-2</v>
      </c>
      <c r="L56" s="226">
        <v>0.1051548740113514</v>
      </c>
      <c r="M56" s="226">
        <v>9.3633087660559736E-2</v>
      </c>
      <c r="N56" s="226">
        <v>8.1031812952473525E-2</v>
      </c>
      <c r="O56" s="226">
        <v>7.4946948975045405E-2</v>
      </c>
      <c r="P56" s="226">
        <v>7.2294496205159833E-2</v>
      </c>
      <c r="Q56" s="226">
        <v>7.5944430673902677E-2</v>
      </c>
      <c r="R56" s="226">
        <v>8.3905371586809649E-2</v>
      </c>
      <c r="S56" s="226">
        <v>7.6795434099229537E-2</v>
      </c>
      <c r="T56" s="226">
        <v>0.10543454101362509</v>
      </c>
      <c r="U56" s="226">
        <v>9.5827133607647969E-2</v>
      </c>
      <c r="V56" s="226">
        <v>8.812786210371909E-2</v>
      </c>
      <c r="W56" s="226">
        <v>7.5301101843390367E-2</v>
      </c>
      <c r="DA56" s="174" t="s">
        <v>304</v>
      </c>
    </row>
    <row r="57" spans="1:105" ht="12" customHeight="1" x14ac:dyDescent="0.25">
      <c r="A57" s="202" t="s">
        <v>94</v>
      </c>
      <c r="B57" s="226">
        <v>11.629298364756449</v>
      </c>
      <c r="C57" s="226">
        <v>10.491311636716921</v>
      </c>
      <c r="D57" s="226">
        <v>11.64483342595619</v>
      </c>
      <c r="E57" s="226">
        <v>10.45205433336618</v>
      </c>
      <c r="F57" s="226">
        <v>13.514106833499399</v>
      </c>
      <c r="G57" s="226">
        <v>11.115110510504429</v>
      </c>
      <c r="H57" s="226">
        <v>14.995008571194919</v>
      </c>
      <c r="I57" s="226">
        <v>13.836929991919179</v>
      </c>
      <c r="J57" s="226">
        <v>13.773226805235661</v>
      </c>
      <c r="K57" s="226">
        <v>11.746179732196911</v>
      </c>
      <c r="L57" s="226">
        <v>14.54666180197521</v>
      </c>
      <c r="M57" s="226">
        <v>12.793001427174341</v>
      </c>
      <c r="N57" s="226">
        <v>11.107708317088189</v>
      </c>
      <c r="O57" s="226">
        <v>10.303911173003661</v>
      </c>
      <c r="P57" s="226">
        <v>9.9655548641853695</v>
      </c>
      <c r="Q57" s="226">
        <v>10.493560755984101</v>
      </c>
      <c r="R57" s="226">
        <v>11.607099293472819</v>
      </c>
      <c r="S57" s="226">
        <v>10.399542679945601</v>
      </c>
      <c r="T57" s="226">
        <v>14.24829382965914</v>
      </c>
      <c r="U57" s="226">
        <v>12.971008604873459</v>
      </c>
      <c r="V57" s="226">
        <v>11.946268612078679</v>
      </c>
      <c r="W57" s="226">
        <v>10.22092012480096</v>
      </c>
      <c r="DA57" s="174" t="s">
        <v>305</v>
      </c>
    </row>
    <row r="58" spans="1:105" ht="12" customHeight="1" x14ac:dyDescent="0.25">
      <c r="A58" s="202" t="s">
        <v>95</v>
      </c>
      <c r="B58" s="226">
        <v>0.20051003173730239</v>
      </c>
      <c r="C58" s="226">
        <v>0.18088909264029321</v>
      </c>
      <c r="D58" s="226">
        <v>0.2007778841490731</v>
      </c>
      <c r="E58" s="226">
        <v>0.18021222608361151</v>
      </c>
      <c r="F58" s="226">
        <v>0.233007521614397</v>
      </c>
      <c r="G58" s="226">
        <v>0.19164450780445191</v>
      </c>
      <c r="H58" s="226">
        <v>0.25946098793740441</v>
      </c>
      <c r="I58" s="226">
        <v>0.2385735738137672</v>
      </c>
      <c r="J58" s="226">
        <v>0.23747521623594561</v>
      </c>
      <c r="K58" s="226">
        <v>0.2025252768501124</v>
      </c>
      <c r="L58" s="226">
        <v>0.25081062744295152</v>
      </c>
      <c r="M58" s="226">
        <v>0.22332938616835529</v>
      </c>
      <c r="N58" s="226">
        <v>0.19327339831395579</v>
      </c>
      <c r="O58" s="226">
        <v>0.17876005724030261</v>
      </c>
      <c r="P58" s="226">
        <v>0.1724335474162694</v>
      </c>
      <c r="Q58" s="226">
        <v>0.18113920526463731</v>
      </c>
      <c r="R58" s="226">
        <v>0.20012727979922251</v>
      </c>
      <c r="S58" s="226">
        <v>0.1835604754093583</v>
      </c>
      <c r="T58" s="226">
        <v>0.25147767646920749</v>
      </c>
      <c r="U58" s="226">
        <v>0.22856252486783649</v>
      </c>
      <c r="V58" s="226">
        <v>0.21019857231775699</v>
      </c>
      <c r="W58" s="226">
        <v>0.17960476656980781</v>
      </c>
      <c r="DA58" s="174" t="s">
        <v>306</v>
      </c>
    </row>
    <row r="59" spans="1:105" ht="12" customHeight="1" x14ac:dyDescent="0.25">
      <c r="A59" s="56" t="s">
        <v>96</v>
      </c>
      <c r="B59" s="262">
        <v>0.70140531114668991</v>
      </c>
      <c r="C59" s="262">
        <v>0.77573883159572699</v>
      </c>
      <c r="D59" s="262">
        <v>0.76750933130526378</v>
      </c>
      <c r="E59" s="262">
        <v>0.71535281938697426</v>
      </c>
      <c r="F59" s="262">
        <v>0.81564871121057814</v>
      </c>
      <c r="G59" s="262">
        <v>0.75391434528272028</v>
      </c>
      <c r="H59" s="262">
        <v>0.92592353767593627</v>
      </c>
      <c r="I59" s="262">
        <v>0.89055543068079412</v>
      </c>
      <c r="J59" s="262">
        <v>0.85578628261709389</v>
      </c>
      <c r="K59" s="262">
        <v>0.69975266820780668</v>
      </c>
      <c r="L59" s="262">
        <v>0.82404342156483312</v>
      </c>
      <c r="M59" s="262">
        <v>0.730542156384552</v>
      </c>
      <c r="N59" s="262">
        <v>0.65310258419892397</v>
      </c>
      <c r="O59" s="262">
        <v>0.60913057579159657</v>
      </c>
      <c r="P59" s="262">
        <v>0.59656944867147943</v>
      </c>
      <c r="Q59" s="262">
        <v>0.61009517791310608</v>
      </c>
      <c r="R59" s="262">
        <v>0.62892249326383509</v>
      </c>
      <c r="S59" s="262">
        <v>0.60952714467640479</v>
      </c>
      <c r="T59" s="262">
        <v>0.75325488037326671</v>
      </c>
      <c r="U59" s="262">
        <v>0.69897647978566579</v>
      </c>
      <c r="V59" s="262">
        <v>0.63812717351564929</v>
      </c>
      <c r="W59" s="262">
        <v>0.59947190127948824</v>
      </c>
      <c r="DA59" s="68" t="s">
        <v>307</v>
      </c>
    </row>
    <row r="60" spans="1:105" ht="12" customHeight="1" x14ac:dyDescent="0.25">
      <c r="A60" s="37" t="s">
        <v>160</v>
      </c>
      <c r="B60" s="228">
        <v>3.9704375762983968E-2</v>
      </c>
      <c r="C60" s="228">
        <v>4.3392285677799652E-2</v>
      </c>
      <c r="D60" s="228">
        <v>3.7848056021306982E-2</v>
      </c>
      <c r="E60" s="228">
        <v>1.012205606375566E-2</v>
      </c>
      <c r="F60" s="228">
        <v>1.677107276367451E-2</v>
      </c>
      <c r="G60" s="228">
        <v>1.139776780937723E-2</v>
      </c>
      <c r="H60" s="228">
        <v>8.7771491345135007E-3</v>
      </c>
      <c r="I60" s="228">
        <v>7.2250702037045672E-3</v>
      </c>
      <c r="J60" s="228">
        <v>4.8028573240486887E-3</v>
      </c>
      <c r="K60" s="228">
        <v>3.3927798999421601E-3</v>
      </c>
      <c r="L60" s="228">
        <v>8.1978608541620219E-3</v>
      </c>
      <c r="M60" s="228">
        <v>4.4508962971338394E-3</v>
      </c>
      <c r="N60" s="228">
        <v>1.3798427927256161E-3</v>
      </c>
      <c r="O60" s="228">
        <v>1.9770249833317871E-3</v>
      </c>
      <c r="P60" s="228">
        <v>1.3384167750383571E-3</v>
      </c>
      <c r="Q60" s="228">
        <v>1.473260031875233E-3</v>
      </c>
      <c r="R60" s="228">
        <v>2.1247271477326372E-3</v>
      </c>
      <c r="S60" s="228">
        <v>5.5093066408934367E-3</v>
      </c>
      <c r="T60" s="228">
        <v>5.8817020030555653E-3</v>
      </c>
      <c r="U60" s="228">
        <v>5.2959946758655693E-3</v>
      </c>
      <c r="V60" s="228">
        <v>4.8849920911696494E-3</v>
      </c>
      <c r="W60" s="228">
        <v>4.5842051571445361E-3</v>
      </c>
      <c r="DA60" s="69" t="s">
        <v>308</v>
      </c>
    </row>
    <row r="61" spans="1:105" ht="12" customHeight="1" x14ac:dyDescent="0.25">
      <c r="A61" s="37" t="s">
        <v>162</v>
      </c>
      <c r="B61" s="228">
        <v>0.5002960501658934</v>
      </c>
      <c r="C61" s="228">
        <v>0.63352994100920257</v>
      </c>
      <c r="D61" s="228">
        <v>0.59379513611056078</v>
      </c>
      <c r="E61" s="228">
        <v>0.59323342319529682</v>
      </c>
      <c r="F61" s="228">
        <v>0.61384819869579677</v>
      </c>
      <c r="G61" s="228">
        <v>0.62280746469878689</v>
      </c>
      <c r="H61" s="228">
        <v>0.7194956819850441</v>
      </c>
      <c r="I61" s="228">
        <v>0.71479020421591466</v>
      </c>
      <c r="J61" s="228">
        <v>0.67222630708432474</v>
      </c>
      <c r="K61" s="228">
        <v>0.53241210049867027</v>
      </c>
      <c r="L61" s="228">
        <v>0.5917520119253844</v>
      </c>
      <c r="M61" s="228">
        <v>0.52641205313334416</v>
      </c>
      <c r="N61" s="228">
        <v>0.49121798992437621</v>
      </c>
      <c r="O61" s="228">
        <v>0.46087890843929702</v>
      </c>
      <c r="P61" s="228">
        <v>0.45868694227725099</v>
      </c>
      <c r="Q61" s="228">
        <v>0.45712742761281577</v>
      </c>
      <c r="R61" s="228">
        <v>0.43219523735552468</v>
      </c>
      <c r="S61" s="228">
        <v>0.44691820069504229</v>
      </c>
      <c r="T61" s="228">
        <v>0.47811015570523419</v>
      </c>
      <c r="U61" s="228">
        <v>0.46043593952978717</v>
      </c>
      <c r="V61" s="228">
        <v>0.41505342140215618</v>
      </c>
      <c r="W61" s="228">
        <v>0.44414594395852908</v>
      </c>
      <c r="DA61" s="69" t="s">
        <v>309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310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311</v>
      </c>
    </row>
    <row r="64" spans="1:105" ht="12" customHeight="1" x14ac:dyDescent="0.25">
      <c r="A64" s="37" t="s">
        <v>38</v>
      </c>
      <c r="B64" s="228">
        <v>0.16140488521781249</v>
      </c>
      <c r="C64" s="228">
        <v>9.8816604908724848E-2</v>
      </c>
      <c r="D64" s="228">
        <v>0.13586613917339599</v>
      </c>
      <c r="E64" s="228">
        <v>0.1119973401279218</v>
      </c>
      <c r="F64" s="228">
        <v>0.18502943975110689</v>
      </c>
      <c r="G64" s="228">
        <v>0.1197091127745562</v>
      </c>
      <c r="H64" s="228">
        <v>0.19765070655637859</v>
      </c>
      <c r="I64" s="228">
        <v>0.16854015626117491</v>
      </c>
      <c r="J64" s="228">
        <v>0.17875711820872051</v>
      </c>
      <c r="K64" s="228">
        <v>0.16394778780919431</v>
      </c>
      <c r="L64" s="228">
        <v>0.2240935487852867</v>
      </c>
      <c r="M64" s="228">
        <v>0.19967920695407401</v>
      </c>
      <c r="N64" s="228">
        <v>0.16050475148182211</v>
      </c>
      <c r="O64" s="228">
        <v>0.14627464236896781</v>
      </c>
      <c r="P64" s="228">
        <v>0.13654408961919001</v>
      </c>
      <c r="Q64" s="228">
        <v>0.15149449026841499</v>
      </c>
      <c r="R64" s="228">
        <v>0.19460252876057771</v>
      </c>
      <c r="S64" s="228">
        <v>0.15709963734046911</v>
      </c>
      <c r="T64" s="228">
        <v>0.26926302266497693</v>
      </c>
      <c r="U64" s="228">
        <v>0.23324454558001309</v>
      </c>
      <c r="V64" s="228">
        <v>0.2181887600223234</v>
      </c>
      <c r="W64" s="228">
        <v>0.15074175216381461</v>
      </c>
      <c r="DA64" s="69" t="s">
        <v>312</v>
      </c>
    </row>
    <row r="65" spans="1:105" ht="12" customHeight="1" x14ac:dyDescent="0.25">
      <c r="A65" s="57" t="s">
        <v>222</v>
      </c>
      <c r="B65" s="263">
        <v>34.338890422588612</v>
      </c>
      <c r="C65" s="263">
        <v>38.98768065052181</v>
      </c>
      <c r="D65" s="263">
        <v>38.087022157162053</v>
      </c>
      <c r="E65" s="263">
        <v>34.939412922574817</v>
      </c>
      <c r="F65" s="263">
        <v>39.413207373361672</v>
      </c>
      <c r="G65" s="263">
        <v>36.355340839403382</v>
      </c>
      <c r="H65" s="263">
        <v>44.68183663493857</v>
      </c>
      <c r="I65" s="263">
        <v>43.912096975524278</v>
      </c>
      <c r="J65" s="263">
        <v>41.706906609592622</v>
      </c>
      <c r="K65" s="263">
        <v>33.433981688702247</v>
      </c>
      <c r="L65" s="263">
        <v>38.775237515610328</v>
      </c>
      <c r="M65" s="263">
        <v>34.05857078572312</v>
      </c>
      <c r="N65" s="263">
        <v>30.473514893780699</v>
      </c>
      <c r="O65" s="263">
        <v>28.52628946916608</v>
      </c>
      <c r="P65" s="263">
        <v>27.954913337973249</v>
      </c>
      <c r="Q65" s="263">
        <v>28.45459511489695</v>
      </c>
      <c r="R65" s="263">
        <v>28.950102344282719</v>
      </c>
      <c r="S65" s="263">
        <v>28.06025859362979</v>
      </c>
      <c r="T65" s="263">
        <v>33.777674621819862</v>
      </c>
      <c r="U65" s="263">
        <v>31.581331778928959</v>
      </c>
      <c r="V65" s="263">
        <v>28.764422721546971</v>
      </c>
      <c r="W65" s="263">
        <v>27.55506464941627</v>
      </c>
      <c r="DA65" s="70" t="s">
        <v>313</v>
      </c>
    </row>
    <row r="66" spans="1:105" ht="12" customHeight="1" x14ac:dyDescent="0.25">
      <c r="A66" s="18" t="s">
        <v>30</v>
      </c>
      <c r="B66" s="232">
        <v>9.5440728824276366</v>
      </c>
      <c r="C66" s="232">
        <v>13.05163134049605</v>
      </c>
      <c r="D66" s="232">
        <v>11.3202134169271</v>
      </c>
      <c r="E66" s="232">
        <v>8.2682762979797388</v>
      </c>
      <c r="F66" s="232">
        <v>8.7874786871605401</v>
      </c>
      <c r="G66" s="232">
        <v>7.162090792934066</v>
      </c>
      <c r="H66" s="232">
        <v>9.2793345924537078</v>
      </c>
      <c r="I66" s="232">
        <v>11.787584198366639</v>
      </c>
      <c r="J66" s="232">
        <v>9.8668287704469506</v>
      </c>
      <c r="K66" s="232">
        <v>6.0222921610480933</v>
      </c>
      <c r="L66" s="232">
        <v>5.8315063309814557</v>
      </c>
      <c r="M66" s="232">
        <v>3.8339102178616091</v>
      </c>
      <c r="N66" s="232">
        <v>2.8385053281864319</v>
      </c>
      <c r="O66" s="232">
        <v>3.0122632552754189</v>
      </c>
      <c r="P66" s="232">
        <v>2.8229047882798728</v>
      </c>
      <c r="Q66" s="232">
        <v>2.6422283882680171</v>
      </c>
      <c r="R66" s="232">
        <v>2.6168472027448688</v>
      </c>
      <c r="S66" s="232">
        <v>1.3020062872139899</v>
      </c>
      <c r="T66" s="232">
        <v>1.186808284476895</v>
      </c>
      <c r="U66" s="232">
        <v>1.206888015992442</v>
      </c>
      <c r="V66" s="232">
        <v>1.095278619974839</v>
      </c>
      <c r="W66" s="232">
        <v>0.91255631692096095</v>
      </c>
      <c r="DA66" s="71" t="s">
        <v>314</v>
      </c>
    </row>
    <row r="67" spans="1:105" ht="12" customHeight="1" x14ac:dyDescent="0.25">
      <c r="A67" s="18" t="s">
        <v>70</v>
      </c>
      <c r="B67" s="232">
        <v>0.35064669576670943</v>
      </c>
      <c r="C67" s="232">
        <v>0.31845568301439958</v>
      </c>
      <c r="D67" s="232">
        <v>0.33540515658532388</v>
      </c>
      <c r="E67" s="232">
        <v>0.16714329580791759</v>
      </c>
      <c r="F67" s="232">
        <v>0</v>
      </c>
      <c r="G67" s="232">
        <v>0</v>
      </c>
      <c r="H67" s="232">
        <v>0</v>
      </c>
      <c r="I67" s="232">
        <v>0</v>
      </c>
      <c r="J67" s="232">
        <v>0</v>
      </c>
      <c r="K67" s="232">
        <v>0</v>
      </c>
      <c r="L67" s="232">
        <v>0</v>
      </c>
      <c r="M67" s="232">
        <v>0</v>
      </c>
      <c r="N67" s="232">
        <v>0</v>
      </c>
      <c r="O67" s="232">
        <v>0</v>
      </c>
      <c r="P67" s="232">
        <v>0</v>
      </c>
      <c r="Q67" s="232">
        <v>0</v>
      </c>
      <c r="R67" s="232">
        <v>0</v>
      </c>
      <c r="S67" s="232">
        <v>0</v>
      </c>
      <c r="T67" s="232">
        <v>0</v>
      </c>
      <c r="U67" s="232">
        <v>0</v>
      </c>
      <c r="V67" s="232">
        <v>0</v>
      </c>
      <c r="W67" s="232">
        <v>0</v>
      </c>
      <c r="DA67" s="71" t="s">
        <v>315</v>
      </c>
    </row>
    <row r="68" spans="1:105" ht="12" customHeight="1" x14ac:dyDescent="0.25">
      <c r="A68" s="18" t="s">
        <v>162</v>
      </c>
      <c r="B68" s="232">
        <v>24.444170844394261</v>
      </c>
      <c r="C68" s="232">
        <v>25.61759362701136</v>
      </c>
      <c r="D68" s="232">
        <v>26.431403583649619</v>
      </c>
      <c r="E68" s="232">
        <v>26.503993328787171</v>
      </c>
      <c r="F68" s="232">
        <v>30.625728686201128</v>
      </c>
      <c r="G68" s="232">
        <v>29.193250046469309</v>
      </c>
      <c r="H68" s="232">
        <v>35.402502042484862</v>
      </c>
      <c r="I68" s="232">
        <v>32.124512777157634</v>
      </c>
      <c r="J68" s="232">
        <v>31.840077839145671</v>
      </c>
      <c r="K68" s="232">
        <v>27.411689527654151</v>
      </c>
      <c r="L68" s="232">
        <v>32.943731184628867</v>
      </c>
      <c r="M68" s="232">
        <v>30.224660567861509</v>
      </c>
      <c r="N68" s="232">
        <v>27.63500956559427</v>
      </c>
      <c r="O68" s="232">
        <v>25.514026213890659</v>
      </c>
      <c r="P68" s="232">
        <v>25.132008549693381</v>
      </c>
      <c r="Q68" s="232">
        <v>25.81236672662893</v>
      </c>
      <c r="R68" s="232">
        <v>26.333255141537851</v>
      </c>
      <c r="S68" s="232">
        <v>26.758252306415791</v>
      </c>
      <c r="T68" s="232">
        <v>32.590866337342973</v>
      </c>
      <c r="U68" s="232">
        <v>30.374443762936519</v>
      </c>
      <c r="V68" s="232">
        <v>27.66914410157214</v>
      </c>
      <c r="W68" s="232">
        <v>26.642508332495311</v>
      </c>
      <c r="DA68" s="71" t="s">
        <v>316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317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86.264640917282492</v>
      </c>
      <c r="C71" s="263">
        <v>77.82320159877041</v>
      </c>
      <c r="D71" s="263">
        <v>86.379878005023301</v>
      </c>
      <c r="E71" s="263">
        <v>77.531995967036423</v>
      </c>
      <c r="F71" s="263">
        <v>100.2459079425326</v>
      </c>
      <c r="G71" s="263">
        <v>82.450461487033849</v>
      </c>
      <c r="H71" s="263">
        <v>111.62687852839041</v>
      </c>
      <c r="I71" s="263">
        <v>102.6405686492577</v>
      </c>
      <c r="J71" s="263">
        <v>102.1680265962311</v>
      </c>
      <c r="K71" s="263">
        <v>87.131651881824283</v>
      </c>
      <c r="L71" s="263">
        <v>107.90526801647</v>
      </c>
      <c r="M71" s="263">
        <v>96.082121862764623</v>
      </c>
      <c r="N71" s="263">
        <v>83.151252632885416</v>
      </c>
      <c r="O71" s="263">
        <v>76.90723508732431</v>
      </c>
      <c r="P71" s="263">
        <v>74.185405693047883</v>
      </c>
      <c r="Q71" s="263">
        <v>77.930806567663907</v>
      </c>
      <c r="R71" s="263">
        <v>86.099971059057552</v>
      </c>
      <c r="S71" s="263">
        <v>78.269284334411282</v>
      </c>
      <c r="T71" s="263">
        <v>108.19224989077139</v>
      </c>
      <c r="U71" s="263">
        <v>98.33355450615737</v>
      </c>
      <c r="V71" s="263">
        <v>90.432903557031295</v>
      </c>
      <c r="W71" s="263">
        <v>77.27065105388661</v>
      </c>
      <c r="DA71" s="70" t="s">
        <v>318</v>
      </c>
    </row>
    <row r="72" spans="1:105" ht="12" customHeight="1" x14ac:dyDescent="0.25">
      <c r="A72" s="57" t="s">
        <v>181</v>
      </c>
      <c r="B72" s="263">
        <v>41.418098136822508</v>
      </c>
      <c r="C72" s="263">
        <v>45.830334469286413</v>
      </c>
      <c r="D72" s="263">
        <v>45.32453118836947</v>
      </c>
      <c r="E72" s="263">
        <v>42.190993911493223</v>
      </c>
      <c r="F72" s="263">
        <v>48.075542617941572</v>
      </c>
      <c r="G72" s="263">
        <v>44.442141018672629</v>
      </c>
      <c r="H72" s="263">
        <v>54.563178514095888</v>
      </c>
      <c r="I72" s="263">
        <v>52.481959600173703</v>
      </c>
      <c r="J72" s="263">
        <v>50.426176101276987</v>
      </c>
      <c r="K72" s="263">
        <v>41.22741186993882</v>
      </c>
      <c r="L72" s="263">
        <v>48.549542425541183</v>
      </c>
      <c r="M72" s="263">
        <v>43.036502747717662</v>
      </c>
      <c r="N72" s="263">
        <v>38.474697513906889</v>
      </c>
      <c r="O72" s="263">
        <v>35.886026664839171</v>
      </c>
      <c r="P72" s="263">
        <v>35.146613578187903</v>
      </c>
      <c r="Q72" s="263">
        <v>35.941028034087047</v>
      </c>
      <c r="R72" s="263">
        <v>37.042606304132782</v>
      </c>
      <c r="S72" s="263">
        <v>35.912145227531752</v>
      </c>
      <c r="T72" s="263">
        <v>44.362493638916717</v>
      </c>
      <c r="U72" s="263">
        <v>41.169208236989739</v>
      </c>
      <c r="V72" s="263">
        <v>37.584149805637509</v>
      </c>
      <c r="W72" s="263">
        <v>35.319328958112727</v>
      </c>
      <c r="DA72" s="70" t="s">
        <v>319</v>
      </c>
    </row>
    <row r="73" spans="1:105" ht="12" customHeight="1" x14ac:dyDescent="0.25">
      <c r="A73" s="60" t="s">
        <v>183</v>
      </c>
      <c r="B73" s="264">
        <v>32.023680343876599</v>
      </c>
      <c r="C73" s="264">
        <v>40.077569072190897</v>
      </c>
      <c r="D73" s="264">
        <v>37.412953747374353</v>
      </c>
      <c r="E73" s="264">
        <v>35.642738379397457</v>
      </c>
      <c r="F73" s="264">
        <v>37.206497566872933</v>
      </c>
      <c r="G73" s="264">
        <v>37.4101587486062</v>
      </c>
      <c r="H73" s="264">
        <v>42.952731890971563</v>
      </c>
      <c r="I73" s="264">
        <v>42.581532112628992</v>
      </c>
      <c r="J73" s="264">
        <v>39.925581311478624</v>
      </c>
      <c r="K73" s="264">
        <v>31.596750424288992</v>
      </c>
      <c r="L73" s="264">
        <v>35.385783832976138</v>
      </c>
      <c r="M73" s="264">
        <v>31.306897453203959</v>
      </c>
      <c r="N73" s="264">
        <v>29.046287758609751</v>
      </c>
      <c r="O73" s="264">
        <v>27.293525493804569</v>
      </c>
      <c r="P73" s="264">
        <v>27.125706940171391</v>
      </c>
      <c r="Q73" s="264">
        <v>27.041901268470649</v>
      </c>
      <c r="R73" s="264">
        <v>25.611216493971799</v>
      </c>
      <c r="S73" s="264">
        <v>26.68375952816962</v>
      </c>
      <c r="T73" s="264">
        <v>28.545378655110252</v>
      </c>
      <c r="U73" s="264">
        <v>27.467899530465228</v>
      </c>
      <c r="V73" s="264">
        <v>24.76725177303539</v>
      </c>
      <c r="W73" s="264">
        <v>26.464419720158759</v>
      </c>
      <c r="DA73" s="72" t="s">
        <v>320</v>
      </c>
    </row>
    <row r="74" spans="1:105" ht="12" customHeight="1" x14ac:dyDescent="0.25">
      <c r="A74" s="59" t="s">
        <v>33</v>
      </c>
      <c r="B74" s="232">
        <v>0</v>
      </c>
      <c r="C74" s="232">
        <v>0</v>
      </c>
      <c r="D74" s="232">
        <v>0</v>
      </c>
      <c r="E74" s="232">
        <v>0</v>
      </c>
      <c r="F74" s="232">
        <v>0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0</v>
      </c>
      <c r="O74" s="232">
        <v>0</v>
      </c>
      <c r="P74" s="232">
        <v>0</v>
      </c>
      <c r="Q74" s="232">
        <v>0</v>
      </c>
      <c r="R74" s="232">
        <v>0</v>
      </c>
      <c r="S74" s="232">
        <v>0</v>
      </c>
      <c r="T74" s="232">
        <v>0</v>
      </c>
      <c r="U74" s="232">
        <v>0</v>
      </c>
      <c r="V74" s="232">
        <v>0</v>
      </c>
      <c r="W74" s="232">
        <v>0</v>
      </c>
      <c r="DA74" s="71" t="s">
        <v>321</v>
      </c>
    </row>
    <row r="75" spans="1:105" ht="12" customHeight="1" x14ac:dyDescent="0.25">
      <c r="A75" s="59" t="s">
        <v>160</v>
      </c>
      <c r="B75" s="232">
        <v>2.376484931286226</v>
      </c>
      <c r="C75" s="232">
        <v>2.5977823358953098</v>
      </c>
      <c r="D75" s="232">
        <v>2.26641232999068</v>
      </c>
      <c r="E75" s="232">
        <v>0.60859747444279355</v>
      </c>
      <c r="F75" s="232">
        <v>1.013106019120052</v>
      </c>
      <c r="G75" s="232">
        <v>0.68851571601451211</v>
      </c>
      <c r="H75" s="232">
        <v>0.5302095306717709</v>
      </c>
      <c r="I75" s="232">
        <v>0.4364516340178522</v>
      </c>
      <c r="J75" s="232">
        <v>0.29013073477969109</v>
      </c>
      <c r="K75" s="232">
        <v>0.20495085714647121</v>
      </c>
      <c r="L75" s="232">
        <v>0.49521591685232891</v>
      </c>
      <c r="M75" s="232">
        <v>0.26886949288493078</v>
      </c>
      <c r="N75" s="232">
        <v>8.335346572328986E-2</v>
      </c>
      <c r="O75" s="232">
        <v>0.11942801386578181</v>
      </c>
      <c r="P75" s="232">
        <v>8.0851005179558927E-2</v>
      </c>
      <c r="Q75" s="232">
        <v>8.8996609045465663E-2</v>
      </c>
      <c r="R75" s="232">
        <v>0.12835039789572111</v>
      </c>
      <c r="S75" s="232">
        <v>0.33280588533111299</v>
      </c>
      <c r="T75" s="232">
        <v>0.35530152339882259</v>
      </c>
      <c r="U75" s="232">
        <v>0.31992014815941949</v>
      </c>
      <c r="V75" s="232">
        <v>0.29509232716688177</v>
      </c>
      <c r="W75" s="232">
        <v>0.27692240699376452</v>
      </c>
      <c r="DA75" s="71" t="s">
        <v>322</v>
      </c>
    </row>
    <row r="76" spans="1:105" ht="12" customHeight="1" x14ac:dyDescent="0.25">
      <c r="A76" s="59" t="s">
        <v>70</v>
      </c>
      <c r="B76" s="232">
        <v>0.4192687077989794</v>
      </c>
      <c r="C76" s="232">
        <v>0.4601954191892762</v>
      </c>
      <c r="D76" s="232">
        <v>0.44040854260711038</v>
      </c>
      <c r="E76" s="232">
        <v>0.21955276443873731</v>
      </c>
      <c r="F76" s="232">
        <v>0</v>
      </c>
      <c r="G76" s="232">
        <v>0</v>
      </c>
      <c r="H76" s="232">
        <v>0</v>
      </c>
      <c r="I76" s="232">
        <v>0</v>
      </c>
      <c r="J76" s="232">
        <v>0</v>
      </c>
      <c r="K76" s="232">
        <v>0</v>
      </c>
      <c r="L76" s="232">
        <v>0</v>
      </c>
      <c r="M76" s="232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0</v>
      </c>
      <c r="DA76" s="71" t="s">
        <v>323</v>
      </c>
    </row>
    <row r="77" spans="1:105" ht="12" customHeight="1" x14ac:dyDescent="0.25">
      <c r="A77" s="59" t="s">
        <v>162</v>
      </c>
      <c r="B77" s="232">
        <v>29.2279267047914</v>
      </c>
      <c r="C77" s="232">
        <v>37.019591317106311</v>
      </c>
      <c r="D77" s="232">
        <v>34.706132874776557</v>
      </c>
      <c r="E77" s="232">
        <v>34.814588140515923</v>
      </c>
      <c r="F77" s="232">
        <v>36.193391547752867</v>
      </c>
      <c r="G77" s="232">
        <v>36.721643032591693</v>
      </c>
      <c r="H77" s="232">
        <v>42.422522360299787</v>
      </c>
      <c r="I77" s="232">
        <v>42.145080478611142</v>
      </c>
      <c r="J77" s="232">
        <v>39.635450576698929</v>
      </c>
      <c r="K77" s="232">
        <v>31.39179956714252</v>
      </c>
      <c r="L77" s="232">
        <v>34.890567916123807</v>
      </c>
      <c r="M77" s="232">
        <v>31.03802796031902</v>
      </c>
      <c r="N77" s="232">
        <v>28.962934292886469</v>
      </c>
      <c r="O77" s="232">
        <v>27.17409747993878</v>
      </c>
      <c r="P77" s="232">
        <v>27.04485593499183</v>
      </c>
      <c r="Q77" s="232">
        <v>26.95290465942519</v>
      </c>
      <c r="R77" s="232">
        <v>25.48286609607608</v>
      </c>
      <c r="S77" s="232">
        <v>26.350953642838501</v>
      </c>
      <c r="T77" s="232">
        <v>28.19007713171143</v>
      </c>
      <c r="U77" s="232">
        <v>27.14797938230581</v>
      </c>
      <c r="V77" s="232">
        <v>24.47215944586851</v>
      </c>
      <c r="W77" s="232">
        <v>26.187497313165</v>
      </c>
      <c r="DA77" s="71" t="s">
        <v>324</v>
      </c>
    </row>
    <row r="78" spans="1:105" ht="12" customHeight="1" x14ac:dyDescent="0.25">
      <c r="A78" s="60" t="s">
        <v>189</v>
      </c>
      <c r="B78" s="264">
        <v>9.3944177929459052</v>
      </c>
      <c r="C78" s="264">
        <v>5.752765397095513</v>
      </c>
      <c r="D78" s="264">
        <v>7.9115774409951234</v>
      </c>
      <c r="E78" s="264">
        <v>6.5482555320957569</v>
      </c>
      <c r="F78" s="264">
        <v>10.869045051068641</v>
      </c>
      <c r="G78" s="264">
        <v>7.0319822700664263</v>
      </c>
      <c r="H78" s="264">
        <v>11.61044662312433</v>
      </c>
      <c r="I78" s="264">
        <v>9.9004274875447127</v>
      </c>
      <c r="J78" s="264">
        <v>10.50059478979837</v>
      </c>
      <c r="K78" s="264">
        <v>9.6306614456498298</v>
      </c>
      <c r="L78" s="264">
        <v>13.16375859256504</v>
      </c>
      <c r="M78" s="264">
        <v>11.7296052945137</v>
      </c>
      <c r="N78" s="264">
        <v>9.4284097552971371</v>
      </c>
      <c r="O78" s="264">
        <v>8.5925011710346073</v>
      </c>
      <c r="P78" s="264">
        <v>8.0209066380165144</v>
      </c>
      <c r="Q78" s="264">
        <v>8.8991267656163942</v>
      </c>
      <c r="R78" s="264">
        <v>11.431389810160979</v>
      </c>
      <c r="S78" s="264">
        <v>9.2283856993621356</v>
      </c>
      <c r="T78" s="264">
        <v>15.817114983806469</v>
      </c>
      <c r="U78" s="264">
        <v>13.701308706524509</v>
      </c>
      <c r="V78" s="264">
        <v>12.816898032602129</v>
      </c>
      <c r="W78" s="264">
        <v>8.8549092379539704</v>
      </c>
      <c r="DA78" s="72" t="s">
        <v>325</v>
      </c>
    </row>
    <row r="79" spans="1:105" ht="12" customHeight="1" x14ac:dyDescent="0.25">
      <c r="A79" s="57" t="s">
        <v>191</v>
      </c>
      <c r="B79" s="263">
        <f t="shared" ref="B79:W79" si="1">B80+B84+B95</f>
        <v>31.3555292789991</v>
      </c>
      <c r="C79" s="263">
        <f t="shared" si="1"/>
        <v>34.955683528562531</v>
      </c>
      <c r="D79" s="263">
        <f t="shared" si="1"/>
        <v>34.444253319372265</v>
      </c>
      <c r="E79" s="263">
        <f t="shared" si="1"/>
        <v>31.901847386633222</v>
      </c>
      <c r="F79" s="263">
        <f t="shared" si="1"/>
        <v>36.257355641951705</v>
      </c>
      <c r="G79" s="263">
        <f t="shared" si="1"/>
        <v>33.48753116420729</v>
      </c>
      <c r="H79" s="263">
        <f t="shared" si="1"/>
        <v>41.123544567489695</v>
      </c>
      <c r="I79" s="263">
        <f t="shared" si="1"/>
        <v>39.826545041753917</v>
      </c>
      <c r="J79" s="263">
        <f t="shared" si="1"/>
        <v>38.121720120459713</v>
      </c>
      <c r="K79" s="263">
        <f t="shared" si="1"/>
        <v>30.970972253255816</v>
      </c>
      <c r="L79" s="263">
        <f t="shared" si="1"/>
        <v>36.303537066783079</v>
      </c>
      <c r="M79" s="263">
        <f t="shared" si="1"/>
        <v>32.084131650137948</v>
      </c>
      <c r="N79" s="263">
        <f t="shared" si="1"/>
        <v>28.686882547170107</v>
      </c>
      <c r="O79" s="263">
        <f t="shared" si="1"/>
        <v>26.788531737783991</v>
      </c>
      <c r="P79" s="263">
        <f t="shared" si="1"/>
        <v>26.240274248861709</v>
      </c>
      <c r="Q79" s="263">
        <f t="shared" si="1"/>
        <v>26.831235990322416</v>
      </c>
      <c r="R79" s="263">
        <f t="shared" si="1"/>
        <v>27.538624355232262</v>
      </c>
      <c r="S79" s="263">
        <f t="shared" si="1"/>
        <v>26.658392405930989</v>
      </c>
      <c r="T79" s="263">
        <f t="shared" si="1"/>
        <v>32.708037439991273</v>
      </c>
      <c r="U79" s="263">
        <f t="shared" si="1"/>
        <v>30.420620545089989</v>
      </c>
      <c r="V79" s="263">
        <f t="shared" si="1"/>
        <v>27.750397746301822</v>
      </c>
      <c r="W79" s="263">
        <f t="shared" si="1"/>
        <v>26.239283524158445</v>
      </c>
      <c r="DA79" s="70"/>
    </row>
    <row r="80" spans="1:105" ht="12" customHeight="1" x14ac:dyDescent="0.25">
      <c r="A80" s="60" t="s">
        <v>192</v>
      </c>
      <c r="B80" s="264">
        <v>16.12692223905632</v>
      </c>
      <c r="C80" s="264">
        <v>20.211377974143819</v>
      </c>
      <c r="D80" s="264">
        <v>18.85751565559487</v>
      </c>
      <c r="E80" s="264">
        <v>17.99395715841737</v>
      </c>
      <c r="F80" s="264">
        <v>18.811577317409331</v>
      </c>
      <c r="G80" s="264">
        <v>18.914548258435008</v>
      </c>
      <c r="H80" s="264">
        <v>21.71686909010166</v>
      </c>
      <c r="I80" s="264">
        <v>21.529190760047989</v>
      </c>
      <c r="J80" s="264">
        <v>20.18634402320383</v>
      </c>
      <c r="K80" s="264">
        <v>15.97529336151794</v>
      </c>
      <c r="L80" s="264">
        <v>17.891025816518699</v>
      </c>
      <c r="M80" s="264">
        <v>15.828743916318301</v>
      </c>
      <c r="N80" s="264">
        <v>14.685781347000651</v>
      </c>
      <c r="O80" s="264">
        <v>13.79958605801496</v>
      </c>
      <c r="P80" s="264">
        <v>13.71473712292528</v>
      </c>
      <c r="Q80" s="264">
        <v>13.672365038049451</v>
      </c>
      <c r="R80" s="264">
        <v>12.949011887058751</v>
      </c>
      <c r="S80" s="264">
        <v>13.49128884225447</v>
      </c>
      <c r="T80" s="264">
        <v>14.4325220792467</v>
      </c>
      <c r="U80" s="264">
        <v>13.88774944041598</v>
      </c>
      <c r="V80" s="264">
        <v>12.522303955936611</v>
      </c>
      <c r="W80" s="264">
        <v>13.380390799519709</v>
      </c>
      <c r="DA80" s="72" t="s">
        <v>326</v>
      </c>
    </row>
    <row r="81" spans="1:105" ht="12" customHeight="1" x14ac:dyDescent="0.25">
      <c r="A81" s="59" t="s">
        <v>33</v>
      </c>
      <c r="B81" s="232">
        <v>0</v>
      </c>
      <c r="C81" s="232">
        <v>0</v>
      </c>
      <c r="D81" s="232">
        <v>0</v>
      </c>
      <c r="E81" s="232">
        <v>0</v>
      </c>
      <c r="F81" s="232">
        <v>0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0</v>
      </c>
      <c r="O81" s="232">
        <v>0</v>
      </c>
      <c r="P81" s="232">
        <v>0</v>
      </c>
      <c r="Q81" s="232">
        <v>0</v>
      </c>
      <c r="R81" s="232">
        <v>0</v>
      </c>
      <c r="S81" s="232">
        <v>0</v>
      </c>
      <c r="T81" s="232">
        <v>0</v>
      </c>
      <c r="U81" s="232">
        <v>0</v>
      </c>
      <c r="V81" s="232">
        <v>0</v>
      </c>
      <c r="W81" s="232">
        <v>0</v>
      </c>
      <c r="DA81" s="71" t="s">
        <v>327</v>
      </c>
    </row>
    <row r="82" spans="1:105" ht="12" customHeight="1" x14ac:dyDescent="0.25">
      <c r="A82" s="59" t="s">
        <v>160</v>
      </c>
      <c r="B82" s="232">
        <v>1.212659426489439</v>
      </c>
      <c r="C82" s="232">
        <v>1.3252963496573511</v>
      </c>
      <c r="D82" s="232">
        <v>1.155963317054022</v>
      </c>
      <c r="E82" s="232">
        <v>0.30914997315261622</v>
      </c>
      <c r="F82" s="232">
        <v>0.51222564486634614</v>
      </c>
      <c r="G82" s="232">
        <v>0.34811303060114968</v>
      </c>
      <c r="H82" s="232">
        <v>0.26807354179824289</v>
      </c>
      <c r="I82" s="232">
        <v>0.22066961943621921</v>
      </c>
      <c r="J82" s="232">
        <v>0.14668988231572611</v>
      </c>
      <c r="K82" s="232">
        <v>0.1036229999491509</v>
      </c>
      <c r="L82" s="232">
        <v>0.25038079684699249</v>
      </c>
      <c r="M82" s="232">
        <v>0.1359402143296824</v>
      </c>
      <c r="N82" s="232">
        <v>4.2143449872147722E-2</v>
      </c>
      <c r="O82" s="232">
        <v>6.0382714407955708E-2</v>
      </c>
      <c r="P82" s="232">
        <v>4.0878207694553623E-2</v>
      </c>
      <c r="Q82" s="232">
        <v>4.4996618911440737E-2</v>
      </c>
      <c r="R82" s="232">
        <v>6.4893865094288031E-2</v>
      </c>
      <c r="S82" s="232">
        <v>0.16826640648834601</v>
      </c>
      <c r="T82" s="232">
        <v>0.17964018425537659</v>
      </c>
      <c r="U82" s="232">
        <v>0.16175138742046821</v>
      </c>
      <c r="V82" s="232">
        <v>0.14919845971249271</v>
      </c>
      <c r="W82" s="232">
        <v>0.14001176167477999</v>
      </c>
      <c r="DA82" s="71" t="s">
        <v>328</v>
      </c>
    </row>
    <row r="83" spans="1:105" ht="12" customHeight="1" x14ac:dyDescent="0.25">
      <c r="A83" s="59" t="s">
        <v>162</v>
      </c>
      <c r="B83" s="232">
        <v>14.91426281256688</v>
      </c>
      <c r="C83" s="232">
        <v>18.886081624486469</v>
      </c>
      <c r="D83" s="232">
        <v>17.70155233854085</v>
      </c>
      <c r="E83" s="232">
        <v>17.684807185264749</v>
      </c>
      <c r="F83" s="232">
        <v>18.299351672542979</v>
      </c>
      <c r="G83" s="232">
        <v>18.56643522783386</v>
      </c>
      <c r="H83" s="232">
        <v>21.448795548303419</v>
      </c>
      <c r="I83" s="232">
        <v>21.30852114061177</v>
      </c>
      <c r="J83" s="232">
        <v>20.0396541408881</v>
      </c>
      <c r="K83" s="232">
        <v>15.871670361568791</v>
      </c>
      <c r="L83" s="232">
        <v>17.640645019671709</v>
      </c>
      <c r="M83" s="232">
        <v>15.692803701988611</v>
      </c>
      <c r="N83" s="232">
        <v>14.6436378971285</v>
      </c>
      <c r="O83" s="232">
        <v>13.739203343607009</v>
      </c>
      <c r="P83" s="232">
        <v>13.673858915230721</v>
      </c>
      <c r="Q83" s="232">
        <v>13.627368419138</v>
      </c>
      <c r="R83" s="232">
        <v>12.88411802196446</v>
      </c>
      <c r="S83" s="232">
        <v>13.32302243576612</v>
      </c>
      <c r="T83" s="232">
        <v>14.252881894991329</v>
      </c>
      <c r="U83" s="232">
        <v>13.725998052995511</v>
      </c>
      <c r="V83" s="232">
        <v>12.37310549622411</v>
      </c>
      <c r="W83" s="232">
        <v>13.24037903784493</v>
      </c>
      <c r="DA83" s="71" t="s">
        <v>329</v>
      </c>
    </row>
    <row r="84" spans="1:105" ht="12" customHeight="1" x14ac:dyDescent="0.25">
      <c r="A84" s="60" t="s">
        <v>197</v>
      </c>
      <c r="B84" s="264">
        <v>10.43487612121562</v>
      </c>
      <c r="C84" s="264">
        <v>11.809448820712349</v>
      </c>
      <c r="D84" s="264">
        <v>11.55150842468298</v>
      </c>
      <c r="E84" s="264">
        <v>10.581565182589721</v>
      </c>
      <c r="F84" s="264">
        <v>11.95039728317747</v>
      </c>
      <c r="G84" s="264">
        <v>11.017617934096339</v>
      </c>
      <c r="H84" s="264">
        <v>13.536442356197361</v>
      </c>
      <c r="I84" s="264">
        <v>13.29170555536157</v>
      </c>
      <c r="J84" s="264">
        <v>12.626283232171151</v>
      </c>
      <c r="K84" s="264">
        <v>10.12642367423148</v>
      </c>
      <c r="L84" s="264">
        <v>11.756924760117871</v>
      </c>
      <c r="M84" s="264">
        <v>10.32490807757547</v>
      </c>
      <c r="N84" s="264">
        <v>9.2341042859018501</v>
      </c>
      <c r="O84" s="264">
        <v>8.644583519951988</v>
      </c>
      <c r="P84" s="264">
        <v>8.4701727341235404</v>
      </c>
      <c r="Q84" s="264">
        <v>8.6594791213721365</v>
      </c>
      <c r="R84" s="264">
        <v>8.8099103375770245</v>
      </c>
      <c r="S84" s="264">
        <v>8.5012386623536962</v>
      </c>
      <c r="T84" s="264">
        <v>10.278393865461711</v>
      </c>
      <c r="U84" s="264">
        <v>9.6054996793140734</v>
      </c>
      <c r="V84" s="264">
        <v>8.7478797396796946</v>
      </c>
      <c r="W84" s="264">
        <v>8.3818572426232389</v>
      </c>
      <c r="DA84" s="72" t="s">
        <v>330</v>
      </c>
    </row>
    <row r="85" spans="1:105" ht="12" customHeight="1" x14ac:dyDescent="0.25">
      <c r="A85" s="64" t="s">
        <v>30</v>
      </c>
      <c r="B85" s="231">
        <v>2.7234561460149549</v>
      </c>
      <c r="C85" s="231">
        <v>3.756557567499994</v>
      </c>
      <c r="D85" s="231">
        <v>3.264079041571728</v>
      </c>
      <c r="E85" s="231">
        <v>2.456534181081464</v>
      </c>
      <c r="F85" s="231">
        <v>2.5912435910933649</v>
      </c>
      <c r="G85" s="231">
        <v>2.1247085261781691</v>
      </c>
      <c r="H85" s="231">
        <v>2.765698569811712</v>
      </c>
      <c r="I85" s="231">
        <v>3.5203096246449208</v>
      </c>
      <c r="J85" s="231">
        <v>2.9524426168935189</v>
      </c>
      <c r="K85" s="231">
        <v>1.802692741024595</v>
      </c>
      <c r="L85" s="231">
        <v>1.735210436593559</v>
      </c>
      <c r="M85" s="231">
        <v>1.14535902719975</v>
      </c>
      <c r="N85" s="231">
        <v>0.85179595993596291</v>
      </c>
      <c r="O85" s="231">
        <v>0.90285674376401115</v>
      </c>
      <c r="P85" s="231">
        <v>0.84707262529944993</v>
      </c>
      <c r="Q85" s="231">
        <v>0.7892842849661037</v>
      </c>
      <c r="R85" s="231">
        <v>0.78083256985263283</v>
      </c>
      <c r="S85" s="231">
        <v>0.38639814871030931</v>
      </c>
      <c r="T85" s="231">
        <v>0.35235203340897292</v>
      </c>
      <c r="U85" s="231">
        <v>0.35867242272581912</v>
      </c>
      <c r="V85" s="231">
        <v>0.32548669492536109</v>
      </c>
      <c r="W85" s="231">
        <v>0.27134554643789749</v>
      </c>
      <c r="DA85" s="73" t="s">
        <v>331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332</v>
      </c>
    </row>
    <row r="87" spans="1:105" ht="12" customHeight="1" x14ac:dyDescent="0.25">
      <c r="A87" s="64" t="s">
        <v>33</v>
      </c>
      <c r="B87" s="231">
        <v>0</v>
      </c>
      <c r="C87" s="231">
        <v>0</v>
      </c>
      <c r="D87" s="231">
        <v>0</v>
      </c>
      <c r="E87" s="231">
        <v>0</v>
      </c>
      <c r="F87" s="231">
        <v>0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0</v>
      </c>
      <c r="O87" s="231">
        <v>0</v>
      </c>
      <c r="P87" s="231">
        <v>0</v>
      </c>
      <c r="Q87" s="231">
        <v>0</v>
      </c>
      <c r="R87" s="231">
        <v>0</v>
      </c>
      <c r="S87" s="231">
        <v>0</v>
      </c>
      <c r="T87" s="231">
        <v>0</v>
      </c>
      <c r="U87" s="231">
        <v>0</v>
      </c>
      <c r="V87" s="231">
        <v>0</v>
      </c>
      <c r="W87" s="231">
        <v>0</v>
      </c>
      <c r="DA87" s="73" t="s">
        <v>333</v>
      </c>
    </row>
    <row r="88" spans="1:105" ht="12" customHeight="1" x14ac:dyDescent="0.25">
      <c r="A88" s="64" t="s">
        <v>160</v>
      </c>
      <c r="B88" s="231">
        <v>0.58369747544779649</v>
      </c>
      <c r="C88" s="231">
        <v>0.53250480616618634</v>
      </c>
      <c r="D88" s="231">
        <v>0.51220968651999232</v>
      </c>
      <c r="E88" s="231">
        <v>0.14166965554924521</v>
      </c>
      <c r="F88" s="231">
        <v>0.26016256837389728</v>
      </c>
      <c r="G88" s="231">
        <v>0.1671177380287549</v>
      </c>
      <c r="H88" s="231">
        <v>0.13572561542007061</v>
      </c>
      <c r="I88" s="231">
        <v>0.1022517267583264</v>
      </c>
      <c r="J88" s="231">
        <v>7.1775585338879525E-2</v>
      </c>
      <c r="K88" s="231">
        <v>5.5133813073063892E-2</v>
      </c>
      <c r="L88" s="231">
        <v>0.14319226259953369</v>
      </c>
      <c r="M88" s="231">
        <v>8.0500273312205314E-2</v>
      </c>
      <c r="N88" s="231">
        <v>2.4562659853409989E-2</v>
      </c>
      <c r="O88" s="231">
        <v>3.4589541898888423E-2</v>
      </c>
      <c r="P88" s="231">
        <v>2.3202841667768911E-2</v>
      </c>
      <c r="Q88" s="231">
        <v>2.6202795199912299E-2</v>
      </c>
      <c r="R88" s="231">
        <v>4.0730698620756747E-2</v>
      </c>
      <c r="S88" s="231">
        <v>0.1030178860715249</v>
      </c>
      <c r="T88" s="231">
        <v>0.12551098367160421</v>
      </c>
      <c r="U88" s="231">
        <v>0.1094793565944798</v>
      </c>
      <c r="V88" s="231">
        <v>0.10204195931744089</v>
      </c>
      <c r="W88" s="231">
        <v>8.6216630215374859E-2</v>
      </c>
      <c r="DA88" s="73" t="s">
        <v>334</v>
      </c>
    </row>
    <row r="89" spans="1:105" ht="12" customHeight="1" x14ac:dyDescent="0.25">
      <c r="A89" s="64" t="s">
        <v>70</v>
      </c>
      <c r="B89" s="231">
        <v>9.983494656055561E-2</v>
      </c>
      <c r="C89" s="231">
        <v>9.1453525835814245E-2</v>
      </c>
      <c r="D89" s="231">
        <v>9.6494372711791856E-2</v>
      </c>
      <c r="E89" s="231">
        <v>4.9547642084997429E-2</v>
      </c>
      <c r="F89" s="231">
        <v>0</v>
      </c>
      <c r="G89" s="231">
        <v>0</v>
      </c>
      <c r="H89" s="231">
        <v>0</v>
      </c>
      <c r="I89" s="231">
        <v>0</v>
      </c>
      <c r="J89" s="231">
        <v>0</v>
      </c>
      <c r="K89" s="231">
        <v>0</v>
      </c>
      <c r="L89" s="231">
        <v>0</v>
      </c>
      <c r="M89" s="231">
        <v>0</v>
      </c>
      <c r="N89" s="231">
        <v>0</v>
      </c>
      <c r="O89" s="231">
        <v>0</v>
      </c>
      <c r="P89" s="231">
        <v>0</v>
      </c>
      <c r="Q89" s="231">
        <v>0</v>
      </c>
      <c r="R89" s="231">
        <v>0</v>
      </c>
      <c r="S89" s="231">
        <v>0</v>
      </c>
      <c r="T89" s="231">
        <v>0</v>
      </c>
      <c r="U89" s="231">
        <v>0</v>
      </c>
      <c r="V89" s="231">
        <v>0</v>
      </c>
      <c r="W89" s="231">
        <v>0</v>
      </c>
      <c r="DA89" s="73" t="s">
        <v>335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0</v>
      </c>
      <c r="P90" s="231">
        <v>0</v>
      </c>
      <c r="Q90" s="231">
        <v>0</v>
      </c>
      <c r="R90" s="231">
        <v>0</v>
      </c>
      <c r="S90" s="231">
        <v>0</v>
      </c>
      <c r="T90" s="231">
        <v>0</v>
      </c>
      <c r="U90" s="231">
        <v>0</v>
      </c>
      <c r="V90" s="231">
        <v>0</v>
      </c>
      <c r="W90" s="231">
        <v>0</v>
      </c>
      <c r="DA90" s="73" t="s">
        <v>336</v>
      </c>
    </row>
    <row r="91" spans="1:105" ht="12" customHeight="1" x14ac:dyDescent="0.25">
      <c r="A91" s="64" t="s">
        <v>162</v>
      </c>
      <c r="B91" s="231">
        <v>7.0278875531923113</v>
      </c>
      <c r="C91" s="231">
        <v>7.428932921210353</v>
      </c>
      <c r="D91" s="231">
        <v>7.6787253238794726</v>
      </c>
      <c r="E91" s="231">
        <v>7.9338137038740086</v>
      </c>
      <c r="F91" s="231">
        <v>9.0989911237102064</v>
      </c>
      <c r="G91" s="231">
        <v>8.7257916698894125</v>
      </c>
      <c r="H91" s="231">
        <v>10.631262001880261</v>
      </c>
      <c r="I91" s="231">
        <v>9.6661929282484369</v>
      </c>
      <c r="J91" s="231">
        <v>9.5993283924623043</v>
      </c>
      <c r="K91" s="231">
        <v>8.2672019716164247</v>
      </c>
      <c r="L91" s="231">
        <v>9.8765903168237568</v>
      </c>
      <c r="M91" s="231">
        <v>9.0975403677147302</v>
      </c>
      <c r="N91" s="231">
        <v>8.3554209680283726</v>
      </c>
      <c r="O91" s="231">
        <v>7.7049136143992749</v>
      </c>
      <c r="P91" s="231">
        <v>7.5982655873089904</v>
      </c>
      <c r="Q91" s="231">
        <v>7.7687971633771387</v>
      </c>
      <c r="R91" s="231">
        <v>7.9167504702840974</v>
      </c>
      <c r="S91" s="231">
        <v>7.9633442857466266</v>
      </c>
      <c r="T91" s="231">
        <v>9.7488855604691409</v>
      </c>
      <c r="U91" s="231">
        <v>9.0949894438339971</v>
      </c>
      <c r="V91" s="231">
        <v>8.2845173090029878</v>
      </c>
      <c r="W91" s="231">
        <v>7.9818026714935559</v>
      </c>
      <c r="DA91" s="73" t="s">
        <v>337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338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339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3.7561690853155712E-3</v>
      </c>
      <c r="I94" s="231">
        <v>2.9512757098850068E-3</v>
      </c>
      <c r="J94" s="231">
        <v>2.736637476443152E-3</v>
      </c>
      <c r="K94" s="231">
        <v>1.3951485174006179E-3</v>
      </c>
      <c r="L94" s="231">
        <v>1.9317441010138481E-3</v>
      </c>
      <c r="M94" s="231">
        <v>1.5084093487836121E-3</v>
      </c>
      <c r="N94" s="231">
        <v>2.3246980841036481E-3</v>
      </c>
      <c r="O94" s="231">
        <v>2.2236198898136221E-3</v>
      </c>
      <c r="P94" s="231">
        <v>1.631679847331666E-3</v>
      </c>
      <c r="Q94" s="231">
        <v>7.5194877828981779E-2</v>
      </c>
      <c r="R94" s="231">
        <v>7.1596598819536908E-2</v>
      </c>
      <c r="S94" s="231">
        <v>4.8478341825234098E-2</v>
      </c>
      <c r="T94" s="231">
        <v>5.1645287911991182E-2</v>
      </c>
      <c r="U94" s="231">
        <v>4.2358456159775883E-2</v>
      </c>
      <c r="V94" s="231">
        <v>3.5833776433903959E-2</v>
      </c>
      <c r="W94" s="231">
        <v>4.249239447640938E-2</v>
      </c>
      <c r="DA94" s="73" t="s">
        <v>340</v>
      </c>
    </row>
    <row r="95" spans="1:105" ht="12" customHeight="1" x14ac:dyDescent="0.25">
      <c r="A95" s="61" t="s">
        <v>209</v>
      </c>
      <c r="B95" s="265">
        <v>4.7937309187271593</v>
      </c>
      <c r="C95" s="265">
        <v>2.9348567337063649</v>
      </c>
      <c r="D95" s="265">
        <v>4.0352292390944164</v>
      </c>
      <c r="E95" s="265">
        <v>3.326325045626132</v>
      </c>
      <c r="F95" s="265">
        <v>5.4953810413649036</v>
      </c>
      <c r="G95" s="265">
        <v>3.555364971675941</v>
      </c>
      <c r="H95" s="265">
        <v>5.8702331211906698</v>
      </c>
      <c r="I95" s="265">
        <v>5.0056487263443596</v>
      </c>
      <c r="J95" s="265">
        <v>5.3090928650847333</v>
      </c>
      <c r="K95" s="265">
        <v>4.8692552175063941</v>
      </c>
      <c r="L95" s="265">
        <v>6.6555864901465123</v>
      </c>
      <c r="M95" s="265">
        <v>5.9304796562441764</v>
      </c>
      <c r="N95" s="265">
        <v>4.7669969142676072</v>
      </c>
      <c r="O95" s="265">
        <v>4.3443621598170461</v>
      </c>
      <c r="P95" s="265">
        <v>4.0553643918128888</v>
      </c>
      <c r="Q95" s="265">
        <v>4.4993918309008309</v>
      </c>
      <c r="R95" s="265">
        <v>5.779702130596486</v>
      </c>
      <c r="S95" s="265">
        <v>4.6658649013228226</v>
      </c>
      <c r="T95" s="265">
        <v>7.9971214952828644</v>
      </c>
      <c r="U95" s="265">
        <v>6.9273714253599383</v>
      </c>
      <c r="V95" s="265">
        <v>6.4802140506855181</v>
      </c>
      <c r="W95" s="265">
        <v>4.4770354820154941</v>
      </c>
      <c r="DA95" s="74" t="s">
        <v>341</v>
      </c>
    </row>
    <row r="96" spans="1:105" ht="12" hidden="1" customHeight="1" x14ac:dyDescent="0.25"/>
    <row r="98" spans="1:105" ht="15" customHeight="1" x14ac:dyDescent="0.25">
      <c r="A98" s="32" t="s">
        <v>342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</v>
      </c>
      <c r="C100" s="234">
        <f t="shared" si="2"/>
        <v>0</v>
      </c>
      <c r="D100" s="234">
        <f t="shared" si="2"/>
        <v>0</v>
      </c>
      <c r="E100" s="234">
        <f t="shared" si="2"/>
        <v>0</v>
      </c>
      <c r="F100" s="234">
        <f t="shared" si="2"/>
        <v>0</v>
      </c>
      <c r="G100" s="234">
        <f t="shared" si="2"/>
        <v>0</v>
      </c>
      <c r="H100" s="234">
        <f t="shared" si="2"/>
        <v>0</v>
      </c>
      <c r="I100" s="234">
        <f t="shared" si="2"/>
        <v>0</v>
      </c>
      <c r="J100" s="234">
        <f t="shared" si="2"/>
        <v>0</v>
      </c>
      <c r="K100" s="234">
        <f t="shared" si="2"/>
        <v>0</v>
      </c>
      <c r="L100" s="234">
        <f t="shared" si="2"/>
        <v>0</v>
      </c>
      <c r="M100" s="234">
        <f t="shared" si="2"/>
        <v>0</v>
      </c>
      <c r="N100" s="234">
        <f t="shared" si="2"/>
        <v>0</v>
      </c>
      <c r="O100" s="234">
        <f t="shared" si="2"/>
        <v>0</v>
      </c>
      <c r="P100" s="234">
        <f t="shared" si="2"/>
        <v>0</v>
      </c>
      <c r="Q100" s="234">
        <f t="shared" si="2"/>
        <v>0</v>
      </c>
      <c r="R100" s="234">
        <f t="shared" si="2"/>
        <v>0</v>
      </c>
      <c r="S100" s="234">
        <f t="shared" si="2"/>
        <v>0</v>
      </c>
      <c r="T100" s="234">
        <f t="shared" si="2"/>
        <v>0</v>
      </c>
      <c r="U100" s="234">
        <f t="shared" si="2"/>
        <v>0</v>
      </c>
      <c r="V100" s="234">
        <f t="shared" si="2"/>
        <v>0</v>
      </c>
      <c r="W100" s="234">
        <f t="shared" si="2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0</v>
      </c>
      <c r="C101" s="268">
        <f t="shared" si="3"/>
        <v>0</v>
      </c>
      <c r="D101" s="268">
        <f t="shared" si="3"/>
        <v>0</v>
      </c>
      <c r="E101" s="268">
        <f t="shared" si="3"/>
        <v>0</v>
      </c>
      <c r="F101" s="268">
        <f t="shared" si="3"/>
        <v>0</v>
      </c>
      <c r="G101" s="268">
        <f t="shared" si="3"/>
        <v>0</v>
      </c>
      <c r="H101" s="268">
        <f t="shared" si="3"/>
        <v>0</v>
      </c>
      <c r="I101" s="268">
        <f t="shared" si="3"/>
        <v>0</v>
      </c>
      <c r="J101" s="268">
        <f t="shared" si="3"/>
        <v>0</v>
      </c>
      <c r="K101" s="268">
        <f t="shared" si="3"/>
        <v>0</v>
      </c>
      <c r="L101" s="268">
        <f t="shared" si="3"/>
        <v>0</v>
      </c>
      <c r="M101" s="268">
        <f t="shared" si="3"/>
        <v>0</v>
      </c>
      <c r="N101" s="268">
        <f t="shared" si="3"/>
        <v>0</v>
      </c>
      <c r="O101" s="268">
        <f t="shared" si="3"/>
        <v>0</v>
      </c>
      <c r="P101" s="268">
        <f t="shared" si="3"/>
        <v>0</v>
      </c>
      <c r="Q101" s="268">
        <f t="shared" si="3"/>
        <v>0</v>
      </c>
      <c r="R101" s="268">
        <f t="shared" si="3"/>
        <v>0</v>
      </c>
      <c r="S101" s="268">
        <f t="shared" si="3"/>
        <v>0</v>
      </c>
      <c r="T101" s="268">
        <f t="shared" si="3"/>
        <v>0</v>
      </c>
      <c r="U101" s="268">
        <f t="shared" si="3"/>
        <v>0</v>
      </c>
      <c r="V101" s="268">
        <f t="shared" si="3"/>
        <v>0</v>
      </c>
      <c r="W101" s="268">
        <f t="shared" si="3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0</v>
      </c>
      <c r="C102" s="269">
        <f t="shared" si="4"/>
        <v>0</v>
      </c>
      <c r="D102" s="269">
        <f t="shared" si="4"/>
        <v>0</v>
      </c>
      <c r="E102" s="269">
        <f t="shared" si="4"/>
        <v>0</v>
      </c>
      <c r="F102" s="269">
        <f t="shared" si="4"/>
        <v>0</v>
      </c>
      <c r="G102" s="269">
        <f t="shared" si="4"/>
        <v>0</v>
      </c>
      <c r="H102" s="269">
        <f t="shared" si="4"/>
        <v>0</v>
      </c>
      <c r="I102" s="269">
        <f t="shared" si="4"/>
        <v>0</v>
      </c>
      <c r="J102" s="269">
        <f t="shared" si="4"/>
        <v>0</v>
      </c>
      <c r="K102" s="269">
        <f t="shared" si="4"/>
        <v>0</v>
      </c>
      <c r="L102" s="269">
        <f t="shared" si="4"/>
        <v>0</v>
      </c>
      <c r="M102" s="269">
        <f t="shared" si="4"/>
        <v>0</v>
      </c>
      <c r="N102" s="269">
        <f t="shared" si="4"/>
        <v>0</v>
      </c>
      <c r="O102" s="269">
        <f t="shared" si="4"/>
        <v>0</v>
      </c>
      <c r="P102" s="269">
        <f t="shared" si="4"/>
        <v>0</v>
      </c>
      <c r="Q102" s="269">
        <f t="shared" si="4"/>
        <v>0</v>
      </c>
      <c r="R102" s="269">
        <f t="shared" si="4"/>
        <v>0</v>
      </c>
      <c r="S102" s="269">
        <f t="shared" si="4"/>
        <v>0</v>
      </c>
      <c r="T102" s="269">
        <f t="shared" si="4"/>
        <v>0</v>
      </c>
      <c r="U102" s="269">
        <f t="shared" si="4"/>
        <v>0</v>
      </c>
      <c r="V102" s="269">
        <f t="shared" si="4"/>
        <v>0</v>
      </c>
      <c r="W102" s="269">
        <f t="shared" si="4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0</v>
      </c>
      <c r="C103" s="269">
        <f t="shared" si="5"/>
        <v>0</v>
      </c>
      <c r="D103" s="269">
        <f t="shared" si="5"/>
        <v>0</v>
      </c>
      <c r="E103" s="269">
        <f t="shared" si="5"/>
        <v>0</v>
      </c>
      <c r="F103" s="269">
        <f t="shared" si="5"/>
        <v>0</v>
      </c>
      <c r="G103" s="269">
        <f t="shared" si="5"/>
        <v>0</v>
      </c>
      <c r="H103" s="269">
        <f t="shared" si="5"/>
        <v>0</v>
      </c>
      <c r="I103" s="269">
        <f t="shared" si="5"/>
        <v>0</v>
      </c>
      <c r="J103" s="269">
        <f t="shared" si="5"/>
        <v>0</v>
      </c>
      <c r="K103" s="269">
        <f t="shared" si="5"/>
        <v>0</v>
      </c>
      <c r="L103" s="269">
        <f t="shared" si="5"/>
        <v>0</v>
      </c>
      <c r="M103" s="269">
        <f t="shared" si="5"/>
        <v>0</v>
      </c>
      <c r="N103" s="269">
        <f t="shared" si="5"/>
        <v>0</v>
      </c>
      <c r="O103" s="269">
        <f t="shared" si="5"/>
        <v>0</v>
      </c>
      <c r="P103" s="269">
        <f t="shared" si="5"/>
        <v>0</v>
      </c>
      <c r="Q103" s="269">
        <f t="shared" si="5"/>
        <v>0</v>
      </c>
      <c r="R103" s="269">
        <f t="shared" si="5"/>
        <v>0</v>
      </c>
      <c r="S103" s="269">
        <f t="shared" si="5"/>
        <v>0</v>
      </c>
      <c r="T103" s="269">
        <f t="shared" si="5"/>
        <v>0</v>
      </c>
      <c r="U103" s="269">
        <f t="shared" si="5"/>
        <v>0</v>
      </c>
      <c r="V103" s="269">
        <f t="shared" si="5"/>
        <v>0</v>
      </c>
      <c r="W103" s="269">
        <f t="shared" si="5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0</v>
      </c>
      <c r="C104" s="269">
        <f t="shared" si="6"/>
        <v>0</v>
      </c>
      <c r="D104" s="269">
        <f t="shared" si="6"/>
        <v>0</v>
      </c>
      <c r="E104" s="269">
        <f t="shared" si="6"/>
        <v>0</v>
      </c>
      <c r="F104" s="269">
        <f t="shared" si="6"/>
        <v>0</v>
      </c>
      <c r="G104" s="269">
        <f t="shared" si="6"/>
        <v>0</v>
      </c>
      <c r="H104" s="269">
        <f t="shared" si="6"/>
        <v>0</v>
      </c>
      <c r="I104" s="269">
        <f t="shared" si="6"/>
        <v>0</v>
      </c>
      <c r="J104" s="269">
        <f t="shared" si="6"/>
        <v>0</v>
      </c>
      <c r="K104" s="269">
        <f t="shared" si="6"/>
        <v>0</v>
      </c>
      <c r="L104" s="269">
        <f t="shared" si="6"/>
        <v>0</v>
      </c>
      <c r="M104" s="269">
        <f t="shared" si="6"/>
        <v>0</v>
      </c>
      <c r="N104" s="269">
        <f t="shared" si="6"/>
        <v>0</v>
      </c>
      <c r="O104" s="269">
        <f t="shared" si="6"/>
        <v>0</v>
      </c>
      <c r="P104" s="269">
        <f t="shared" si="6"/>
        <v>0</v>
      </c>
      <c r="Q104" s="269">
        <f t="shared" si="6"/>
        <v>0</v>
      </c>
      <c r="R104" s="269">
        <f t="shared" si="6"/>
        <v>0</v>
      </c>
      <c r="S104" s="269">
        <f t="shared" si="6"/>
        <v>0</v>
      </c>
      <c r="T104" s="269">
        <f t="shared" si="6"/>
        <v>0</v>
      </c>
      <c r="U104" s="269">
        <f t="shared" si="6"/>
        <v>0</v>
      </c>
      <c r="V104" s="269">
        <f t="shared" si="6"/>
        <v>0</v>
      </c>
      <c r="W104" s="269">
        <f t="shared" si="6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0</v>
      </c>
      <c r="C105" s="270">
        <f t="shared" si="7"/>
        <v>0</v>
      </c>
      <c r="D105" s="270">
        <f t="shared" si="7"/>
        <v>0</v>
      </c>
      <c r="E105" s="270">
        <f t="shared" si="7"/>
        <v>0</v>
      </c>
      <c r="F105" s="270">
        <f t="shared" si="7"/>
        <v>0</v>
      </c>
      <c r="G105" s="270">
        <f t="shared" si="7"/>
        <v>0</v>
      </c>
      <c r="H105" s="270">
        <f t="shared" si="7"/>
        <v>0</v>
      </c>
      <c r="I105" s="270">
        <f t="shared" si="7"/>
        <v>0</v>
      </c>
      <c r="J105" s="270">
        <f t="shared" si="7"/>
        <v>0</v>
      </c>
      <c r="K105" s="270">
        <f t="shared" si="7"/>
        <v>0</v>
      </c>
      <c r="L105" s="270">
        <f t="shared" si="7"/>
        <v>0</v>
      </c>
      <c r="M105" s="270">
        <f t="shared" si="7"/>
        <v>0</v>
      </c>
      <c r="N105" s="270">
        <f t="shared" si="7"/>
        <v>0</v>
      </c>
      <c r="O105" s="270">
        <f t="shared" si="7"/>
        <v>0</v>
      </c>
      <c r="P105" s="270">
        <f t="shared" si="7"/>
        <v>0</v>
      </c>
      <c r="Q105" s="270">
        <f t="shared" si="7"/>
        <v>0</v>
      </c>
      <c r="R105" s="270">
        <f t="shared" si="7"/>
        <v>0</v>
      </c>
      <c r="S105" s="270">
        <f t="shared" si="7"/>
        <v>0</v>
      </c>
      <c r="T105" s="270">
        <f t="shared" si="7"/>
        <v>0</v>
      </c>
      <c r="U105" s="270">
        <f t="shared" si="7"/>
        <v>0</v>
      </c>
      <c r="V105" s="270">
        <f t="shared" si="7"/>
        <v>0</v>
      </c>
      <c r="W105" s="270">
        <f t="shared" si="7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</v>
      </c>
      <c r="C106" s="271">
        <f t="shared" si="8"/>
        <v>0</v>
      </c>
      <c r="D106" s="271">
        <f t="shared" si="8"/>
        <v>0</v>
      </c>
      <c r="E106" s="271">
        <f t="shared" si="8"/>
        <v>0</v>
      </c>
      <c r="F106" s="271">
        <f t="shared" si="8"/>
        <v>0</v>
      </c>
      <c r="G106" s="271">
        <f t="shared" si="8"/>
        <v>0</v>
      </c>
      <c r="H106" s="271">
        <f t="shared" si="8"/>
        <v>0</v>
      </c>
      <c r="I106" s="271">
        <f t="shared" si="8"/>
        <v>0</v>
      </c>
      <c r="J106" s="271">
        <f t="shared" si="8"/>
        <v>0</v>
      </c>
      <c r="K106" s="271">
        <f t="shared" si="8"/>
        <v>0</v>
      </c>
      <c r="L106" s="271">
        <f t="shared" si="8"/>
        <v>0</v>
      </c>
      <c r="M106" s="271">
        <f t="shared" si="8"/>
        <v>0</v>
      </c>
      <c r="N106" s="271">
        <f t="shared" si="8"/>
        <v>0</v>
      </c>
      <c r="O106" s="271">
        <f t="shared" si="8"/>
        <v>0</v>
      </c>
      <c r="P106" s="271">
        <f t="shared" si="8"/>
        <v>0</v>
      </c>
      <c r="Q106" s="271">
        <f t="shared" si="8"/>
        <v>0</v>
      </c>
      <c r="R106" s="271">
        <f t="shared" si="8"/>
        <v>0</v>
      </c>
      <c r="S106" s="271">
        <f t="shared" si="8"/>
        <v>0</v>
      </c>
      <c r="T106" s="271">
        <f t="shared" si="8"/>
        <v>0</v>
      </c>
      <c r="U106" s="271">
        <f t="shared" si="8"/>
        <v>0</v>
      </c>
      <c r="V106" s="271">
        <f t="shared" si="8"/>
        <v>0</v>
      </c>
      <c r="W106" s="271">
        <f t="shared" si="8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</v>
      </c>
      <c r="C107" s="271">
        <f t="shared" si="9"/>
        <v>0</v>
      </c>
      <c r="D107" s="271">
        <f t="shared" si="9"/>
        <v>0</v>
      </c>
      <c r="E107" s="271">
        <f t="shared" si="9"/>
        <v>0</v>
      </c>
      <c r="F107" s="271">
        <f t="shared" si="9"/>
        <v>0</v>
      </c>
      <c r="G107" s="271">
        <f t="shared" si="9"/>
        <v>0</v>
      </c>
      <c r="H107" s="271">
        <f t="shared" si="9"/>
        <v>0</v>
      </c>
      <c r="I107" s="271">
        <f t="shared" si="9"/>
        <v>0</v>
      </c>
      <c r="J107" s="271">
        <f t="shared" si="9"/>
        <v>0</v>
      </c>
      <c r="K107" s="271">
        <f t="shared" si="9"/>
        <v>0</v>
      </c>
      <c r="L107" s="271">
        <f t="shared" si="9"/>
        <v>0</v>
      </c>
      <c r="M107" s="271">
        <f t="shared" si="9"/>
        <v>0</v>
      </c>
      <c r="N107" s="271">
        <f t="shared" si="9"/>
        <v>0</v>
      </c>
      <c r="O107" s="271">
        <f t="shared" si="9"/>
        <v>0</v>
      </c>
      <c r="P107" s="271">
        <f t="shared" si="9"/>
        <v>0</v>
      </c>
      <c r="Q107" s="271">
        <f t="shared" si="9"/>
        <v>0</v>
      </c>
      <c r="R107" s="271">
        <f t="shared" si="9"/>
        <v>0</v>
      </c>
      <c r="S107" s="271">
        <f t="shared" si="9"/>
        <v>0</v>
      </c>
      <c r="T107" s="271">
        <f t="shared" si="9"/>
        <v>0</v>
      </c>
      <c r="U107" s="271">
        <f t="shared" si="9"/>
        <v>0</v>
      </c>
      <c r="V107" s="271">
        <f t="shared" si="9"/>
        <v>0</v>
      </c>
      <c r="W107" s="271">
        <f t="shared" si="9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</v>
      </c>
      <c r="C108" s="271">
        <f t="shared" si="10"/>
        <v>0</v>
      </c>
      <c r="D108" s="271">
        <f t="shared" si="10"/>
        <v>0</v>
      </c>
      <c r="E108" s="271">
        <f t="shared" si="10"/>
        <v>0</v>
      </c>
      <c r="F108" s="271">
        <f t="shared" si="10"/>
        <v>0</v>
      </c>
      <c r="G108" s="271">
        <f t="shared" si="10"/>
        <v>0</v>
      </c>
      <c r="H108" s="271">
        <f t="shared" si="10"/>
        <v>0</v>
      </c>
      <c r="I108" s="271">
        <f t="shared" si="10"/>
        <v>0</v>
      </c>
      <c r="J108" s="271">
        <f t="shared" si="10"/>
        <v>0</v>
      </c>
      <c r="K108" s="271">
        <f t="shared" si="10"/>
        <v>0</v>
      </c>
      <c r="L108" s="271">
        <f t="shared" si="10"/>
        <v>0</v>
      </c>
      <c r="M108" s="271">
        <f t="shared" si="10"/>
        <v>0</v>
      </c>
      <c r="N108" s="271">
        <f t="shared" si="10"/>
        <v>0</v>
      </c>
      <c r="O108" s="271">
        <f t="shared" si="10"/>
        <v>0</v>
      </c>
      <c r="P108" s="271">
        <f t="shared" si="10"/>
        <v>0</v>
      </c>
      <c r="Q108" s="271">
        <f t="shared" si="10"/>
        <v>0</v>
      </c>
      <c r="R108" s="271">
        <f t="shared" si="10"/>
        <v>0</v>
      </c>
      <c r="S108" s="271">
        <f t="shared" si="10"/>
        <v>0</v>
      </c>
      <c r="T108" s="271">
        <f t="shared" si="10"/>
        <v>0</v>
      </c>
      <c r="U108" s="271">
        <f t="shared" si="10"/>
        <v>0</v>
      </c>
      <c r="V108" s="271">
        <f t="shared" si="10"/>
        <v>0</v>
      </c>
      <c r="W108" s="271">
        <f t="shared" si="10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</v>
      </c>
      <c r="C109" s="272">
        <f t="shared" si="11"/>
        <v>0</v>
      </c>
      <c r="D109" s="272">
        <f t="shared" si="11"/>
        <v>0</v>
      </c>
      <c r="E109" s="272">
        <f t="shared" si="11"/>
        <v>0</v>
      </c>
      <c r="F109" s="272">
        <f t="shared" si="11"/>
        <v>0</v>
      </c>
      <c r="G109" s="272">
        <f t="shared" si="11"/>
        <v>0</v>
      </c>
      <c r="H109" s="272">
        <f t="shared" si="11"/>
        <v>0</v>
      </c>
      <c r="I109" s="272">
        <f t="shared" si="11"/>
        <v>0</v>
      </c>
      <c r="J109" s="272">
        <f t="shared" si="11"/>
        <v>0</v>
      </c>
      <c r="K109" s="272">
        <f t="shared" si="11"/>
        <v>0</v>
      </c>
      <c r="L109" s="272">
        <f t="shared" si="11"/>
        <v>0</v>
      </c>
      <c r="M109" s="272">
        <f t="shared" si="11"/>
        <v>0</v>
      </c>
      <c r="N109" s="272">
        <f t="shared" si="11"/>
        <v>0</v>
      </c>
      <c r="O109" s="272">
        <f t="shared" si="11"/>
        <v>0</v>
      </c>
      <c r="P109" s="272">
        <f t="shared" si="11"/>
        <v>0</v>
      </c>
      <c r="Q109" s="272">
        <f t="shared" si="11"/>
        <v>0</v>
      </c>
      <c r="R109" s="272">
        <f t="shared" si="11"/>
        <v>0</v>
      </c>
      <c r="S109" s="272">
        <f t="shared" si="11"/>
        <v>0</v>
      </c>
      <c r="T109" s="272">
        <f t="shared" si="11"/>
        <v>0</v>
      </c>
      <c r="U109" s="272">
        <f t="shared" si="11"/>
        <v>0</v>
      </c>
      <c r="V109" s="272">
        <f t="shared" si="11"/>
        <v>0</v>
      </c>
      <c r="W109" s="272">
        <f t="shared" si="11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</v>
      </c>
      <c r="C110" s="272">
        <f t="shared" si="12"/>
        <v>0</v>
      </c>
      <c r="D110" s="272">
        <f t="shared" si="12"/>
        <v>0</v>
      </c>
      <c r="E110" s="272">
        <f t="shared" si="12"/>
        <v>0</v>
      </c>
      <c r="F110" s="272">
        <f t="shared" si="12"/>
        <v>0</v>
      </c>
      <c r="G110" s="272">
        <f t="shared" si="12"/>
        <v>0</v>
      </c>
      <c r="H110" s="272">
        <f t="shared" si="12"/>
        <v>0</v>
      </c>
      <c r="I110" s="272">
        <f t="shared" si="12"/>
        <v>0</v>
      </c>
      <c r="J110" s="272">
        <f t="shared" si="12"/>
        <v>0</v>
      </c>
      <c r="K110" s="272">
        <f t="shared" si="12"/>
        <v>0</v>
      </c>
      <c r="L110" s="272">
        <f t="shared" si="12"/>
        <v>0</v>
      </c>
      <c r="M110" s="272">
        <f t="shared" si="12"/>
        <v>0</v>
      </c>
      <c r="N110" s="272">
        <f t="shared" si="12"/>
        <v>0</v>
      </c>
      <c r="O110" s="272">
        <f t="shared" si="12"/>
        <v>0</v>
      </c>
      <c r="P110" s="272">
        <f t="shared" si="12"/>
        <v>0</v>
      </c>
      <c r="Q110" s="272">
        <f t="shared" si="12"/>
        <v>0</v>
      </c>
      <c r="R110" s="272">
        <f t="shared" si="12"/>
        <v>0</v>
      </c>
      <c r="S110" s="272">
        <f t="shared" si="12"/>
        <v>0</v>
      </c>
      <c r="T110" s="272">
        <f t="shared" si="12"/>
        <v>0</v>
      </c>
      <c r="U110" s="272">
        <f t="shared" si="12"/>
        <v>0</v>
      </c>
      <c r="V110" s="272">
        <f t="shared" si="12"/>
        <v>0</v>
      </c>
      <c r="W110" s="272">
        <f t="shared" si="12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</v>
      </c>
      <c r="C111" s="271">
        <f t="shared" si="13"/>
        <v>0</v>
      </c>
      <c r="D111" s="271">
        <f t="shared" si="13"/>
        <v>0</v>
      </c>
      <c r="E111" s="271">
        <f t="shared" si="13"/>
        <v>0</v>
      </c>
      <c r="F111" s="271">
        <f t="shared" si="13"/>
        <v>0</v>
      </c>
      <c r="G111" s="271">
        <f t="shared" si="13"/>
        <v>0</v>
      </c>
      <c r="H111" s="271">
        <f t="shared" si="13"/>
        <v>0</v>
      </c>
      <c r="I111" s="271">
        <f t="shared" si="13"/>
        <v>0</v>
      </c>
      <c r="J111" s="271">
        <f t="shared" si="13"/>
        <v>0</v>
      </c>
      <c r="K111" s="271">
        <f t="shared" si="13"/>
        <v>0</v>
      </c>
      <c r="L111" s="271">
        <f t="shared" si="13"/>
        <v>0</v>
      </c>
      <c r="M111" s="271">
        <f t="shared" si="13"/>
        <v>0</v>
      </c>
      <c r="N111" s="271">
        <f t="shared" si="13"/>
        <v>0</v>
      </c>
      <c r="O111" s="271">
        <f t="shared" si="13"/>
        <v>0</v>
      </c>
      <c r="P111" s="271">
        <f t="shared" si="13"/>
        <v>0</v>
      </c>
      <c r="Q111" s="271">
        <f t="shared" si="13"/>
        <v>0</v>
      </c>
      <c r="R111" s="271">
        <f t="shared" si="13"/>
        <v>0</v>
      </c>
      <c r="S111" s="271">
        <f t="shared" si="13"/>
        <v>0</v>
      </c>
      <c r="T111" s="271">
        <f t="shared" si="13"/>
        <v>0</v>
      </c>
      <c r="U111" s="271">
        <f t="shared" si="13"/>
        <v>0</v>
      </c>
      <c r="V111" s="271">
        <f t="shared" si="13"/>
        <v>0</v>
      </c>
      <c r="W111" s="271">
        <f t="shared" si="13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0</v>
      </c>
      <c r="C112" s="272">
        <f t="shared" si="14"/>
        <v>0</v>
      </c>
      <c r="D112" s="272">
        <f t="shared" si="14"/>
        <v>0</v>
      </c>
      <c r="E112" s="272">
        <f t="shared" si="14"/>
        <v>0</v>
      </c>
      <c r="F112" s="272">
        <f t="shared" si="14"/>
        <v>0</v>
      </c>
      <c r="G112" s="272">
        <f t="shared" si="14"/>
        <v>0</v>
      </c>
      <c r="H112" s="272">
        <f t="shared" si="14"/>
        <v>0</v>
      </c>
      <c r="I112" s="272">
        <f t="shared" si="14"/>
        <v>0</v>
      </c>
      <c r="J112" s="272">
        <f t="shared" si="14"/>
        <v>0</v>
      </c>
      <c r="K112" s="272">
        <f t="shared" si="14"/>
        <v>0</v>
      </c>
      <c r="L112" s="272">
        <f t="shared" si="14"/>
        <v>0</v>
      </c>
      <c r="M112" s="272">
        <f t="shared" si="14"/>
        <v>0</v>
      </c>
      <c r="N112" s="272">
        <f t="shared" si="14"/>
        <v>0</v>
      </c>
      <c r="O112" s="272">
        <f t="shared" si="14"/>
        <v>0</v>
      </c>
      <c r="P112" s="272">
        <f t="shared" si="14"/>
        <v>0</v>
      </c>
      <c r="Q112" s="272">
        <f t="shared" si="14"/>
        <v>0</v>
      </c>
      <c r="R112" s="272">
        <f t="shared" si="14"/>
        <v>0</v>
      </c>
      <c r="S112" s="272">
        <f t="shared" si="14"/>
        <v>0</v>
      </c>
      <c r="T112" s="272">
        <f t="shared" si="14"/>
        <v>0</v>
      </c>
      <c r="U112" s="272">
        <f t="shared" si="14"/>
        <v>0</v>
      </c>
      <c r="V112" s="272">
        <f t="shared" si="14"/>
        <v>0</v>
      </c>
      <c r="W112" s="272">
        <f t="shared" si="14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0</v>
      </c>
      <c r="C113" s="272">
        <f t="shared" si="15"/>
        <v>0</v>
      </c>
      <c r="D113" s="272">
        <f t="shared" si="15"/>
        <v>0</v>
      </c>
      <c r="E113" s="272">
        <f t="shared" si="15"/>
        <v>0</v>
      </c>
      <c r="F113" s="272">
        <f t="shared" si="15"/>
        <v>0</v>
      </c>
      <c r="G113" s="272">
        <f t="shared" si="15"/>
        <v>0</v>
      </c>
      <c r="H113" s="272">
        <f t="shared" si="15"/>
        <v>0</v>
      </c>
      <c r="I113" s="272">
        <f t="shared" si="15"/>
        <v>0</v>
      </c>
      <c r="J113" s="272">
        <f t="shared" si="15"/>
        <v>0</v>
      </c>
      <c r="K113" s="272">
        <f t="shared" si="15"/>
        <v>0</v>
      </c>
      <c r="L113" s="272">
        <f t="shared" si="15"/>
        <v>0</v>
      </c>
      <c r="M113" s="272">
        <f t="shared" si="15"/>
        <v>0</v>
      </c>
      <c r="N113" s="272">
        <f t="shared" si="15"/>
        <v>0</v>
      </c>
      <c r="O113" s="272">
        <f t="shared" si="15"/>
        <v>0</v>
      </c>
      <c r="P113" s="272">
        <f t="shared" si="15"/>
        <v>0</v>
      </c>
      <c r="Q113" s="272">
        <f t="shared" si="15"/>
        <v>0</v>
      </c>
      <c r="R113" s="272">
        <f t="shared" si="15"/>
        <v>0</v>
      </c>
      <c r="S113" s="272">
        <f t="shared" si="15"/>
        <v>0</v>
      </c>
      <c r="T113" s="272">
        <f t="shared" si="15"/>
        <v>0</v>
      </c>
      <c r="U113" s="272">
        <f t="shared" si="15"/>
        <v>0</v>
      </c>
      <c r="V113" s="272">
        <f t="shared" si="15"/>
        <v>0</v>
      </c>
      <c r="W113" s="272">
        <f t="shared" si="15"/>
        <v>0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0</v>
      </c>
      <c r="C114" s="273">
        <f t="shared" si="16"/>
        <v>0</v>
      </c>
      <c r="D114" s="273">
        <f t="shared" si="16"/>
        <v>0</v>
      </c>
      <c r="E114" s="273">
        <f t="shared" si="16"/>
        <v>0</v>
      </c>
      <c r="F114" s="273">
        <f t="shared" si="16"/>
        <v>0</v>
      </c>
      <c r="G114" s="273">
        <f t="shared" si="16"/>
        <v>0</v>
      </c>
      <c r="H114" s="273">
        <f t="shared" si="16"/>
        <v>0</v>
      </c>
      <c r="I114" s="273">
        <f t="shared" si="16"/>
        <v>0</v>
      </c>
      <c r="J114" s="273">
        <f t="shared" si="16"/>
        <v>0</v>
      </c>
      <c r="K114" s="273">
        <f t="shared" si="16"/>
        <v>0</v>
      </c>
      <c r="L114" s="273">
        <f t="shared" si="16"/>
        <v>0</v>
      </c>
      <c r="M114" s="273">
        <f t="shared" si="16"/>
        <v>0</v>
      </c>
      <c r="N114" s="273">
        <f t="shared" si="16"/>
        <v>0</v>
      </c>
      <c r="O114" s="273">
        <f t="shared" si="16"/>
        <v>0</v>
      </c>
      <c r="P114" s="273">
        <f t="shared" si="16"/>
        <v>0</v>
      </c>
      <c r="Q114" s="273">
        <f t="shared" si="16"/>
        <v>0</v>
      </c>
      <c r="R114" s="273">
        <f t="shared" si="16"/>
        <v>0</v>
      </c>
      <c r="S114" s="273">
        <f t="shared" si="16"/>
        <v>0</v>
      </c>
      <c r="T114" s="273">
        <f t="shared" si="16"/>
        <v>0</v>
      </c>
      <c r="U114" s="273">
        <f t="shared" si="16"/>
        <v>0</v>
      </c>
      <c r="V114" s="273">
        <f t="shared" si="16"/>
        <v>0</v>
      </c>
      <c r="W114" s="273">
        <f t="shared" si="16"/>
        <v>0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1.0000000000000002</v>
      </c>
      <c r="C117" s="234">
        <f t="shared" si="17"/>
        <v>1</v>
      </c>
      <c r="D117" s="234">
        <f t="shared" si="17"/>
        <v>0.99999999999999989</v>
      </c>
      <c r="E117" s="234">
        <f t="shared" si="17"/>
        <v>0.99999999999999967</v>
      </c>
      <c r="F117" s="234">
        <f t="shared" si="17"/>
        <v>0.99999999999999978</v>
      </c>
      <c r="G117" s="234">
        <f t="shared" si="17"/>
        <v>1.0000000000000004</v>
      </c>
      <c r="H117" s="234">
        <f t="shared" si="17"/>
        <v>1</v>
      </c>
      <c r="I117" s="234">
        <f t="shared" si="17"/>
        <v>1</v>
      </c>
      <c r="J117" s="234">
        <f t="shared" si="17"/>
        <v>1.0000000000000002</v>
      </c>
      <c r="K117" s="234">
        <f t="shared" si="17"/>
        <v>1.0000000000000002</v>
      </c>
      <c r="L117" s="234">
        <f t="shared" si="17"/>
        <v>1.0000000000000002</v>
      </c>
      <c r="M117" s="234">
        <f t="shared" si="17"/>
        <v>0.99999999999999989</v>
      </c>
      <c r="N117" s="234">
        <f t="shared" si="17"/>
        <v>1</v>
      </c>
      <c r="O117" s="234">
        <f t="shared" si="17"/>
        <v>0.99999999999999978</v>
      </c>
      <c r="P117" s="234">
        <f t="shared" si="17"/>
        <v>1</v>
      </c>
      <c r="Q117" s="234">
        <f t="shared" si="17"/>
        <v>0.99999999999999989</v>
      </c>
      <c r="R117" s="234">
        <f t="shared" si="17"/>
        <v>1</v>
      </c>
      <c r="S117" s="234">
        <f t="shared" si="17"/>
        <v>0.99999999999999978</v>
      </c>
      <c r="T117" s="234">
        <f t="shared" si="17"/>
        <v>0.99999999999999989</v>
      </c>
      <c r="U117" s="234">
        <f t="shared" si="17"/>
        <v>1</v>
      </c>
      <c r="V117" s="234">
        <f t="shared" si="17"/>
        <v>0.99999999999999978</v>
      </c>
      <c r="W117" s="234">
        <f t="shared" si="17"/>
        <v>0.99999999999999967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2.1238278369039862E-3</v>
      </c>
      <c r="C118" s="268">
        <f t="shared" si="18"/>
        <v>1.8877852938000595E-3</v>
      </c>
      <c r="D118" s="268">
        <f t="shared" si="18"/>
        <v>2.0196221047896834E-3</v>
      </c>
      <c r="E118" s="268">
        <f t="shared" si="18"/>
        <v>1.9862823473025333E-3</v>
      </c>
      <c r="F118" s="268">
        <f t="shared" si="18"/>
        <v>2.1302750804513384E-3</v>
      </c>
      <c r="G118" s="268">
        <f t="shared" si="18"/>
        <v>2.0021391150715196E-3</v>
      </c>
      <c r="H118" s="268">
        <f t="shared" si="18"/>
        <v>2.1094262624295822E-3</v>
      </c>
      <c r="I118" s="268">
        <f t="shared" si="18"/>
        <v>2.0501214017472147E-3</v>
      </c>
      <c r="J118" s="268">
        <f t="shared" si="18"/>
        <v>2.09452403976168E-3</v>
      </c>
      <c r="K118" s="268">
        <f t="shared" si="18"/>
        <v>2.1502843754133459E-3</v>
      </c>
      <c r="L118" s="268">
        <f t="shared" si="18"/>
        <v>2.2130298800364548E-3</v>
      </c>
      <c r="M118" s="268">
        <f t="shared" si="18"/>
        <v>2.2033777908997952E-3</v>
      </c>
      <c r="N118" s="268">
        <f t="shared" si="18"/>
        <v>2.1800755315091094E-3</v>
      </c>
      <c r="O118" s="268">
        <f t="shared" si="18"/>
        <v>2.1755203235648028E-3</v>
      </c>
      <c r="P118" s="268">
        <f t="shared" si="18"/>
        <v>2.1580381235920616E-3</v>
      </c>
      <c r="Q118" s="268">
        <f t="shared" si="18"/>
        <v>2.1892581425423064E-3</v>
      </c>
      <c r="R118" s="268">
        <f t="shared" si="18"/>
        <v>2.2721278589828888E-3</v>
      </c>
      <c r="S118" s="268">
        <f t="shared" si="18"/>
        <v>2.1781447223921972E-3</v>
      </c>
      <c r="T118" s="268">
        <f t="shared" si="18"/>
        <v>2.2999799054235662E-3</v>
      </c>
      <c r="U118" s="268">
        <f t="shared" si="18"/>
        <v>2.2831801954788151E-3</v>
      </c>
      <c r="V118" s="268">
        <f t="shared" si="18"/>
        <v>2.3005465284118959E-3</v>
      </c>
      <c r="W118" s="268">
        <f t="shared" si="18"/>
        <v>2.1942531929137954E-3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4.0723486497562793E-4</v>
      </c>
      <c r="C119" s="269">
        <f t="shared" si="19"/>
        <v>3.6197472123932704E-4</v>
      </c>
      <c r="D119" s="269">
        <f t="shared" si="19"/>
        <v>3.8725386345098617E-4</v>
      </c>
      <c r="E119" s="269">
        <f t="shared" si="19"/>
        <v>3.8086110816137132E-4</v>
      </c>
      <c r="F119" s="269">
        <f t="shared" si="19"/>
        <v>4.0847109623215862E-4</v>
      </c>
      <c r="G119" s="269">
        <f t="shared" si="19"/>
        <v>3.8390157526946132E-4</v>
      </c>
      <c r="H119" s="269">
        <f t="shared" si="19"/>
        <v>4.0461566726998117E-4</v>
      </c>
      <c r="I119" s="269">
        <f t="shared" si="19"/>
        <v>3.931019726350422E-4</v>
      </c>
      <c r="J119" s="269">
        <f t="shared" si="19"/>
        <v>4.0161598774595721E-4</v>
      </c>
      <c r="K119" s="269">
        <f t="shared" si="19"/>
        <v>4.1230779259262672E-4</v>
      </c>
      <c r="L119" s="269">
        <f t="shared" si="19"/>
        <v>4.2433897358527622E-4</v>
      </c>
      <c r="M119" s="269">
        <f t="shared" si="19"/>
        <v>4.2640801891640623E-4</v>
      </c>
      <c r="N119" s="269">
        <f t="shared" si="19"/>
        <v>4.193265413930037E-4</v>
      </c>
      <c r="O119" s="269">
        <f t="shared" si="19"/>
        <v>4.1714667725145692E-4</v>
      </c>
      <c r="P119" s="269">
        <f t="shared" si="19"/>
        <v>4.1379454050022437E-4</v>
      </c>
      <c r="Q119" s="269">
        <f t="shared" si="19"/>
        <v>4.1978084503057294E-4</v>
      </c>
      <c r="R119" s="269">
        <f t="shared" si="19"/>
        <v>4.3567075719710936E-4</v>
      </c>
      <c r="S119" s="269">
        <f t="shared" si="19"/>
        <v>4.2531149751837453E-4</v>
      </c>
      <c r="T119" s="269">
        <f t="shared" si="19"/>
        <v>4.4877359183280604E-4</v>
      </c>
      <c r="U119" s="269">
        <f t="shared" si="19"/>
        <v>4.4366007799925052E-4</v>
      </c>
      <c r="V119" s="269">
        <f t="shared" si="19"/>
        <v>4.4538307508930737E-4</v>
      </c>
      <c r="W119" s="269">
        <f t="shared" si="19"/>
        <v>4.2339699355807353E-4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5.6335076338297124E-2</v>
      </c>
      <c r="C120" s="269">
        <f t="shared" si="20"/>
        <v>5.0073987537318836E-2</v>
      </c>
      <c r="D120" s="269">
        <f t="shared" si="20"/>
        <v>5.3570992653385489E-2</v>
      </c>
      <c r="E120" s="269">
        <f t="shared" si="20"/>
        <v>5.2686647062606881E-2</v>
      </c>
      <c r="F120" s="269">
        <f t="shared" si="20"/>
        <v>5.6506091121652183E-2</v>
      </c>
      <c r="G120" s="269">
        <f t="shared" si="20"/>
        <v>5.3107251881520379E-2</v>
      </c>
      <c r="H120" s="269">
        <f t="shared" si="20"/>
        <v>5.5774267263672211E-2</v>
      </c>
      <c r="I120" s="269">
        <f t="shared" si="20"/>
        <v>5.4379994302441788E-2</v>
      </c>
      <c r="J120" s="269">
        <f t="shared" si="20"/>
        <v>5.555778562747362E-2</v>
      </c>
      <c r="K120" s="269">
        <f t="shared" si="20"/>
        <v>5.703684278596953E-2</v>
      </c>
      <c r="L120" s="269">
        <f t="shared" si="20"/>
        <v>5.8701183337217105E-2</v>
      </c>
      <c r="M120" s="269">
        <f t="shared" si="20"/>
        <v>5.8259729875958656E-2</v>
      </c>
      <c r="N120" s="269">
        <f t="shared" si="20"/>
        <v>5.7480596097963924E-2</v>
      </c>
      <c r="O120" s="269">
        <f t="shared" si="20"/>
        <v>5.7350464125548277E-2</v>
      </c>
      <c r="P120" s="269">
        <f t="shared" si="20"/>
        <v>5.7040195482557947E-2</v>
      </c>
      <c r="Q120" s="269">
        <f t="shared" si="20"/>
        <v>5.800288134940728E-2</v>
      </c>
      <c r="R120" s="269">
        <f t="shared" si="20"/>
        <v>6.0268772337387547E-2</v>
      </c>
      <c r="S120" s="269">
        <f t="shared" si="20"/>
        <v>5.7595156829229881E-2</v>
      </c>
      <c r="T120" s="269">
        <f t="shared" si="20"/>
        <v>6.064670968311061E-2</v>
      </c>
      <c r="U120" s="269">
        <f t="shared" si="20"/>
        <v>6.0053123501836898E-2</v>
      </c>
      <c r="V120" s="269">
        <f t="shared" si="20"/>
        <v>6.0374389248527296E-2</v>
      </c>
      <c r="W120" s="269">
        <f t="shared" si="20"/>
        <v>5.7469369588219216E-2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9.7131809591780765E-4</v>
      </c>
      <c r="C121" s="269">
        <f t="shared" si="21"/>
        <v>8.6336565761775924E-4</v>
      </c>
      <c r="D121" s="269">
        <f t="shared" si="21"/>
        <v>9.2366031898211414E-4</v>
      </c>
      <c r="E121" s="269">
        <f t="shared" si="21"/>
        <v>9.0841260954066224E-4</v>
      </c>
      <c r="F121" s="269">
        <f t="shared" si="21"/>
        <v>9.7426669853875267E-4</v>
      </c>
      <c r="G121" s="269">
        <f t="shared" si="21"/>
        <v>9.1566459353350485E-4</v>
      </c>
      <c r="H121" s="269">
        <f t="shared" si="21"/>
        <v>9.6507090456194667E-4</v>
      </c>
      <c r="I121" s="269">
        <f t="shared" si="21"/>
        <v>9.3760896328032924E-4</v>
      </c>
      <c r="J121" s="269">
        <f t="shared" si="21"/>
        <v>9.5791620526130335E-4</v>
      </c>
      <c r="K121" s="269">
        <f t="shared" si="21"/>
        <v>9.8341781236513858E-4</v>
      </c>
      <c r="L121" s="269">
        <f t="shared" si="21"/>
        <v>1.0121140385935153E-3</v>
      </c>
      <c r="M121" s="269">
        <f t="shared" si="21"/>
        <v>1.0170490315036158E-3</v>
      </c>
      <c r="N121" s="269">
        <f t="shared" si="21"/>
        <v>1.0001586130844375E-3</v>
      </c>
      <c r="O121" s="269">
        <f t="shared" si="21"/>
        <v>9.9495930018313737E-4</v>
      </c>
      <c r="P121" s="269">
        <f t="shared" si="21"/>
        <v>9.8696393591918112E-4</v>
      </c>
      <c r="Q121" s="269">
        <f t="shared" si="21"/>
        <v>1.0012421974780251E-3</v>
      </c>
      <c r="R121" s="269">
        <f t="shared" si="21"/>
        <v>1.0391420939685307E-3</v>
      </c>
      <c r="S121" s="269">
        <f t="shared" si="21"/>
        <v>1.0166018539678025E-3</v>
      </c>
      <c r="T121" s="269">
        <f t="shared" si="21"/>
        <v>1.0703943797722832E-3</v>
      </c>
      <c r="U121" s="269">
        <f t="shared" si="21"/>
        <v>1.058197858925386E-3</v>
      </c>
      <c r="V121" s="269">
        <f t="shared" si="21"/>
        <v>1.0623074732946907E-3</v>
      </c>
      <c r="W121" s="269">
        <f t="shared" si="21"/>
        <v>1.0098672706345142E-3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3.3977734948554958E-3</v>
      </c>
      <c r="C122" s="270">
        <f t="shared" si="22"/>
        <v>3.7025243297123512E-3</v>
      </c>
      <c r="D122" s="270">
        <f t="shared" si="22"/>
        <v>3.530856582036761E-3</v>
      </c>
      <c r="E122" s="270">
        <f t="shared" si="22"/>
        <v>3.6059458091377925E-3</v>
      </c>
      <c r="F122" s="270">
        <f t="shared" si="22"/>
        <v>3.4104451716095085E-3</v>
      </c>
      <c r="G122" s="270">
        <f t="shared" si="22"/>
        <v>3.6021521328269655E-3</v>
      </c>
      <c r="H122" s="270">
        <f t="shared" si="22"/>
        <v>3.4439931535128984E-3</v>
      </c>
      <c r="I122" s="270">
        <f t="shared" si="22"/>
        <v>3.4999381564199969E-3</v>
      </c>
      <c r="J122" s="270">
        <f t="shared" si="22"/>
        <v>3.4520299059113291E-3</v>
      </c>
      <c r="K122" s="270">
        <f t="shared" si="22"/>
        <v>3.397843710515624E-3</v>
      </c>
      <c r="L122" s="270">
        <f t="shared" si="22"/>
        <v>3.3253212747777461E-3</v>
      </c>
      <c r="M122" s="270">
        <f t="shared" si="22"/>
        <v>3.3269119007176616E-3</v>
      </c>
      <c r="N122" s="270">
        <f t="shared" si="22"/>
        <v>3.3797003649368306E-3</v>
      </c>
      <c r="O122" s="270">
        <f t="shared" si="22"/>
        <v>3.3903554337927242E-3</v>
      </c>
      <c r="P122" s="270">
        <f t="shared" si="22"/>
        <v>3.4146054519689456E-3</v>
      </c>
      <c r="Q122" s="270">
        <f t="shared" si="22"/>
        <v>3.3722850650251702E-3</v>
      </c>
      <c r="R122" s="270">
        <f t="shared" si="22"/>
        <v>3.2656209450793211E-3</v>
      </c>
      <c r="S122" s="270">
        <f t="shared" si="22"/>
        <v>3.3757072373007332E-3</v>
      </c>
      <c r="T122" s="270">
        <f t="shared" si="22"/>
        <v>3.2061684432904886E-3</v>
      </c>
      <c r="U122" s="270">
        <f t="shared" si="22"/>
        <v>3.2361184965737128E-3</v>
      </c>
      <c r="V122" s="270">
        <f t="shared" si="22"/>
        <v>3.2249851074788965E-3</v>
      </c>
      <c r="W122" s="270">
        <f t="shared" si="22"/>
        <v>3.3706625070660423E-3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0.16634572032235093</v>
      </c>
      <c r="C123" s="271">
        <f t="shared" si="23"/>
        <v>0.18608432411546641</v>
      </c>
      <c r="D123" s="271">
        <f t="shared" si="23"/>
        <v>0.17521586694599878</v>
      </c>
      <c r="E123" s="271">
        <f t="shared" si="23"/>
        <v>0.17612236394044137</v>
      </c>
      <c r="F123" s="271">
        <f t="shared" si="23"/>
        <v>0.16479714972469678</v>
      </c>
      <c r="G123" s="271">
        <f t="shared" si="23"/>
        <v>0.17370337806106967</v>
      </c>
      <c r="H123" s="271">
        <f t="shared" si="23"/>
        <v>0.16619508328231747</v>
      </c>
      <c r="I123" s="271">
        <f t="shared" si="23"/>
        <v>0.17257726856548725</v>
      </c>
      <c r="J123" s="271">
        <f t="shared" si="23"/>
        <v>0.16823533144172043</v>
      </c>
      <c r="K123" s="271">
        <f t="shared" si="23"/>
        <v>0.162347997456602</v>
      </c>
      <c r="L123" s="271">
        <f t="shared" si="23"/>
        <v>0.15647248539447825</v>
      </c>
      <c r="M123" s="271">
        <f t="shared" si="23"/>
        <v>0.15510379993569004</v>
      </c>
      <c r="N123" s="271">
        <f t="shared" si="23"/>
        <v>0.15769551659904191</v>
      </c>
      <c r="O123" s="271">
        <f t="shared" si="23"/>
        <v>0.15877426671948985</v>
      </c>
      <c r="P123" s="271">
        <f t="shared" si="23"/>
        <v>0.16000651676973202</v>
      </c>
      <c r="Q123" s="271">
        <f t="shared" si="23"/>
        <v>0.15728202682331641</v>
      </c>
      <c r="R123" s="271">
        <f t="shared" si="23"/>
        <v>0.15032068591959188</v>
      </c>
      <c r="S123" s="271">
        <f t="shared" si="23"/>
        <v>0.15540442922412306</v>
      </c>
      <c r="T123" s="271">
        <f t="shared" si="23"/>
        <v>0.14377193866510038</v>
      </c>
      <c r="U123" s="271">
        <f t="shared" si="23"/>
        <v>0.14621512292883174</v>
      </c>
      <c r="V123" s="271">
        <f t="shared" si="23"/>
        <v>0.14537045083215161</v>
      </c>
      <c r="W123" s="271">
        <f t="shared" si="23"/>
        <v>0.15493440659242172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0.41788635728004858</v>
      </c>
      <c r="C124" s="271">
        <f t="shared" si="24"/>
        <v>0.37144240509764859</v>
      </c>
      <c r="D124" s="271">
        <f t="shared" si="24"/>
        <v>0.39738273968719007</v>
      </c>
      <c r="E124" s="271">
        <f t="shared" si="24"/>
        <v>0.39082277773226315</v>
      </c>
      <c r="F124" s="271">
        <f t="shared" si="24"/>
        <v>0.41915492296775875</v>
      </c>
      <c r="G124" s="271">
        <f t="shared" si="24"/>
        <v>0.39394277023169116</v>
      </c>
      <c r="H124" s="271">
        <f t="shared" si="24"/>
        <v>0.41519865275780837</v>
      </c>
      <c r="I124" s="271">
        <f t="shared" si="24"/>
        <v>0.40338380996403761</v>
      </c>
      <c r="J124" s="271">
        <f t="shared" si="24"/>
        <v>0.41212051466819</v>
      </c>
      <c r="K124" s="271">
        <f t="shared" si="24"/>
        <v>0.42309197061263953</v>
      </c>
      <c r="L124" s="271">
        <f t="shared" si="24"/>
        <v>0.43543783495580229</v>
      </c>
      <c r="M124" s="271">
        <f t="shared" si="24"/>
        <v>0.43756099751096539</v>
      </c>
      <c r="N124" s="271">
        <f t="shared" si="24"/>
        <v>0.43029429934504992</v>
      </c>
      <c r="O124" s="271">
        <f t="shared" si="24"/>
        <v>0.42805741944153053</v>
      </c>
      <c r="P124" s="271">
        <f t="shared" si="24"/>
        <v>0.42461760537708154</v>
      </c>
      <c r="Q124" s="271">
        <f t="shared" si="24"/>
        <v>0.43076048558923197</v>
      </c>
      <c r="R124" s="271">
        <f t="shared" si="24"/>
        <v>0.4470660087255458</v>
      </c>
      <c r="S124" s="271">
        <f t="shared" si="24"/>
        <v>0.4334740329346467</v>
      </c>
      <c r="T124" s="271">
        <f t="shared" si="24"/>
        <v>0.46051155650859693</v>
      </c>
      <c r="U124" s="271">
        <f t="shared" si="24"/>
        <v>0.45526429540060337</v>
      </c>
      <c r="V124" s="271">
        <f t="shared" si="24"/>
        <v>0.45703235859826463</v>
      </c>
      <c r="W124" s="271">
        <f t="shared" si="24"/>
        <v>0.43447121682937595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0.20063907960227517</v>
      </c>
      <c r="C125" s="271">
        <f t="shared" si="25"/>
        <v>0.21874363058805815</v>
      </c>
      <c r="D125" s="271">
        <f t="shared" si="25"/>
        <v>0.20851136624231326</v>
      </c>
      <c r="E125" s="271">
        <f t="shared" si="25"/>
        <v>0.21267608591922937</v>
      </c>
      <c r="F125" s="271">
        <f t="shared" si="25"/>
        <v>0.20101668762587707</v>
      </c>
      <c r="G125" s="271">
        <f t="shared" si="25"/>
        <v>0.21234156646505395</v>
      </c>
      <c r="H125" s="271">
        <f t="shared" si="25"/>
        <v>0.20294895376362787</v>
      </c>
      <c r="I125" s="271">
        <f t="shared" si="25"/>
        <v>0.20625736096844854</v>
      </c>
      <c r="J125" s="271">
        <f t="shared" si="25"/>
        <v>0.20340670501287408</v>
      </c>
      <c r="K125" s="271">
        <f t="shared" si="25"/>
        <v>0.20019116537546053</v>
      </c>
      <c r="L125" s="271">
        <f t="shared" si="25"/>
        <v>0.19591543610869669</v>
      </c>
      <c r="M125" s="271">
        <f t="shared" si="25"/>
        <v>0.19598958377055253</v>
      </c>
      <c r="N125" s="271">
        <f t="shared" si="25"/>
        <v>0.19910034407240909</v>
      </c>
      <c r="O125" s="271">
        <f t="shared" si="25"/>
        <v>0.1997377743552872</v>
      </c>
      <c r="P125" s="271">
        <f t="shared" si="25"/>
        <v>0.20116990336931356</v>
      </c>
      <c r="Q125" s="271">
        <f t="shared" si="25"/>
        <v>0.19866308807027699</v>
      </c>
      <c r="R125" s="271">
        <f t="shared" si="25"/>
        <v>0.19234025226119111</v>
      </c>
      <c r="S125" s="271">
        <f t="shared" si="25"/>
        <v>0.19889005700629428</v>
      </c>
      <c r="T125" s="271">
        <f t="shared" si="25"/>
        <v>0.18882536426486554</v>
      </c>
      <c r="U125" s="271">
        <f t="shared" si="25"/>
        <v>0.19060503481586466</v>
      </c>
      <c r="V125" s="271">
        <f t="shared" si="25"/>
        <v>0.18994383632444442</v>
      </c>
      <c r="W125" s="271">
        <f t="shared" si="25"/>
        <v>0.19859068897098942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0.15513029421214744</v>
      </c>
      <c r="C126" s="272">
        <f t="shared" si="26"/>
        <v>0.19128625321008286</v>
      </c>
      <c r="D126" s="272">
        <f t="shared" si="26"/>
        <v>0.17211487678944348</v>
      </c>
      <c r="E126" s="272">
        <f t="shared" si="26"/>
        <v>0.17966768229909813</v>
      </c>
      <c r="F126" s="272">
        <f t="shared" si="26"/>
        <v>0.15557030647558151</v>
      </c>
      <c r="G126" s="272">
        <f t="shared" si="26"/>
        <v>0.17874322722318389</v>
      </c>
      <c r="H126" s="272">
        <f t="shared" si="26"/>
        <v>0.15976363980170769</v>
      </c>
      <c r="I126" s="272">
        <f t="shared" si="26"/>
        <v>0.16734806601076369</v>
      </c>
      <c r="J126" s="272">
        <f t="shared" si="26"/>
        <v>0.16104990638157457</v>
      </c>
      <c r="K126" s="272">
        <f t="shared" si="26"/>
        <v>0.15342681004257222</v>
      </c>
      <c r="L126" s="272">
        <f t="shared" si="26"/>
        <v>0.14279478086364911</v>
      </c>
      <c r="M126" s="272">
        <f t="shared" si="26"/>
        <v>0.14257259324646712</v>
      </c>
      <c r="N126" s="272">
        <f t="shared" si="26"/>
        <v>0.15030984674213652</v>
      </c>
      <c r="O126" s="272">
        <f t="shared" si="26"/>
        <v>0.15191283469070141</v>
      </c>
      <c r="P126" s="272">
        <f t="shared" si="26"/>
        <v>0.15526035906244892</v>
      </c>
      <c r="Q126" s="272">
        <f t="shared" si="26"/>
        <v>0.14947339870720483</v>
      </c>
      <c r="R126" s="272">
        <f t="shared" si="26"/>
        <v>0.13298383490410398</v>
      </c>
      <c r="S126" s="272">
        <f t="shared" si="26"/>
        <v>0.14778104788992757</v>
      </c>
      <c r="T126" s="272">
        <f t="shared" si="26"/>
        <v>0.12150109429153656</v>
      </c>
      <c r="U126" s="272">
        <f t="shared" si="26"/>
        <v>0.12717077083884706</v>
      </c>
      <c r="V126" s="272">
        <f t="shared" si="26"/>
        <v>0.12516943555493429</v>
      </c>
      <c r="W126" s="272">
        <f t="shared" si="26"/>
        <v>0.14880201579358082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4.5508785390127704E-2</v>
      </c>
      <c r="C127" s="272">
        <f t="shared" si="27"/>
        <v>2.745737737797526E-2</v>
      </c>
      <c r="D127" s="272">
        <f t="shared" si="27"/>
        <v>3.6396489452869801E-2</v>
      </c>
      <c r="E127" s="272">
        <f t="shared" si="27"/>
        <v>3.3008403620131202E-2</v>
      </c>
      <c r="F127" s="272">
        <f t="shared" si="27"/>
        <v>4.5446381150295541E-2</v>
      </c>
      <c r="G127" s="272">
        <f t="shared" si="27"/>
        <v>3.3598339241870043E-2</v>
      </c>
      <c r="H127" s="272">
        <f t="shared" si="27"/>
        <v>4.3185313961920192E-2</v>
      </c>
      <c r="I127" s="272">
        <f t="shared" si="27"/>
        <v>3.8909294957684873E-2</v>
      </c>
      <c r="J127" s="272">
        <f t="shared" si="27"/>
        <v>4.2356798631299562E-2</v>
      </c>
      <c r="K127" s="272">
        <f t="shared" si="27"/>
        <v>4.6764355332888329E-2</v>
      </c>
      <c r="L127" s="272">
        <f t="shared" si="27"/>
        <v>5.3120655245047561E-2</v>
      </c>
      <c r="M127" s="272">
        <f t="shared" si="27"/>
        <v>5.3416990524085391E-2</v>
      </c>
      <c r="N127" s="272">
        <f t="shared" si="27"/>
        <v>4.8790497330272561E-2</v>
      </c>
      <c r="O127" s="272">
        <f t="shared" si="27"/>
        <v>4.7824939664585821E-2</v>
      </c>
      <c r="P127" s="272">
        <f t="shared" si="27"/>
        <v>4.5909544306864641E-2</v>
      </c>
      <c r="Q127" s="272">
        <f t="shared" si="27"/>
        <v>4.918968936307213E-2</v>
      </c>
      <c r="R127" s="272">
        <f t="shared" si="27"/>
        <v>5.9356417357087139E-2</v>
      </c>
      <c r="S127" s="272">
        <f t="shared" si="27"/>
        <v>5.1109009116366719E-2</v>
      </c>
      <c r="T127" s="272">
        <f t="shared" si="27"/>
        <v>6.7324269973329007E-2</v>
      </c>
      <c r="U127" s="272">
        <f t="shared" si="27"/>
        <v>6.3434263977017583E-2</v>
      </c>
      <c r="V127" s="272">
        <f t="shared" si="27"/>
        <v>6.4774400769510188E-2</v>
      </c>
      <c r="W127" s="272">
        <f t="shared" si="27"/>
        <v>4.9788673177408593E-2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0.15189361216437572</v>
      </c>
      <c r="C128" s="271">
        <f t="shared" si="28"/>
        <v>0.16684000265913848</v>
      </c>
      <c r="D128" s="271">
        <f t="shared" si="28"/>
        <v>0.15845764160185272</v>
      </c>
      <c r="E128" s="271">
        <f t="shared" si="28"/>
        <v>0.16081062347131664</v>
      </c>
      <c r="F128" s="271">
        <f t="shared" si="28"/>
        <v>0.1516016905131834</v>
      </c>
      <c r="G128" s="271">
        <f t="shared" si="28"/>
        <v>0.16000117594396374</v>
      </c>
      <c r="H128" s="271">
        <f t="shared" si="28"/>
        <v>0.15295993694479967</v>
      </c>
      <c r="I128" s="271">
        <f t="shared" si="28"/>
        <v>0.15652079570550229</v>
      </c>
      <c r="J128" s="271">
        <f t="shared" si="28"/>
        <v>0.15377357711106174</v>
      </c>
      <c r="K128" s="271">
        <f t="shared" si="28"/>
        <v>0.15038817007844194</v>
      </c>
      <c r="L128" s="271">
        <f t="shared" si="28"/>
        <v>0.14649825603681291</v>
      </c>
      <c r="M128" s="271">
        <f t="shared" si="28"/>
        <v>0.14611214216479579</v>
      </c>
      <c r="N128" s="271">
        <f t="shared" si="28"/>
        <v>0.14844998283461172</v>
      </c>
      <c r="O128" s="271">
        <f t="shared" si="28"/>
        <v>0.14910209362335178</v>
      </c>
      <c r="P128" s="271">
        <f t="shared" si="28"/>
        <v>0.15019237694933454</v>
      </c>
      <c r="Q128" s="271">
        <f t="shared" si="28"/>
        <v>0.1483089519176912</v>
      </c>
      <c r="R128" s="271">
        <f t="shared" si="28"/>
        <v>0.14299171910105585</v>
      </c>
      <c r="S128" s="271">
        <f t="shared" si="28"/>
        <v>0.14764055869452691</v>
      </c>
      <c r="T128" s="271">
        <f t="shared" si="28"/>
        <v>0.1392191145580072</v>
      </c>
      <c r="U128" s="271">
        <f t="shared" si="28"/>
        <v>0.14084126672388619</v>
      </c>
      <c r="V128" s="271">
        <f t="shared" si="28"/>
        <v>0.14024574281233701</v>
      </c>
      <c r="W128" s="271">
        <f t="shared" si="28"/>
        <v>0.14753613805482099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7.812263190291327E-2</v>
      </c>
      <c r="C129" s="272">
        <f t="shared" si="29"/>
        <v>9.6466897927934059E-2</v>
      </c>
      <c r="D129" s="272">
        <f t="shared" si="29"/>
        <v>8.6752278516514986E-2</v>
      </c>
      <c r="E129" s="272">
        <f t="shared" si="29"/>
        <v>9.0703821452474145E-2</v>
      </c>
      <c r="F129" s="272">
        <f t="shared" si="29"/>
        <v>7.8656230495721735E-2</v>
      </c>
      <c r="G129" s="272">
        <f t="shared" si="29"/>
        <v>9.0372441878699236E-2</v>
      </c>
      <c r="H129" s="272">
        <f t="shared" si="29"/>
        <v>8.0776376686324938E-2</v>
      </c>
      <c r="I129" s="272">
        <f t="shared" si="29"/>
        <v>8.4611056900000134E-2</v>
      </c>
      <c r="J129" s="272">
        <f t="shared" si="29"/>
        <v>8.1426712106219656E-2</v>
      </c>
      <c r="K129" s="272">
        <f t="shared" si="29"/>
        <v>7.7572480303791644E-2</v>
      </c>
      <c r="L129" s="272">
        <f t="shared" si="29"/>
        <v>7.2196934309955871E-2</v>
      </c>
      <c r="M129" s="272">
        <f t="shared" si="29"/>
        <v>7.2084596417036018E-2</v>
      </c>
      <c r="N129" s="272">
        <f t="shared" si="29"/>
        <v>7.5996545992418035E-2</v>
      </c>
      <c r="O129" s="272">
        <f t="shared" si="29"/>
        <v>7.6807015499232106E-2</v>
      </c>
      <c r="P129" s="272">
        <f t="shared" si="29"/>
        <v>7.8499521315665399E-2</v>
      </c>
      <c r="Q129" s="272">
        <f t="shared" si="29"/>
        <v>7.5573638492113016E-2</v>
      </c>
      <c r="R129" s="272">
        <f t="shared" si="29"/>
        <v>6.7236527377183192E-2</v>
      </c>
      <c r="S129" s="272">
        <f t="shared" si="29"/>
        <v>7.4717987185774021E-2</v>
      </c>
      <c r="T129" s="272">
        <f t="shared" si="29"/>
        <v>6.1430862319330613E-2</v>
      </c>
      <c r="U129" s="272">
        <f t="shared" si="29"/>
        <v>6.4297446537389252E-2</v>
      </c>
      <c r="V129" s="272">
        <f t="shared" si="29"/>
        <v>6.3285572916021993E-2</v>
      </c>
      <c r="W129" s="272">
        <f t="shared" si="29"/>
        <v>7.5234187793575061E-2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5.0549012023879479E-2</v>
      </c>
      <c r="C130" s="272">
        <f t="shared" si="30"/>
        <v>5.6365325285104829E-2</v>
      </c>
      <c r="D130" s="272">
        <f t="shared" si="30"/>
        <v>5.3141659508401176E-2</v>
      </c>
      <c r="E130" s="272">
        <f t="shared" si="30"/>
        <v>5.3339484503571621E-2</v>
      </c>
      <c r="F130" s="272">
        <f t="shared" si="30"/>
        <v>4.9967803728566018E-2</v>
      </c>
      <c r="G130" s="272">
        <f t="shared" si="30"/>
        <v>5.2641438895946399E-2</v>
      </c>
      <c r="H130" s="272">
        <f t="shared" si="30"/>
        <v>5.0349097847409985E-2</v>
      </c>
      <c r="I130" s="272">
        <f t="shared" si="30"/>
        <v>5.2237228401994934E-2</v>
      </c>
      <c r="J130" s="272">
        <f t="shared" si="30"/>
        <v>5.0931299324721097E-2</v>
      </c>
      <c r="K130" s="272">
        <f t="shared" si="30"/>
        <v>4.9171666725657627E-2</v>
      </c>
      <c r="L130" s="272">
        <f t="shared" si="30"/>
        <v>4.7443558200537486E-2</v>
      </c>
      <c r="M130" s="272">
        <f t="shared" si="30"/>
        <v>4.7019955326192193E-2</v>
      </c>
      <c r="N130" s="272">
        <f t="shared" si="30"/>
        <v>4.7784997916072637E-2</v>
      </c>
      <c r="O130" s="272">
        <f t="shared" si="30"/>
        <v>4.8114824430963307E-2</v>
      </c>
      <c r="P130" s="272">
        <f t="shared" si="30"/>
        <v>4.8481024399531336E-2</v>
      </c>
      <c r="Q130" s="272">
        <f t="shared" si="30"/>
        <v>4.7865043306504741E-2</v>
      </c>
      <c r="R130" s="272">
        <f t="shared" si="30"/>
        <v>4.5744631541733277E-2</v>
      </c>
      <c r="S130" s="272">
        <f t="shared" si="30"/>
        <v>4.7081894759196739E-2</v>
      </c>
      <c r="T130" s="272">
        <f t="shared" si="30"/>
        <v>4.3749151738417917E-2</v>
      </c>
      <c r="U130" s="272">
        <f t="shared" si="30"/>
        <v>4.4471503805954819E-2</v>
      </c>
      <c r="V130" s="272">
        <f t="shared" si="30"/>
        <v>4.4210281356701263E-2</v>
      </c>
      <c r="W130" s="272">
        <f t="shared" si="30"/>
        <v>4.7128834374037087E-2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2.3221968237582959E-2</v>
      </c>
      <c r="C131" s="273">
        <f t="shared" si="31"/>
        <v>1.4007779446099594E-2</v>
      </c>
      <c r="D131" s="273">
        <f t="shared" si="31"/>
        <v>1.8563703576936558E-2</v>
      </c>
      <c r="E131" s="273">
        <f t="shared" si="31"/>
        <v>1.6767317515270889E-2</v>
      </c>
      <c r="F131" s="273">
        <f t="shared" si="31"/>
        <v>2.2977656288895646E-2</v>
      </c>
      <c r="G131" s="273">
        <f t="shared" si="31"/>
        <v>1.6987295169318104E-2</v>
      </c>
      <c r="H131" s="273">
        <f t="shared" si="31"/>
        <v>2.1834462411064744E-2</v>
      </c>
      <c r="I131" s="273">
        <f t="shared" si="31"/>
        <v>1.9672510403507232E-2</v>
      </c>
      <c r="J131" s="273">
        <f t="shared" si="31"/>
        <v>2.1415565680120995E-2</v>
      </c>
      <c r="K131" s="273">
        <f t="shared" si="31"/>
        <v>2.364402304899265E-2</v>
      </c>
      <c r="L131" s="273">
        <f t="shared" si="31"/>
        <v>2.6857763526319557E-2</v>
      </c>
      <c r="M131" s="273">
        <f t="shared" si="31"/>
        <v>2.700759042156756E-2</v>
      </c>
      <c r="N131" s="273">
        <f t="shared" si="31"/>
        <v>2.4668438926121038E-2</v>
      </c>
      <c r="O131" s="273">
        <f t="shared" si="31"/>
        <v>2.4180253693156368E-2</v>
      </c>
      <c r="P131" s="273">
        <f t="shared" si="31"/>
        <v>2.3211831234137805E-2</v>
      </c>
      <c r="Q131" s="273">
        <f t="shared" si="31"/>
        <v>2.4870270119073459E-2</v>
      </c>
      <c r="R131" s="273">
        <f t="shared" si="31"/>
        <v>3.0010560182139365E-2</v>
      </c>
      <c r="S131" s="273">
        <f t="shared" si="31"/>
        <v>2.5840676749556153E-2</v>
      </c>
      <c r="T131" s="273">
        <f t="shared" si="31"/>
        <v>3.4039100500258691E-2</v>
      </c>
      <c r="U131" s="273">
        <f t="shared" si="31"/>
        <v>3.207231638054215E-2</v>
      </c>
      <c r="V131" s="273">
        <f t="shared" si="31"/>
        <v>3.2749888539613775E-2</v>
      </c>
      <c r="W131" s="273">
        <f t="shared" si="31"/>
        <v>2.5173115887208837E-2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343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>IF(B$5=0,0,B$5/ISI_fec!B$5)</f>
        <v>0</v>
      </c>
      <c r="C136" s="274">
        <f>IF(C$5=0,0,C$5/ISI_fec!C$5)</f>
        <v>0</v>
      </c>
      <c r="D136" s="274">
        <f>IF(D$5=0,0,D$5/ISI_fec!D$5)</f>
        <v>0</v>
      </c>
      <c r="E136" s="274">
        <f>IF(E$5=0,0,E$5/ISI_fec!E$5)</f>
        <v>0</v>
      </c>
      <c r="F136" s="274">
        <f>IF(F$5=0,0,F$5/ISI_fec!F$5)</f>
        <v>0</v>
      </c>
      <c r="G136" s="274">
        <f>IF(G$5=0,0,G$5/ISI_fec!G$5)</f>
        <v>0</v>
      </c>
      <c r="H136" s="274">
        <f>IF(H$5=0,0,H$5/ISI_fec!H$5)</f>
        <v>0</v>
      </c>
      <c r="I136" s="274">
        <f>IF(I$5=0,0,I$5/ISI_fec!I$5)</f>
        <v>0</v>
      </c>
      <c r="J136" s="274">
        <f>IF(J$5=0,0,J$5/ISI_fec!J$5)</f>
        <v>0</v>
      </c>
      <c r="K136" s="274">
        <f>IF(K$5=0,0,K$5/ISI_fec!K$5)</f>
        <v>0</v>
      </c>
      <c r="L136" s="274">
        <f>IF(L$5=0,0,L$5/ISI_fec!L$5)</f>
        <v>0</v>
      </c>
      <c r="M136" s="274">
        <f>IF(M$5=0,0,M$5/ISI_fec!M$5)</f>
        <v>0</v>
      </c>
      <c r="N136" s="274">
        <f>IF(N$5=0,0,N$5/ISI_fec!N$5)</f>
        <v>0</v>
      </c>
      <c r="O136" s="274">
        <f>IF(O$5=0,0,O$5/ISI_fec!O$5)</f>
        <v>0</v>
      </c>
      <c r="P136" s="274">
        <f>IF(P$5=0,0,P$5/ISI_fec!P$5)</f>
        <v>0</v>
      </c>
      <c r="Q136" s="274">
        <f>IF(Q$5=0,0,Q$5/ISI_fec!Q$5)</f>
        <v>0</v>
      </c>
      <c r="R136" s="274">
        <f>IF(R$5=0,0,R$5/ISI_fec!R$5)</f>
        <v>0</v>
      </c>
      <c r="S136" s="274">
        <f>IF(S$5=0,0,S$5/ISI_fec!S$5)</f>
        <v>0</v>
      </c>
      <c r="T136" s="274">
        <f>IF(T$5=0,0,T$5/ISI_fec!T$5)</f>
        <v>0</v>
      </c>
      <c r="U136" s="274">
        <f>IF(U$5=0,0,U$5/ISI_fec!U$5)</f>
        <v>0</v>
      </c>
      <c r="V136" s="274">
        <f>IF(V$5=0,0,V$5/ISI_fec!V$5)</f>
        <v>0</v>
      </c>
      <c r="W136" s="274">
        <f>IF(W$5=0,0,W$5/ISI_fec!W$5)</f>
        <v>0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</v>
      </c>
      <c r="C141" s="277">
        <f>IF(C$10=0,0,C$10/ISI_fec!C$10)</f>
        <v>0</v>
      </c>
      <c r="D141" s="277">
        <f>IF(D$10=0,0,D$10/ISI_fec!D$10)</f>
        <v>0</v>
      </c>
      <c r="E141" s="277">
        <f>IF(E$10=0,0,E$10/ISI_fec!E$10)</f>
        <v>0</v>
      </c>
      <c r="F141" s="277">
        <f>IF(F$10=0,0,F$10/ISI_fec!F$10)</f>
        <v>0</v>
      </c>
      <c r="G141" s="277">
        <f>IF(G$10=0,0,G$10/ISI_fec!G$10)</f>
        <v>0</v>
      </c>
      <c r="H141" s="277">
        <f>IF(H$10=0,0,H$10/ISI_fec!H$10)</f>
        <v>0</v>
      </c>
      <c r="I141" s="277">
        <f>IF(I$10=0,0,I$10/ISI_fec!I$10)</f>
        <v>0</v>
      </c>
      <c r="J141" s="277">
        <f>IF(J$10=0,0,J$10/ISI_fec!J$10)</f>
        <v>0</v>
      </c>
      <c r="K141" s="277">
        <f>IF(K$10=0,0,K$10/ISI_fec!K$10)</f>
        <v>0</v>
      </c>
      <c r="L141" s="277">
        <f>IF(L$10=0,0,L$10/ISI_fec!L$10)</f>
        <v>0</v>
      </c>
      <c r="M141" s="277">
        <f>IF(M$10=0,0,M$10/ISI_fec!M$10)</f>
        <v>0</v>
      </c>
      <c r="N141" s="277">
        <f>IF(N$10=0,0,N$10/ISI_fec!N$10)</f>
        <v>0</v>
      </c>
      <c r="O141" s="277">
        <f>IF(O$10=0,0,O$10/ISI_fec!O$10)</f>
        <v>0</v>
      </c>
      <c r="P141" s="277">
        <f>IF(P$10=0,0,P$10/ISI_fec!P$10)</f>
        <v>0</v>
      </c>
      <c r="Q141" s="277">
        <f>IF(Q$10=0,0,Q$10/ISI_fec!Q$10)</f>
        <v>0</v>
      </c>
      <c r="R141" s="277">
        <f>IF(R$10=0,0,R$10/ISI_fec!R$10)</f>
        <v>0</v>
      </c>
      <c r="S141" s="277">
        <f>IF(S$10=0,0,S$10/ISI_fec!S$10)</f>
        <v>0</v>
      </c>
      <c r="T141" s="277">
        <f>IF(T$10=0,0,T$10/ISI_fec!T$10)</f>
        <v>0</v>
      </c>
      <c r="U141" s="277">
        <f>IF(U$10=0,0,U$10/ISI_fec!U$10)</f>
        <v>0</v>
      </c>
      <c r="V141" s="277">
        <f>IF(V$10=0,0,V$10/ISI_fec!V$10)</f>
        <v>0</v>
      </c>
      <c r="W141" s="277">
        <f>IF(W$10=0,0,W$10/ISI_fec!W$10)</f>
        <v>0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</v>
      </c>
      <c r="C142" s="278">
        <f>IF(C$16=0,0,C$16/ISI_fec!C$16)</f>
        <v>0</v>
      </c>
      <c r="D142" s="278">
        <f>IF(D$16=0,0,D$16/ISI_fec!D$16)</f>
        <v>0</v>
      </c>
      <c r="E142" s="278">
        <f>IF(E$16=0,0,E$16/ISI_fec!E$16)</f>
        <v>0</v>
      </c>
      <c r="F142" s="278">
        <f>IF(F$16=0,0,F$16/ISI_fec!F$16)</f>
        <v>0</v>
      </c>
      <c r="G142" s="278">
        <f>IF(G$16=0,0,G$16/ISI_fec!G$16)</f>
        <v>0</v>
      </c>
      <c r="H142" s="278">
        <f>IF(H$16=0,0,H$16/ISI_fec!H$16)</f>
        <v>0</v>
      </c>
      <c r="I142" s="278">
        <f>IF(I$16=0,0,I$16/ISI_fec!I$16)</f>
        <v>0</v>
      </c>
      <c r="J142" s="278">
        <f>IF(J$16=0,0,J$16/ISI_fec!J$16)</f>
        <v>0</v>
      </c>
      <c r="K142" s="278">
        <f>IF(K$16=0,0,K$16/ISI_fec!K$16)</f>
        <v>0</v>
      </c>
      <c r="L142" s="278">
        <f>IF(L$16=0,0,L$16/ISI_fec!L$16)</f>
        <v>0</v>
      </c>
      <c r="M142" s="278">
        <f>IF(M$16=0,0,M$16/ISI_fec!M$16)</f>
        <v>0</v>
      </c>
      <c r="N142" s="278">
        <f>IF(N$16=0,0,N$16/ISI_fec!N$16)</f>
        <v>0</v>
      </c>
      <c r="O142" s="278">
        <f>IF(O$16=0,0,O$16/ISI_fec!O$16)</f>
        <v>0</v>
      </c>
      <c r="P142" s="278">
        <f>IF(P$16=0,0,P$16/ISI_fec!P$16)</f>
        <v>0</v>
      </c>
      <c r="Q142" s="278">
        <f>IF(Q$16=0,0,Q$16/ISI_fec!Q$16)</f>
        <v>0</v>
      </c>
      <c r="R142" s="278">
        <f>IF(R$16=0,0,R$16/ISI_fec!R$16)</f>
        <v>0</v>
      </c>
      <c r="S142" s="278">
        <f>IF(S$16=0,0,S$16/ISI_fec!S$16)</f>
        <v>0</v>
      </c>
      <c r="T142" s="278">
        <f>IF(T$16=0,0,T$16/ISI_fec!T$16)</f>
        <v>0</v>
      </c>
      <c r="U142" s="278">
        <f>IF(U$16=0,0,U$16/ISI_fec!U$16)</f>
        <v>0</v>
      </c>
      <c r="V142" s="278">
        <f>IF(V$16=0,0,V$16/ISI_fec!V$16)</f>
        <v>0</v>
      </c>
      <c r="W142" s="278">
        <f>IF(W$16=0,0,W$16/ISI_fec!W$16)</f>
        <v>0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</v>
      </c>
      <c r="C143" s="278">
        <f>IF(C$22=0,0,C$22/ISI_fec!C$22)</f>
        <v>0</v>
      </c>
      <c r="D143" s="278">
        <f>IF(D$22=0,0,D$22/ISI_fec!D$22)</f>
        <v>0</v>
      </c>
      <c r="E143" s="278">
        <f>IF(E$22=0,0,E$22/ISI_fec!E$22)</f>
        <v>0</v>
      </c>
      <c r="F143" s="278">
        <f>IF(F$22=0,0,F$22/ISI_fec!F$22)</f>
        <v>0</v>
      </c>
      <c r="G143" s="278">
        <f>IF(G$22=0,0,G$22/ISI_fec!G$22)</f>
        <v>0</v>
      </c>
      <c r="H143" s="278">
        <f>IF(H$22=0,0,H$22/ISI_fec!H$22)</f>
        <v>0</v>
      </c>
      <c r="I143" s="278">
        <f>IF(I$22=0,0,I$22/ISI_fec!I$22)</f>
        <v>0</v>
      </c>
      <c r="J143" s="278">
        <f>IF(J$22=0,0,J$22/ISI_fec!J$22)</f>
        <v>0</v>
      </c>
      <c r="K143" s="278">
        <f>IF(K$22=0,0,K$22/ISI_fec!K$22)</f>
        <v>0</v>
      </c>
      <c r="L143" s="278">
        <f>IF(L$22=0,0,L$22/ISI_fec!L$22)</f>
        <v>0</v>
      </c>
      <c r="M143" s="278">
        <f>IF(M$22=0,0,M$22/ISI_fec!M$22)</f>
        <v>0</v>
      </c>
      <c r="N143" s="278">
        <f>IF(N$22=0,0,N$22/ISI_fec!N$22)</f>
        <v>0</v>
      </c>
      <c r="O143" s="278">
        <f>IF(O$22=0,0,O$22/ISI_fec!O$22)</f>
        <v>0</v>
      </c>
      <c r="P143" s="278">
        <f>IF(P$22=0,0,P$22/ISI_fec!P$22)</f>
        <v>0</v>
      </c>
      <c r="Q143" s="278">
        <f>IF(Q$22=0,0,Q$22/ISI_fec!Q$22)</f>
        <v>0</v>
      </c>
      <c r="R143" s="278">
        <f>IF(R$22=0,0,R$22/ISI_fec!R$22)</f>
        <v>0</v>
      </c>
      <c r="S143" s="278">
        <f>IF(S$22=0,0,S$22/ISI_fec!S$22)</f>
        <v>0</v>
      </c>
      <c r="T143" s="278">
        <f>IF(T$22=0,0,T$22/ISI_fec!T$22)</f>
        <v>0</v>
      </c>
      <c r="U143" s="278">
        <f>IF(U$22=0,0,U$22/ISI_fec!U$22)</f>
        <v>0</v>
      </c>
      <c r="V143" s="278">
        <f>IF(V$22=0,0,V$22/ISI_fec!V$22)</f>
        <v>0</v>
      </c>
      <c r="W143" s="278">
        <f>IF(W$22=0,0,W$22/ISI_fec!W$22)</f>
        <v>0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</v>
      </c>
      <c r="C144" s="278">
        <f>IF(C$28=0,0,C$28/ISI_fec!C$28)</f>
        <v>0</v>
      </c>
      <c r="D144" s="278">
        <f>IF(D$28=0,0,D$28/ISI_fec!D$28)</f>
        <v>0</v>
      </c>
      <c r="E144" s="278">
        <f>IF(E$28=0,0,E$28/ISI_fec!E$28)</f>
        <v>0</v>
      </c>
      <c r="F144" s="278">
        <f>IF(F$28=0,0,F$28/ISI_fec!F$28)</f>
        <v>0</v>
      </c>
      <c r="G144" s="278">
        <f>IF(G$28=0,0,G$28/ISI_fec!G$28)</f>
        <v>0</v>
      </c>
      <c r="H144" s="278">
        <f>IF(H$28=0,0,H$28/ISI_fec!H$28)</f>
        <v>0</v>
      </c>
      <c r="I144" s="278">
        <f>IF(I$28=0,0,I$28/ISI_fec!I$28)</f>
        <v>0</v>
      </c>
      <c r="J144" s="278">
        <f>IF(J$28=0,0,J$28/ISI_fec!J$28)</f>
        <v>0</v>
      </c>
      <c r="K144" s="278">
        <f>IF(K$28=0,0,K$28/ISI_fec!K$28)</f>
        <v>0</v>
      </c>
      <c r="L144" s="278">
        <f>IF(L$28=0,0,L$28/ISI_fec!L$28)</f>
        <v>0</v>
      </c>
      <c r="M144" s="278">
        <f>IF(M$28=0,0,M$28/ISI_fec!M$28)</f>
        <v>0</v>
      </c>
      <c r="N144" s="278">
        <f>IF(N$28=0,0,N$28/ISI_fec!N$28)</f>
        <v>0</v>
      </c>
      <c r="O144" s="278">
        <f>IF(O$28=0,0,O$28/ISI_fec!O$28)</f>
        <v>0</v>
      </c>
      <c r="P144" s="278">
        <f>IF(P$28=0,0,P$28/ISI_fec!P$28)</f>
        <v>0</v>
      </c>
      <c r="Q144" s="278">
        <f>IF(Q$28=0,0,Q$28/ISI_fec!Q$28)</f>
        <v>0</v>
      </c>
      <c r="R144" s="278">
        <f>IF(R$28=0,0,R$28/ISI_fec!R$28)</f>
        <v>0</v>
      </c>
      <c r="S144" s="278">
        <f>IF(S$28=0,0,S$28/ISI_fec!S$28)</f>
        <v>0</v>
      </c>
      <c r="T144" s="278">
        <f>IF(T$28=0,0,T$28/ISI_fec!T$28)</f>
        <v>0</v>
      </c>
      <c r="U144" s="278">
        <f>IF(U$28=0,0,U$28/ISI_fec!U$28)</f>
        <v>0</v>
      </c>
      <c r="V144" s="278">
        <f>IF(V$28=0,0,V$28/ISI_fec!V$28)</f>
        <v>0</v>
      </c>
      <c r="W144" s="278">
        <f>IF(W$28=0,0,W$28/ISI_fec!W$28)</f>
        <v>0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</v>
      </c>
      <c r="C145" s="279">
        <f>IF(C$35=0,0,C$35/ISI_fec!C$35)</f>
        <v>0</v>
      </c>
      <c r="D145" s="279">
        <f>IF(D$35=0,0,D$35/ISI_fec!D$35)</f>
        <v>0</v>
      </c>
      <c r="E145" s="279">
        <f>IF(E$35=0,0,E$35/ISI_fec!E$35)</f>
        <v>0</v>
      </c>
      <c r="F145" s="279">
        <f>IF(F$35=0,0,F$35/ISI_fec!F$35)</f>
        <v>0</v>
      </c>
      <c r="G145" s="279">
        <f>IF(G$35=0,0,G$35/ISI_fec!G$35)</f>
        <v>0</v>
      </c>
      <c r="H145" s="279">
        <f>IF(H$35=0,0,H$35/ISI_fec!H$35)</f>
        <v>0</v>
      </c>
      <c r="I145" s="279">
        <f>IF(I$35=0,0,I$35/ISI_fec!I$35)</f>
        <v>0</v>
      </c>
      <c r="J145" s="279">
        <f>IF(J$35=0,0,J$35/ISI_fec!J$35)</f>
        <v>0</v>
      </c>
      <c r="K145" s="279">
        <f>IF(K$35=0,0,K$35/ISI_fec!K$35)</f>
        <v>0</v>
      </c>
      <c r="L145" s="279">
        <f>IF(L$35=0,0,L$35/ISI_fec!L$35)</f>
        <v>0</v>
      </c>
      <c r="M145" s="279">
        <f>IF(M$35=0,0,M$35/ISI_fec!M$35)</f>
        <v>0</v>
      </c>
      <c r="N145" s="279">
        <f>IF(N$35=0,0,N$35/ISI_fec!N$35)</f>
        <v>0</v>
      </c>
      <c r="O145" s="279">
        <f>IF(O$35=0,0,O$35/ISI_fec!O$35)</f>
        <v>0</v>
      </c>
      <c r="P145" s="279">
        <f>IF(P$35=0,0,P$35/ISI_fec!P$35)</f>
        <v>0</v>
      </c>
      <c r="Q145" s="279">
        <f>IF(Q$35=0,0,Q$35/ISI_fec!Q$35)</f>
        <v>0</v>
      </c>
      <c r="R145" s="279">
        <f>IF(R$35=0,0,R$35/ISI_fec!R$35)</f>
        <v>0</v>
      </c>
      <c r="S145" s="279">
        <f>IF(S$35=0,0,S$35/ISI_fec!S$35)</f>
        <v>0</v>
      </c>
      <c r="T145" s="279">
        <f>IF(T$35=0,0,T$35/ISI_fec!T$35)</f>
        <v>0</v>
      </c>
      <c r="U145" s="279">
        <f>IF(U$35=0,0,U$35/ISI_fec!U$35)</f>
        <v>0</v>
      </c>
      <c r="V145" s="279">
        <f>IF(V$35=0,0,V$35/ISI_fec!V$35)</f>
        <v>0</v>
      </c>
      <c r="W145" s="279">
        <f>IF(W$35=0,0,W$35/ISI_fec!W$35)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>IF(B$54=0,0,B$54/ISI_fec!B$54)</f>
        <v>0.60454760216235726</v>
      </c>
      <c r="C147" s="274">
        <f>IF(C$54=0,0,C$54/ISI_fec!C$54)</f>
        <v>0.58809727022873082</v>
      </c>
      <c r="D147" s="274">
        <f>IF(D$54=0,0,D$54/ISI_fec!D$54)</f>
        <v>0.59891951436314639</v>
      </c>
      <c r="E147" s="274">
        <f>IF(E$54=0,0,E$54/ISI_fec!E$54)</f>
        <v>0.59949177294091571</v>
      </c>
      <c r="F147" s="274">
        <f>IF(F$54=0,0,F$54/ISI_fec!F$54)</f>
        <v>0.609274813206233</v>
      </c>
      <c r="G147" s="274">
        <f>IF(G$54=0,0,G$54/ISI_fec!G$54)</f>
        <v>0.60182721733268374</v>
      </c>
      <c r="H147" s="274">
        <f>IF(H$54=0,0,H$54/ISI_fec!H$54)</f>
        <v>0.6133167222073137</v>
      </c>
      <c r="I147" s="274">
        <f>IF(I$54=0,0,I$54/ISI_fec!I$54)</f>
        <v>0.60781122014317779</v>
      </c>
      <c r="J147" s="274">
        <f>IF(J$54=0,0,J$54/ISI_fec!J$54)</f>
        <v>0.61169819956915683</v>
      </c>
      <c r="K147" s="274">
        <f>IF(K$54=0,0,K$54/ISI_fec!K$54)</f>
        <v>0.61706133936837981</v>
      </c>
      <c r="L147" s="274">
        <f>IF(L$54=0,0,L$54/ISI_fec!L$54)</f>
        <v>0.62222039986031363</v>
      </c>
      <c r="M147" s="274">
        <f>IF(M$54=0,0,M$54/ISI_fec!M$54)</f>
        <v>0.63356229299633471</v>
      </c>
      <c r="N147" s="274">
        <f>IF(N$54=0,0,N$54/ISI_fec!N$54)</f>
        <v>0.63162104343586534</v>
      </c>
      <c r="O147" s="274">
        <f>IF(O$54=0,0,O$54/ISI_fec!O$54)</f>
        <v>0.63059639945185297</v>
      </c>
      <c r="P147" s="274">
        <f>IF(P$54=0,0,P$54/ISI_fec!P$54)</f>
        <v>0.62962951633605835</v>
      </c>
      <c r="Q147" s="274">
        <f>IF(Q$54=0,0,Q$54/ISI_fec!Q$54)</f>
        <v>0.63220866677643617</v>
      </c>
      <c r="R147" s="274">
        <f>IF(R$54=0,0,R$54/ISI_fec!R$54)</f>
        <v>0.6385380319597378</v>
      </c>
      <c r="S147" s="274">
        <f>IF(S$54=0,0,S$54/ISI_fec!S$54)</f>
        <v>0.64834319090239056</v>
      </c>
      <c r="T147" s="274">
        <f>IF(T$54=0,0,T$54/ISI_fec!T$54)</f>
        <v>0.66179018726424643</v>
      </c>
      <c r="U147" s="274">
        <f>IF(U$54=0,0,U$54/ISI_fec!U$54)</f>
        <v>0.65957110366199168</v>
      </c>
      <c r="V147" s="274">
        <f>IF(V$54=0,0,V$54/ISI_fec!V$54)</f>
        <v>0.66040093369980535</v>
      </c>
      <c r="W147" s="274">
        <f>IF(W$54=0,0,W$54/ISI_fec!W$54)</f>
        <v>0.65162564481292395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0.50918624773175991</v>
      </c>
      <c r="C148" s="275">
        <f>IF(C$55=0,0,C$55/ISI_fec!C$55)</f>
        <v>0.5091862477317598</v>
      </c>
      <c r="D148" s="275">
        <f>IF(D$55=0,0,D$55/ISI_fec!D$55)</f>
        <v>0.51055889979606328</v>
      </c>
      <c r="E148" s="275">
        <f>IF(E$55=0,0,E$55/ISI_fec!E$55)</f>
        <v>0.51055889979606328</v>
      </c>
      <c r="F148" s="275">
        <f>IF(F$55=0,0,F$55/ISI_fec!F$55)</f>
        <v>0.51055889979606328</v>
      </c>
      <c r="G148" s="275">
        <f>IF(G$55=0,0,G$55/ISI_fec!G$55)</f>
        <v>0.51055889979606339</v>
      </c>
      <c r="H148" s="275">
        <f>IF(H$55=0,0,H$55/ISI_fec!H$55)</f>
        <v>0.51450300981645714</v>
      </c>
      <c r="I148" s="275">
        <f>IF(I$55=0,0,I$55/ISI_fec!I$55)</f>
        <v>0.51468394657761252</v>
      </c>
      <c r="J148" s="275">
        <f>IF(J$55=0,0,J$55/ISI_fec!J$55)</f>
        <v>0.51468394657761207</v>
      </c>
      <c r="K148" s="275">
        <f>IF(K$55=0,0,K$55/ISI_fec!K$55)</f>
        <v>0.51468394657761241</v>
      </c>
      <c r="L148" s="275">
        <f>IF(L$55=0,0,L$55/ISI_fec!L$55)</f>
        <v>0.51468394657761218</v>
      </c>
      <c r="M148" s="275">
        <f>IF(M$55=0,0,M$55/ISI_fec!M$55)</f>
        <v>0.51821555191985103</v>
      </c>
      <c r="N148" s="275">
        <f>IF(N$55=0,0,N$55/ISI_fec!N$55)</f>
        <v>0.5213939967278659</v>
      </c>
      <c r="O148" s="275">
        <f>IF(O$55=0,0,O$55/ISI_fec!O$55)</f>
        <v>0.52302348981265945</v>
      </c>
      <c r="P148" s="275">
        <f>IF(P$55=0,0,P$55/ISI_fec!P$55)</f>
        <v>0.52302348981265956</v>
      </c>
      <c r="Q148" s="275">
        <f>IF(Q$55=0,0,Q$55/ISI_fec!Q$55)</f>
        <v>0.52302348981265956</v>
      </c>
      <c r="R148" s="275">
        <f>IF(R$55=0,0,R$55/ISI_fec!R$55)</f>
        <v>0.52302348981265956</v>
      </c>
      <c r="S148" s="275">
        <f>IF(S$55=0,0,S$55/ISI_fec!S$55)</f>
        <v>0.52572114083139354</v>
      </c>
      <c r="T148" s="275">
        <f>IF(T$55=0,0,T$55/ISI_fec!T$55)</f>
        <v>0.52814902674825448</v>
      </c>
      <c r="U148" s="275">
        <f>IF(U$55=0,0,U$55/ISI_fec!U$55)</f>
        <v>0.53033412407342884</v>
      </c>
      <c r="V148" s="275">
        <f>IF(V$55=0,0,V$55/ISI_fec!V$55)</f>
        <v>0.53230071166608595</v>
      </c>
      <c r="W148" s="275">
        <f>IF(W$55=0,0,W$55/ISI_fec!W$55)</f>
        <v>0.5340706404994775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0.13213569328670091</v>
      </c>
      <c r="C149" s="276">
        <f>IF(C$56=0,0,C$56/ISI_fec!C$56)</f>
        <v>0.13213569328670091</v>
      </c>
      <c r="D149" s="276">
        <f>IF(D$56=0,0,D$56/ISI_fec!D$56)</f>
        <v>0.13249190151692336</v>
      </c>
      <c r="E149" s="276">
        <f>IF(E$56=0,0,E$56/ISI_fec!E$56)</f>
        <v>0.13249190151692336</v>
      </c>
      <c r="F149" s="276">
        <f>IF(F$56=0,0,F$56/ISI_fec!F$56)</f>
        <v>0.13249190151692336</v>
      </c>
      <c r="G149" s="276">
        <f>IF(G$56=0,0,G$56/ISI_fec!G$56)</f>
        <v>0.13249190151692336</v>
      </c>
      <c r="H149" s="276">
        <f>IF(H$56=0,0,H$56/ISI_fec!H$56)</f>
        <v>0.13356236624127144</v>
      </c>
      <c r="I149" s="276">
        <f>IF(I$56=0,0,I$56/ISI_fec!I$56)</f>
        <v>0.13356236624127152</v>
      </c>
      <c r="J149" s="276">
        <f>IF(J$56=0,0,J$56/ISI_fec!J$56)</f>
        <v>0.13356236624127152</v>
      </c>
      <c r="K149" s="276">
        <f>IF(K$56=0,0,K$56/ISI_fec!K$56)</f>
        <v>0.13356236624127152</v>
      </c>
      <c r="L149" s="276">
        <f>IF(L$56=0,0,L$56/ISI_fec!L$56)</f>
        <v>0.13356236624127146</v>
      </c>
      <c r="M149" s="276">
        <f>IF(M$56=0,0,M$56/ISI_fec!M$56)</f>
        <v>0.13572650820693963</v>
      </c>
      <c r="N149" s="276">
        <f>IF(N$56=0,0,N$56/ISI_fec!N$56)</f>
        <v>0.13572650820693963</v>
      </c>
      <c r="O149" s="276">
        <f>IF(O$56=0,0,O$56/ISI_fec!O$56)</f>
        <v>0.13572650820693966</v>
      </c>
      <c r="P149" s="276">
        <f>IF(P$56=0,0,P$56/ISI_fec!P$56)</f>
        <v>0.13572650820693963</v>
      </c>
      <c r="Q149" s="276">
        <f>IF(Q$56=0,0,Q$56/ISI_fec!Q$56)</f>
        <v>0.13572650820693963</v>
      </c>
      <c r="R149" s="276">
        <f>IF(R$56=0,0,R$56/ISI_fec!R$56)</f>
        <v>0.13572650820693963</v>
      </c>
      <c r="S149" s="276">
        <f>IF(S$56=0,0,S$56/ISI_fec!S$56)</f>
        <v>0.1389292435415031</v>
      </c>
      <c r="T149" s="276">
        <f>IF(T$56=0,0,T$56/ISI_fec!T$56)</f>
        <v>0.13946896349929483</v>
      </c>
      <c r="U149" s="276">
        <f>IF(U$56=0,0,U$56/ISI_fec!U$56)</f>
        <v>0.1394689634992948</v>
      </c>
      <c r="V149" s="276">
        <f>IF(V$56=0,0,V$56/ISI_fec!V$56)</f>
        <v>0.1394689634992948</v>
      </c>
      <c r="W149" s="276">
        <f>IF(W$56=0,0,W$56/ISI_fec!W$56)</f>
        <v>0.1394689634992948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0.73116277691652032</v>
      </c>
      <c r="C150" s="276">
        <f>IF(C$57=0,0,C$57/ISI_fec!C$57)</f>
        <v>0.73116277691652032</v>
      </c>
      <c r="D150" s="276">
        <f>IF(D$57=0,0,D$57/ISI_fec!D$57)</f>
        <v>0.73313382797995164</v>
      </c>
      <c r="E150" s="276">
        <f>IF(E$57=0,0,E$57/ISI_fec!E$57)</f>
        <v>0.73313382797995141</v>
      </c>
      <c r="F150" s="276">
        <f>IF(F$57=0,0,F$57/ISI_fec!F$57)</f>
        <v>0.73313382797995119</v>
      </c>
      <c r="G150" s="276">
        <f>IF(G$57=0,0,G$57/ISI_fec!G$57)</f>
        <v>0.73313382797995108</v>
      </c>
      <c r="H150" s="276">
        <f>IF(H$57=0,0,H$57/ISI_fec!H$57)</f>
        <v>0.73643644709768974</v>
      </c>
      <c r="I150" s="276">
        <f>IF(I$57=0,0,I$57/ISI_fec!I$57)</f>
        <v>0.73905716285622458</v>
      </c>
      <c r="J150" s="276">
        <f>IF(J$57=0,0,J$57/ISI_fec!J$57)</f>
        <v>0.73905716285622447</v>
      </c>
      <c r="K150" s="276">
        <f>IF(K$57=0,0,K$57/ISI_fec!K$57)</f>
        <v>0.73905716285622436</v>
      </c>
      <c r="L150" s="276">
        <f>IF(L$57=0,0,L$57/ISI_fec!L$57)</f>
        <v>0.73905716285622403</v>
      </c>
      <c r="M150" s="276">
        <f>IF(M$57=0,0,M$57/ISI_fec!M$57)</f>
        <v>0.74176744848633491</v>
      </c>
      <c r="N150" s="276">
        <f>IF(N$57=0,0,N$57/ISI_fec!N$57)</f>
        <v>0.74420670555343471</v>
      </c>
      <c r="O150" s="276">
        <f>IF(O$57=0,0,O$57/ISI_fec!O$57)</f>
        <v>0.74640203691382412</v>
      </c>
      <c r="P150" s="276">
        <f>IF(P$57=0,0,P$57/ISI_fec!P$57)</f>
        <v>0.7483778351381748</v>
      </c>
      <c r="Q150" s="276">
        <f>IF(Q$57=0,0,Q$57/ISI_fec!Q$57)</f>
        <v>0.75015605354009007</v>
      </c>
      <c r="R150" s="276">
        <f>IF(R$57=0,0,R$57/ISI_fec!R$57)</f>
        <v>0.75103227730032995</v>
      </c>
      <c r="S150" s="276">
        <f>IF(S$57=0,0,S$57/ISI_fec!S$57)</f>
        <v>0.75254505148602957</v>
      </c>
      <c r="T150" s="276">
        <f>IF(T$57=0,0,T$57/ISI_fec!T$57)</f>
        <v>0.75390654825315973</v>
      </c>
      <c r="U150" s="276">
        <f>IF(U$57=0,0,U$57/ISI_fec!U$57)</f>
        <v>0.75513189534357694</v>
      </c>
      <c r="V150" s="276">
        <f>IF(V$57=0,0,V$57/ISI_fec!V$57)</f>
        <v>0.75623470772495194</v>
      </c>
      <c r="W150" s="276">
        <f>IF(W$57=0,0,W$57/ISI_fec!W$57)</f>
        <v>0.75722723886819066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0.5042624825895452</v>
      </c>
      <c r="C151" s="276">
        <f>IF(C$58=0,0,C$58/ISI_fec!C$58)</f>
        <v>0.50426248258954531</v>
      </c>
      <c r="D151" s="276">
        <f>IF(D$58=0,0,D$58/ISI_fec!D$58)</f>
        <v>0.50562186128596653</v>
      </c>
      <c r="E151" s="276">
        <f>IF(E$58=0,0,E$58/ISI_fec!E$58)</f>
        <v>0.50562186128596676</v>
      </c>
      <c r="F151" s="276">
        <f>IF(F$58=0,0,F$58/ISI_fec!F$58)</f>
        <v>0.50562186128596631</v>
      </c>
      <c r="G151" s="276">
        <f>IF(G$58=0,0,G$58/ISI_fec!G$58)</f>
        <v>0.50562186128596631</v>
      </c>
      <c r="H151" s="276">
        <f>IF(H$58=0,0,H$58/ISI_fec!H$58)</f>
        <v>0.5097070193987947</v>
      </c>
      <c r="I151" s="276">
        <f>IF(I$58=0,0,I$58/ISI_fec!I$58)</f>
        <v>0.5097070193987947</v>
      </c>
      <c r="J151" s="276">
        <f>IF(J$58=0,0,J$58/ISI_fec!J$58)</f>
        <v>0.5097070193987947</v>
      </c>
      <c r="K151" s="276">
        <f>IF(K$58=0,0,K$58/ISI_fec!K$58)</f>
        <v>0.50970701939879459</v>
      </c>
      <c r="L151" s="276">
        <f>IF(L$58=0,0,L$58/ISI_fec!L$58)</f>
        <v>0.50970701939879481</v>
      </c>
      <c r="M151" s="276">
        <f>IF(M$58=0,0,M$58/ISI_fec!M$58)</f>
        <v>0.51796592032964439</v>
      </c>
      <c r="N151" s="276">
        <f>IF(N$58=0,0,N$58/ISI_fec!N$58)</f>
        <v>0.5179659203296445</v>
      </c>
      <c r="O151" s="276">
        <f>IF(O$58=0,0,O$58/ISI_fec!O$58)</f>
        <v>0.51796592032964439</v>
      </c>
      <c r="P151" s="276">
        <f>IF(P$58=0,0,P$58/ISI_fec!P$58)</f>
        <v>0.51796592032964428</v>
      </c>
      <c r="Q151" s="276">
        <f>IF(Q$58=0,0,Q$58/ISI_fec!Q$58)</f>
        <v>0.51796592032964439</v>
      </c>
      <c r="R151" s="276">
        <f>IF(R$58=0,0,R$58/ISI_fec!R$58)</f>
        <v>0.51796592032964439</v>
      </c>
      <c r="S151" s="276">
        <f>IF(S$58=0,0,S$58/ISI_fec!S$58)</f>
        <v>0.53132154622190841</v>
      </c>
      <c r="T151" s="276">
        <f>IF(T$58=0,0,T$58/ISI_fec!T$58)</f>
        <v>0.53224805523023266</v>
      </c>
      <c r="U151" s="276">
        <f>IF(U$58=0,0,U$58/ISI_fec!U$58)</f>
        <v>0.53224805523023255</v>
      </c>
      <c r="V151" s="276">
        <f>IF(V$58=0,0,V$58/ISI_fec!V$58)</f>
        <v>0.53224805523023244</v>
      </c>
      <c r="W151" s="276">
        <f>IF(W$58=0,0,W$58/ISI_fec!W$58)</f>
        <v>0.53224805523023255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0.75226904803897265</v>
      </c>
      <c r="C152" s="277">
        <f>IF(C$59=0,0,C$59/ISI_fec!C$59)</f>
        <v>0.7367706462747089</v>
      </c>
      <c r="D152" s="277">
        <f>IF(D$59=0,0,D$59/ISI_fec!D$59)</f>
        <v>0.74676928692230538</v>
      </c>
      <c r="E152" s="277">
        <f>IF(E$59=0,0,E$59/ISI_fec!E$59)</f>
        <v>0.74662149713891057</v>
      </c>
      <c r="F152" s="277">
        <f>IF(F$59=0,0,F$59/ISI_fec!F$59)</f>
        <v>0.75689594903463253</v>
      </c>
      <c r="G152" s="277">
        <f>IF(G$59=0,0,G$59/ISI_fec!G$59)</f>
        <v>0.74687739783643758</v>
      </c>
      <c r="H152" s="277">
        <f>IF(H$59=0,0,H$59/ISI_fec!H$59)</f>
        <v>0.76187311016468617</v>
      </c>
      <c r="I152" s="277">
        <f>IF(I$59=0,0,I$59/ISI_fec!I$59)</f>
        <v>0.75821161631230505</v>
      </c>
      <c r="J152" s="277">
        <f>IF(J$59=0,0,J$59/ISI_fec!J$59)</f>
        <v>0.76149058749107901</v>
      </c>
      <c r="K152" s="277">
        <f>IF(K$59=0,0,K$59/ISI_fec!K$59)</f>
        <v>0.76556121565351654</v>
      </c>
      <c r="L152" s="277">
        <f>IF(L$59=0,0,L$59/ISI_fec!L$59)</f>
        <v>0.77111715800002134</v>
      </c>
      <c r="M152" s="277">
        <f>IF(M$59=0,0,M$59/ISI_fec!M$59)</f>
        <v>0.78418751504730033</v>
      </c>
      <c r="N152" s="277">
        <f>IF(N$59=0,0,N$59/ISI_fec!N$59)</f>
        <v>0.78006061937478188</v>
      </c>
      <c r="O152" s="277">
        <f>IF(O$59=0,0,O$59/ISI_fec!O$59)</f>
        <v>0.77905074948153852</v>
      </c>
      <c r="P152" s="277">
        <f>IF(P$59=0,0,P$59/ISI_fec!P$59)</f>
        <v>0.77732759112643501</v>
      </c>
      <c r="Q152" s="277">
        <f>IF(Q$59=0,0,Q$59/ISI_fec!Q$59)</f>
        <v>0.78044728461601476</v>
      </c>
      <c r="R152" s="277">
        <f>IF(R$59=0,0,R$59/ISI_fec!R$59)</f>
        <v>0.79038482727454973</v>
      </c>
      <c r="S152" s="277">
        <f>IF(S$59=0,0,S$59/ISI_fec!S$59)</f>
        <v>0.80292630012887278</v>
      </c>
      <c r="T152" s="277">
        <f>IF(T$59=0,0,T$59/ISI_fec!T$59)</f>
        <v>0.82003687235751321</v>
      </c>
      <c r="U152" s="277">
        <f>IF(U$59=0,0,U$59/ISI_fec!U$59)</f>
        <v>0.81594248439857275</v>
      </c>
      <c r="V152" s="277">
        <f>IF(V$59=0,0,V$59/ISI_fec!V$59)</f>
        <v>0.81735486486236075</v>
      </c>
      <c r="W152" s="277">
        <f>IF(W$59=0,0,W$59/ISI_fec!W$59)</f>
        <v>0.80200774387525375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0.4891421283359137</v>
      </c>
      <c r="C153" s="278">
        <f>IF(C$65=0,0,C$65/ISI_fec!C$65)</f>
        <v>0.48405499590562256</v>
      </c>
      <c r="D153" s="278">
        <f>IF(D$65=0,0,D$65/ISI_fec!D$65)</f>
        <v>0.48877092175447823</v>
      </c>
      <c r="E153" s="278">
        <f>IF(E$65=0,0,E$65/ISI_fec!E$65)</f>
        <v>0.49476165307464837</v>
      </c>
      <c r="F153" s="278">
        <f>IF(F$65=0,0,F$65/ISI_fec!F$65)</f>
        <v>0.49643319208348385</v>
      </c>
      <c r="G153" s="278">
        <f>IF(G$65=0,0,G$65/ISI_fec!G$65)</f>
        <v>0.49892935876425204</v>
      </c>
      <c r="H153" s="278">
        <f>IF(H$65=0,0,H$65/ISI_fec!H$65)</f>
        <v>0.50192262111714414</v>
      </c>
      <c r="I153" s="278">
        <f>IF(I$65=0,0,I$65/ISI_fec!I$65)</f>
        <v>0.49609523265348754</v>
      </c>
      <c r="J153" s="278">
        <f>IF(J$65=0,0,J$65/ISI_fec!J$65)</f>
        <v>0.49913393439475906</v>
      </c>
      <c r="K153" s="278">
        <f>IF(K$65=0,0,K$65/ISI_fec!K$65)</f>
        <v>0.50461032619762836</v>
      </c>
      <c r="L153" s="278">
        <f>IF(L$65=0,0,L$65/ISI_fec!L$65)</f>
        <v>0.50754332410346359</v>
      </c>
      <c r="M153" s="278">
        <f>IF(M$65=0,0,M$65/ISI_fec!M$65)</f>
        <v>0.51960932438824814</v>
      </c>
      <c r="N153" s="278">
        <f>IF(N$65=0,0,N$65/ISI_fec!N$65)</f>
        <v>0.52160446729233656</v>
      </c>
      <c r="O153" s="278">
        <f>IF(O$65=0,0,O$65/ISI_fec!O$65)</f>
        <v>0.52032379978487275</v>
      </c>
      <c r="P153" s="278">
        <f>IF(P$65=0,0,P$65/ISI_fec!P$65)</f>
        <v>0.52079785172728277</v>
      </c>
      <c r="Q153" s="278">
        <f>IF(Q$65=0,0,Q$65/ISI_fec!Q$65)</f>
        <v>0.52163426420732362</v>
      </c>
      <c r="R153" s="278">
        <f>IF(R$65=0,0,R$65/ISI_fec!R$65)</f>
        <v>0.52188872526650376</v>
      </c>
      <c r="S153" s="278">
        <f>IF(S$65=0,0,S$65/ISI_fec!S$65)</f>
        <v>0.54098667053298999</v>
      </c>
      <c r="T153" s="278">
        <f>IF(T$65=0,0,T$65/ISI_fec!T$65)</f>
        <v>0.54220544031752305</v>
      </c>
      <c r="U153" s="278">
        <f>IF(U$65=0,0,U$65/ISI_fec!U$65)</f>
        <v>0.54187172197936295</v>
      </c>
      <c r="V153" s="278">
        <f>IF(V$65=0,0,V$65/ISI_fec!V$65)</f>
        <v>0.54188663498014089</v>
      </c>
      <c r="W153" s="278">
        <f>IF(W$65=0,0,W$65/ISI_fec!W$65)</f>
        <v>0.542424394953956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0.73025843264876922</v>
      </c>
      <c r="C154" s="278">
        <f>IF(C$71=0,0,C$71/ISI_fec!C$71)</f>
        <v>0.73025843264876933</v>
      </c>
      <c r="D154" s="278">
        <f>IF(D$71=0,0,D$71/ISI_fec!D$71)</f>
        <v>0.73222704580263087</v>
      </c>
      <c r="E154" s="278">
        <f>IF(E$71=0,0,E$71/ISI_fec!E$71)</f>
        <v>0.7322270458026312</v>
      </c>
      <c r="F154" s="278">
        <f>IF(F$71=0,0,F$71/ISI_fec!F$71)</f>
        <v>0.73222704580263109</v>
      </c>
      <c r="G154" s="278">
        <f>IF(G$71=0,0,G$71/ISI_fec!G$71)</f>
        <v>0.7322270458026312</v>
      </c>
      <c r="H154" s="278">
        <f>IF(H$71=0,0,H$71/ISI_fec!H$71)</f>
        <v>0.73814305435689942</v>
      </c>
      <c r="I154" s="278">
        <f>IF(I$71=0,0,I$71/ISI_fec!I$71)</f>
        <v>0.73814305435689953</v>
      </c>
      <c r="J154" s="278">
        <f>IF(J$71=0,0,J$71/ISI_fec!J$71)</f>
        <v>0.73814305435689942</v>
      </c>
      <c r="K154" s="278">
        <f>IF(K$71=0,0,K$71/ISI_fec!K$71)</f>
        <v>0.73814305435689898</v>
      </c>
      <c r="L154" s="278">
        <f>IF(L$71=0,0,L$71/ISI_fec!L$71)</f>
        <v>0.73814305435689953</v>
      </c>
      <c r="M154" s="278">
        <f>IF(M$71=0,0,M$71/ISI_fec!M$71)</f>
        <v>0.75010335728919753</v>
      </c>
      <c r="N154" s="278">
        <f>IF(N$71=0,0,N$71/ISI_fec!N$71)</f>
        <v>0.75010335728919741</v>
      </c>
      <c r="O154" s="278">
        <f>IF(O$71=0,0,O$71/ISI_fec!O$71)</f>
        <v>0.75010335728919753</v>
      </c>
      <c r="P154" s="278">
        <f>IF(P$71=0,0,P$71/ISI_fec!P$71)</f>
        <v>0.75010335728919775</v>
      </c>
      <c r="Q154" s="278">
        <f>IF(Q$71=0,0,Q$71/ISI_fec!Q$71)</f>
        <v>0.75010335728919786</v>
      </c>
      <c r="R154" s="278">
        <f>IF(R$71=0,0,R$71/ISI_fec!R$71)</f>
        <v>0.75010335728919786</v>
      </c>
      <c r="S154" s="278">
        <f>IF(S$71=0,0,S$71/ISI_fec!S$71)</f>
        <v>0.76259302156027775</v>
      </c>
      <c r="T154" s="278">
        <f>IF(T$71=0,0,T$71/ISI_fec!T$71)</f>
        <v>0.77078633452324086</v>
      </c>
      <c r="U154" s="278">
        <f>IF(U$71=0,0,U$71/ISI_fec!U$71)</f>
        <v>0.77078633452324097</v>
      </c>
      <c r="V154" s="278">
        <f>IF(V$71=0,0,V$71/ISI_fec!V$71)</f>
        <v>0.77078633452324108</v>
      </c>
      <c r="W154" s="278">
        <f>IF(W$71=0,0,W$71/ISI_fec!W$71)</f>
        <v>0.77078633452324119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0.55160696301041523</v>
      </c>
      <c r="C155" s="278">
        <f>IF(C$72=0,0,C$72/ISI_fec!C$72)</f>
        <v>0.54058188826830522</v>
      </c>
      <c r="D155" s="278">
        <f>IF(D$72=0,0,D$72/ISI_fec!D$72)</f>
        <v>0.54769486287346136</v>
      </c>
      <c r="E155" s="278">
        <f>IF(E$72=0,0,E$72/ISI_fec!E$72)</f>
        <v>0.54764693557710209</v>
      </c>
      <c r="F155" s="278">
        <f>IF(F$72=0,0,F$72/ISI_fec!F$72)</f>
        <v>0.55569306873123725</v>
      </c>
      <c r="G155" s="278">
        <f>IF(G$72=0,0,G$72/ISI_fec!G$72)</f>
        <v>0.54840327726853233</v>
      </c>
      <c r="H155" s="278">
        <f>IF(H$72=0,0,H$72/ISI_fec!H$72)</f>
        <v>0.55922289257287605</v>
      </c>
      <c r="I155" s="278">
        <f>IF(I$72=0,0,I$72/ISI_fec!I$72)</f>
        <v>0.55656677702507751</v>
      </c>
      <c r="J155" s="278">
        <f>IF(J$72=0,0,J$72/ISI_fec!J$72)</f>
        <v>0.55889858912289225</v>
      </c>
      <c r="K155" s="278">
        <f>IF(K$72=0,0,K$72/ISI_fec!K$72)</f>
        <v>0.5618225812294122</v>
      </c>
      <c r="L155" s="278">
        <f>IF(L$72=0,0,L$72/ISI_fec!L$72)</f>
        <v>0.56589149852841192</v>
      </c>
      <c r="M155" s="278">
        <f>IF(M$72=0,0,M$72/ISI_fec!M$72)</f>
        <v>0.57542585567006455</v>
      </c>
      <c r="N155" s="278">
        <f>IF(N$72=0,0,N$72/ISI_fec!N$72)</f>
        <v>0.57240039387947805</v>
      </c>
      <c r="O155" s="278">
        <f>IF(O$72=0,0,O$72/ISI_fec!O$72)</f>
        <v>0.57168722023584173</v>
      </c>
      <c r="P155" s="278">
        <f>IF(P$72=0,0,P$72/ISI_fec!P$72)</f>
        <v>0.57043257671202341</v>
      </c>
      <c r="Q155" s="278">
        <f>IF(Q$72=0,0,Q$72/ISI_fec!Q$72)</f>
        <v>0.57268292601062154</v>
      </c>
      <c r="R155" s="278">
        <f>IF(R$72=0,0,R$72/ISI_fec!R$72)</f>
        <v>0.57985680946282714</v>
      </c>
      <c r="S155" s="278">
        <f>IF(S$72=0,0,S$72/ISI_fec!S$72)</f>
        <v>0.58925291485686715</v>
      </c>
      <c r="T155" s="278">
        <f>IF(T$72=0,0,T$72/ISI_fec!T$72)</f>
        <v>0.60156856620516197</v>
      </c>
      <c r="U155" s="278">
        <f>IF(U$72=0,0,U$72/ISI_fec!U$72)</f>
        <v>0.59861453472999293</v>
      </c>
      <c r="V155" s="278">
        <f>IF(V$72=0,0,V$72/ISI_fec!V$72)</f>
        <v>0.59963351985751789</v>
      </c>
      <c r="W155" s="278">
        <f>IF(W$72=0,0,W$72/ISI_fec!W$72)</f>
        <v>0.58857245366635003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0.52864104099937614</v>
      </c>
      <c r="C156" s="279">
        <f>IF(C$79=0,0,C$79/ISI_fec!C$79)</f>
        <v>0.51973257697866515</v>
      </c>
      <c r="D156" s="279">
        <f>IF(D$79=0,0,D$79/ISI_fec!D$79)</f>
        <v>0.52595743626252289</v>
      </c>
      <c r="E156" s="279">
        <f>IF(E$79=0,0,E$79/ISI_fec!E$79)</f>
        <v>0.52766565717085645</v>
      </c>
      <c r="F156" s="279">
        <f>IF(F$79=0,0,F$79/ISI_fec!F$79)</f>
        <v>0.53307432911750263</v>
      </c>
      <c r="G156" s="279">
        <f>IF(G$79=0,0,G$79/ISI_fec!G$79)</f>
        <v>0.52918030965741558</v>
      </c>
      <c r="H156" s="279">
        <f>IF(H$79=0,0,H$79/ISI_fec!H$79)</f>
        <v>0.5373043006007856</v>
      </c>
      <c r="I156" s="279">
        <f>IF(I$79=0,0,I$79/ISI_fec!I$79)</f>
        <v>0.53357989565901098</v>
      </c>
      <c r="J156" s="279">
        <f>IF(J$79=0,0,J$79/ISI_fec!J$79)</f>
        <v>0.53614587374376987</v>
      </c>
      <c r="K156" s="279">
        <f>IF(K$79=0,0,K$79/ISI_fec!K$79)</f>
        <v>0.53991889262534254</v>
      </c>
      <c r="L156" s="279">
        <f>IF(L$79=0,0,L$79/ISI_fec!L$79)</f>
        <v>0.54352185505920625</v>
      </c>
      <c r="M156" s="279">
        <f>IF(M$79=0,0,M$79/ISI_fec!M$79)</f>
        <v>0.55387226980485149</v>
      </c>
      <c r="N156" s="279">
        <f>IF(N$79=0,0,N$79/ISI_fec!N$79)</f>
        <v>0.55258253904102306</v>
      </c>
      <c r="O156" s="279">
        <f>IF(O$79=0,0,O$79/ISI_fec!O$79)</f>
        <v>0.55168632607885837</v>
      </c>
      <c r="P156" s="279">
        <f>IF(P$79=0,0,P$79/ISI_fec!P$79)</f>
        <v>0.55102344814939241</v>
      </c>
      <c r="Q156" s="279">
        <f>IF(Q$79=0,0,Q$79/ISI_fec!Q$79)</f>
        <v>0.55294260708754084</v>
      </c>
      <c r="R156" s="279">
        <f>IF(R$79=0,0,R$79/ISI_fec!R$79)</f>
        <v>0.55769752335945233</v>
      </c>
      <c r="S156" s="279">
        <f>IF(S$79=0,0,S$79/ISI_fec!S$79)</f>
        <v>0.56932509761943695</v>
      </c>
      <c r="T156" s="279">
        <f>IF(T$79=0,0,T$79/ISI_fec!T$79)</f>
        <v>0.57860969442191712</v>
      </c>
      <c r="U156" s="279">
        <f>IF(U$79=0,0,U$79/ISI_fec!U$79)</f>
        <v>0.57656455941630136</v>
      </c>
      <c r="V156" s="279">
        <f>IF(V$79=0,0,V$79/ISI_fec!V$79)</f>
        <v>0.5772320796607967</v>
      </c>
      <c r="W156" s="279">
        <f>IF(W$79=0,0,W$79/ISI_fec!W$79)</f>
        <v>0.57014865356471411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2024-05-20T16:53:00Z</dcterms:created>
  <dcterms:modified xsi:type="dcterms:W3CDTF">2024-05-20T16:53:01Z</dcterms:modified>
</cp:coreProperties>
</file>