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oresearch-my.sharepoint.com/personal/hans_vandeput_vito_be/Documents/Mopo/mopo_repo/input_data/extra_data/"/>
    </mc:Choice>
  </mc:AlternateContent>
  <xr:revisionPtr revIDLastSave="139" documentId="8_{EE620E29-61A6-43EA-BFBF-83AA0D58C3C2}" xr6:coauthVersionLast="47" xr6:coauthVersionMax="47" xr10:uidLastSave="{244FB31C-DAFE-48FB-81FB-B742A6F8C873}"/>
  <bookViews>
    <workbookView xWindow="-108" yWindow="-108" windowWidth="23256" windowHeight="12576" activeTab="1" xr2:uid="{F2053A1D-A610-4EC9-BADA-756186C5C9C1}"/>
  </bookViews>
  <sheets>
    <sheet name="extra_data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2" l="1"/>
  <c r="B44" i="2"/>
  <c r="G29" i="2"/>
  <c r="G9" i="2"/>
  <c r="G28" i="2"/>
  <c r="G26" i="2"/>
  <c r="G25" i="2"/>
  <c r="G24" i="2"/>
  <c r="H26" i="2"/>
  <c r="H25" i="2" s="1"/>
  <c r="H24" i="2" s="1"/>
  <c r="H28" i="2"/>
  <c r="H29" i="2"/>
  <c r="G20" i="2"/>
  <c r="H20" i="2"/>
  <c r="G19" i="2"/>
  <c r="H19" i="2"/>
  <c r="G18" i="2"/>
  <c r="H18" i="2"/>
  <c r="G13" i="2"/>
  <c r="H13" i="2"/>
  <c r="G14" i="2"/>
  <c r="H14" i="2"/>
  <c r="H2" i="2"/>
  <c r="H3" i="2"/>
  <c r="H4" i="2"/>
  <c r="H5" i="2"/>
  <c r="H6" i="2"/>
  <c r="H7" i="2"/>
  <c r="H8" i="2"/>
  <c r="H9" i="2"/>
  <c r="H10" i="2"/>
  <c r="H11" i="2"/>
  <c r="G3" i="2"/>
  <c r="G2" i="2"/>
  <c r="K9" i="2"/>
  <c r="J9" i="2"/>
  <c r="I9" i="2"/>
  <c r="I8" i="2"/>
  <c r="J8" i="2"/>
  <c r="K8" i="2"/>
  <c r="G8" i="2"/>
  <c r="J7" i="2"/>
  <c r="K7" i="2"/>
  <c r="I7" i="2"/>
  <c r="G7" i="2"/>
  <c r="I14" i="2"/>
  <c r="I2" i="2" l="1"/>
  <c r="J29" i="2"/>
  <c r="I28" i="2"/>
  <c r="J37" i="2"/>
  <c r="I26" i="2"/>
  <c r="I25" i="2" s="1"/>
  <c r="I24" i="2" s="1"/>
  <c r="I3" i="2"/>
  <c r="I13" i="2"/>
  <c r="J36" i="2"/>
  <c r="I29" i="2"/>
  <c r="J14" i="2"/>
  <c r="K14" i="2"/>
  <c r="J20" i="2"/>
  <c r="K20" i="2"/>
  <c r="I20" i="2"/>
  <c r="J19" i="2"/>
  <c r="K19" i="2"/>
  <c r="I19" i="2"/>
  <c r="K18" i="2"/>
  <c r="J18" i="2"/>
  <c r="I18" i="2"/>
  <c r="K13" i="2"/>
  <c r="J13" i="2"/>
  <c r="J2" i="2"/>
  <c r="K2" i="2"/>
  <c r="J3" i="2"/>
  <c r="K3" i="2"/>
  <c r="J26" i="2"/>
  <c r="J25" i="2" s="1"/>
  <c r="J24" i="2" s="1"/>
  <c r="J28" i="2"/>
  <c r="K28" i="2"/>
  <c r="K29" i="2"/>
  <c r="K26" i="2" l="1"/>
  <c r="K25" i="2" s="1"/>
  <c r="K24" i="2" s="1"/>
</calcChain>
</file>

<file path=xl/sharedStrings.xml><?xml version="1.0" encoding="utf-8"?>
<sst xmlns="http://schemas.openxmlformats.org/spreadsheetml/2006/main" count="293" uniqueCount="67">
  <si>
    <t>CO2</t>
  </si>
  <si>
    <t>capex</t>
  </si>
  <si>
    <t>fom</t>
  </si>
  <si>
    <t>sector_id</t>
  </si>
  <si>
    <t>Industry</t>
  </si>
  <si>
    <t>from_node</t>
  </si>
  <si>
    <t>to_node</t>
  </si>
  <si>
    <t>unit</t>
  </si>
  <si>
    <t>2030</t>
  </si>
  <si>
    <t>2040</t>
  </si>
  <si>
    <t>2050</t>
  </si>
  <si>
    <t>parameter</t>
  </si>
  <si>
    <t>refineries</t>
  </si>
  <si>
    <t>(COEL)FT-MEA</t>
  </si>
  <si>
    <t>(COEL)MeOH-MEA</t>
  </si>
  <si>
    <t>HC</t>
  </si>
  <si>
    <t>t_t</t>
  </si>
  <si>
    <t>((COEL)MeOH)O-MEA</t>
  </si>
  <si>
    <t>chemical-olefins</t>
  </si>
  <si>
    <t>LHV LLF (MWh_t)</t>
  </si>
  <si>
    <t>t_t_olefins</t>
  </si>
  <si>
    <t>t_t_MeOH</t>
  </si>
  <si>
    <t>t_t_LLF</t>
  </si>
  <si>
    <t>g olefins/g Methanol</t>
  </si>
  <si>
    <t>1 ton of LLF</t>
  </si>
  <si>
    <t>=</t>
  </si>
  <si>
    <t>ton of Methanol</t>
  </si>
  <si>
    <t>ton of FT</t>
  </si>
  <si>
    <t>* stoichimetry</t>
  </si>
  <si>
    <t>(H2)MeOH-MEA</t>
  </si>
  <si>
    <t>Meur_(MW_FT)_year</t>
  </si>
  <si>
    <t>eur_(MWh_FT)</t>
  </si>
  <si>
    <t>life</t>
  </si>
  <si>
    <t>yr</t>
  </si>
  <si>
    <t>sec</t>
  </si>
  <si>
    <t>mwh_mwh</t>
  </si>
  <si>
    <t>t_mwh</t>
  </si>
  <si>
    <t>elec</t>
  </si>
  <si>
    <t>H2</t>
  </si>
  <si>
    <t>LHV FT (MWH_t)</t>
  </si>
  <si>
    <t>(H2)FT-MEA-DC</t>
  </si>
  <si>
    <t>co2_capture</t>
  </si>
  <si>
    <t>co2_emission</t>
  </si>
  <si>
    <t>Meur_(MW_methanol)</t>
  </si>
  <si>
    <t>keur_(MW_methanol_year)</t>
  </si>
  <si>
    <t>tco2_mwh</t>
  </si>
  <si>
    <t>eur/mwh</t>
  </si>
  <si>
    <t>(MWh eq)</t>
  </si>
  <si>
    <t>(H2)FT-DC</t>
  </si>
  <si>
    <t>(H2)MeOH-DC</t>
  </si>
  <si>
    <t>chemical</t>
  </si>
  <si>
    <t>(eur-yr)/mwh</t>
  </si>
  <si>
    <t>Remark</t>
  </si>
  <si>
    <t>value of 2025 is average of 2020 and 2030</t>
  </si>
  <si>
    <t>value of 2025 is average of 2020 and 2031</t>
  </si>
  <si>
    <t>value of 2025 is average of 2020 and 2032</t>
  </si>
  <si>
    <t>value of 2025 is average of 2020 and 2033</t>
  </si>
  <si>
    <t>value of 2025 is average of 2020 and 2034</t>
  </si>
  <si>
    <t>value of 2025 is average of 2020 and 2035</t>
  </si>
  <si>
    <t>value of 2025 is average of 2020 and 2036</t>
  </si>
  <si>
    <t>value of 2025 is average of 2020 and 2037</t>
  </si>
  <si>
    <t>value of 2025 is average of 2020 and 2038</t>
  </si>
  <si>
    <t>value of 2025 is average of 2020 and 2039</t>
  </si>
  <si>
    <t>eur-yr/mwh</t>
  </si>
  <si>
    <t>meur-yr/pj</t>
  </si>
  <si>
    <t>meur/gw</t>
  </si>
  <si>
    <t>meur-yr/gwh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</si>
</sst>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2E5A-EAB6-4D4D-BEEA-89BED4F25E24}">
  <dimension ref="A1:K20"/>
  <sheetViews>
    <sheetView workbookViewId="0">
      <selection activeCell="B10" activeCellId="1" sqref="B2 B10"/>
    </sheetView>
  </sheetViews>
  <sheetFormatPr defaultRowHeight="14.4" x14ac:dyDescent="0.3"/>
  <cols>
    <col min="1" max="1" width="26.88671875" bestFit="1" customWidth="1"/>
    <col min="2" max="2" width="27.6640625" customWidth="1"/>
    <col min="3" max="3" width="25.44140625" bestFit="1" customWidth="1"/>
    <col min="4" max="5" width="33.33203125" customWidth="1"/>
    <col min="6" max="6" width="24.77734375" customWidth="1"/>
    <col min="7" max="7" width="25.44140625" bestFit="1" customWidth="1"/>
  </cols>
  <sheetData>
    <row r="1" spans="1:1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11</v>
      </c>
      <c r="G1" s="6">
        <v>2020</v>
      </c>
      <c r="H1" s="6">
        <v>2025</v>
      </c>
      <c r="I1" s="6">
        <v>2030</v>
      </c>
      <c r="J1" s="6">
        <v>2040</v>
      </c>
      <c r="K1" s="6" t="s">
        <v>10</v>
      </c>
    </row>
    <row r="2" spans="1:11" x14ac:dyDescent="0.3">
      <c r="A2" t="s">
        <v>12</v>
      </c>
      <c r="B2" t="s">
        <v>48</v>
      </c>
      <c r="D2" t="s">
        <v>15</v>
      </c>
      <c r="E2" t="s">
        <v>46</v>
      </c>
      <c r="F2" t="s">
        <v>1</v>
      </c>
      <c r="G2">
        <v>270.51532941943901</v>
      </c>
      <c r="H2">
        <v>238.23036063740565</v>
      </c>
      <c r="I2">
        <v>205.94539185537229</v>
      </c>
      <c r="J2">
        <v>141.73888733575623</v>
      </c>
      <c r="K2">
        <v>116.29857422421023</v>
      </c>
    </row>
    <row r="3" spans="1:11" x14ac:dyDescent="0.3">
      <c r="A3" t="s">
        <v>12</v>
      </c>
      <c r="B3" t="s">
        <v>48</v>
      </c>
      <c r="D3" t="s">
        <v>15</v>
      </c>
      <c r="E3" t="s">
        <v>46</v>
      </c>
      <c r="F3" t="s">
        <v>2</v>
      </c>
      <c r="G3">
        <v>17.97</v>
      </c>
      <c r="H3">
        <v>15.734999999999999</v>
      </c>
      <c r="I3">
        <v>13.5</v>
      </c>
      <c r="J3">
        <v>9.0399999999999991</v>
      </c>
      <c r="K3">
        <v>7.87</v>
      </c>
    </row>
    <row r="4" spans="1:11" x14ac:dyDescent="0.3">
      <c r="A4" t="s">
        <v>12</v>
      </c>
      <c r="B4" t="s">
        <v>48</v>
      </c>
      <c r="D4" t="s">
        <v>15</v>
      </c>
      <c r="E4" t="s">
        <v>33</v>
      </c>
      <c r="F4" t="s">
        <v>32</v>
      </c>
      <c r="G4">
        <v>25</v>
      </c>
      <c r="H4">
        <v>25</v>
      </c>
      <c r="I4">
        <v>25</v>
      </c>
      <c r="J4">
        <v>25</v>
      </c>
      <c r="K4">
        <v>25</v>
      </c>
    </row>
    <row r="5" spans="1:11" x14ac:dyDescent="0.3">
      <c r="A5" t="s">
        <v>12</v>
      </c>
      <c r="B5" t="s">
        <v>48</v>
      </c>
      <c r="C5" t="s">
        <v>37</v>
      </c>
      <c r="D5" t="s">
        <v>15</v>
      </c>
      <c r="E5" t="s">
        <v>35</v>
      </c>
      <c r="F5" t="s">
        <v>34</v>
      </c>
      <c r="G5">
        <v>7.1428571428571435E-3</v>
      </c>
      <c r="H5">
        <v>7.1428571428571435E-3</v>
      </c>
      <c r="I5">
        <v>1.4285714285714287E-2</v>
      </c>
      <c r="J5">
        <v>1.3698630136986302E-2</v>
      </c>
      <c r="K5">
        <v>1.3333333333333334E-2</v>
      </c>
    </row>
    <row r="6" spans="1:11" x14ac:dyDescent="0.3">
      <c r="A6" t="s">
        <v>12</v>
      </c>
      <c r="B6" t="s">
        <v>48</v>
      </c>
      <c r="C6" t="s">
        <v>38</v>
      </c>
      <c r="D6" t="s">
        <v>15</v>
      </c>
      <c r="E6" t="s">
        <v>35</v>
      </c>
      <c r="F6" t="s">
        <v>34</v>
      </c>
      <c r="G6">
        <v>1.4214285714285715</v>
      </c>
      <c r="H6">
        <v>1.4214285714285715</v>
      </c>
      <c r="I6">
        <v>1.4285714285714286</v>
      </c>
      <c r="J6">
        <v>1.3698630136986301</v>
      </c>
      <c r="K6">
        <v>1.3333333333333333</v>
      </c>
    </row>
    <row r="7" spans="1:11" x14ac:dyDescent="0.3">
      <c r="A7" t="s">
        <v>12</v>
      </c>
      <c r="B7" t="s">
        <v>48</v>
      </c>
      <c r="C7" t="s">
        <v>0</v>
      </c>
      <c r="D7" t="s">
        <v>15</v>
      </c>
      <c r="E7" t="s">
        <v>36</v>
      </c>
      <c r="F7" t="s">
        <v>34</v>
      </c>
      <c r="G7">
        <v>0.34789644012944981</v>
      </c>
      <c r="H7">
        <v>0.33171521035598706</v>
      </c>
      <c r="I7">
        <v>0.3155339805825243</v>
      </c>
      <c r="J7">
        <v>0.29126213592233013</v>
      </c>
      <c r="K7">
        <v>0.26699029126213591</v>
      </c>
    </row>
    <row r="8" spans="1:11" x14ac:dyDescent="0.3">
      <c r="A8" t="s">
        <v>12</v>
      </c>
      <c r="B8" t="s">
        <v>48</v>
      </c>
      <c r="D8" t="s">
        <v>15</v>
      </c>
      <c r="E8" t="s">
        <v>45</v>
      </c>
      <c r="F8" t="s">
        <v>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12</v>
      </c>
      <c r="B9" t="s">
        <v>48</v>
      </c>
      <c r="D9" t="s">
        <v>15</v>
      </c>
      <c r="E9" t="s">
        <v>45</v>
      </c>
      <c r="F9" t="s">
        <v>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12</v>
      </c>
      <c r="B10" t="s">
        <v>49</v>
      </c>
      <c r="D10" t="s">
        <v>15</v>
      </c>
      <c r="E10" t="s">
        <v>46</v>
      </c>
      <c r="F10" t="s">
        <v>1</v>
      </c>
      <c r="G10">
        <v>163.54487000279565</v>
      </c>
      <c r="H10">
        <v>163.54487000279565</v>
      </c>
      <c r="I10">
        <v>132.04733948373871</v>
      </c>
      <c r="J10">
        <v>116.29857422421023</v>
      </c>
      <c r="K10">
        <v>105.39558289069052</v>
      </c>
    </row>
    <row r="11" spans="1:11" x14ac:dyDescent="0.3">
      <c r="A11" t="s">
        <v>12</v>
      </c>
      <c r="B11" t="s">
        <v>49</v>
      </c>
      <c r="D11" t="s">
        <v>15</v>
      </c>
      <c r="E11" t="s">
        <v>46</v>
      </c>
      <c r="F11" t="s">
        <v>2</v>
      </c>
      <c r="G11">
        <v>4.7246295778585408</v>
      </c>
      <c r="H11">
        <v>4.7246295778585408</v>
      </c>
      <c r="I11">
        <v>3.6343304445065696</v>
      </c>
      <c r="J11">
        <v>3.6343304445065696</v>
      </c>
      <c r="K11">
        <v>3.1497530519056935</v>
      </c>
    </row>
    <row r="12" spans="1:11" x14ac:dyDescent="0.3">
      <c r="A12" t="s">
        <v>12</v>
      </c>
      <c r="B12" t="s">
        <v>49</v>
      </c>
      <c r="D12" t="s">
        <v>15</v>
      </c>
      <c r="E12" t="s">
        <v>33</v>
      </c>
      <c r="F12" t="s">
        <v>32</v>
      </c>
      <c r="G12">
        <v>30</v>
      </c>
      <c r="H12">
        <v>30</v>
      </c>
      <c r="I12">
        <v>30</v>
      </c>
      <c r="J12">
        <v>30</v>
      </c>
      <c r="K12">
        <v>30</v>
      </c>
    </row>
    <row r="13" spans="1:11" x14ac:dyDescent="0.3">
      <c r="A13" t="s">
        <v>12</v>
      </c>
      <c r="B13" t="s">
        <v>49</v>
      </c>
      <c r="C13" t="s">
        <v>37</v>
      </c>
      <c r="D13" t="s">
        <v>15</v>
      </c>
      <c r="E13" t="s">
        <v>35</v>
      </c>
      <c r="F13" t="s">
        <v>34</v>
      </c>
      <c r="G13">
        <v>1.8083182640144666E-2</v>
      </c>
      <c r="H13">
        <v>1.8083182640144666E-2</v>
      </c>
      <c r="I13">
        <v>1.8083182640144666E-2</v>
      </c>
      <c r="J13">
        <v>1.8083182640144666E-2</v>
      </c>
      <c r="K13">
        <v>1.8083182640144666E-2</v>
      </c>
    </row>
    <row r="14" spans="1:11" x14ac:dyDescent="0.3">
      <c r="A14" t="s">
        <v>12</v>
      </c>
      <c r="B14" t="s">
        <v>49</v>
      </c>
      <c r="C14" t="s">
        <v>38</v>
      </c>
      <c r="D14" t="s">
        <v>15</v>
      </c>
      <c r="E14" t="s">
        <v>35</v>
      </c>
      <c r="F14" t="s">
        <v>34</v>
      </c>
      <c r="G14">
        <v>1.1573236889692586</v>
      </c>
      <c r="H14">
        <v>1.1573236889692586</v>
      </c>
      <c r="I14">
        <v>1.1573236889692586</v>
      </c>
      <c r="J14">
        <v>1.1573236889692586</v>
      </c>
      <c r="K14">
        <v>1.1573236889692586</v>
      </c>
    </row>
    <row r="15" spans="1:11" x14ac:dyDescent="0.3">
      <c r="A15" t="s">
        <v>12</v>
      </c>
      <c r="B15" t="s">
        <v>49</v>
      </c>
      <c r="C15" t="s">
        <v>0</v>
      </c>
      <c r="D15" t="s">
        <v>15</v>
      </c>
      <c r="E15" t="s">
        <v>36</v>
      </c>
      <c r="F15" t="s">
        <v>34</v>
      </c>
      <c r="G15">
        <v>0.25316455696202528</v>
      </c>
      <c r="H15">
        <v>0.25316455696202528</v>
      </c>
      <c r="I15">
        <v>0.25316455696202528</v>
      </c>
      <c r="J15">
        <v>0.25316455696202528</v>
      </c>
      <c r="K15">
        <v>0.25316455696202528</v>
      </c>
    </row>
    <row r="16" spans="1:11" x14ac:dyDescent="0.3">
      <c r="A16" t="s">
        <v>12</v>
      </c>
      <c r="B16" t="s">
        <v>49</v>
      </c>
      <c r="D16" t="s">
        <v>15</v>
      </c>
      <c r="E16" t="s">
        <v>45</v>
      </c>
      <c r="F16" t="s">
        <v>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12</v>
      </c>
      <c r="B17" t="s">
        <v>49</v>
      </c>
      <c r="D17" t="s">
        <v>15</v>
      </c>
      <c r="E17" t="s">
        <v>45</v>
      </c>
      <c r="F17" t="s">
        <v>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50</v>
      </c>
      <c r="B18" t="s">
        <v>17</v>
      </c>
      <c r="C18" t="s">
        <v>0</v>
      </c>
      <c r="D18" t="s">
        <v>18</v>
      </c>
      <c r="E18" t="s">
        <v>16</v>
      </c>
      <c r="F18" t="s">
        <v>34</v>
      </c>
      <c r="G18">
        <v>7.3145990404386581</v>
      </c>
      <c r="H18">
        <v>7.3145990404386581</v>
      </c>
      <c r="I18">
        <v>7.3145990404386581</v>
      </c>
      <c r="J18">
        <v>7.3145990404386581</v>
      </c>
      <c r="K18">
        <v>7.3145990404386581</v>
      </c>
    </row>
    <row r="19" spans="1:11" x14ac:dyDescent="0.3">
      <c r="A19" t="s">
        <v>12</v>
      </c>
      <c r="B19" t="s">
        <v>13</v>
      </c>
      <c r="C19" t="s">
        <v>0</v>
      </c>
      <c r="D19" t="s">
        <v>15</v>
      </c>
      <c r="E19" t="s">
        <v>36</v>
      </c>
      <c r="F19" t="s">
        <v>34</v>
      </c>
      <c r="G19">
        <v>0.3652392947103274</v>
      </c>
      <c r="H19">
        <v>0.3652392947103274</v>
      </c>
      <c r="I19">
        <v>0.3652392947103274</v>
      </c>
      <c r="J19">
        <v>0.3652392947103274</v>
      </c>
      <c r="K19">
        <v>0.3652392947103274</v>
      </c>
    </row>
    <row r="20" spans="1:11" x14ac:dyDescent="0.3">
      <c r="A20" t="s">
        <v>12</v>
      </c>
      <c r="B20" t="s">
        <v>14</v>
      </c>
      <c r="C20" t="s">
        <v>0</v>
      </c>
      <c r="D20" t="s">
        <v>15</v>
      </c>
      <c r="E20" t="s">
        <v>36</v>
      </c>
      <c r="F20" t="s">
        <v>34</v>
      </c>
      <c r="G20">
        <v>0.57934508816120911</v>
      </c>
      <c r="H20">
        <v>0.57934508816120911</v>
      </c>
      <c r="I20">
        <v>0.57934508816120911</v>
      </c>
      <c r="J20">
        <v>0.57934508816120911</v>
      </c>
      <c r="K20">
        <v>0.57934508816120911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EA03-D463-44FB-8E40-6A1CC8E39C5E}">
  <dimension ref="A1:L45"/>
  <sheetViews>
    <sheetView tabSelected="1" topLeftCell="A21" workbookViewId="0">
      <selection activeCell="B43" sqref="B43"/>
    </sheetView>
  </sheetViews>
  <sheetFormatPr defaultRowHeight="14.4" x14ac:dyDescent="0.3"/>
  <cols>
    <col min="1" max="1" width="14.44140625" customWidth="1"/>
    <col min="2" max="2" width="20.21875" customWidth="1"/>
    <col min="3" max="3" width="14.44140625" customWidth="1"/>
    <col min="4" max="4" width="23.88671875" customWidth="1"/>
    <col min="5" max="5" width="29.88671875" customWidth="1"/>
    <col min="6" max="8" width="14.44140625" customWidth="1"/>
    <col min="9" max="9" width="18" bestFit="1" customWidth="1"/>
    <col min="10" max="10" width="16.21875" customWidth="1"/>
    <col min="11" max="11" width="15" customWidth="1"/>
    <col min="12" max="12" width="35.77734375" bestFit="1" customWidth="1"/>
  </cols>
  <sheetData>
    <row r="1" spans="1:12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11</v>
      </c>
      <c r="G1" s="4">
        <v>2020</v>
      </c>
      <c r="H1" s="4">
        <v>2025</v>
      </c>
      <c r="I1" s="1" t="s">
        <v>8</v>
      </c>
      <c r="J1" s="1" t="s">
        <v>9</v>
      </c>
      <c r="K1" s="1" t="s">
        <v>10</v>
      </c>
      <c r="L1" s="1" t="s">
        <v>52</v>
      </c>
    </row>
    <row r="2" spans="1:12" s="3" customFormat="1" x14ac:dyDescent="0.3">
      <c r="A2" s="3" t="s">
        <v>12</v>
      </c>
      <c r="B2" s="3" t="s">
        <v>40</v>
      </c>
      <c r="D2" s="3" t="s">
        <v>15</v>
      </c>
      <c r="E2" s="3" t="s">
        <v>51</v>
      </c>
      <c r="F2" s="3" t="s">
        <v>1</v>
      </c>
      <c r="G2" s="3">
        <f t="shared" ref="G2:K2" si="0">G4*1000000/(365*24*(49/52))</f>
        <v>270.51532941943901</v>
      </c>
      <c r="H2" s="3">
        <f t="shared" ref="H2" si="1">H4*1000000/(365*24*(49/52))</f>
        <v>238.23036063740565</v>
      </c>
      <c r="I2" s="3">
        <f>I4*1000000/(365*24*(49/52))</f>
        <v>205.94539185537229</v>
      </c>
      <c r="J2" s="3">
        <f t="shared" si="0"/>
        <v>141.73888733575623</v>
      </c>
      <c r="K2" s="3">
        <f t="shared" si="0"/>
        <v>116.29857422421023</v>
      </c>
      <c r="L2" s="3" t="s">
        <v>53</v>
      </c>
    </row>
    <row r="3" spans="1:12" s="3" customFormat="1" x14ac:dyDescent="0.3">
      <c r="A3" s="3" t="s">
        <v>12</v>
      </c>
      <c r="B3" s="3" t="s">
        <v>40</v>
      </c>
      <c r="D3" s="3" t="s">
        <v>15</v>
      </c>
      <c r="E3" s="3" t="s">
        <v>46</v>
      </c>
      <c r="F3" s="3" t="s">
        <v>2</v>
      </c>
      <c r="G3" s="3">
        <f t="shared" ref="G3:K3" si="2">G5</f>
        <v>17.97</v>
      </c>
      <c r="H3" s="3">
        <f t="shared" ref="H3" si="3">H5</f>
        <v>15.734999999999999</v>
      </c>
      <c r="I3" s="3">
        <f>I5</f>
        <v>13.5</v>
      </c>
      <c r="J3" s="3">
        <f t="shared" si="2"/>
        <v>9.0399999999999991</v>
      </c>
      <c r="K3" s="3">
        <f t="shared" si="2"/>
        <v>7.87</v>
      </c>
      <c r="L3" s="3" t="s">
        <v>54</v>
      </c>
    </row>
    <row r="4" spans="1:12" x14ac:dyDescent="0.3">
      <c r="A4" t="s">
        <v>12</v>
      </c>
      <c r="B4" t="s">
        <v>40</v>
      </c>
      <c r="D4" t="s">
        <v>15</v>
      </c>
      <c r="E4" t="s">
        <v>30</v>
      </c>
      <c r="F4" t="s">
        <v>1</v>
      </c>
      <c r="G4">
        <v>2.2330000000000001</v>
      </c>
      <c r="H4" s="5">
        <f>AVERAGE((G4,I4))</f>
        <v>1.9664999999999999</v>
      </c>
      <c r="I4">
        <v>1.7</v>
      </c>
      <c r="J4">
        <v>1.17</v>
      </c>
      <c r="K4">
        <v>0.96</v>
      </c>
      <c r="L4" s="5" t="s">
        <v>55</v>
      </c>
    </row>
    <row r="5" spans="1:12" x14ac:dyDescent="0.3">
      <c r="A5" t="s">
        <v>12</v>
      </c>
      <c r="B5" t="s">
        <v>40</v>
      </c>
      <c r="D5" t="s">
        <v>15</v>
      </c>
      <c r="E5" t="s">
        <v>31</v>
      </c>
      <c r="F5" t="s">
        <v>2</v>
      </c>
      <c r="G5">
        <v>17.97</v>
      </c>
      <c r="H5" s="5">
        <f>AVERAGE((G5,I5))</f>
        <v>15.734999999999999</v>
      </c>
      <c r="I5">
        <v>13.5</v>
      </c>
      <c r="J5">
        <v>9.0399999999999991</v>
      </c>
      <c r="K5">
        <v>7.87</v>
      </c>
      <c r="L5" s="5" t="s">
        <v>56</v>
      </c>
    </row>
    <row r="6" spans="1:12" s="3" customFormat="1" x14ac:dyDescent="0.3">
      <c r="A6" s="3" t="s">
        <v>12</v>
      </c>
      <c r="B6" s="3" t="s">
        <v>40</v>
      </c>
      <c r="D6" s="3" t="s">
        <v>15</v>
      </c>
      <c r="E6" s="3" t="s">
        <v>33</v>
      </c>
      <c r="F6" s="3" t="s">
        <v>32</v>
      </c>
      <c r="G6" s="3">
        <v>25</v>
      </c>
      <c r="H6" s="3">
        <f>AVERAGE((G6,I6))</f>
        <v>25</v>
      </c>
      <c r="I6" s="3">
        <v>25</v>
      </c>
      <c r="J6" s="3">
        <v>25</v>
      </c>
      <c r="K6" s="3">
        <v>25</v>
      </c>
      <c r="L6" s="3" t="s">
        <v>57</v>
      </c>
    </row>
    <row r="7" spans="1:12" s="3" customFormat="1" x14ac:dyDescent="0.3">
      <c r="A7" s="3" t="s">
        <v>12</v>
      </c>
      <c r="B7" s="3" t="s">
        <v>40</v>
      </c>
      <c r="C7" s="3" t="s">
        <v>37</v>
      </c>
      <c r="D7" s="3" t="s">
        <v>15</v>
      </c>
      <c r="E7" s="3" t="s">
        <v>35</v>
      </c>
      <c r="F7" s="3" t="s">
        <v>34</v>
      </c>
      <c r="G7" s="3">
        <f>0.005/0.7</f>
        <v>7.1428571428571435E-3</v>
      </c>
      <c r="H7" s="3">
        <f>AVERAGE((G7,I7))</f>
        <v>7.1428571428571435E-3</v>
      </c>
      <c r="I7" s="3">
        <f>0.005/0.7</f>
        <v>7.1428571428571435E-3</v>
      </c>
      <c r="J7" s="3">
        <f t="shared" ref="J7:K7" si="4">0.005/0.7</f>
        <v>7.1428571428571435E-3</v>
      </c>
      <c r="K7" s="3">
        <f t="shared" si="4"/>
        <v>7.1428571428571435E-3</v>
      </c>
      <c r="L7" s="3" t="s">
        <v>58</v>
      </c>
    </row>
    <row r="8" spans="1:12" s="3" customFormat="1" x14ac:dyDescent="0.3">
      <c r="A8" s="3" t="s">
        <v>12</v>
      </c>
      <c r="B8" s="3" t="s">
        <v>40</v>
      </c>
      <c r="C8" s="3" t="s">
        <v>38</v>
      </c>
      <c r="D8" s="3" t="s">
        <v>15</v>
      </c>
      <c r="E8" s="3" t="s">
        <v>35</v>
      </c>
      <c r="F8" s="3" t="s">
        <v>34</v>
      </c>
      <c r="G8" s="3">
        <f>0.995/0.7</f>
        <v>1.4214285714285715</v>
      </c>
      <c r="H8" s="3">
        <f>AVERAGE((G8,I8))</f>
        <v>1.4214285714285715</v>
      </c>
      <c r="I8" s="3">
        <f t="shared" ref="I8:K8" si="5">0.995/0.7</f>
        <v>1.4214285714285715</v>
      </c>
      <c r="J8" s="3">
        <f t="shared" si="5"/>
        <v>1.4214285714285715</v>
      </c>
      <c r="K8" s="3">
        <f t="shared" si="5"/>
        <v>1.4214285714285715</v>
      </c>
      <c r="L8" s="3" t="s">
        <v>59</v>
      </c>
    </row>
    <row r="9" spans="1:12" s="3" customFormat="1" x14ac:dyDescent="0.3">
      <c r="A9" s="3" t="s">
        <v>12</v>
      </c>
      <c r="B9" s="3" t="s">
        <v>40</v>
      </c>
      <c r="C9" s="3" t="s">
        <v>0</v>
      </c>
      <c r="D9" s="3" t="s">
        <v>15</v>
      </c>
      <c r="E9" s="3" t="s">
        <v>36</v>
      </c>
      <c r="F9" s="3" t="s">
        <v>34</v>
      </c>
      <c r="G9" s="3">
        <f>4.3/$J$41</f>
        <v>0.34789644012944981</v>
      </c>
      <c r="H9" s="3">
        <f>AVERAGE((G9,I9))</f>
        <v>0.33171521035598706</v>
      </c>
      <c r="I9" s="3">
        <f>3.9/$J$41</f>
        <v>0.3155339805825243</v>
      </c>
      <c r="J9" s="3">
        <f>3.6/$J$41</f>
        <v>0.29126213592233013</v>
      </c>
      <c r="K9" s="3">
        <f>3.3/$J$41</f>
        <v>0.26699029126213591</v>
      </c>
      <c r="L9" s="3" t="s">
        <v>60</v>
      </c>
    </row>
    <row r="10" spans="1:12" s="3" customFormat="1" x14ac:dyDescent="0.3">
      <c r="A10" s="3" t="s">
        <v>12</v>
      </c>
      <c r="B10" s="3" t="s">
        <v>40</v>
      </c>
      <c r="D10" s="3" t="s">
        <v>15</v>
      </c>
      <c r="E10" s="3" t="s">
        <v>45</v>
      </c>
      <c r="F10" s="3" t="s">
        <v>41</v>
      </c>
      <c r="G10" s="3">
        <v>0</v>
      </c>
      <c r="H10" s="3">
        <f>AVERAGE((G10,I10))</f>
        <v>0</v>
      </c>
      <c r="I10" s="3">
        <v>0</v>
      </c>
      <c r="J10" s="3">
        <v>0</v>
      </c>
      <c r="K10" s="3">
        <v>0</v>
      </c>
      <c r="L10" s="3" t="s">
        <v>61</v>
      </c>
    </row>
    <row r="11" spans="1:12" s="3" customFormat="1" x14ac:dyDescent="0.3">
      <c r="A11" s="3" t="s">
        <v>12</v>
      </c>
      <c r="B11" s="3" t="s">
        <v>40</v>
      </c>
      <c r="D11" s="3" t="s">
        <v>15</v>
      </c>
      <c r="E11" s="3" t="s">
        <v>45</v>
      </c>
      <c r="F11" s="3" t="s">
        <v>42</v>
      </c>
      <c r="G11" s="3">
        <v>0</v>
      </c>
      <c r="H11" s="3">
        <f>AVERAGE((G11,I11))</f>
        <v>0</v>
      </c>
      <c r="I11" s="3">
        <v>0</v>
      </c>
      <c r="J11" s="3">
        <v>0</v>
      </c>
      <c r="K11" s="3">
        <v>0</v>
      </c>
      <c r="L11" s="3" t="s">
        <v>62</v>
      </c>
    </row>
    <row r="13" spans="1:12" s="3" customFormat="1" ht="16.8" customHeight="1" x14ac:dyDescent="0.3">
      <c r="A13" s="3" t="s">
        <v>12</v>
      </c>
      <c r="B13" s="3" t="s">
        <v>29</v>
      </c>
      <c r="D13" s="3" t="s">
        <v>15</v>
      </c>
      <c r="E13" s="3" t="s">
        <v>51</v>
      </c>
      <c r="F13" s="3" t="s">
        <v>1</v>
      </c>
      <c r="G13" s="3">
        <f t="shared" ref="G13:H13" si="6">G15*1000000/(365*24*(49/52))</f>
        <v>163.54487000279565</v>
      </c>
      <c r="H13" s="3">
        <f t="shared" si="6"/>
        <v>163.54487000279565</v>
      </c>
      <c r="I13" s="3">
        <f>I15*1000000/(365*24*(49/52))</f>
        <v>132.04733948373871</v>
      </c>
      <c r="J13" s="3">
        <f t="shared" ref="J13:K13" si="7">J15*1000000/(365*24*(49/52))</f>
        <v>116.29857422421023</v>
      </c>
      <c r="K13" s="3">
        <f t="shared" si="7"/>
        <v>105.39558289069052</v>
      </c>
    </row>
    <row r="14" spans="1:12" s="3" customFormat="1" x14ac:dyDescent="0.3">
      <c r="A14" s="3" t="s">
        <v>12</v>
      </c>
      <c r="B14" s="3" t="s">
        <v>29</v>
      </c>
      <c r="D14" s="3" t="s">
        <v>15</v>
      </c>
      <c r="E14" s="3" t="s">
        <v>46</v>
      </c>
      <c r="F14" s="3" t="s">
        <v>2</v>
      </c>
      <c r="G14" s="3">
        <f t="shared" ref="G14:H14" si="8">G16*1000/(365*24*(49/52))</f>
        <v>4.7246295778585408</v>
      </c>
      <c r="H14" s="3">
        <f t="shared" si="8"/>
        <v>4.7246295778585408</v>
      </c>
      <c r="I14" s="3">
        <f>I16*1000/(365*24*(49/52))</f>
        <v>3.6343304445065696</v>
      </c>
      <c r="J14" s="3">
        <f t="shared" ref="J14:K14" si="9">J16*1000/(365*24*(49/52))</f>
        <v>3.6343304445065696</v>
      </c>
      <c r="K14" s="3">
        <f t="shared" si="9"/>
        <v>3.1497530519056935</v>
      </c>
    </row>
    <row r="15" spans="1:12" x14ac:dyDescent="0.3">
      <c r="A15" t="s">
        <v>12</v>
      </c>
      <c r="B15" t="s">
        <v>29</v>
      </c>
      <c r="D15" t="s">
        <v>15</v>
      </c>
      <c r="E15" t="s">
        <v>43</v>
      </c>
      <c r="F15" t="s">
        <v>1</v>
      </c>
      <c r="G15">
        <v>1.35</v>
      </c>
      <c r="H15">
        <v>1.35</v>
      </c>
      <c r="I15">
        <v>1.0900000000000001</v>
      </c>
      <c r="J15">
        <v>0.96</v>
      </c>
      <c r="K15">
        <v>0.87</v>
      </c>
    </row>
    <row r="16" spans="1:12" x14ac:dyDescent="0.3">
      <c r="A16" t="s">
        <v>12</v>
      </c>
      <c r="B16" t="s">
        <v>29</v>
      </c>
      <c r="D16" t="s">
        <v>15</v>
      </c>
      <c r="E16" t="s">
        <v>44</v>
      </c>
      <c r="F16" t="s">
        <v>2</v>
      </c>
      <c r="G16">
        <v>39</v>
      </c>
      <c r="H16">
        <v>39</v>
      </c>
      <c r="I16">
        <v>30</v>
      </c>
      <c r="J16">
        <v>30</v>
      </c>
      <c r="K16">
        <v>26</v>
      </c>
    </row>
    <row r="17" spans="1:11" s="3" customFormat="1" x14ac:dyDescent="0.3">
      <c r="A17" s="3" t="s">
        <v>12</v>
      </c>
      <c r="B17" s="3" t="s">
        <v>29</v>
      </c>
      <c r="D17" s="3" t="s">
        <v>15</v>
      </c>
      <c r="E17" s="3" t="s">
        <v>33</v>
      </c>
      <c r="F17" s="3" t="s">
        <v>32</v>
      </c>
      <c r="G17" s="3">
        <v>30</v>
      </c>
      <c r="H17" s="3">
        <v>30</v>
      </c>
      <c r="I17" s="3">
        <v>30</v>
      </c>
      <c r="J17" s="3">
        <v>30</v>
      </c>
      <c r="K17" s="3">
        <v>30</v>
      </c>
    </row>
    <row r="18" spans="1:11" s="3" customFormat="1" x14ac:dyDescent="0.3">
      <c r="A18" s="3" t="s">
        <v>12</v>
      </c>
      <c r="B18" s="3" t="s">
        <v>29</v>
      </c>
      <c r="C18" s="3" t="s">
        <v>37</v>
      </c>
      <c r="D18" s="3" t="s">
        <v>15</v>
      </c>
      <c r="E18" s="3" t="s">
        <v>35</v>
      </c>
      <c r="F18" s="3" t="s">
        <v>34</v>
      </c>
      <c r="G18" s="3">
        <f>0.1/5.53</f>
        <v>1.8083182640144666E-2</v>
      </c>
      <c r="H18" s="3">
        <f>0.1/5.53</f>
        <v>1.8083182640144666E-2</v>
      </c>
      <c r="I18" s="3">
        <f>0.1/5.53</f>
        <v>1.8083182640144666E-2</v>
      </c>
      <c r="J18" s="3">
        <f>0.1/5.53</f>
        <v>1.8083182640144666E-2</v>
      </c>
      <c r="K18" s="3">
        <f>0.1/5.53</f>
        <v>1.8083182640144666E-2</v>
      </c>
    </row>
    <row r="19" spans="1:11" s="3" customFormat="1" x14ac:dyDescent="0.3">
      <c r="A19" s="3" t="s">
        <v>12</v>
      </c>
      <c r="B19" s="3" t="s">
        <v>29</v>
      </c>
      <c r="C19" s="3" t="s">
        <v>38</v>
      </c>
      <c r="D19" s="3" t="s">
        <v>15</v>
      </c>
      <c r="E19" s="3" t="s">
        <v>35</v>
      </c>
      <c r="F19" s="3" t="s">
        <v>34</v>
      </c>
      <c r="G19" s="3">
        <f t="shared" ref="G19:H19" si="10">6.4/5.53</f>
        <v>1.1573236889692586</v>
      </c>
      <c r="H19" s="3">
        <f t="shared" si="10"/>
        <v>1.1573236889692586</v>
      </c>
      <c r="I19" s="3">
        <f>6.4/5.53</f>
        <v>1.1573236889692586</v>
      </c>
      <c r="J19" s="3">
        <f t="shared" ref="J19:K19" si="11">6.4/5.53</f>
        <v>1.1573236889692586</v>
      </c>
      <c r="K19" s="3">
        <f t="shared" si="11"/>
        <v>1.1573236889692586</v>
      </c>
    </row>
    <row r="20" spans="1:11" s="3" customFormat="1" x14ac:dyDescent="0.3">
      <c r="A20" s="3" t="s">
        <v>12</v>
      </c>
      <c r="B20" s="3" t="s">
        <v>29</v>
      </c>
      <c r="C20" s="3" t="s">
        <v>0</v>
      </c>
      <c r="D20" s="3" t="s">
        <v>15</v>
      </c>
      <c r="E20" s="3" t="s">
        <v>36</v>
      </c>
      <c r="F20" s="3" t="s">
        <v>34</v>
      </c>
      <c r="G20" s="3">
        <f t="shared" ref="G20:H20" si="12">1.4/5.53</f>
        <v>0.25316455696202528</v>
      </c>
      <c r="H20" s="3">
        <f t="shared" si="12"/>
        <v>0.25316455696202528</v>
      </c>
      <c r="I20" s="3">
        <f>1.4/5.53</f>
        <v>0.25316455696202528</v>
      </c>
      <c r="J20" s="3">
        <f t="shared" ref="J20:K20" si="13">1.4/5.53</f>
        <v>0.25316455696202528</v>
      </c>
      <c r="K20" s="3">
        <f t="shared" si="13"/>
        <v>0.25316455696202528</v>
      </c>
    </row>
    <row r="21" spans="1:11" s="3" customFormat="1" x14ac:dyDescent="0.3">
      <c r="A21" s="3" t="s">
        <v>12</v>
      </c>
      <c r="B21" s="3" t="s">
        <v>29</v>
      </c>
      <c r="D21" s="3" t="s">
        <v>15</v>
      </c>
      <c r="E21" s="3" t="s">
        <v>45</v>
      </c>
      <c r="F21" s="3" t="s">
        <v>41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</row>
    <row r="22" spans="1:11" s="3" customFormat="1" x14ac:dyDescent="0.3">
      <c r="A22" s="3" t="s">
        <v>12</v>
      </c>
      <c r="B22" s="3" t="s">
        <v>29</v>
      </c>
      <c r="D22" s="3" t="s">
        <v>15</v>
      </c>
      <c r="E22" s="3" t="s">
        <v>45</v>
      </c>
      <c r="F22" s="3" t="s">
        <v>42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4" spans="1:11" s="3" customFormat="1" x14ac:dyDescent="0.3">
      <c r="A24" s="3" t="s">
        <v>12</v>
      </c>
      <c r="B24" s="3" t="s">
        <v>17</v>
      </c>
      <c r="C24" s="3" t="s">
        <v>0</v>
      </c>
      <c r="D24" s="3" t="s">
        <v>18</v>
      </c>
      <c r="E24" s="3" t="s">
        <v>16</v>
      </c>
      <c r="G24" s="3">
        <f t="shared" ref="G24:H24" si="14">G25</f>
        <v>7.3145990404386581</v>
      </c>
      <c r="H24" s="3">
        <f t="shared" si="14"/>
        <v>7.3145990404386581</v>
      </c>
      <c r="I24" s="3">
        <f>I25</f>
        <v>7.3145990404386581</v>
      </c>
      <c r="J24" s="3">
        <f t="shared" ref="J24:K24" si="15">J25</f>
        <v>7.3145990404386581</v>
      </c>
      <c r="K24" s="3">
        <f t="shared" si="15"/>
        <v>7.3145990404386581</v>
      </c>
    </row>
    <row r="25" spans="1:11" x14ac:dyDescent="0.3">
      <c r="A25" t="s">
        <v>12</v>
      </c>
      <c r="B25" t="s">
        <v>17</v>
      </c>
      <c r="C25" t="s">
        <v>0</v>
      </c>
      <c r="D25" t="s">
        <v>18</v>
      </c>
      <c r="E25" t="s">
        <v>20</v>
      </c>
      <c r="G25">
        <f>G26/$J$40</f>
        <v>7.3145990404386581</v>
      </c>
      <c r="H25">
        <f t="shared" ref="H25" si="16">H26/$J$40</f>
        <v>7.3145990404386581</v>
      </c>
      <c r="I25">
        <f>I26/$J$40</f>
        <v>7.3145990404386581</v>
      </c>
      <c r="J25">
        <f t="shared" ref="J25:K25" si="17">J26/$J$40</f>
        <v>7.3145990404386581</v>
      </c>
      <c r="K25">
        <f t="shared" si="17"/>
        <v>7.3145990404386581</v>
      </c>
    </row>
    <row r="26" spans="1:11" x14ac:dyDescent="0.3">
      <c r="A26" t="s">
        <v>12</v>
      </c>
      <c r="B26" t="s">
        <v>17</v>
      </c>
      <c r="C26" t="s">
        <v>0</v>
      </c>
      <c r="D26" t="s">
        <v>18</v>
      </c>
      <c r="E26" t="s">
        <v>21</v>
      </c>
      <c r="G26">
        <f>G27/$J$37</f>
        <v>3.2016000000000004</v>
      </c>
      <c r="H26">
        <f t="shared" ref="H26" si="18">H27/$J$37</f>
        <v>3.2016000000000004</v>
      </c>
      <c r="I26">
        <f>I27/$J$37</f>
        <v>3.2016000000000004</v>
      </c>
      <c r="J26">
        <f t="shared" ref="J26:K26" si="19">J27/$J$37</f>
        <v>3.2016000000000004</v>
      </c>
      <c r="K26">
        <f t="shared" si="19"/>
        <v>3.2016000000000004</v>
      </c>
    </row>
    <row r="27" spans="1:11" x14ac:dyDescent="0.3">
      <c r="A27" t="s">
        <v>12</v>
      </c>
      <c r="B27" t="s">
        <v>17</v>
      </c>
      <c r="C27" t="s">
        <v>0</v>
      </c>
      <c r="D27" t="s">
        <v>18</v>
      </c>
      <c r="E27" t="s">
        <v>22</v>
      </c>
      <c r="G27">
        <v>6.9</v>
      </c>
      <c r="H27">
        <v>6.9</v>
      </c>
      <c r="I27">
        <v>6.9</v>
      </c>
      <c r="J27">
        <v>6.9</v>
      </c>
      <c r="K27">
        <v>6.9</v>
      </c>
    </row>
    <row r="28" spans="1:11" s="3" customFormat="1" x14ac:dyDescent="0.3">
      <c r="A28" s="3" t="s">
        <v>12</v>
      </c>
      <c r="B28" s="3" t="s">
        <v>13</v>
      </c>
      <c r="C28" s="3" t="s">
        <v>0</v>
      </c>
      <c r="D28" s="3" t="s">
        <v>15</v>
      </c>
      <c r="E28" s="3" t="s">
        <v>36</v>
      </c>
      <c r="G28" s="3">
        <f>G30/$J$39</f>
        <v>0.3652392947103274</v>
      </c>
      <c r="H28" s="3">
        <f t="shared" ref="H28:H29" si="20">H30/$J$39</f>
        <v>0.3652392947103274</v>
      </c>
      <c r="I28" s="3">
        <f>I30/$J$39</f>
        <v>0.3652392947103274</v>
      </c>
      <c r="J28" s="3">
        <f t="shared" ref="J28:K28" si="21">J30/$J$39</f>
        <v>0.3652392947103274</v>
      </c>
      <c r="K28" s="3">
        <f t="shared" si="21"/>
        <v>0.3652392947103274</v>
      </c>
    </row>
    <row r="29" spans="1:11" s="3" customFormat="1" x14ac:dyDescent="0.3">
      <c r="A29" s="3" t="s">
        <v>12</v>
      </c>
      <c r="B29" s="3" t="s">
        <v>14</v>
      </c>
      <c r="C29" s="3" t="s">
        <v>0</v>
      </c>
      <c r="D29" s="3" t="s">
        <v>15</v>
      </c>
      <c r="E29" s="3" t="s">
        <v>36</v>
      </c>
      <c r="G29" s="3">
        <f>G31/$J$39</f>
        <v>0.57934508816120911</v>
      </c>
      <c r="H29" s="3">
        <f t="shared" si="20"/>
        <v>0.57934508816120911</v>
      </c>
      <c r="I29" s="3">
        <f>I31/$J$39</f>
        <v>0.57934508816120911</v>
      </c>
      <c r="J29" s="3">
        <f>J31/$J$39</f>
        <v>0.57934508816120911</v>
      </c>
      <c r="K29" s="3">
        <f t="shared" ref="K29" si="22">K31/$J$39</f>
        <v>0.57934508816120911</v>
      </c>
    </row>
    <row r="30" spans="1:11" x14ac:dyDescent="0.3">
      <c r="A30" t="s">
        <v>12</v>
      </c>
      <c r="B30" t="s">
        <v>13</v>
      </c>
      <c r="C30" t="s">
        <v>0</v>
      </c>
      <c r="D30" t="s">
        <v>15</v>
      </c>
      <c r="E30" t="s">
        <v>16</v>
      </c>
      <c r="G30">
        <v>4.3499999999999996</v>
      </c>
      <c r="H30">
        <v>4.3499999999999996</v>
      </c>
      <c r="I30">
        <v>4.3499999999999996</v>
      </c>
      <c r="J30">
        <v>4.3499999999999996</v>
      </c>
      <c r="K30">
        <v>4.3499999999999996</v>
      </c>
    </row>
    <row r="31" spans="1:11" x14ac:dyDescent="0.3">
      <c r="A31" t="s">
        <v>12</v>
      </c>
      <c r="B31" t="s">
        <v>14</v>
      </c>
      <c r="C31" t="s">
        <v>0</v>
      </c>
      <c r="D31" t="s">
        <v>15</v>
      </c>
      <c r="E31" t="s">
        <v>16</v>
      </c>
      <c r="G31">
        <v>6.9</v>
      </c>
      <c r="H31">
        <v>6.9</v>
      </c>
      <c r="I31">
        <v>6.9</v>
      </c>
      <c r="J31">
        <v>6.9</v>
      </c>
      <c r="K31">
        <v>6.9</v>
      </c>
    </row>
    <row r="36" spans="1:12" x14ac:dyDescent="0.3">
      <c r="H36" t="s">
        <v>24</v>
      </c>
      <c r="I36" s="2" t="s">
        <v>25</v>
      </c>
      <c r="J36">
        <f>1/1.038</f>
        <v>0.96339113680154143</v>
      </c>
      <c r="K36" t="s">
        <v>27</v>
      </c>
      <c r="L36" t="s">
        <v>47</v>
      </c>
    </row>
    <row r="37" spans="1:12" x14ac:dyDescent="0.3">
      <c r="H37" t="s">
        <v>24</v>
      </c>
      <c r="I37" s="2" t="s">
        <v>25</v>
      </c>
      <c r="J37">
        <f>1/0.464</f>
        <v>2.1551724137931032</v>
      </c>
      <c r="K37" t="s">
        <v>26</v>
      </c>
      <c r="L37" t="s">
        <v>47</v>
      </c>
    </row>
    <row r="39" spans="1:12" x14ac:dyDescent="0.3">
      <c r="I39" t="s">
        <v>19</v>
      </c>
      <c r="J39">
        <v>11.91</v>
      </c>
    </row>
    <row r="40" spans="1:12" x14ac:dyDescent="0.3">
      <c r="B40" t="s">
        <v>63</v>
      </c>
      <c r="I40" t="s">
        <v>23</v>
      </c>
      <c r="J40">
        <v>0.43769999999999998</v>
      </c>
      <c r="K40" t="s">
        <v>28</v>
      </c>
    </row>
    <row r="41" spans="1:12" x14ac:dyDescent="0.3">
      <c r="A41">
        <v>15</v>
      </c>
      <c r="B41" t="s">
        <v>64</v>
      </c>
      <c r="I41" t="s">
        <v>39</v>
      </c>
      <c r="J41">
        <v>12.36</v>
      </c>
    </row>
    <row r="42" spans="1:12" x14ac:dyDescent="0.3">
      <c r="B42">
        <f>A41*1000000/277777.78</f>
        <v>53.999999568</v>
      </c>
    </row>
    <row r="43" spans="1:12" x14ac:dyDescent="0.3">
      <c r="A43">
        <v>15</v>
      </c>
      <c r="B43" t="s">
        <v>65</v>
      </c>
    </row>
    <row r="44" spans="1:12" x14ac:dyDescent="0.3">
      <c r="B44">
        <f>A43*1000000/(365*52*24)</f>
        <v>32.929399367755529</v>
      </c>
    </row>
    <row r="45" spans="1:12" x14ac:dyDescent="0.3">
      <c r="A45">
        <v>15</v>
      </c>
      <c r="B45" t="s">
        <v>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extra_data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Van de Put</dc:creator>
  <cp:lastModifiedBy>Hans Van de Put</cp:lastModifiedBy>
  <dcterms:created xsi:type="dcterms:W3CDTF">2024-12-05T15:01:38Z</dcterms:created>
  <dcterms:modified xsi:type="dcterms:W3CDTF">2025-02-28T12:32:32Z</dcterms:modified>
</cp:coreProperties>
</file>