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0645012C-28CE-4BB0-ADEE-CDAB3514DAAD}" xr6:coauthVersionLast="46" xr6:coauthVersionMax="46" xr10:uidLastSave="{00000000-0000-0000-0000-000000000000}"/>
  <bookViews>
    <workbookView xWindow="-28920" yWindow="-120" windowWidth="29040" windowHeight="16440" xr2:uid="{8B506EDC-613C-4B3F-AFCF-AFEE6162402D}"/>
  </bookViews>
  <sheets>
    <sheet name="Tri " sheetId="1" r:id="rId1"/>
    <sheet name="Verif Err _ droite henry" sheetId="4" r:id="rId2"/>
    <sheet name="Plan Mat Hadamard" sheetId="5" r:id="rId3"/>
    <sheet name="Plan P&amp;B = interactions" sheetId="6" r:id="rId4"/>
  </sheets>
  <externalReferences>
    <externalReference r:id="rId5"/>
  </externalReferences>
  <definedNames>
    <definedName name="_Hexp">'Tri '!#REF!</definedName>
    <definedName name="_Mat_exp">'Tri '!$N$3:$R$12</definedName>
    <definedName name="_sigma" localSheetId="1">#REF!</definedName>
    <definedName name="_sigma">'Tri '!$K$31</definedName>
    <definedName name="_sigma2">'Tri '!$K$30</definedName>
    <definedName name="_sigma²">'Tri '!$K$30</definedName>
    <definedName name="_x">'[1]Cigarettes data'!$B$5:$E$28</definedName>
    <definedName name="_y">'[1]Cigarettes data'!$F$5:$F$28</definedName>
    <definedName name="_Y_mes">'Tri '!$H$19:$H$28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0" i="1" l="1"/>
  <c r="M40" i="1"/>
  <c r="M39" i="1"/>
  <c r="L40" i="1"/>
  <c r="L39" i="1"/>
  <c r="L38" i="1" a="1"/>
  <c r="L38" i="1" s="1"/>
  <c r="K40" i="1"/>
  <c r="K39" i="1"/>
  <c r="K38" i="1"/>
  <c r="K37" i="1"/>
  <c r="J40" i="1"/>
  <c r="J39" i="1"/>
  <c r="J38" i="1"/>
  <c r="J37" i="1"/>
  <c r="J36" i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R4" i="1" l="1"/>
  <c r="R5" i="1"/>
  <c r="R6" i="1"/>
  <c r="R7" i="1"/>
  <c r="R8" i="1"/>
  <c r="R9" i="1"/>
  <c r="R10" i="1"/>
  <c r="R11" i="1"/>
  <c r="R12" i="1"/>
  <c r="R3" i="1"/>
  <c r="Q12" i="1"/>
  <c r="P12" i="1"/>
  <c r="O12" i="1"/>
  <c r="N12" i="1"/>
  <c r="Q11" i="1"/>
  <c r="P11" i="1"/>
  <c r="O11" i="1"/>
  <c r="N11" i="1"/>
  <c r="Q10" i="1"/>
  <c r="P10" i="1"/>
  <c r="O10" i="1"/>
  <c r="N10" i="1"/>
  <c r="Q9" i="1"/>
  <c r="P9" i="1"/>
  <c r="O9" i="1"/>
  <c r="N9" i="1"/>
  <c r="Q8" i="1"/>
  <c r="P8" i="1"/>
  <c r="O8" i="1"/>
  <c r="N8" i="1"/>
  <c r="Q7" i="1"/>
  <c r="P7" i="1"/>
  <c r="O7" i="1"/>
  <c r="N7" i="1"/>
  <c r="Q6" i="1"/>
  <c r="P6" i="1"/>
  <c r="O6" i="1"/>
  <c r="N6" i="1"/>
  <c r="Q5" i="1"/>
  <c r="P5" i="1"/>
  <c r="O5" i="1"/>
  <c r="N5" i="1"/>
  <c r="Q4" i="1"/>
  <c r="P4" i="1"/>
  <c r="O4" i="1"/>
  <c r="N4" i="1"/>
  <c r="Q3" i="1"/>
  <c r="P3" i="1"/>
  <c r="O3" i="1"/>
  <c r="N3" i="1"/>
  <c r="Q23" i="1" l="1"/>
  <c r="S25" i="1"/>
  <c r="R24" i="1"/>
  <c r="R25" i="1"/>
  <c r="Q25" i="1"/>
  <c r="Q24" i="1"/>
  <c r="P24" i="1"/>
  <c r="P25" i="1"/>
  <c r="P22" i="1"/>
  <c r="P23" i="1"/>
  <c r="O24" i="1"/>
  <c r="O25" i="1"/>
  <c r="O23" i="1"/>
  <c r="O22" i="1"/>
  <c r="C17" i="1"/>
  <c r="O21" i="1"/>
  <c r="B36" i="1" a="1"/>
  <c r="D2" i="4" s="1"/>
  <c r="B36" i="1" l="1"/>
  <c r="I28" i="1" s="1"/>
  <c r="J28" i="1" s="1"/>
  <c r="K28" i="1" s="1"/>
  <c r="I27" i="1" l="1"/>
  <c r="J27" i="1" s="1"/>
  <c r="K27" i="1" s="1"/>
  <c r="I24" i="1"/>
  <c r="J24" i="1" s="1"/>
  <c r="K24" i="1" s="1"/>
  <c r="I23" i="1"/>
  <c r="J23" i="1" s="1"/>
  <c r="K23" i="1" s="1"/>
  <c r="I25" i="1"/>
  <c r="J25" i="1" s="1"/>
  <c r="K25" i="1" s="1"/>
  <c r="I20" i="1"/>
  <c r="J20" i="1" s="1"/>
  <c r="K20" i="1" s="1"/>
  <c r="I26" i="1"/>
  <c r="J26" i="1" s="1"/>
  <c r="K26" i="1" s="1"/>
  <c r="I21" i="1"/>
  <c r="J21" i="1" s="1"/>
  <c r="K21" i="1" s="1"/>
  <c r="I19" i="1"/>
  <c r="J19" i="1" s="1"/>
  <c r="D4" i="4" s="1"/>
  <c r="D1" i="4" s="1"/>
  <c r="I22" i="1"/>
  <c r="J22" i="1" l="1"/>
  <c r="J29" i="1" s="1"/>
  <c r="G4" i="4"/>
  <c r="G9" i="4"/>
  <c r="G7" i="4"/>
  <c r="G12" i="4"/>
  <c r="G13" i="4"/>
  <c r="G10" i="4"/>
  <c r="G5" i="4"/>
  <c r="G6" i="4"/>
  <c r="G8" i="4"/>
  <c r="G11" i="4"/>
  <c r="K19" i="1"/>
  <c r="K29" i="1" l="1"/>
  <c r="K30" i="1"/>
  <c r="K31" i="1" s="1"/>
  <c r="K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6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<sst xmlns="http://schemas.openxmlformats.org/spreadsheetml/2006/main" count="76" uniqueCount="48">
  <si>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</si>
  <si>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</si>
  <si>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</si>
  <si>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</si>
  <si>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</si>
  <si>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</si>
  <si>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</si>
  <si>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</si>
  <si>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A : largeur des pads [0.5 ; 1]cm</t>
  </si>
  <si>
    <t>B : hauteur du pad [0.5 ; 1.5]cm</t>
  </si>
  <si>
    <t>C : écartement des pads [0.3 ; 0.6]cm</t>
  </si>
  <si>
    <t>D : longueur du capteur [1 ;5]cm</t>
  </si>
  <si>
    <t>E : largeur du capteur [0.2 ;0.6]cm</t>
  </si>
  <si>
    <t>Tableau fait avec fonction alea et alea entre bornes pour avoir des exp aléatoires</t>
  </si>
  <si>
    <t>Analyse avec droitereg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</si>
  <si>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</si>
  <si>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</si>
  <si>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</si>
  <si>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</si>
  <si>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</si>
  <si>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</si>
  <si>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</si>
  <si>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>Se =</t>
  </si>
  <si>
    <t xml:space="preserve">Constante </t>
  </si>
  <si>
    <t>ai→</t>
  </si>
  <si>
    <t>R²→</t>
  </si>
  <si>
    <t>SCE→</t>
  </si>
  <si>
    <r>
      <rPr>
        <sz val="10"/>
        <rFont val="Grotesque"/>
        <family val="2"/>
        <charset val="1"/>
      </rPr>
      <t>σ</t>
    </r>
    <r>
      <rPr>
        <sz val="10"/>
        <rFont val="Times New Roman"/>
        <family val="1"/>
      </rPr>
      <t>ai→</t>
    </r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</si>
  <si>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</si>
  <si>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</si>
  <si>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</si>
  <si>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</si>
  <si>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</si>
  <si>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</si>
  <si>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</si>
  <si>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</si>
  <si>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</si>
  <si>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</si>
  <si>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Quels coefs plus importants ? =&gt; Plan</t>
  </si>
  <si>
    <t xml:space="preserve">1.Hadamard </t>
  </si>
  <si>
    <t>2.Placket et Burman</t>
  </si>
  <si>
    <t xml:space="preserve">Voir canon à électrons 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</si>
  <si>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</si>
  <si>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</si>
  <si>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</si>
  <si>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</si>
  <si>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>Y (mesure de Ro)</t>
  </si>
  <si>
    <t>Matrice générant des nombres aléatoires pour chaque paramètre compris dans les bornes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</si>
</sst>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Grotesque"/>
      <family val="2"/>
      <charset val="1"/>
    </font>
    <font>
      <sz val="10"/>
      <name val="Times New Roman"/>
      <family val="2"/>
      <charset val="1"/>
    </font>
    <font>
      <b/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0" xfId="0" applyNumberFormat="1" applyFont="1"/>
    <xf numFmtId="0" fontId="5" fillId="0" borderId="0" xfId="0" applyFont="1" applyBorder="1" applyAlignment="1">
      <alignment horizontal="right"/>
    </xf>
    <xf numFmtId="0" fontId="9" fillId="9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/>
    </xf>
    <xf numFmtId="0" fontId="6" fillId="10" borderId="5" xfId="0" applyFont="1" applyFill="1" applyBorder="1"/>
    <xf numFmtId="0" fontId="13" fillId="0" borderId="5" xfId="0" applyFont="1" applyBorder="1" applyAlignment="1">
      <alignment horizontal="right"/>
    </xf>
    <xf numFmtId="48" fontId="7" fillId="0" borderId="5" xfId="0" applyNumberFormat="1" applyFont="1" applyBorder="1"/>
    <xf numFmtId="2" fontId="12" fillId="8" borderId="5" xfId="0" applyNumberFormat="1" applyFont="1" applyFill="1" applyBorder="1"/>
    <xf numFmtId="165" fontId="12" fillId="4" borderId="5" xfId="0" applyNumberFormat="1" applyFont="1" applyFill="1" applyBorder="1"/>
    <xf numFmtId="0" fontId="12" fillId="5" borderId="4" xfId="0" applyFont="1" applyFill="1" applyBorder="1"/>
    <xf numFmtId="0" fontId="12" fillId="5" borderId="6" xfId="0" applyFont="1" applyFill="1" applyBorder="1"/>
    <xf numFmtId="0" fontId="12" fillId="5" borderId="5" xfId="0" applyFont="1" applyFill="1" applyBorder="1"/>
    <xf numFmtId="0" fontId="7" fillId="0" borderId="0" xfId="0" applyFont="1" applyAlignment="1">
      <alignment horizontal="right"/>
    </xf>
    <xf numFmtId="165" fontId="5" fillId="6" borderId="6" xfId="0" applyNumberFormat="1" applyFont="1" applyFill="1" applyBorder="1"/>
    <xf numFmtId="165" fontId="5" fillId="6" borderId="2" xfId="0" applyNumberFormat="1" applyFont="1" applyFill="1" applyBorder="1"/>
    <xf numFmtId="165" fontId="5" fillId="6" borderId="3" xfId="0" applyNumberFormat="1" applyFont="1" applyFill="1" applyBorder="1"/>
    <xf numFmtId="165" fontId="5" fillId="7" borderId="7" xfId="0" applyNumberFormat="1" applyFont="1" applyFill="1" applyBorder="1"/>
    <xf numFmtId="165" fontId="5" fillId="7" borderId="0" xfId="0" applyNumberFormat="1" applyFont="1" applyFill="1"/>
    <xf numFmtId="165" fontId="5" fillId="7" borderId="0" xfId="0" applyNumberFormat="1" applyFont="1" applyFill="1" applyBorder="1"/>
    <xf numFmtId="165" fontId="5" fillId="7" borderId="1" xfId="0" applyNumberFormat="1" applyFont="1" applyFill="1" applyBorder="1"/>
    <xf numFmtId="165" fontId="5" fillId="3" borderId="7" xfId="0" applyNumberFormat="1" applyFont="1" applyFill="1" applyBorder="1"/>
    <xf numFmtId="165" fontId="5" fillId="3" borderId="0" xfId="0" applyNumberFormat="1" applyFont="1" applyFill="1" applyBorder="1"/>
    <xf numFmtId="165" fontId="5" fillId="3" borderId="0" xfId="0" applyNumberFormat="1" applyFont="1" applyFill="1"/>
    <xf numFmtId="165" fontId="5" fillId="3" borderId="1" xfId="0" applyNumberFormat="1" applyFont="1" applyFill="1" applyBorder="1"/>
    <xf numFmtId="165" fontId="5" fillId="3" borderId="8" xfId="0" applyNumberFormat="1" applyFont="1" applyFill="1" applyBorder="1"/>
    <xf numFmtId="165" fontId="5" fillId="3" borderId="9" xfId="0" applyNumberFormat="1" applyFont="1" applyFill="1" applyBorder="1"/>
    <xf numFmtId="165" fontId="5" fillId="3" borderId="10" xfId="0" applyNumberFormat="1" applyFont="1" applyFill="1" applyBorder="1"/>
    <xf numFmtId="0" fontId="15" fillId="0" borderId="0" xfId="0" applyFont="1" applyAlignment="1">
      <alignment horizontal="right"/>
    </xf>
    <xf numFmtId="165" fontId="5" fillId="11" borderId="7" xfId="0" applyNumberFormat="1" applyFont="1" applyFill="1" applyBorder="1"/>
    <xf numFmtId="165" fontId="5" fillId="12" borderId="0" xfId="0" applyNumberFormat="1" applyFont="1" applyFill="1"/>
    <xf numFmtId="165" fontId="5" fillId="13" borderId="0" xfId="0" applyNumberFormat="1" applyFont="1" applyFill="1"/>
    <xf numFmtId="0" fontId="2" fillId="14" borderId="0" xfId="0" applyFont="1" applyFill="1"/>
    <xf numFmtId="9" fontId="0" fillId="0" borderId="0" xfId="1" applyFont="1"/>
    <xf numFmtId="0" fontId="3" fillId="0" borderId="0" xfId="2"/>
    <xf numFmtId="0" fontId="3" fillId="4" borderId="5" xfId="2" applyFill="1" applyBorder="1"/>
    <xf numFmtId="167" fontId="0" fillId="0" borderId="5" xfId="3" applyNumberFormat="1" applyFont="1" applyBorder="1"/>
    <xf numFmtId="0" fontId="3" fillId="15" borderId="4" xfId="2" applyFill="1" applyBorder="1"/>
    <xf numFmtId="0" fontId="4" fillId="4" borderId="11" xfId="2" applyFont="1" applyFill="1" applyBorder="1" applyAlignment="1">
      <alignment horizontal="center"/>
    </xf>
    <xf numFmtId="0" fontId="3" fillId="0" borderId="4" xfId="2" applyBorder="1"/>
    <xf numFmtId="2" fontId="3" fillId="0" borderId="5" xfId="2" applyNumberFormat="1" applyBorder="1"/>
    <xf numFmtId="169" fontId="0" fillId="16" borderId="5" xfId="3" applyNumberFormat="1" applyFont="1" applyFill="1" applyBorder="1"/>
    <xf numFmtId="168" fontId="3" fillId="12" borderId="5" xfId="2" applyNumberFormat="1" applyFill="1" applyBorder="1"/>
    <xf numFmtId="169" fontId="4" fillId="17" borderId="5" xfId="3" applyNumberFormat="1" applyFont="1" applyFill="1" applyBorder="1"/>
    <xf numFmtId="0" fontId="16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vertical="top"/>
    </xf>
    <xf numFmtId="0" fontId="5" fillId="17" borderId="1" xfId="0" applyFont="1" applyFill="1" applyBorder="1" applyAlignment="1">
      <alignment horizontal="right"/>
    </xf>
    <xf numFmtId="0" fontId="6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'!$H$19:$H$28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'!$I$19:$I$28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'!$H$19:$H$28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 '!$J$19:$J$28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5858945756780405"/>
                  <c:y val="-4.1666666666666669E-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0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47</xdr:row>
      <xdr:rowOff>0</xdr:rowOff>
    </xdr:from>
    <xdr:to>
      <xdr:col>12</xdr:col>
      <xdr:colOff>99060</xdr:colOff>
      <xdr:row>62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47</xdr:row>
      <xdr:rowOff>30480</xdr:rowOff>
    </xdr:from>
    <xdr:to>
      <xdr:col>5</xdr:col>
      <xdr:colOff>739140</xdr:colOff>
      <xdr:row>62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4</xdr:row>
      <xdr:rowOff>114300</xdr:rowOff>
    </xdr:from>
    <xdr:to>
      <xdr:col>13</xdr:col>
      <xdr:colOff>504825</xdr:colOff>
      <xdr:row>13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>
        <row r="3">
          <cell r="G3" t="str">
            <v>Err norm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S46"/>
  <sheetViews>
    <sheetView tabSelected="1" zoomScale="85" zoomScaleNormal="85" workbookViewId="0">
      <selection activeCell="L15" sqref="L15"/>
    </sheetView>
  </sheetViews>
  <sheetFormatPr baseColWidth="10" defaultRowHeight="13.8" x14ac:dyDescent="0.25"/>
  <cols>
    <col min="1" max="12" width="11.5546875" style="2"/>
    <col min="13" max="13" width="14.33203125" style="2" customWidth="1"/>
    <col min="14" max="16384" width="11.5546875" style="2"/>
  </cols>
  <sheetData>
    <row r="1" spans="1:18" x14ac:dyDescent="0.25">
      <c r="A1" s="55" t="s">
        <v>4</v>
      </c>
      <c r="B1" s="55"/>
      <c r="C1" s="55"/>
      <c r="D1" s="55"/>
      <c r="E1" s="55"/>
      <c r="F1" s="55"/>
      <c r="G1" s="55"/>
      <c r="H1" s="55"/>
    </row>
    <row r="2" spans="1:18" x14ac:dyDescent="0.25">
      <c r="N2" s="2" t="s">
        <v>47</v>
      </c>
    </row>
    <row r="3" spans="1:18" x14ac:dyDescent="0.25">
      <c r="I3" s="2" t="s">
        <v>43</v>
      </c>
      <c r="N3" s="5">
        <f ca="1">0.5+RAND()*(1-0.5)</f>
        <v>0.63637163661237417</v>
      </c>
      <c r="O3" s="5">
        <f ca="1">0.5+RAND()*(1.5-0.5)</f>
        <v>1.4117905444133449</v>
      </c>
      <c r="P3" s="5">
        <f ca="1">0.3+RAND()*(0.6-0.3)</f>
        <v>0.41425779240136257</v>
      </c>
      <c r="Q3" s="2">
        <f ca="1">RANDBETWEEN(1,5)</f>
        <v>4</v>
      </c>
      <c r="R3" s="5">
        <f ca="1">0.2+RAND()*(0.6-0.2)</f>
        <v>0.45883893834425082</v>
      </c>
    </row>
    <row r="4" spans="1:18" x14ac:dyDescent="0.25">
      <c r="I4" s="2" t="s">
        <v>44</v>
      </c>
      <c r="N4" s="5">
        <f t="shared" ref="N4:N12" ca="1" si="0">0.5+RAND()*(1-0.5)</f>
        <v>0.52693310190084119</v>
      </c>
      <c r="O4" s="5">
        <f t="shared" ref="O4:O12" ca="1" si="1">0.5+RAND()*(1.5-0.5)</f>
        <v>1.074240245558221</v>
      </c>
      <c r="P4" s="5">
        <f t="shared" ref="P4:P12" ca="1" si="2">0.3+RAND()*(0.6-0.3)</f>
        <v>0.58019404419338261</v>
      </c>
      <c r="Q4" s="2">
        <f t="shared" ref="Q4:Q12" ca="1" si="3">RANDBETWEEN(1,5)</f>
        <v>5</v>
      </c>
      <c r="R4" s="5">
        <f t="shared" ref="R4:R12" ca="1" si="4">0.2+RAND()*(0.6-0.2)</f>
        <v>0.32082617603494884</v>
      </c>
    </row>
    <row r="5" spans="1:18" x14ac:dyDescent="0.25">
      <c r="I5" s="2" t="s">
        <v>45</v>
      </c>
      <c r="N5" s="5">
        <f t="shared" ca="1" si="0"/>
        <v>0.90669646323302366</v>
      </c>
      <c r="O5" s="5">
        <f t="shared" ca="1" si="1"/>
        <v>0.72689340925890322</v>
      </c>
      <c r="P5" s="5">
        <f t="shared" ca="1" si="2"/>
        <v>0.32624461793641668</v>
      </c>
      <c r="Q5" s="2">
        <f t="shared" ca="1" si="3"/>
        <v>2</v>
      </c>
      <c r="R5" s="5">
        <f t="shared" ca="1" si="4"/>
        <v>0.37087417816549151</v>
      </c>
    </row>
    <row r="6" spans="1:18" x14ac:dyDescent="0.25">
      <c r="I6" s="2" t="s">
        <v>7</v>
      </c>
      <c r="J6" s="1" t="s">
        <v>8</v>
      </c>
      <c r="N6" s="5">
        <f t="shared" ca="1" si="0"/>
        <v>0.85467308732098779</v>
      </c>
      <c r="O6" s="5">
        <f t="shared" ca="1" si="1"/>
        <v>0.55368114772028731</v>
      </c>
      <c r="P6" s="5">
        <f t="shared" ca="1" si="2"/>
        <v>0.47230263035947362</v>
      </c>
      <c r="Q6" s="2">
        <f t="shared" ca="1" si="3"/>
        <v>2</v>
      </c>
      <c r="R6" s="5">
        <f t="shared" ca="1" si="4"/>
        <v>0.3681563078104676</v>
      </c>
    </row>
    <row r="7" spans="1:18" x14ac:dyDescent="0.25">
      <c r="J7" s="1" t="s">
        <v>9</v>
      </c>
      <c r="N7" s="5">
        <f t="shared" ca="1" si="0"/>
        <v>0.99294796686416709</v>
      </c>
      <c r="O7" s="5">
        <f t="shared" ca="1" si="1"/>
        <v>1.1348452693277435</v>
      </c>
      <c r="P7" s="5">
        <f t="shared" ca="1" si="2"/>
        <v>0.58118604181829503</v>
      </c>
      <c r="Q7" s="2">
        <f t="shared" ca="1" si="3"/>
        <v>2</v>
      </c>
      <c r="R7" s="5">
        <f t="shared" ca="1" si="4"/>
        <v>0.31890408933739145</v>
      </c>
    </row>
    <row r="8" spans="1:18" x14ac:dyDescent="0.25">
      <c r="J8" s="1" t="s">
        <v>10</v>
      </c>
      <c r="N8" s="5">
        <f t="shared" ca="1" si="0"/>
        <v>0.8614180076855098</v>
      </c>
      <c r="O8" s="5">
        <f t="shared" ca="1" si="1"/>
        <v>0.86537146696149125</v>
      </c>
      <c r="P8" s="5">
        <f t="shared" ca="1" si="2"/>
        <v>0.36281539366831844</v>
      </c>
      <c r="Q8" s="2">
        <f t="shared" ca="1" si="3"/>
        <v>5</v>
      </c>
      <c r="R8" s="5">
        <f t="shared" ca="1" si="4"/>
        <v>0.31695414427686108</v>
      </c>
    </row>
    <row r="9" spans="1:18" x14ac:dyDescent="0.25">
      <c r="J9" s="1" t="s">
        <v>11</v>
      </c>
      <c r="N9" s="5">
        <f t="shared" ca="1" si="0"/>
        <v>0.55859372497171456</v>
      </c>
      <c r="O9" s="5">
        <f t="shared" ca="1" si="1"/>
        <v>1.1426769808075945</v>
      </c>
      <c r="P9" s="5">
        <f t="shared" ca="1" si="2"/>
        <v>0.5321990441063722</v>
      </c>
      <c r="Q9" s="2">
        <f t="shared" ca="1" si="3"/>
        <v>5</v>
      </c>
      <c r="R9" s="5">
        <f t="shared" ca="1" si="4"/>
        <v>0.2872174830613341</v>
      </c>
    </row>
    <row r="10" spans="1:18" x14ac:dyDescent="0.25">
      <c r="J10" s="1" t="s">
        <v>12</v>
      </c>
      <c r="N10" s="5">
        <f t="shared" ca="1" si="0"/>
        <v>0.76412042816344905</v>
      </c>
      <c r="O10" s="5">
        <f t="shared" ca="1" si="1"/>
        <v>1.3583054907318788</v>
      </c>
      <c r="P10" s="5">
        <f t="shared" ca="1" si="2"/>
        <v>0.5411763747654601</v>
      </c>
      <c r="Q10" s="2">
        <f t="shared" ca="1" si="3"/>
        <v>2</v>
      </c>
      <c r="R10" s="5">
        <f t="shared" ca="1" si="4"/>
        <v>0.31250090252694507</v>
      </c>
    </row>
    <row r="11" spans="1:18" x14ac:dyDescent="0.25">
      <c r="N11" s="5">
        <f t="shared" ca="1" si="0"/>
        <v>0.9419038645986999</v>
      </c>
      <c r="O11" s="5">
        <f t="shared" ca="1" si="1"/>
        <v>1.2232689975025108</v>
      </c>
      <c r="P11" s="5">
        <f t="shared" ca="1" si="2"/>
        <v>0.4802083603092222</v>
      </c>
      <c r="Q11" s="2">
        <f t="shared" ca="1" si="3"/>
        <v>2</v>
      </c>
      <c r="R11" s="5">
        <f t="shared" ca="1" si="4"/>
        <v>0.30019972191100763</v>
      </c>
    </row>
    <row r="12" spans="1:18" x14ac:dyDescent="0.25">
      <c r="N12" s="5">
        <f t="shared" ca="1" si="0"/>
        <v>0.92541059177170149</v>
      </c>
      <c r="O12" s="5">
        <f t="shared" ca="1" si="1"/>
        <v>1.2001163562430883</v>
      </c>
      <c r="P12" s="5">
        <f t="shared" ca="1" si="2"/>
        <v>0.43233843377956688</v>
      </c>
      <c r="Q12" s="2">
        <f t="shared" ca="1" si="3"/>
        <v>5</v>
      </c>
      <c r="R12" s="5">
        <f t="shared" ca="1" si="4"/>
        <v>0.26639395245599629</v>
      </c>
    </row>
    <row r="13" spans="1:18" x14ac:dyDescent="0.25">
      <c r="N13" s="5"/>
      <c r="O13" s="5"/>
      <c r="P13" s="5"/>
      <c r="R13" s="5"/>
    </row>
    <row r="14" spans="1:18" x14ac:dyDescent="0.25">
      <c r="N14" s="5"/>
      <c r="O14" s="5"/>
      <c r="P14" s="5"/>
      <c r="R14" s="5"/>
    </row>
    <row r="15" spans="1:18" x14ac:dyDescent="0.25">
      <c r="N15" s="5"/>
      <c r="O15" s="5"/>
      <c r="P15" s="5"/>
      <c r="R15" s="5"/>
    </row>
    <row r="16" spans="1:18" x14ac:dyDescent="0.25">
      <c r="N16" s="5"/>
      <c r="O16" s="5"/>
      <c r="P16" s="5"/>
      <c r="R16" s="5"/>
    </row>
    <row r="17" spans="1:19" x14ac:dyDescent="0.25">
      <c r="C17" s="2">
        <f ca="1">COUNT(N3:N12)</f>
        <v>10</v>
      </c>
    </row>
    <row r="18" spans="1:19" ht="28.8" x14ac:dyDescent="0.25">
      <c r="A18" s="3" t="s">
        <v>5</v>
      </c>
      <c r="B18" s="11" t="s">
        <v>23</v>
      </c>
      <c r="C18" s="8" t="s">
        <v>0</v>
      </c>
      <c r="D18" s="8" t="s">
        <v>1</v>
      </c>
      <c r="E18" s="8" t="s">
        <v>2</v>
      </c>
      <c r="F18" s="8" t="s">
        <v>3</v>
      </c>
      <c r="G18" s="9" t="s">
        <v>6</v>
      </c>
      <c r="H18" s="10" t="s">
        <v>46</v>
      </c>
      <c r="I18" s="9" t="s">
        <v>18</v>
      </c>
      <c r="J18" s="9" t="s">
        <v>20</v>
      </c>
      <c r="K18" s="7" t="s">
        <v>21</v>
      </c>
      <c r="L18" s="2" t="s">
        <v>13</v>
      </c>
    </row>
    <row r="19" spans="1:19" x14ac:dyDescent="0.25">
      <c r="A19" s="54">
        <v>1</v>
      </c>
      <c r="B19" s="6">
        <v>1</v>
      </c>
      <c r="C19" s="2">
        <v>0.6</v>
      </c>
      <c r="D19" s="2">
        <v>1.2</v>
      </c>
      <c r="E19" s="2">
        <v>0.5</v>
      </c>
      <c r="F19" s="2">
        <v>2</v>
      </c>
      <c r="G19" s="2">
        <v>0.5</v>
      </c>
      <c r="H19" s="5">
        <v>0</v>
      </c>
      <c r="I19" s="5">
        <f ca="1">$G$36+$F$36*N3+$E$36*O3+$D$36*P3+$C$36*Q3+$B$36*R3</f>
        <v>0</v>
      </c>
      <c r="J19" s="5">
        <f ca="1">H19-I19</f>
        <v>0</v>
      </c>
      <c r="K19" s="5">
        <f ca="1">J19^2</f>
        <v>0</v>
      </c>
    </row>
    <row r="20" spans="1:19" ht="14.4" x14ac:dyDescent="0.3">
      <c r="A20" s="4">
        <v>2</v>
      </c>
      <c r="B20" s="6">
        <v>1</v>
      </c>
      <c r="C20" s="2">
        <v>0.9</v>
      </c>
      <c r="D20" s="2">
        <v>0.6</v>
      </c>
      <c r="E20" s="2">
        <v>0.5</v>
      </c>
      <c r="F20" s="2">
        <v>5</v>
      </c>
      <c r="G20" s="2">
        <v>0.2</v>
      </c>
      <c r="H20" s="5">
        <v>0</v>
      </c>
      <c r="I20" s="5">
        <f ca="1">$G$36+$F$36*N4+$E$36*O4+$D$36*P4+$C$36*Q4+$B$36*R4</f>
        <v>0</v>
      </c>
      <c r="J20" s="5">
        <f t="shared" ref="J20:J28" ca="1" si="5">H20-I20</f>
        <v>0</v>
      </c>
      <c r="K20" s="5">
        <f t="shared" ref="K20:K28" ca="1" si="6">J20^2</f>
        <v>0</v>
      </c>
      <c r="N20" t="s">
        <v>30</v>
      </c>
      <c r="O20" s="39" t="s">
        <v>0</v>
      </c>
      <c r="P20" s="39" t="s">
        <v>1</v>
      </c>
      <c r="Q20" s="39" t="s">
        <v>2</v>
      </c>
      <c r="R20" s="39" t="s">
        <v>3</v>
      </c>
      <c r="S20" s="39" t="s">
        <v>6</v>
      </c>
    </row>
    <row r="21" spans="1:19" ht="14.4" x14ac:dyDescent="0.3">
      <c r="A21" s="4">
        <v>3</v>
      </c>
      <c r="B21" s="6">
        <v>1</v>
      </c>
      <c r="C21" s="2">
        <v>1</v>
      </c>
      <c r="D21" s="2">
        <v>1.1000000000000001</v>
      </c>
      <c r="E21" s="2">
        <v>0.4</v>
      </c>
      <c r="F21" s="2">
        <v>3</v>
      </c>
      <c r="G21" s="2">
        <v>0.3</v>
      </c>
      <c r="H21" s="5">
        <v>0</v>
      </c>
      <c r="I21" s="5">
        <f ca="1">$G$36+$F$36*N5+$E$36*O5+$D$36*P5+$C$36*Q5+$B$36*R5</f>
        <v>0</v>
      </c>
      <c r="J21" s="5">
        <f t="shared" ca="1" si="5"/>
        <v>0</v>
      </c>
      <c r="K21" s="5">
        <f t="shared" ca="1" si="6"/>
        <v>0</v>
      </c>
      <c r="N21" s="39" t="s">
        <v>0</v>
      </c>
      <c r="O21" s="40">
        <f ca="1">CORREL(N3:N12,N3:N12)^2</f>
        <v>1.0000000000000004</v>
      </c>
      <c r="P21" s="40"/>
      <c r="Q21" s="40"/>
      <c r="R21" s="40"/>
      <c r="S21" s="40"/>
    </row>
    <row r="22" spans="1:19" ht="14.4" x14ac:dyDescent="0.3">
      <c r="A22" s="4">
        <v>4</v>
      </c>
      <c r="B22" s="6">
        <v>1</v>
      </c>
      <c r="C22" s="2">
        <v>0.5</v>
      </c>
      <c r="D22" s="2">
        <v>1.3</v>
      </c>
      <c r="E22" s="2">
        <v>0.3</v>
      </c>
      <c r="F22" s="2">
        <v>5</v>
      </c>
      <c r="G22" s="2">
        <v>0.4</v>
      </c>
      <c r="H22" s="5">
        <v>0</v>
      </c>
      <c r="I22" s="5">
        <f ca="1">$G$36+$F$36*N6+$E$36*O6+$D$36*P6+$C$36*Q6+$B$36*R6</f>
        <v>0</v>
      </c>
      <c r="J22" s="5">
        <f t="shared" ca="1" si="5"/>
        <v>0</v>
      </c>
      <c r="K22" s="5">
        <f t="shared" ca="1" si="6"/>
        <v>0</v>
      </c>
      <c r="N22" s="39" t="s">
        <v>1</v>
      </c>
      <c r="O22" s="40">
        <f ca="1">CORREL(N3:N12,O3:O12)^2</f>
        <v>7.3389570631083034E-2</v>
      </c>
      <c r="P22" s="40">
        <f ca="1">CORREL(O3:O12,O3:O12)</f>
        <v>1.0000000000000002</v>
      </c>
      <c r="Q22" s="40"/>
      <c r="R22" s="40"/>
      <c r="S22" s="40"/>
    </row>
    <row r="23" spans="1:19" ht="14.4" x14ac:dyDescent="0.3">
      <c r="A23" s="4">
        <v>5</v>
      </c>
      <c r="B23" s="6">
        <v>1</v>
      </c>
      <c r="C23" s="2">
        <v>0.7</v>
      </c>
      <c r="D23" s="2">
        <v>0.7</v>
      </c>
      <c r="E23" s="2">
        <v>0.4</v>
      </c>
      <c r="F23" s="2">
        <v>2</v>
      </c>
      <c r="G23" s="2">
        <v>0.6</v>
      </c>
      <c r="H23" s="5">
        <v>0</v>
      </c>
      <c r="I23" s="5">
        <f ca="1">$G$36+$F$36*N7+$E$36*O7+$D$36*P7+$C$36*Q7+$B$36*R7</f>
        <v>0</v>
      </c>
      <c r="J23" s="5">
        <f t="shared" ca="1" si="5"/>
        <v>0</v>
      </c>
      <c r="K23" s="5">
        <f t="shared" ca="1" si="6"/>
        <v>0</v>
      </c>
      <c r="N23" s="39" t="s">
        <v>2</v>
      </c>
      <c r="O23" s="40">
        <f ca="1">CORREL(N3:N12,P3:P12)^2</f>
        <v>0.1001301816827003</v>
      </c>
      <c r="P23" s="40">
        <f ca="1">CORREL(O3:O12,P3:P12)^2</f>
        <v>0.13631438314891572</v>
      </c>
      <c r="Q23" s="40">
        <f ca="1" xml:space="preserve"> CORREL(P3:P12,P3:P12)^2</f>
        <v>1.0000000000000004</v>
      </c>
      <c r="R23" s="40"/>
      <c r="S23" s="40"/>
    </row>
    <row r="24" spans="1:19" ht="14.4" x14ac:dyDescent="0.3">
      <c r="A24" s="4">
        <v>6</v>
      </c>
      <c r="B24" s="6">
        <v>1</v>
      </c>
      <c r="C24" s="2">
        <v>0.6</v>
      </c>
      <c r="D24" s="2">
        <v>0.9</v>
      </c>
      <c r="E24" s="2">
        <v>0.4</v>
      </c>
      <c r="F24" s="2">
        <v>1</v>
      </c>
      <c r="G24" s="2">
        <v>0.3</v>
      </c>
      <c r="H24" s="5">
        <v>0</v>
      </c>
      <c r="I24" s="5">
        <f ca="1">$G$36+$F$36*N8+$E$36*O8+$D$36*P8+$C$36*Q8+$B$36*R8</f>
        <v>0</v>
      </c>
      <c r="J24" s="5">
        <f t="shared" ca="1" si="5"/>
        <v>0</v>
      </c>
      <c r="K24" s="5">
        <f t="shared" ca="1" si="6"/>
        <v>0</v>
      </c>
      <c r="N24" s="39" t="s">
        <v>3</v>
      </c>
      <c r="O24" s="40">
        <f ca="1">CORREL(N3:N12,Q3:Q12)^2</f>
        <v>0.31215004909899002</v>
      </c>
      <c r="P24" s="40">
        <f ca="1">CORREL(O3:O12,Q3:Q12)^2</f>
        <v>3.5848364966070599E-2</v>
      </c>
      <c r="Q24" s="40">
        <f ca="1">CORREL(P3:P12,Q3:Q12)^2</f>
        <v>2.5936920216143638E-3</v>
      </c>
      <c r="R24" s="40">
        <f ca="1" xml:space="preserve"> CORREL(Q3:Q12,Q3:Q12)^2</f>
        <v>1</v>
      </c>
      <c r="S24" s="40"/>
    </row>
    <row r="25" spans="1:19" ht="14.4" x14ac:dyDescent="0.3">
      <c r="A25" s="4">
        <v>7</v>
      </c>
      <c r="B25" s="6">
        <v>1</v>
      </c>
      <c r="C25" s="2">
        <v>0.6</v>
      </c>
      <c r="D25" s="2">
        <v>1.4</v>
      </c>
      <c r="E25" s="2">
        <v>0.5</v>
      </c>
      <c r="F25" s="2">
        <v>3</v>
      </c>
      <c r="G25" s="2">
        <v>0.4</v>
      </c>
      <c r="H25" s="5">
        <v>0</v>
      </c>
      <c r="I25" s="5">
        <f ca="1">$G$36+$F$36*N9+$E$36*O9+$D$36*P9+$C$36*Q9+$B$36*R9</f>
        <v>0</v>
      </c>
      <c r="J25" s="5">
        <f t="shared" ca="1" si="5"/>
        <v>0</v>
      </c>
      <c r="K25" s="5">
        <f t="shared" ca="1" si="6"/>
        <v>0</v>
      </c>
      <c r="N25" s="39" t="s">
        <v>6</v>
      </c>
      <c r="O25" s="40">
        <f ca="1">CORREL(N3:N12,R3:R12)^2</f>
        <v>3.8648705893378835E-2</v>
      </c>
      <c r="P25" s="40">
        <f ca="1">CORREL(O3:O12,R3:R12)^2</f>
        <v>4.1816053634814174E-3</v>
      </c>
      <c r="Q25" s="40">
        <f ca="1">CORREL(P3:P12,R3:R12)^2</f>
        <v>0.12912164258154563</v>
      </c>
      <c r="R25" s="40">
        <f ca="1">CORREL(Q3:Q12,R3:R12)^2</f>
        <v>4.4740218420844573E-2</v>
      </c>
      <c r="S25" s="40">
        <f ca="1">CORREL(R3:R12,R3:R12)</f>
        <v>1</v>
      </c>
    </row>
    <row r="26" spans="1:19" x14ac:dyDescent="0.25">
      <c r="A26" s="4">
        <v>8</v>
      </c>
      <c r="B26" s="6">
        <v>1</v>
      </c>
      <c r="C26" s="2">
        <v>0.5</v>
      </c>
      <c r="D26" s="2">
        <v>0.9</v>
      </c>
      <c r="E26" s="2">
        <v>0.5</v>
      </c>
      <c r="F26" s="2">
        <v>2</v>
      </c>
      <c r="G26" s="2">
        <v>0.4</v>
      </c>
      <c r="H26" s="5">
        <v>0</v>
      </c>
      <c r="I26" s="5">
        <f ca="1">$G$36+$F$36*N10+$E$36*O10+$D$36*P10+$C$36*Q10+$B$36*R10</f>
        <v>0</v>
      </c>
      <c r="J26" s="5">
        <f t="shared" ca="1" si="5"/>
        <v>0</v>
      </c>
      <c r="K26" s="5">
        <f t="shared" ca="1" si="6"/>
        <v>0</v>
      </c>
    </row>
    <row r="27" spans="1:19" x14ac:dyDescent="0.25">
      <c r="A27" s="4">
        <v>9</v>
      </c>
      <c r="B27" s="6">
        <v>1</v>
      </c>
      <c r="C27" s="2">
        <v>1</v>
      </c>
      <c r="D27" s="2">
        <v>0.8</v>
      </c>
      <c r="E27" s="2">
        <v>0.4</v>
      </c>
      <c r="F27" s="2">
        <v>2</v>
      </c>
      <c r="G27" s="2">
        <v>0.6</v>
      </c>
      <c r="H27" s="5">
        <v>0</v>
      </c>
      <c r="I27" s="5">
        <f ca="1">$G$36+$F$36*N11+$E$36*O11+$D$36*P11+$C$36*Q11+$B$36*R11</f>
        <v>0</v>
      </c>
      <c r="J27" s="5">
        <f t="shared" ca="1" si="5"/>
        <v>0</v>
      </c>
      <c r="K27" s="5">
        <f t="shared" ca="1" si="6"/>
        <v>0</v>
      </c>
    </row>
    <row r="28" spans="1:19" x14ac:dyDescent="0.25">
      <c r="A28" s="4">
        <v>10</v>
      </c>
      <c r="B28" s="6">
        <v>1</v>
      </c>
      <c r="C28" s="2">
        <v>0.7</v>
      </c>
      <c r="D28" s="2">
        <v>0.8</v>
      </c>
      <c r="E28" s="2">
        <v>0.5</v>
      </c>
      <c r="F28" s="2">
        <v>4</v>
      </c>
      <c r="G28" s="2">
        <v>0.5</v>
      </c>
      <c r="H28" s="5">
        <v>0</v>
      </c>
      <c r="I28" s="5">
        <f ca="1">$G$36+$F$36*N12+$E$36*O12+$D$36*P12+$C$36*Q12+$B$36*R12</f>
        <v>0</v>
      </c>
      <c r="J28" s="5">
        <f t="shared" ca="1" si="5"/>
        <v>0</v>
      </c>
      <c r="K28" s="5">
        <f t="shared" ca="1" si="6"/>
        <v>0</v>
      </c>
    </row>
    <row r="29" spans="1:19" ht="15.6" x14ac:dyDescent="0.3">
      <c r="A29" s="6"/>
      <c r="B29" s="5"/>
      <c r="C29" s="5"/>
      <c r="D29" s="5"/>
      <c r="F29" s="5"/>
      <c r="G29" s="5"/>
      <c r="I29" s="13" t="s">
        <v>22</v>
      </c>
      <c r="J29" s="14">
        <f ca="1">SUM(J19:J28)</f>
        <v>0</v>
      </c>
      <c r="K29" s="15">
        <f ca="1">SUMSQ(J19:J28)</f>
        <v>0</v>
      </c>
    </row>
    <row r="30" spans="1:19" x14ac:dyDescent="0.25">
      <c r="A30" s="53" t="s">
        <v>42</v>
      </c>
      <c r="B30" s="5"/>
      <c r="C30" s="5"/>
      <c r="D30" s="5"/>
      <c r="F30" s="5"/>
      <c r="G30" s="5"/>
      <c r="K30" s="16">
        <f ca="1">SUM(J19:J28)/C39</f>
        <v>0</v>
      </c>
    </row>
    <row r="31" spans="1:19" x14ac:dyDescent="0.25">
      <c r="K31" s="12">
        <f ca="1">SQRT(K30)</f>
        <v>0</v>
      </c>
    </row>
    <row r="32" spans="1:19" x14ac:dyDescent="0.25">
      <c r="A32" s="2" t="s">
        <v>16</v>
      </c>
    </row>
    <row r="34" spans="1:14" x14ac:dyDescent="0.25">
      <c r="A34" s="2" t="s">
        <v>14</v>
      </c>
      <c r="I34" s="2" t="s">
        <v>29</v>
      </c>
    </row>
    <row r="35" spans="1:14" ht="14.4" x14ac:dyDescent="0.3">
      <c r="B35" s="17" t="s">
        <v>6</v>
      </c>
      <c r="C35" s="17" t="s">
        <v>3</v>
      </c>
      <c r="D35" s="18" t="s">
        <v>2</v>
      </c>
      <c r="E35" s="17" t="s">
        <v>1</v>
      </c>
      <c r="F35" s="17" t="s">
        <v>0</v>
      </c>
      <c r="G35" s="19" t="s">
        <v>19</v>
      </c>
      <c r="I35" t="s">
        <v>30</v>
      </c>
      <c r="J35" s="39" t="s">
        <v>0</v>
      </c>
      <c r="K35" s="39" t="s">
        <v>1</v>
      </c>
      <c r="L35" s="39" t="s">
        <v>2</v>
      </c>
      <c r="M35" s="39" t="s">
        <v>3</v>
      </c>
      <c r="N35" s="39" t="s">
        <v>6</v>
      </c>
    </row>
    <row r="36" spans="1:14" ht="14.4" x14ac:dyDescent="0.3">
      <c r="A36" s="20" t="s">
        <v>24</v>
      </c>
      <c r="B36" s="21" cm="1">
        <f t="array" aca="1" ref="B36:G40" ca="1">LINEST(_Y_mes,_Mat_exp,1,1)</f>
        <v>0</v>
      </c>
      <c r="C36" s="22">
        <f ca="1"/>
        <v>0</v>
      </c>
      <c r="D36" s="22">
        <f ca="1"/>
        <v>0</v>
      </c>
      <c r="E36" s="22">
        <f ca="1"/>
        <v>0</v>
      </c>
      <c r="F36" s="22">
        <f ca="1"/>
        <v>0</v>
      </c>
      <c r="G36" s="23">
        <f ca="1"/>
        <v>0</v>
      </c>
      <c r="I36" s="39" t="s">
        <v>0</v>
      </c>
      <c r="J36" s="40">
        <f>CORREL(C19:C28,C19:C28)^2</f>
        <v>1</v>
      </c>
      <c r="K36" s="40"/>
      <c r="L36" s="40"/>
      <c r="M36" s="40"/>
      <c r="N36" s="40"/>
    </row>
    <row r="37" spans="1:14" ht="14.4" x14ac:dyDescent="0.3">
      <c r="A37" s="35" t="s">
        <v>27</v>
      </c>
      <c r="B37" s="24">
        <f ca="1"/>
        <v>0</v>
      </c>
      <c r="C37" s="25">
        <f ca="1"/>
        <v>0</v>
      </c>
      <c r="D37" s="26">
        <f ca="1"/>
        <v>0</v>
      </c>
      <c r="E37" s="25">
        <f ca="1"/>
        <v>0</v>
      </c>
      <c r="F37" s="25">
        <f ca="1"/>
        <v>0</v>
      </c>
      <c r="G37" s="27">
        <f ca="1"/>
        <v>0</v>
      </c>
      <c r="I37" s="39" t="s">
        <v>1</v>
      </c>
      <c r="J37" s="40">
        <f>CORREL(C19:C28,D19:D28)^2</f>
        <v>0.18402571969140166</v>
      </c>
      <c r="K37" s="40">
        <f>CORREL(D19:D28,D19:D28)</f>
        <v>1</v>
      </c>
      <c r="L37" s="40"/>
      <c r="M37" s="40"/>
      <c r="N37" s="40"/>
    </row>
    <row r="38" spans="1:14" ht="14.4" x14ac:dyDescent="0.3">
      <c r="A38" s="20" t="s">
        <v>25</v>
      </c>
      <c r="B38" s="36">
        <f ca="1"/>
        <v>1</v>
      </c>
      <c r="C38" s="37">
        <f ca="1"/>
        <v>0</v>
      </c>
      <c r="D38" s="29" t="e">
        <f ca="1"/>
        <v>#N/A</v>
      </c>
      <c r="E38" s="30" t="e">
        <f ca="1"/>
        <v>#N/A</v>
      </c>
      <c r="F38" s="30" t="e">
        <f ca="1"/>
        <v>#N/A</v>
      </c>
      <c r="G38" s="31" t="e">
        <f ca="1"/>
        <v>#N/A</v>
      </c>
      <c r="I38" s="39" t="s">
        <v>2</v>
      </c>
      <c r="J38" s="40">
        <f>CORREL(C19:C28,E19:E28)^2</f>
        <v>1.1052777010223773E-3</v>
      </c>
      <c r="K38" s="40">
        <f>CORREL(D19:D28,E19:E28)^2</f>
        <v>2.7797475535385113E-2</v>
      </c>
      <c r="L38" s="40" cm="1">
        <f t="array" ref="L38" xml:space="preserve"> CORREL(E19:E28,E19:E28^2)</f>
        <v>0.99705933610227782</v>
      </c>
      <c r="M38" s="40"/>
      <c r="N38" s="40"/>
    </row>
    <row r="39" spans="1:14" ht="14.4" x14ac:dyDescent="0.3">
      <c r="B39" s="28" t="e">
        <f ca="1"/>
        <v>#NUM!</v>
      </c>
      <c r="C39" s="38">
        <f ca="1"/>
        <v>4</v>
      </c>
      <c r="D39" s="29" t="e">
        <f ca="1"/>
        <v>#N/A</v>
      </c>
      <c r="E39" s="30" t="e">
        <f ca="1"/>
        <v>#N/A</v>
      </c>
      <c r="F39" s="30" t="e">
        <f ca="1"/>
        <v>#N/A</v>
      </c>
      <c r="G39" s="31" t="e">
        <f ca="1"/>
        <v>#N/A</v>
      </c>
      <c r="I39" s="39" t="s">
        <v>3</v>
      </c>
      <c r="J39" s="40">
        <f>CORREL(C19:C28,F19:F28)^2</f>
        <v>7.9315120231650566E-3</v>
      </c>
      <c r="K39" s="40">
        <f>CORREL(D19:D28,F19:F28)^2</f>
        <v>2.6677990196531001E-3</v>
      </c>
      <c r="L39" s="40">
        <f>CORREL(E19:E28,F19:F28)^2</f>
        <v>4.8413125336202326E-3</v>
      </c>
      <c r="M39" s="40">
        <f xml:space="preserve"> CORREL(F19:F28,F19:F28)^2</f>
        <v>1</v>
      </c>
      <c r="N39" s="40"/>
    </row>
    <row r="40" spans="1:14" ht="14.4" x14ac:dyDescent="0.3">
      <c r="A40" s="20" t="s">
        <v>26</v>
      </c>
      <c r="B40" s="32">
        <f ca="1"/>
        <v>0</v>
      </c>
      <c r="C40" s="33">
        <f ca="1"/>
        <v>0</v>
      </c>
      <c r="D40" s="33" t="e">
        <f ca="1"/>
        <v>#N/A</v>
      </c>
      <c r="E40" s="33" t="e">
        <f ca="1"/>
        <v>#N/A</v>
      </c>
      <c r="F40" s="33" t="e">
        <f ca="1"/>
        <v>#N/A</v>
      </c>
      <c r="G40" s="34" t="e">
        <f ca="1"/>
        <v>#N/A</v>
      </c>
      <c r="I40" s="39" t="s">
        <v>6</v>
      </c>
      <c r="J40" s="40">
        <f>CORREL(C19:C28,G19:G28)^2</f>
        <v>2.8057049333645194E-3</v>
      </c>
      <c r="K40" s="40">
        <f>CORREL(D19:D28,G19:G28)^2</f>
        <v>1.9600784031361209E-3</v>
      </c>
      <c r="L40" s="40">
        <f>CORREL(E19:E28,G19:G28)^2</f>
        <v>9.3240093240093084E-3</v>
      </c>
      <c r="M40" s="40">
        <f>CORREL(F19:F28,G19:G28)^2</f>
        <v>0.1275982400242755</v>
      </c>
      <c r="N40" s="40">
        <f>CORREL(G19:G28,G19:G28)</f>
        <v>1</v>
      </c>
    </row>
    <row r="42" spans="1:14" x14ac:dyDescent="0.25">
      <c r="A42" s="2" t="s">
        <v>28</v>
      </c>
      <c r="E42" s="52" t="s">
        <v>38</v>
      </c>
    </row>
    <row r="43" spans="1:14" x14ac:dyDescent="0.25">
      <c r="A43" s="2" t="s">
        <v>15</v>
      </c>
      <c r="E43" s="2" t="s">
        <v>39</v>
      </c>
    </row>
    <row r="44" spans="1:14" x14ac:dyDescent="0.25">
      <c r="A44" s="2" t="s">
        <v>17</v>
      </c>
      <c r="E44" s="2" t="s">
        <v>40</v>
      </c>
    </row>
    <row r="45" spans="1:14" x14ac:dyDescent="0.25">
      <c r="A45" s="51" t="s">
        <v>36</v>
      </c>
    </row>
    <row r="46" spans="1:14" x14ac:dyDescent="0.25">
      <c r="A46" s="51" t="s">
        <v>37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A4" sqref="A4"/>
    </sheetView>
  </sheetViews>
  <sheetFormatPr baseColWidth="10" defaultRowHeight="13.2" x14ac:dyDescent="0.25"/>
  <cols>
    <col min="1" max="1" width="11.5546875" style="41"/>
    <col min="2" max="2" width="6.6640625" style="41" customWidth="1"/>
    <col min="3" max="3" width="7.6640625" style="41" customWidth="1"/>
    <col min="4" max="4" width="9.5546875" style="41" customWidth="1"/>
    <col min="5" max="16384" width="11.5546875" style="41"/>
  </cols>
  <sheetData>
    <row r="1" spans="2:7" ht="14.4" x14ac:dyDescent="0.3">
      <c r="C1" s="42" t="s">
        <v>31</v>
      </c>
      <c r="D1" s="43">
        <f ca="1">AVERAGE(D4:D13)</f>
        <v>0</v>
      </c>
    </row>
    <row r="2" spans="2:7" x14ac:dyDescent="0.25">
      <c r="C2" s="42" t="s">
        <v>32</v>
      </c>
      <c r="D2" s="49">
        <f ca="1">'Tri '!C38</f>
        <v>0</v>
      </c>
    </row>
    <row r="3" spans="2:7" x14ac:dyDescent="0.25">
      <c r="B3" s="44" t="s">
        <v>5</v>
      </c>
      <c r="D3" s="45" t="s">
        <v>20</v>
      </c>
      <c r="E3" s="50" t="s">
        <v>33</v>
      </c>
      <c r="F3" s="50" t="s">
        <v>34</v>
      </c>
      <c r="G3" s="50" t="s">
        <v>35</v>
      </c>
    </row>
    <row r="4" spans="2:7" ht="14.4" x14ac:dyDescent="0.3">
      <c r="B4" s="46">
        <v>1</v>
      </c>
      <c r="D4" s="47">
        <f ca="1">'Tri '!J19</f>
        <v>0</v>
      </c>
      <c r="E4" s="48">
        <f>(B4-0.375)/($B$13+0.25)</f>
        <v>6.097560975609756E-2</v>
      </c>
      <c r="F4" s="48">
        <f>NORMSINV(E4)</f>
        <v>-1.54663527139923</v>
      </c>
      <c r="G4" s="48">
        <f ca="1">F4*$D$2+$D$1</f>
        <v>0</v>
      </c>
    </row>
    <row r="5" spans="2:7" ht="14.4" x14ac:dyDescent="0.3">
      <c r="B5" s="46">
        <v>2</v>
      </c>
      <c r="D5" s="47"/>
      <c r="E5" s="48">
        <f t="shared" ref="E5:E13" si="0">(B5-0.375)/($B$13+0.25)</f>
        <v>0.15853658536585366</v>
      </c>
      <c r="F5" s="48">
        <f t="shared" ref="F5:F13" si="1">NORMSINV(E5)</f>
        <v>-1.0004905456193149</v>
      </c>
      <c r="G5" s="48">
        <f t="shared" ref="G5:G13" ca="1" si="2">F5*$D$2+$D$1</f>
        <v>0</v>
      </c>
    </row>
    <row r="6" spans="2:7" ht="14.4" x14ac:dyDescent="0.3">
      <c r="B6" s="46">
        <v>3</v>
      </c>
      <c r="D6" s="47"/>
      <c r="E6" s="48">
        <f t="shared" si="0"/>
        <v>0.25609756097560976</v>
      </c>
      <c r="F6" s="48">
        <f t="shared" si="1"/>
        <v>-0.65542350523442661</v>
      </c>
      <c r="G6" s="48">
        <f t="shared" ca="1" si="2"/>
        <v>0</v>
      </c>
    </row>
    <row r="7" spans="2:7" ht="14.4" x14ac:dyDescent="0.3">
      <c r="B7" s="46">
        <v>4</v>
      </c>
      <c r="D7" s="47"/>
      <c r="E7" s="48">
        <f t="shared" si="0"/>
        <v>0.35365853658536583</v>
      </c>
      <c r="F7" s="48">
        <f t="shared" si="1"/>
        <v>-0.37546177023551847</v>
      </c>
      <c r="G7" s="48">
        <f t="shared" ca="1" si="2"/>
        <v>0</v>
      </c>
    </row>
    <row r="8" spans="2:7" ht="14.4" x14ac:dyDescent="0.3">
      <c r="B8" s="46">
        <v>5</v>
      </c>
      <c r="D8" s="47"/>
      <c r="E8" s="48">
        <f t="shared" si="0"/>
        <v>0.45121951219512196</v>
      </c>
      <c r="F8" s="48">
        <f t="shared" si="1"/>
        <v>-0.12258084388880242</v>
      </c>
      <c r="G8" s="48">
        <f t="shared" ca="1" si="2"/>
        <v>0</v>
      </c>
    </row>
    <row r="9" spans="2:7" ht="14.4" x14ac:dyDescent="0.3">
      <c r="B9" s="46">
        <v>6</v>
      </c>
      <c r="D9" s="47"/>
      <c r="E9" s="48">
        <f t="shared" si="0"/>
        <v>0.54878048780487809</v>
      </c>
      <c r="F9" s="48">
        <f t="shared" si="1"/>
        <v>0.12258084388880255</v>
      </c>
      <c r="G9" s="48">
        <f t="shared" ca="1" si="2"/>
        <v>0</v>
      </c>
    </row>
    <row r="10" spans="2:7" ht="14.4" x14ac:dyDescent="0.3">
      <c r="B10" s="46">
        <v>7</v>
      </c>
      <c r="D10" s="47"/>
      <c r="E10" s="48">
        <f t="shared" si="0"/>
        <v>0.64634146341463417</v>
      </c>
      <c r="F10" s="48">
        <f t="shared" si="1"/>
        <v>0.37546177023551847</v>
      </c>
      <c r="G10" s="48">
        <f t="shared" ca="1" si="2"/>
        <v>0</v>
      </c>
    </row>
    <row r="11" spans="2:7" ht="14.4" x14ac:dyDescent="0.3">
      <c r="B11" s="46">
        <v>8</v>
      </c>
      <c r="D11" s="47"/>
      <c r="E11" s="48">
        <f t="shared" si="0"/>
        <v>0.74390243902439024</v>
      </c>
      <c r="F11" s="48">
        <f t="shared" si="1"/>
        <v>0.65542350523442661</v>
      </c>
      <c r="G11" s="48">
        <f t="shared" ca="1" si="2"/>
        <v>0</v>
      </c>
    </row>
    <row r="12" spans="2:7" ht="14.4" x14ac:dyDescent="0.3">
      <c r="B12" s="46">
        <v>9</v>
      </c>
      <c r="D12" s="47"/>
      <c r="E12" s="48">
        <f t="shared" si="0"/>
        <v>0.84146341463414631</v>
      </c>
      <c r="F12" s="48">
        <f t="shared" si="1"/>
        <v>1.0004905456193149</v>
      </c>
      <c r="G12" s="48">
        <f t="shared" ca="1" si="2"/>
        <v>0</v>
      </c>
    </row>
    <row r="13" spans="2:7" ht="14.4" x14ac:dyDescent="0.3">
      <c r="B13" s="46">
        <v>10</v>
      </c>
      <c r="D13" s="47"/>
      <c r="E13" s="48">
        <f t="shared" si="0"/>
        <v>0.93902439024390238</v>
      </c>
      <c r="F13" s="48">
        <f t="shared" si="1"/>
        <v>1.5466352713992295</v>
      </c>
      <c r="G13" s="48">
        <f t="shared" ca="1" si="2"/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C5CF-2180-4DD1-B0BC-4E023282F4DB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Tri </vt:lpstr>
      <vt:lpstr>Verif Err _ droite henry</vt:lpstr>
      <vt:lpstr>Plan Mat Hadamard</vt:lpstr>
      <vt:lpstr>Plan P&amp;B = interactions</vt:lpstr>
      <vt:lpstr>_Mat_exp</vt:lpstr>
      <vt:lpstr>_sigma</vt:lpstr>
      <vt:lpstr>_sigma2</vt:lpstr>
      <vt:lpstr>_sigma²</vt:lpstr>
      <vt:lpstr>_Y_mes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2021-04-13T18:54:35Z</dcterms:modified>
</cp:coreProperties>
</file>