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or\Documents\INSA\INSA GP 4A\S2\UF du capteur au banc de test\2020-2021_GAICH_STEPHEN_Capteur_Graphite\Banc de test\"/>
    </mc:Choice>
  </mc:AlternateContent>
  <xr:revisionPtr revIDLastSave="0" documentId="13_ncr:1_{4718A3F8-1B4B-454B-A8E6-D1A32FB72550}" xr6:coauthVersionLast="46" xr6:coauthVersionMax="46" xr10:uidLastSave="{00000000-0000-0000-0000-000000000000}"/>
  <bookViews>
    <workbookView xWindow="-108" yWindow="-108" windowWidth="23256" windowHeight="13176" xr2:uid="{8B506EDC-613C-4B3F-AFCF-AFEE6162402D}"/>
  </bookViews>
  <sheets>
    <sheet name="Tri " sheetId="1" r:id="rId1"/>
    <sheet name="Verif Err _ droite henry" sheetId="4" r:id="rId2"/>
    <sheet name="Plan P&amp;B = interactions" sheetId="6" r:id="rId3"/>
  </sheets>
  <externalReferences>
    <externalReference r:id="rId4"/>
  </externalReferences>
  <definedNames>
    <definedName name="_h2">'Tri '!$O$3:$P$4</definedName>
    <definedName name="_h4">'Tri '!$O$3:$R$6</definedName>
    <definedName name="_hexp">'Tri '!$O$3:$T$10</definedName>
    <definedName name="_Mat_exp">'Tri '!$C$20:$G$27</definedName>
    <definedName name="_sigma" localSheetId="1">#REF!</definedName>
    <definedName name="_sigma">'Tri '!$M$30</definedName>
    <definedName name="_sigma2">'Tri '!$M$29</definedName>
    <definedName name="_sigma²">'Tri '!$M$29</definedName>
    <definedName name="_x">'[1]Cigarettes data'!$B$5:$E$28</definedName>
    <definedName name="_y">'[1]Cigarettes data'!$F$5:$F$28</definedName>
    <definedName name="_Y_mes">'Tri '!$H$20:$H$27</definedName>
    <definedName name="_Y_mes_Calv">'Tri '!$I$20:$I$27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1" l="1" a="1"/>
  <c r="B35" i="1" s="1"/>
  <c r="R16" i="1"/>
  <c r="P14" i="1" s="1"/>
  <c r="Q5" i="1" l="1" a="1"/>
  <c r="Q5" i="1" s="1"/>
  <c r="E5" i="4"/>
  <c r="E6" i="4"/>
  <c r="E7" i="4"/>
  <c r="F7" i="4" s="1"/>
  <c r="E8" i="4"/>
  <c r="E9" i="4"/>
  <c r="E10" i="4"/>
  <c r="E11" i="4"/>
  <c r="F11" i="4" s="1"/>
  <c r="E12" i="4"/>
  <c r="E13" i="4"/>
  <c r="E4" i="4"/>
  <c r="F4" i="4" s="1"/>
  <c r="F13" i="4"/>
  <c r="F12" i="4"/>
  <c r="F10" i="4"/>
  <c r="F9" i="4"/>
  <c r="F8" i="4"/>
  <c r="F6" i="4"/>
  <c r="F5" i="4"/>
  <c r="S3" i="1" l="1" a="1"/>
  <c r="S3" i="1" s="1"/>
  <c r="O7" i="1" a="1"/>
  <c r="O7" i="1" s="1"/>
  <c r="S7" i="1" a="1"/>
  <c r="S7" i="1" s="1"/>
  <c r="C18" i="1" l="1"/>
  <c r="B20" i="1" a="1"/>
  <c r="K39" i="1" l="1"/>
  <c r="D28" i="1"/>
  <c r="C28" i="1"/>
  <c r="L37" i="1"/>
  <c r="F28" i="1"/>
  <c r="E28" i="1"/>
  <c r="G28" i="1"/>
  <c r="N39" i="1"/>
  <c r="M38" i="1"/>
  <c r="M39" i="1"/>
  <c r="K36" i="1"/>
  <c r="J39" i="1"/>
  <c r="K37" i="1"/>
  <c r="B20" i="1"/>
  <c r="L38" i="1"/>
  <c r="K38" i="1"/>
  <c r="L39" i="1"/>
  <c r="J35" i="1"/>
  <c r="J36" i="1"/>
  <c r="J37" i="1"/>
  <c r="J38" i="1"/>
  <c r="K24" i="1" l="1"/>
  <c r="K22" i="1"/>
  <c r="D2" i="4"/>
  <c r="L22" i="1" l="1"/>
  <c r="L24" i="1"/>
  <c r="K26" i="1"/>
  <c r="K23" i="1"/>
  <c r="K20" i="1"/>
  <c r="L20" i="1" s="1"/>
  <c r="D4" i="4" s="1"/>
  <c r="K25" i="1"/>
  <c r="K21" i="1"/>
  <c r="K27" i="1"/>
  <c r="M24" i="1" l="1"/>
  <c r="D11" i="4"/>
  <c r="M22" i="1"/>
  <c r="D10" i="4"/>
  <c r="L25" i="1"/>
  <c r="L27" i="1"/>
  <c r="L23" i="1"/>
  <c r="L21" i="1"/>
  <c r="D8" i="4" s="1"/>
  <c r="L26" i="1"/>
  <c r="M20" i="1"/>
  <c r="M27" i="1" l="1"/>
  <c r="D9" i="4"/>
  <c r="M26" i="1"/>
  <c r="D5" i="4"/>
  <c r="D1" i="4" s="1"/>
  <c r="G10" i="4" s="1"/>
  <c r="M25" i="1"/>
  <c r="D7" i="4"/>
  <c r="M23" i="1"/>
  <c r="D6" i="4"/>
  <c r="L28" i="1"/>
  <c r="M28" i="1"/>
  <c r="M21" i="1"/>
  <c r="M29" i="1" s="1"/>
  <c r="M30" i="1" s="1"/>
  <c r="G13" i="4" l="1"/>
  <c r="G9" i="4"/>
  <c r="G8" i="4"/>
  <c r="G6" i="4"/>
  <c r="G12" i="4"/>
  <c r="G11" i="4"/>
  <c r="G7" i="4"/>
  <c r="G5" i="4"/>
  <c r="G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35" authorId="0" shapeId="0" xr:uid="{A03DEBA7-7F2A-4C7E-9CA5-198F284F7EB1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appliquer DROITEREG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CONSTANCIAS Christophe 207436</author>
  </authors>
  <commentList>
    <comment ref="D4" authorId="0" shapeId="0" xr:uid="{B2E37219-27F6-4A15-82AF-C61D95CD5F04}">
      <text>
        <r>
          <rPr>
            <b/>
            <sz val="9"/>
            <color indexed="81"/>
            <rFont val="Tahoma"/>
            <family val="2"/>
          </rPr>
          <t>CONSTANCIAS Christophe 207436:</t>
        </r>
        <r>
          <rPr>
            <sz val="9"/>
            <color indexed="81"/>
            <rFont val="Tahoma"/>
            <family val="2"/>
          </rPr>
          <t xml:space="preserve">
Ici copier les Résidus : (Ymesr-Ymodèle)
les classer par ordre croissant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<sst xmlns="http://schemas.openxmlformats.org/spreadsheetml/2006/main" count="78" uniqueCount="61">
  <si>
    <t>A</t>
  </si>
  <si>
    <t>B</t>
  </si>
  <si>
    <t>C</t>
  </si>
  <si>
    <t>D</t>
  </si>
  <si>
    <t xml:space="preserve">Capteur graphite : meilleures dimensions </t>
  </si>
  <si>
    <t>N#</t>
  </si>
  <si>
    <t>E</t>
  </si>
  <si>
    <t xml:space="preserve">Legende </t>
  </si>
  <si>
    <t>B : hauteur du pad [0.5 ; 1.5]cm</t>
  </si>
  <si>
    <t>D : longueur du capteur [1 ;5]cm</t>
  </si>
  <si>
    <t>E : largeur du capteur [0.2 ;0.6]cm</t>
  </si>
  <si>
    <t>Vérifier que les erreurs suivent une loi normale</t>
  </si>
  <si>
    <t>Modèle supposé : Y = a0 + a1*A+a2*B+a3*C+a4*D+a5*E</t>
  </si>
  <si>
    <t>Droite d'Henry ou plotter les erreurs</t>
  </si>
  <si>
    <t>(Ŷ)</t>
  </si>
  <si>
    <t>Cste</t>
  </si>
  <si>
    <t>Err</t>
  </si>
  <si>
    <t>Err²</t>
  </si>
  <si>
    <t xml:space="preserve">Constante </t>
  </si>
  <si>
    <t>ai→</t>
  </si>
  <si>
    <t>R²→</t>
  </si>
  <si>
    <t>SCE→</t>
  </si>
  <si>
    <t>Verifier le R²</t>
  </si>
  <si>
    <t xml:space="preserve">Matrice de corrélation des coefficients </t>
  </si>
  <si>
    <t>R²</t>
  </si>
  <si>
    <t>Err_moy</t>
  </si>
  <si>
    <t>Err_s</t>
  </si>
  <si>
    <t>F</t>
  </si>
  <si>
    <t>Norm(F)</t>
  </si>
  <si>
    <t>Err norm</t>
  </si>
  <si>
    <t xml:space="preserve">Comparer à la valeur moyenne a0 </t>
  </si>
  <si>
    <t>&lt;10% de la valeur moyenne est négligeable</t>
  </si>
  <si>
    <t>Créée à l'aide de la matrice aléatoire</t>
  </si>
  <si>
    <t xml:space="preserve">Paramètres pas pris en compte </t>
  </si>
  <si>
    <t>* Le nombre de couche de graphite mis =&gt; pas mesurable</t>
  </si>
  <si>
    <t>* Le nombre de fibres papier qui sont rompus lors d’un essai</t>
  </si>
  <si>
    <t xml:space="preserve">Matrice de Hadamard H8 =&gt; car 5 paramètres à prendre en compte </t>
  </si>
  <si>
    <t>Générer des nombres aléatoires entre bornes : = min + alea()*(max-min)</t>
  </si>
  <si>
    <t>Matrice expérience non normée</t>
  </si>
  <si>
    <t>σai→</t>
  </si>
  <si>
    <t>∑col</t>
  </si>
  <si>
    <t>∑erreurs=</t>
  </si>
  <si>
    <t>C : écartement des pads [0.3 ; 1] cm</t>
  </si>
  <si>
    <t>A : largeur des pads [0.6 ; 1]cm</t>
  </si>
  <si>
    <t>Y (mesure de Ro Calvin)</t>
  </si>
  <si>
    <t>Y (mesure de Ro _ Elé)</t>
  </si>
  <si>
    <t xml:space="preserve">Mesure de Ro avec la pince au milieu </t>
  </si>
  <si>
    <t xml:space="preserve">Ro </t>
  </si>
  <si>
    <t>R1</t>
  </si>
  <si>
    <t>R2</t>
  </si>
  <si>
    <t>R3</t>
  </si>
  <si>
    <t>Vcc</t>
  </si>
  <si>
    <t>R5</t>
  </si>
  <si>
    <t>Vadc</t>
  </si>
  <si>
    <t xml:space="preserve">Souhait de faire 2 mesures pour chaque expérience avec un opérateur différent </t>
  </si>
  <si>
    <t>Sauf que problème de reproductibilité … (Parfois ça fonctionne et d'autres fois non)</t>
  </si>
  <si>
    <t>Y (mesure de Ro avec les deux opérateurs</t>
  </si>
  <si>
    <t>Analyse avec droitereg (mesure 2 opérateurs)</t>
  </si>
  <si>
    <t xml:space="preserve">Test OK car les erreurs sont de part et d'autres de 0 </t>
  </si>
  <si>
    <t xml:space="preserve">Les dimensions C,D,E semblent avoir un impact assez important  </t>
  </si>
  <si>
    <t xml:space="preserve">Cste : valeur moyenne du résultat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</si>
</sst>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"/>
    <numFmt numFmtId="166" formatCode="_-* #,##0.00\ _F_-;\-* #,##0.00\ _F_-;_-* &quot;-&quot;??\ _F_-;_-@_-"/>
    <numFmt numFmtId="167" formatCode="_-* #,##0.0000\ _F_-;\-* #,##0.0000\ _F_-;_-* &quot;-&quot;??\ _F_-;_-@_-"/>
    <numFmt numFmtId="168" formatCode="0.00000"/>
    <numFmt numFmtId="169" formatCode="_-* #,##0.000\ _F_-;\-* #,##0.000\ _F_-;_-* &quot;-&quot;??\ _F_-;_-@_-"/>
    <numFmt numFmtId="170" formatCode="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sz val="12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Grotesque"/>
      <family val="2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D347"/>
        <bgColor indexed="64"/>
      </patternFill>
    </fill>
    <fill>
      <patternFill patternType="solid">
        <fgColor rgb="FF7093D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4" fillId="0" borderId="0" xfId="0" applyNumberFormat="1" applyFont="1"/>
    <xf numFmtId="0" fontId="4" fillId="0" borderId="0" xfId="0" applyFont="1" applyBorder="1" applyAlignment="1">
      <alignment horizontal="right"/>
    </xf>
    <xf numFmtId="0" fontId="8" fillId="9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/>
    </xf>
    <xf numFmtId="0" fontId="5" fillId="10" borderId="5" xfId="0" applyFont="1" applyFill="1" applyBorder="1"/>
    <xf numFmtId="0" fontId="12" fillId="0" borderId="5" xfId="0" applyFont="1" applyBorder="1" applyAlignment="1">
      <alignment horizontal="right"/>
    </xf>
    <xf numFmtId="48" fontId="6" fillId="0" borderId="5" xfId="0" applyNumberFormat="1" applyFont="1" applyBorder="1"/>
    <xf numFmtId="2" fontId="11" fillId="8" borderId="5" xfId="0" applyNumberFormat="1" applyFont="1" applyFill="1" applyBorder="1"/>
    <xf numFmtId="0" fontId="11" fillId="5" borderId="4" xfId="0" applyFont="1" applyFill="1" applyBorder="1"/>
    <xf numFmtId="0" fontId="11" fillId="5" borderId="6" xfId="0" applyFont="1" applyFill="1" applyBorder="1"/>
    <xf numFmtId="0" fontId="11" fillId="5" borderId="5" xfId="0" applyFont="1" applyFill="1" applyBorder="1"/>
    <xf numFmtId="0" fontId="6" fillId="0" borderId="0" xfId="0" applyFont="1" applyAlignment="1">
      <alignment horizontal="right"/>
    </xf>
    <xf numFmtId="165" fontId="4" fillId="6" borderId="6" xfId="0" applyNumberFormat="1" applyFont="1" applyFill="1" applyBorder="1"/>
    <xf numFmtId="165" fontId="4" fillId="6" borderId="2" xfId="0" applyNumberFormat="1" applyFont="1" applyFill="1" applyBorder="1"/>
    <xf numFmtId="165" fontId="4" fillId="6" borderId="3" xfId="0" applyNumberFormat="1" applyFont="1" applyFill="1" applyBorder="1"/>
    <xf numFmtId="165" fontId="4" fillId="7" borderId="7" xfId="0" applyNumberFormat="1" applyFont="1" applyFill="1" applyBorder="1"/>
    <xf numFmtId="165" fontId="4" fillId="7" borderId="0" xfId="0" applyNumberFormat="1" applyFont="1" applyFill="1"/>
    <xf numFmtId="165" fontId="4" fillId="7" borderId="0" xfId="0" applyNumberFormat="1" applyFont="1" applyFill="1" applyBorder="1"/>
    <xf numFmtId="165" fontId="4" fillId="7" borderId="1" xfId="0" applyNumberFormat="1" applyFont="1" applyFill="1" applyBorder="1"/>
    <xf numFmtId="165" fontId="4" fillId="3" borderId="7" xfId="0" applyNumberFormat="1" applyFont="1" applyFill="1" applyBorder="1"/>
    <xf numFmtId="165" fontId="4" fillId="3" borderId="0" xfId="0" applyNumberFormat="1" applyFont="1" applyFill="1" applyBorder="1"/>
    <xf numFmtId="165" fontId="4" fillId="3" borderId="0" xfId="0" applyNumberFormat="1" applyFont="1" applyFill="1"/>
    <xf numFmtId="165" fontId="4" fillId="3" borderId="1" xfId="0" applyNumberFormat="1" applyFont="1" applyFill="1" applyBorder="1"/>
    <xf numFmtId="165" fontId="4" fillId="3" borderId="8" xfId="0" applyNumberFormat="1" applyFont="1" applyFill="1" applyBorder="1"/>
    <xf numFmtId="165" fontId="4" fillId="3" borderId="9" xfId="0" applyNumberFormat="1" applyFont="1" applyFill="1" applyBorder="1"/>
    <xf numFmtId="165" fontId="4" fillId="3" borderId="10" xfId="0" applyNumberFormat="1" applyFont="1" applyFill="1" applyBorder="1"/>
    <xf numFmtId="165" fontId="4" fillId="11" borderId="7" xfId="0" applyNumberFormat="1" applyFont="1" applyFill="1" applyBorder="1"/>
    <xf numFmtId="165" fontId="4" fillId="12" borderId="0" xfId="0" applyNumberFormat="1" applyFont="1" applyFill="1"/>
    <xf numFmtId="165" fontId="4" fillId="13" borderId="0" xfId="0" applyNumberFormat="1" applyFont="1" applyFill="1"/>
    <xf numFmtId="0" fontId="2" fillId="0" borderId="0" xfId="2"/>
    <xf numFmtId="0" fontId="2" fillId="4" borderId="5" xfId="2" applyFill="1" applyBorder="1"/>
    <xf numFmtId="167" fontId="0" fillId="0" borderId="5" xfId="3" applyNumberFormat="1" applyFont="1" applyBorder="1"/>
    <xf numFmtId="0" fontId="2" fillId="15" borderId="4" xfId="2" applyFill="1" applyBorder="1"/>
    <xf numFmtId="0" fontId="3" fillId="4" borderId="11" xfId="2" applyFont="1" applyFill="1" applyBorder="1" applyAlignment="1">
      <alignment horizontal="center"/>
    </xf>
    <xf numFmtId="0" fontId="2" fillId="0" borderId="4" xfId="2" applyBorder="1"/>
    <xf numFmtId="2" fontId="2" fillId="0" borderId="5" xfId="2" applyNumberFormat="1" applyBorder="1"/>
    <xf numFmtId="169" fontId="0" fillId="16" borderId="5" xfId="3" applyNumberFormat="1" applyFont="1" applyFill="1" applyBorder="1"/>
    <xf numFmtId="168" fontId="2" fillId="12" borderId="5" xfId="2" applyNumberFormat="1" applyFill="1" applyBorder="1"/>
    <xf numFmtId="169" fontId="3" fillId="17" borderId="5" xfId="3" applyNumberFormat="1" applyFont="1" applyFill="1" applyBorder="1"/>
    <xf numFmtId="0" fontId="5" fillId="0" borderId="0" xfId="0" applyFont="1"/>
    <xf numFmtId="0" fontId="4" fillId="0" borderId="0" xfId="0" applyFont="1" applyBorder="1" applyAlignment="1">
      <alignment horizontal="left" vertical="top"/>
    </xf>
    <xf numFmtId="0" fontId="4" fillId="17" borderId="1" xfId="0" applyFont="1" applyFill="1" applyBorder="1" applyAlignment="1">
      <alignment horizontal="right"/>
    </xf>
    <xf numFmtId="1" fontId="4" fillId="0" borderId="0" xfId="0" applyNumberFormat="1" applyFont="1"/>
    <xf numFmtId="0" fontId="5" fillId="14" borderId="0" xfId="0" applyFont="1" applyFill="1"/>
    <xf numFmtId="9" fontId="4" fillId="0" borderId="0" xfId="1" applyFont="1"/>
    <xf numFmtId="0" fontId="13" fillId="0" borderId="0" xfId="0" applyFont="1"/>
    <xf numFmtId="164" fontId="14" fillId="0" borderId="0" xfId="0" applyNumberFormat="1" applyFont="1"/>
    <xf numFmtId="164" fontId="4" fillId="0" borderId="0" xfId="0" applyNumberFormat="1" applyFont="1" applyFill="1"/>
    <xf numFmtId="164" fontId="4" fillId="0" borderId="0" xfId="1" applyNumberFormat="1" applyFont="1" applyFill="1"/>
    <xf numFmtId="0" fontId="8" fillId="9" borderId="0" xfId="0" applyFont="1" applyFill="1" applyAlignment="1">
      <alignment horizontal="center" vertical="center" wrapText="1"/>
    </xf>
    <xf numFmtId="2" fontId="4" fillId="0" borderId="0" xfId="0" applyNumberFormat="1" applyFont="1"/>
    <xf numFmtId="165" fontId="4" fillId="0" borderId="0" xfId="0" applyNumberFormat="1" applyFont="1" applyFill="1" applyBorder="1"/>
    <xf numFmtId="0" fontId="4" fillId="0" borderId="0" xfId="0" applyFont="1" applyFill="1" applyBorder="1"/>
    <xf numFmtId="0" fontId="11" fillId="0" borderId="0" xfId="0" applyFont="1" applyFill="1" applyBorder="1"/>
    <xf numFmtId="11" fontId="11" fillId="4" borderId="5" xfId="0" applyNumberFormat="1" applyFont="1" applyFill="1" applyBorder="1"/>
    <xf numFmtId="170" fontId="4" fillId="0" borderId="0" xfId="0" applyNumberFormat="1" applyFont="1"/>
    <xf numFmtId="0" fontId="5" fillId="17" borderId="0" xfId="0" applyFont="1" applyFill="1" applyAlignment="1">
      <alignment horizontal="center"/>
    </xf>
  </cellXfs>
  <cellStyles count="4">
    <cellStyle name="Milliers 2" xfId="3" xr:uid="{D25E7B59-F84A-4C17-9838-5FEC6C4B211E}"/>
    <cellStyle name="Normal" xfId="0" builtinId="0"/>
    <cellStyle name="Normal 2" xfId="2" xr:uid="{7597C118-1E0B-4A3D-93E2-45B61D5878D3}"/>
    <cellStyle name="Pourcentage" xfId="1" builtinId="5"/>
  </cellStyles>
  <dxfs count="0"/>
  <tableStyles count="0" defaultTableStyle="TableStyleMedium2" defaultPivotStyle="PivotStyleLight16"/>
  <colors>
    <mruColors>
      <color rgb="FFFFD347"/>
      <color rgb="FF7093D2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: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Ŷ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256481512175846"/>
                  <c:y val="-0.17303495260388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fr-FR"/>
                </a:p>
              </c:txPr>
            </c:trendlineLbl>
          </c:trendline>
          <c:xVal>
            <c:numRef>
              <c:f>'Tri '!$J$20:$J$27</c:f>
              <c:numCache>
                <c:formatCode>0.00</c:formatCode>
                <c:ptCount val="8"/>
                <c:pt idx="0">
                  <c:v>2.63</c:v>
                </c:pt>
                <c:pt idx="1">
                  <c:v>3.19</c:v>
                </c:pt>
                <c:pt idx="2">
                  <c:v>4.4000000000000004</c:v>
                </c:pt>
                <c:pt idx="3">
                  <c:v>0.34</c:v>
                </c:pt>
                <c:pt idx="4">
                  <c:v>0.33</c:v>
                </c:pt>
                <c:pt idx="5">
                  <c:v>2.06</c:v>
                </c:pt>
                <c:pt idx="6">
                  <c:v>0.2</c:v>
                </c:pt>
                <c:pt idx="7">
                  <c:v>0.27</c:v>
                </c:pt>
              </c:numCache>
            </c:numRef>
          </c:xVal>
          <c:yVal>
            <c:numRef>
              <c:f>'Tri '!$K$20:$K$27</c:f>
              <c:numCache>
                <c:formatCode>0.0</c:formatCode>
                <c:ptCount val="8"/>
                <c:pt idx="0">
                  <c:v>3.1050000000000004</c:v>
                </c:pt>
                <c:pt idx="1">
                  <c:v>2.9249999999999998</c:v>
                </c:pt>
                <c:pt idx="2">
                  <c:v>3.9249999999999998</c:v>
                </c:pt>
                <c:pt idx="3">
                  <c:v>0.60500000000000009</c:v>
                </c:pt>
                <c:pt idx="4">
                  <c:v>-0.1449999999999998</c:v>
                </c:pt>
                <c:pt idx="5">
                  <c:v>2.3250000000000002</c:v>
                </c:pt>
                <c:pt idx="6">
                  <c:v>0.67499999999999993</c:v>
                </c:pt>
                <c:pt idx="7">
                  <c:v>4.9999999999998934E-3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12-4349-92B9-D87AC6CF5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325472"/>
        <c:axId val="540323392"/>
      </c:scatterChart>
      <c:valAx>
        <c:axId val="54032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3392"/>
        <c:crosses val="autoZero"/>
        <c:crossBetween val="midCat"/>
      </c:valAx>
      <c:valAx>
        <c:axId val="54032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54032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 u="none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fr-FR" u="sng">
                <a:solidFill>
                  <a:sysClr val="windowText" lastClr="000000"/>
                </a:solidFill>
              </a:rPr>
              <a:t>Test de validation du modèle </a:t>
            </a:r>
          </a:p>
          <a:p>
            <a:pPr>
              <a:defRPr/>
            </a:pPr>
            <a:r>
              <a:rPr lang="fr-FR" u="sng">
                <a:solidFill>
                  <a:sysClr val="windowText" lastClr="000000"/>
                </a:solidFill>
              </a:rPr>
              <a:t>Err en fonction de 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'!$J$20:$J$27</c:f>
              <c:numCache>
                <c:formatCode>0.00</c:formatCode>
                <c:ptCount val="8"/>
                <c:pt idx="0">
                  <c:v>2.63</c:v>
                </c:pt>
                <c:pt idx="1">
                  <c:v>3.19</c:v>
                </c:pt>
                <c:pt idx="2">
                  <c:v>4.4000000000000004</c:v>
                </c:pt>
                <c:pt idx="3">
                  <c:v>0.34</c:v>
                </c:pt>
                <c:pt idx="4">
                  <c:v>0.33</c:v>
                </c:pt>
                <c:pt idx="5">
                  <c:v>2.06</c:v>
                </c:pt>
                <c:pt idx="6">
                  <c:v>0.2</c:v>
                </c:pt>
                <c:pt idx="7">
                  <c:v>0.27</c:v>
                </c:pt>
              </c:numCache>
            </c:numRef>
          </c:xVal>
          <c:yVal>
            <c:numRef>
              <c:f>'Tri '!$L$20:$L$27</c:f>
              <c:numCache>
                <c:formatCode>0.000</c:formatCode>
                <c:ptCount val="8"/>
                <c:pt idx="0">
                  <c:v>-0.47500000000000053</c:v>
                </c:pt>
                <c:pt idx="1">
                  <c:v>0.26500000000000012</c:v>
                </c:pt>
                <c:pt idx="2">
                  <c:v>0.47500000000000053</c:v>
                </c:pt>
                <c:pt idx="3">
                  <c:v>-0.26500000000000007</c:v>
                </c:pt>
                <c:pt idx="4">
                  <c:v>0.47499999999999981</c:v>
                </c:pt>
                <c:pt idx="5">
                  <c:v>-0.26500000000000012</c:v>
                </c:pt>
                <c:pt idx="6">
                  <c:v>-0.47499999999999992</c:v>
                </c:pt>
                <c:pt idx="7">
                  <c:v>0.26500000000000012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32-4932-8E01-6CC2A8436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268512"/>
        <c:axId val="628269760"/>
      </c:scatterChart>
      <c:valAx>
        <c:axId val="62826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Ymes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9760"/>
        <c:crosses val="autoZero"/>
        <c:crossBetween val="midCat"/>
      </c:valAx>
      <c:valAx>
        <c:axId val="62826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fr-FR"/>
                  <a:t>Err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fr-FR"/>
          </a:p>
        </c:txPr>
        <c:crossAx val="62826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fr-FR"/>
              <a:t>Droite de Henry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390288713910761E-2"/>
          <c:y val="0.17171296296296298"/>
          <c:w val="0.56181867891513559"/>
          <c:h val="0.706967410323709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'Verif Err _ droite henry'!$G$3</c:f>
              <c:strCache>
                <c:ptCount val="1"/>
                <c:pt idx="0">
                  <c:v> Err norm 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38258813503234385"/>
                  <c:y val="-0.1883556265717831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fr-FR"/>
                </a:p>
              </c:txPr>
            </c:trendlineLbl>
          </c:trendline>
          <c:xVal>
            <c:numRef>
              <c:f>'Verif Err _ droite henry'!$D$4:$D$13</c:f>
              <c:numCache>
                <c:formatCode>0.00</c:formatCode>
                <c:ptCount val="10"/>
                <c:pt idx="0">
                  <c:v>-0.47500000000000053</c:v>
                </c:pt>
                <c:pt idx="1">
                  <c:v>-0.47499999999999992</c:v>
                </c:pt>
                <c:pt idx="2">
                  <c:v>-0.26500000000000007</c:v>
                </c:pt>
                <c:pt idx="3">
                  <c:v>-0.26500000000000012</c:v>
                </c:pt>
                <c:pt idx="4">
                  <c:v>0.26500000000000012</c:v>
                </c:pt>
                <c:pt idx="5">
                  <c:v>0.26500000000000012</c:v>
                </c:pt>
                <c:pt idx="6">
                  <c:v>0.47500000000000053</c:v>
                </c:pt>
                <c:pt idx="7">
                  <c:v>0.47499999999999981</c:v>
                </c:pt>
              </c:numCache>
            </c:numRef>
          </c:xVal>
          <c:yVal>
            <c:numRef>
              <c:f>'Verif Err _ droite henry'!$G$4:$G$13</c:f>
              <c:numCache>
                <c:formatCode>_-* #\ ##0.000\ _F_-;\-* #\ ##0.000\ _F_-;_-* "-"??\ _F_-;_-@_-</c:formatCode>
                <c:ptCount val="10"/>
                <c:pt idx="0">
                  <c:v>-1.1897033782170203</c:v>
                </c:pt>
                <c:pt idx="1">
                  <c:v>-0.76959772223521361</c:v>
                </c:pt>
                <c:pt idx="2">
                  <c:v>-0.5041651207364457</c:v>
                </c:pt>
                <c:pt idx="3">
                  <c:v>-0.2888128472826198</c:v>
                </c:pt>
                <c:pt idx="4">
                  <c:v>-9.4291683874030405E-2</c:v>
                </c:pt>
                <c:pt idx="5">
                  <c:v>9.4291683874030516E-2</c:v>
                </c:pt>
                <c:pt idx="6">
                  <c:v>0.2888128472826198</c:v>
                </c:pt>
                <c:pt idx="7">
                  <c:v>0.5041651207364457</c:v>
                </c:pt>
                <c:pt idx="8">
                  <c:v>0.76959772223521361</c:v>
                </c:pt>
                <c:pt idx="9">
                  <c:v>1.1897033782170199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53-4223-A660-A36CA7793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192928"/>
        <c:axId val="329193320"/>
      </c:scatterChart>
      <c:valAx>
        <c:axId val="329192928"/>
        <c:scaling>
          <c:orientation val="minMax"/>
          <c:max val="2"/>
          <c:min val="-2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Erreur du modèle</a:t>
                </a:r>
              </a:p>
            </c:rich>
          </c:tx>
          <c:layout>
            <c:manualLayout>
              <c:xMode val="edge"/>
              <c:yMode val="edge"/>
              <c:x val="0.26458814523184598"/>
              <c:y val="0.915717410323709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3320"/>
        <c:crosses val="autoZero"/>
        <c:crossBetween val="midCat"/>
      </c:valAx>
      <c:valAx>
        <c:axId val="32919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fr-FR"/>
                  <a:t>Err Normale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4388888888888891"/>
            </c:manualLayout>
          </c:layout>
          <c:overlay val="0"/>
          <c:spPr>
            <a:noFill/>
            <a:ln w="25400">
              <a:noFill/>
            </a:ln>
          </c:spPr>
        </c:title>
        <c:numFmt formatCode="_-* #\ ##0.000\ _F_-;\-* #\ ##0.000\ _F_-;_-* &quot;-&quot;??\ _F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2919292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46</xdr:row>
      <xdr:rowOff>53790</xdr:rowOff>
    </xdr:from>
    <xdr:to>
      <xdr:col>13</xdr:col>
      <xdr:colOff>99060</xdr:colOff>
      <xdr:row>61</xdr:row>
      <xdr:rowOff>168090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BAF328E-495D-429C-9F89-52764380E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46</xdr:row>
      <xdr:rowOff>30480</xdr:rowOff>
    </xdr:from>
    <xdr:to>
      <xdr:col>5</xdr:col>
      <xdr:colOff>739140</xdr:colOff>
      <xdr:row>61</xdr:row>
      <xdr:rowOff>144780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4102237-78F7-4CCA-B0B3-63D1AA61C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392206</xdr:colOff>
      <xdr:row>1</xdr:row>
      <xdr:rowOff>59839</xdr:rowOff>
    </xdr:from>
    <xdr:to>
      <xdr:col>7</xdr:col>
      <xdr:colOff>409126</xdr:colOff>
      <xdr:row>14</xdr:row>
      <xdr:rowOff>142100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DCA6241-299D-4C58-9C2A-2E951CE64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206" y="227927"/>
          <a:ext cx="5590054" cy="22712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260984</xdr:colOff>
      <xdr:row>1</xdr:row>
      <xdr:rowOff>83820</xdr:rowOff>
    </xdr:from>
    <xdr:to>
      <xdr:col>15</xdr:col>
      <xdr:colOff>228599</xdr:colOff>
      <xdr:row>22</xdr:row>
      <xdr:rowOff>53340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4AD81A-1417-4F5D-87C6-2B938AAF5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nor/Documents/INSA/INSA%20GP%204A/S2/DOE%20(Design%20of%20Experiment)/cigarettes_regression_dataEtudia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garettes data"/>
      <sheetName val="droite henry"/>
    </sheetNames>
    <sheetDataSet>
      <sheetData sheetId="0">
        <row r="5">
          <cell r="B5">
            <v>1</v>
          </cell>
          <cell r="C5">
            <v>14.1</v>
          </cell>
          <cell r="D5">
            <v>0.86</v>
          </cell>
          <cell r="E5">
            <v>0.98529999999999995</v>
          </cell>
          <cell r="F5">
            <v>13.6</v>
          </cell>
        </row>
        <row r="6">
          <cell r="B6">
            <v>1</v>
          </cell>
          <cell r="C6">
            <v>16</v>
          </cell>
          <cell r="D6">
            <v>1.06</v>
          </cell>
          <cell r="E6">
            <v>1.0938000000000001</v>
          </cell>
          <cell r="F6">
            <v>16.600000000000001</v>
          </cell>
        </row>
        <row r="7">
          <cell r="B7">
            <v>1</v>
          </cell>
          <cell r="C7">
            <v>8</v>
          </cell>
          <cell r="D7">
            <v>0.67</v>
          </cell>
          <cell r="E7">
            <v>0.92800000000000005</v>
          </cell>
          <cell r="F7">
            <v>10.199999999999999</v>
          </cell>
        </row>
        <row r="8">
          <cell r="B8">
            <v>1</v>
          </cell>
          <cell r="C8">
            <v>4.0999999999999996</v>
          </cell>
          <cell r="D8">
            <v>0.4</v>
          </cell>
          <cell r="E8">
            <v>0.94620000000000004</v>
          </cell>
          <cell r="F8">
            <v>5.4</v>
          </cell>
        </row>
        <row r="9">
          <cell r="B9">
            <v>1</v>
          </cell>
          <cell r="C9">
            <v>15</v>
          </cell>
          <cell r="D9">
            <v>1.04</v>
          </cell>
          <cell r="E9">
            <v>0.88849999999999996</v>
          </cell>
          <cell r="F9">
            <v>15</v>
          </cell>
        </row>
        <row r="10">
          <cell r="B10">
            <v>1</v>
          </cell>
          <cell r="C10">
            <v>8.8000000000000007</v>
          </cell>
          <cell r="D10">
            <v>0.76</v>
          </cell>
          <cell r="E10">
            <v>1.0266999999999999</v>
          </cell>
          <cell r="F10">
            <v>9</v>
          </cell>
        </row>
        <row r="11">
          <cell r="B11">
            <v>1</v>
          </cell>
          <cell r="C11">
            <v>12.4</v>
          </cell>
          <cell r="D11">
            <v>0.95</v>
          </cell>
          <cell r="E11">
            <v>0.92249999999999999</v>
          </cell>
          <cell r="F11">
            <v>12.3</v>
          </cell>
        </row>
        <row r="12">
          <cell r="B12">
            <v>1</v>
          </cell>
          <cell r="C12">
            <v>16.600000000000001</v>
          </cell>
          <cell r="D12">
            <v>1.1200000000000001</v>
          </cell>
          <cell r="E12">
            <v>0.93720000000000003</v>
          </cell>
          <cell r="F12">
            <v>16.3</v>
          </cell>
        </row>
        <row r="13">
          <cell r="B13">
            <v>1</v>
          </cell>
          <cell r="C13">
            <v>14.9</v>
          </cell>
          <cell r="D13">
            <v>1.02</v>
          </cell>
          <cell r="E13">
            <v>0.88580000000000003</v>
          </cell>
          <cell r="F13">
            <v>15.4</v>
          </cell>
        </row>
        <row r="14">
          <cell r="B14">
            <v>1</v>
          </cell>
          <cell r="C14">
            <v>13.7</v>
          </cell>
          <cell r="D14">
            <v>1.01</v>
          </cell>
          <cell r="E14">
            <v>0.96430000000000005</v>
          </cell>
          <cell r="F14">
            <v>13</v>
          </cell>
        </row>
        <row r="15">
          <cell r="B15">
            <v>1</v>
          </cell>
          <cell r="C15">
            <v>15.1</v>
          </cell>
          <cell r="D15">
            <v>0.9</v>
          </cell>
          <cell r="E15">
            <v>0.93159999999999998</v>
          </cell>
          <cell r="F15">
            <v>14.4</v>
          </cell>
        </row>
        <row r="16">
          <cell r="B16">
            <v>1</v>
          </cell>
          <cell r="C16">
            <v>7.8</v>
          </cell>
          <cell r="D16">
            <v>0.56999999999999995</v>
          </cell>
          <cell r="E16">
            <v>0.97050000000000003</v>
          </cell>
          <cell r="F16">
            <v>10</v>
          </cell>
        </row>
        <row r="17">
          <cell r="B17">
            <v>1</v>
          </cell>
          <cell r="C17">
            <v>11.4</v>
          </cell>
          <cell r="D17">
            <v>0.78</v>
          </cell>
          <cell r="E17">
            <v>1.1240000000000001</v>
          </cell>
          <cell r="F17">
            <v>10.199999999999999</v>
          </cell>
        </row>
        <row r="18">
          <cell r="B18">
            <v>1</v>
          </cell>
          <cell r="C18">
            <v>9</v>
          </cell>
          <cell r="D18">
            <v>0.74</v>
          </cell>
          <cell r="E18">
            <v>0.85170000000000001</v>
          </cell>
          <cell r="F18">
            <v>9.5</v>
          </cell>
        </row>
        <row r="19">
          <cell r="B19">
            <v>1</v>
          </cell>
          <cell r="C19">
            <v>1</v>
          </cell>
          <cell r="D19">
            <v>0.13</v>
          </cell>
          <cell r="E19">
            <v>0.78510000000000002</v>
          </cell>
          <cell r="F19">
            <v>1.5</v>
          </cell>
        </row>
        <row r="20">
          <cell r="B20">
            <v>1</v>
          </cell>
          <cell r="C20">
            <v>17</v>
          </cell>
          <cell r="D20">
            <v>1.26</v>
          </cell>
          <cell r="E20">
            <v>0.91859999999999997</v>
          </cell>
          <cell r="F20">
            <v>18.5</v>
          </cell>
        </row>
        <row r="21">
          <cell r="B21">
            <v>1</v>
          </cell>
          <cell r="C21">
            <v>12.8</v>
          </cell>
          <cell r="D21">
            <v>1.08</v>
          </cell>
          <cell r="E21">
            <v>1.0395000000000001</v>
          </cell>
          <cell r="F21">
            <v>12.6</v>
          </cell>
        </row>
        <row r="22">
          <cell r="B22">
            <v>1</v>
          </cell>
          <cell r="C22">
            <v>15.8</v>
          </cell>
          <cell r="D22">
            <v>0.96</v>
          </cell>
          <cell r="E22">
            <v>0.95730000000000004</v>
          </cell>
          <cell r="F22">
            <v>17.5</v>
          </cell>
        </row>
        <row r="23">
          <cell r="B23">
            <v>1</v>
          </cell>
          <cell r="C23">
            <v>4.5</v>
          </cell>
          <cell r="D23">
            <v>0.42</v>
          </cell>
          <cell r="E23">
            <v>0.91059999999999997</v>
          </cell>
          <cell r="F23">
            <v>4.9000000000000004</v>
          </cell>
        </row>
        <row r="24">
          <cell r="B24">
            <v>1</v>
          </cell>
          <cell r="C24">
            <v>14.5</v>
          </cell>
          <cell r="D24">
            <v>1.01</v>
          </cell>
          <cell r="E24">
            <v>1.0069999999999999</v>
          </cell>
          <cell r="F24">
            <v>15.9</v>
          </cell>
        </row>
        <row r="25">
          <cell r="B25">
            <v>1</v>
          </cell>
          <cell r="C25">
            <v>7.3</v>
          </cell>
          <cell r="D25">
            <v>0.61</v>
          </cell>
          <cell r="E25">
            <v>0.98060000000000003</v>
          </cell>
          <cell r="F25">
            <v>8.5</v>
          </cell>
        </row>
        <row r="26">
          <cell r="B26">
            <v>1</v>
          </cell>
          <cell r="C26">
            <v>8.6</v>
          </cell>
          <cell r="D26">
            <v>0.69</v>
          </cell>
          <cell r="E26">
            <v>0.96930000000000005</v>
          </cell>
          <cell r="F26">
            <v>10.6</v>
          </cell>
        </row>
        <row r="27">
          <cell r="B27">
            <v>1</v>
          </cell>
          <cell r="C27">
            <v>15.2</v>
          </cell>
          <cell r="D27">
            <v>1.02</v>
          </cell>
          <cell r="E27">
            <v>0.9496</v>
          </cell>
          <cell r="F27">
            <v>13.9</v>
          </cell>
        </row>
        <row r="28">
          <cell r="B28">
            <v>1</v>
          </cell>
          <cell r="C28">
            <v>12</v>
          </cell>
          <cell r="D28">
            <v>0.82</v>
          </cell>
          <cell r="E28">
            <v>1.1184000000000001</v>
          </cell>
          <cell r="F28">
            <v>14.9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7AC7-7798-468F-8B32-D39C6BC5D772}">
  <dimension ref="A1:V63"/>
  <sheetViews>
    <sheetView tabSelected="1" topLeftCell="A28" zoomScale="85" zoomScaleNormal="85" workbookViewId="0">
      <selection activeCell="E43" sqref="E43"/>
    </sheetView>
  </sheetViews>
  <sheetFormatPr baseColWidth="10" defaultRowHeight="13.8" x14ac:dyDescent="0.25"/>
  <cols>
    <col min="1" max="11" width="11.5546875" style="2"/>
    <col min="12" max="13" width="11.5546875" style="2" customWidth="1"/>
    <col min="14" max="14" width="14.33203125" style="2" customWidth="1"/>
    <col min="15" max="15" width="11.5546875" style="2" customWidth="1"/>
    <col min="16" max="16384" width="11.5546875" style="2"/>
  </cols>
  <sheetData>
    <row r="1" spans="1:22" x14ac:dyDescent="0.25">
      <c r="A1" s="64" t="s">
        <v>4</v>
      </c>
      <c r="B1" s="64"/>
      <c r="C1" s="64"/>
      <c r="D1" s="64"/>
      <c r="E1" s="64"/>
      <c r="F1" s="64"/>
      <c r="G1" s="64"/>
      <c r="H1" s="64"/>
    </row>
    <row r="2" spans="1:22" x14ac:dyDescent="0.25">
      <c r="O2" s="2" t="s">
        <v>36</v>
      </c>
    </row>
    <row r="3" spans="1:22" x14ac:dyDescent="0.25">
      <c r="I3" s="2" t="s">
        <v>33</v>
      </c>
      <c r="O3" s="50">
        <v>1</v>
      </c>
      <c r="P3" s="50">
        <v>1</v>
      </c>
      <c r="Q3" s="50">
        <v>1</v>
      </c>
      <c r="R3" s="50">
        <v>1</v>
      </c>
      <c r="S3" s="50" cm="1">
        <f t="array" ref="S3:V6">_h4</f>
        <v>1</v>
      </c>
      <c r="T3" s="50">
        <v>1</v>
      </c>
      <c r="U3" s="50">
        <v>1</v>
      </c>
      <c r="V3" s="50">
        <v>1</v>
      </c>
    </row>
    <row r="4" spans="1:22" x14ac:dyDescent="0.25">
      <c r="I4" s="2" t="s">
        <v>34</v>
      </c>
      <c r="O4" s="50">
        <v>1</v>
      </c>
      <c r="P4" s="50">
        <v>-1</v>
      </c>
      <c r="Q4" s="50">
        <v>1</v>
      </c>
      <c r="R4" s="50">
        <v>-1</v>
      </c>
      <c r="S4" s="50">
        <v>1</v>
      </c>
      <c r="T4" s="50">
        <v>-1</v>
      </c>
      <c r="U4" s="50">
        <v>1</v>
      </c>
      <c r="V4" s="50">
        <v>-1</v>
      </c>
    </row>
    <row r="5" spans="1:22" x14ac:dyDescent="0.25">
      <c r="I5" s="2" t="s">
        <v>35</v>
      </c>
      <c r="O5" s="50">
        <v>1</v>
      </c>
      <c r="P5" s="50">
        <v>1</v>
      </c>
      <c r="Q5" s="50" cm="1">
        <f t="array" ref="Q5:R6">-_h2</f>
        <v>-1</v>
      </c>
      <c r="R5" s="50">
        <v>-1</v>
      </c>
      <c r="S5" s="50">
        <v>1</v>
      </c>
      <c r="T5" s="50">
        <v>1</v>
      </c>
      <c r="U5" s="50">
        <v>-1</v>
      </c>
      <c r="V5" s="50">
        <v>-1</v>
      </c>
    </row>
    <row r="6" spans="1:22" x14ac:dyDescent="0.25">
      <c r="I6" s="2" t="s">
        <v>7</v>
      </c>
      <c r="K6" s="1" t="s">
        <v>43</v>
      </c>
      <c r="O6" s="50">
        <v>1</v>
      </c>
      <c r="P6" s="50">
        <v>-1</v>
      </c>
      <c r="Q6" s="50">
        <v>-1</v>
      </c>
      <c r="R6" s="50">
        <v>1</v>
      </c>
      <c r="S6" s="50">
        <v>1</v>
      </c>
      <c r="T6" s="50">
        <v>-1</v>
      </c>
      <c r="U6" s="50">
        <v>-1</v>
      </c>
      <c r="V6" s="50">
        <v>1</v>
      </c>
    </row>
    <row r="7" spans="1:22" x14ac:dyDescent="0.25">
      <c r="K7" s="1" t="s">
        <v>8</v>
      </c>
      <c r="O7" s="50" cm="1">
        <f t="array" ref="O7:R10">_h4</f>
        <v>1</v>
      </c>
      <c r="P7" s="50">
        <v>1</v>
      </c>
      <c r="Q7" s="50">
        <v>1</v>
      </c>
      <c r="R7" s="50">
        <v>1</v>
      </c>
      <c r="S7" s="50" cm="1">
        <f t="array" ref="S7:V10">-_h4</f>
        <v>-1</v>
      </c>
      <c r="T7" s="50">
        <v>-1</v>
      </c>
      <c r="U7" s="50">
        <v>-1</v>
      </c>
      <c r="V7" s="50">
        <v>-1</v>
      </c>
    </row>
    <row r="8" spans="1:22" x14ac:dyDescent="0.25">
      <c r="K8" s="1" t="s">
        <v>42</v>
      </c>
      <c r="O8" s="50">
        <v>1</v>
      </c>
      <c r="P8" s="50">
        <v>-1</v>
      </c>
      <c r="Q8" s="50">
        <v>1</v>
      </c>
      <c r="R8" s="50">
        <v>-1</v>
      </c>
      <c r="S8" s="50">
        <v>-1</v>
      </c>
      <c r="T8" s="50">
        <v>1</v>
      </c>
      <c r="U8" s="50">
        <v>-1</v>
      </c>
      <c r="V8" s="50">
        <v>1</v>
      </c>
    </row>
    <row r="9" spans="1:22" x14ac:dyDescent="0.25">
      <c r="K9" s="1" t="s">
        <v>9</v>
      </c>
      <c r="O9" s="50">
        <v>1</v>
      </c>
      <c r="P9" s="50">
        <v>1</v>
      </c>
      <c r="Q9" s="50">
        <v>-1</v>
      </c>
      <c r="R9" s="50">
        <v>-1</v>
      </c>
      <c r="S9" s="50">
        <v>-1</v>
      </c>
      <c r="T9" s="50">
        <v>-1</v>
      </c>
      <c r="U9" s="50">
        <v>1</v>
      </c>
      <c r="V9" s="50">
        <v>1</v>
      </c>
    </row>
    <row r="10" spans="1:22" x14ac:dyDescent="0.25">
      <c r="K10" s="1" t="s">
        <v>10</v>
      </c>
      <c r="O10" s="50">
        <v>1</v>
      </c>
      <c r="P10" s="50">
        <v>-1</v>
      </c>
      <c r="Q10" s="50">
        <v>-1</v>
      </c>
      <c r="R10" s="50">
        <v>1</v>
      </c>
      <c r="S10" s="50">
        <v>-1</v>
      </c>
      <c r="T10" s="50">
        <v>1</v>
      </c>
      <c r="U10" s="50">
        <v>1</v>
      </c>
      <c r="V10" s="50">
        <v>-1</v>
      </c>
    </row>
    <row r="11" spans="1:22" x14ac:dyDescent="0.25">
      <c r="O11" s="5"/>
      <c r="P11" s="5"/>
      <c r="Q11" s="5"/>
      <c r="S11" s="5"/>
    </row>
    <row r="12" spans="1:22" x14ac:dyDescent="0.25">
      <c r="O12" s="5"/>
      <c r="P12" s="5"/>
      <c r="Q12" s="5"/>
      <c r="S12" s="5"/>
    </row>
    <row r="13" spans="1:22" x14ac:dyDescent="0.25">
      <c r="O13" s="5" t="s">
        <v>37</v>
      </c>
      <c r="P13" s="5"/>
      <c r="Q13" s="5"/>
      <c r="S13" s="5"/>
    </row>
    <row r="14" spans="1:22" x14ac:dyDescent="0.25">
      <c r="O14" s="5" t="s">
        <v>47</v>
      </c>
      <c r="P14" s="5" t="e">
        <f>(P15/P16)*((P16+P18)*R15/R18)-P15-R16</f>
        <v>#DIV/0!</v>
      </c>
      <c r="Q14" s="5"/>
      <c r="S14" s="5"/>
    </row>
    <row r="15" spans="1:22" x14ac:dyDescent="0.25">
      <c r="O15" s="5" t="s">
        <v>48</v>
      </c>
      <c r="P15" s="5">
        <v>100000</v>
      </c>
      <c r="Q15" s="5" t="s">
        <v>51</v>
      </c>
      <c r="R15" s="2">
        <v>5</v>
      </c>
      <c r="S15" s="5"/>
    </row>
    <row r="16" spans="1:22" x14ac:dyDescent="0.25">
      <c r="H16" s="2" t="s">
        <v>46</v>
      </c>
      <c r="O16" s="5" t="s">
        <v>49</v>
      </c>
      <c r="P16" s="5">
        <v>1000</v>
      </c>
      <c r="Q16" s="5" t="s">
        <v>52</v>
      </c>
      <c r="R16" s="2">
        <f>10*10000</f>
        <v>100000</v>
      </c>
      <c r="S16" s="5"/>
    </row>
    <row r="17" spans="1:20" x14ac:dyDescent="0.25">
      <c r="H17" s="2" t="s">
        <v>54</v>
      </c>
      <c r="O17" s="5"/>
      <c r="P17" s="5"/>
      <c r="Q17" s="5"/>
      <c r="S17" s="5"/>
    </row>
    <row r="18" spans="1:20" x14ac:dyDescent="0.25">
      <c r="C18" s="2">
        <f>COUNT(O3:O12)</f>
        <v>8</v>
      </c>
      <c r="H18" s="2" t="s">
        <v>55</v>
      </c>
      <c r="O18" s="2" t="s">
        <v>50</v>
      </c>
      <c r="P18" s="2">
        <v>100000</v>
      </c>
      <c r="Q18" s="2" t="s">
        <v>53</v>
      </c>
    </row>
    <row r="19" spans="1:20" ht="57.6" x14ac:dyDescent="0.25">
      <c r="A19" s="3" t="s">
        <v>5</v>
      </c>
      <c r="B19" s="11" t="s">
        <v>18</v>
      </c>
      <c r="C19" s="8" t="s">
        <v>0</v>
      </c>
      <c r="D19" s="8" t="s">
        <v>1</v>
      </c>
      <c r="E19" s="8" t="s">
        <v>2</v>
      </c>
      <c r="F19" s="8" t="s">
        <v>3</v>
      </c>
      <c r="G19" s="9" t="s">
        <v>6</v>
      </c>
      <c r="H19" s="10" t="s">
        <v>45</v>
      </c>
      <c r="I19" s="57" t="s">
        <v>44</v>
      </c>
      <c r="J19" s="57" t="s">
        <v>56</v>
      </c>
      <c r="K19" s="9" t="s">
        <v>14</v>
      </c>
      <c r="L19" s="9" t="s">
        <v>16</v>
      </c>
      <c r="M19" s="7" t="s">
        <v>17</v>
      </c>
      <c r="O19" s="2" t="s">
        <v>38</v>
      </c>
    </row>
    <row r="20" spans="1:20" x14ac:dyDescent="0.25">
      <c r="A20" s="49">
        <v>1</v>
      </c>
      <c r="B20" s="6" cm="1">
        <f t="array" ref="B20:G27">_hexp</f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58">
        <v>0</v>
      </c>
      <c r="I20" s="58">
        <v>2.63</v>
      </c>
      <c r="J20" s="58">
        <v>2.63</v>
      </c>
      <c r="K20" s="5">
        <f t="shared" ref="K20:K27" si="0">$G$35+$F$35*C20+$E$35*D20+$D$35*E20+$C$35*F20+$B$35*G20</f>
        <v>3.1050000000000004</v>
      </c>
      <c r="L20" s="63">
        <f>J20-K20</f>
        <v>-0.47500000000000053</v>
      </c>
      <c r="M20" s="5">
        <f>L20^2</f>
        <v>0.22562500000000052</v>
      </c>
      <c r="O20" s="55">
        <v>1</v>
      </c>
      <c r="P20" s="55">
        <v>1.5</v>
      </c>
      <c r="Q20" s="55">
        <v>1</v>
      </c>
      <c r="R20" s="55">
        <v>5</v>
      </c>
      <c r="S20" s="55">
        <v>0.6</v>
      </c>
      <c r="T20" s="5"/>
    </row>
    <row r="21" spans="1:20" x14ac:dyDescent="0.25">
      <c r="A21" s="4">
        <v>2</v>
      </c>
      <c r="B21" s="6">
        <v>1</v>
      </c>
      <c r="C21" s="2">
        <v>-1</v>
      </c>
      <c r="D21" s="2">
        <v>1</v>
      </c>
      <c r="E21" s="2">
        <v>-1</v>
      </c>
      <c r="F21" s="2">
        <v>1</v>
      </c>
      <c r="G21" s="2">
        <v>-1</v>
      </c>
      <c r="H21" s="58">
        <v>0</v>
      </c>
      <c r="I21" s="58">
        <v>3.19</v>
      </c>
      <c r="J21" s="58">
        <v>3.19</v>
      </c>
      <c r="K21" s="5">
        <f t="shared" si="0"/>
        <v>2.9249999999999998</v>
      </c>
      <c r="L21" s="63">
        <f t="shared" ref="L21:L27" si="1">J21-K21</f>
        <v>0.26500000000000012</v>
      </c>
      <c r="M21" s="5">
        <f t="shared" ref="M21:M27" si="2">L21^2</f>
        <v>7.0225000000000065E-2</v>
      </c>
      <c r="O21" s="55">
        <v>0.6</v>
      </c>
      <c r="P21" s="55">
        <v>1.5</v>
      </c>
      <c r="Q21" s="55">
        <v>0.3</v>
      </c>
      <c r="R21" s="55">
        <v>5</v>
      </c>
      <c r="S21" s="55">
        <v>0.2</v>
      </c>
      <c r="T21" s="55"/>
    </row>
    <row r="22" spans="1:20" x14ac:dyDescent="0.25">
      <c r="A22" s="4">
        <v>3</v>
      </c>
      <c r="B22" s="6">
        <v>1</v>
      </c>
      <c r="C22" s="2">
        <v>1</v>
      </c>
      <c r="D22" s="2">
        <v>-1</v>
      </c>
      <c r="E22" s="2">
        <v>-1</v>
      </c>
      <c r="F22" s="2">
        <v>1</v>
      </c>
      <c r="G22" s="2">
        <v>1</v>
      </c>
      <c r="H22" s="58">
        <v>4.4000000000000004</v>
      </c>
      <c r="I22" s="58">
        <v>0</v>
      </c>
      <c r="J22" s="58">
        <v>4.4000000000000004</v>
      </c>
      <c r="K22" s="5">
        <f t="shared" si="0"/>
        <v>3.9249999999999998</v>
      </c>
      <c r="L22" s="63">
        <f t="shared" si="1"/>
        <v>0.47500000000000053</v>
      </c>
      <c r="M22" s="5">
        <f t="shared" si="2"/>
        <v>0.22562500000000052</v>
      </c>
      <c r="O22" s="55">
        <v>1</v>
      </c>
      <c r="P22" s="56">
        <v>0.5</v>
      </c>
      <c r="Q22" s="56">
        <v>0.3</v>
      </c>
      <c r="R22" s="56">
        <v>5</v>
      </c>
      <c r="S22" s="56">
        <v>0.6</v>
      </c>
      <c r="T22" s="56"/>
    </row>
    <row r="23" spans="1:20" x14ac:dyDescent="0.25">
      <c r="A23" s="4">
        <v>4</v>
      </c>
      <c r="B23" s="6">
        <v>1</v>
      </c>
      <c r="C23" s="2">
        <v>-1</v>
      </c>
      <c r="D23" s="2">
        <v>-1</v>
      </c>
      <c r="E23" s="2">
        <v>1</v>
      </c>
      <c r="F23" s="2">
        <v>1</v>
      </c>
      <c r="G23" s="2">
        <v>-1</v>
      </c>
      <c r="H23" s="58">
        <v>0</v>
      </c>
      <c r="I23" s="58">
        <v>0.34</v>
      </c>
      <c r="J23" s="58">
        <v>0.34</v>
      </c>
      <c r="K23" s="5">
        <f t="shared" si="0"/>
        <v>0.60500000000000009</v>
      </c>
      <c r="L23" s="63">
        <f t="shared" si="1"/>
        <v>-0.26500000000000007</v>
      </c>
      <c r="M23" s="5">
        <f t="shared" si="2"/>
        <v>7.0225000000000037E-2</v>
      </c>
      <c r="O23" s="55">
        <v>0.6</v>
      </c>
      <c r="P23" s="56">
        <v>0.5</v>
      </c>
      <c r="Q23" s="56">
        <v>1</v>
      </c>
      <c r="R23" s="56">
        <v>5</v>
      </c>
      <c r="S23" s="56">
        <v>0.2</v>
      </c>
      <c r="T23" s="56"/>
    </row>
    <row r="24" spans="1:20" x14ac:dyDescent="0.25">
      <c r="A24" s="4">
        <v>5</v>
      </c>
      <c r="B24" s="6">
        <v>1</v>
      </c>
      <c r="C24" s="2">
        <v>1</v>
      </c>
      <c r="D24" s="2">
        <v>1</v>
      </c>
      <c r="E24" s="2">
        <v>1</v>
      </c>
      <c r="F24" s="2">
        <v>-1</v>
      </c>
      <c r="G24" s="2">
        <v>-1</v>
      </c>
      <c r="H24" s="58">
        <v>0.33</v>
      </c>
      <c r="I24" s="58">
        <v>0</v>
      </c>
      <c r="J24" s="58">
        <v>0.33</v>
      </c>
      <c r="K24" s="5">
        <f t="shared" si="0"/>
        <v>-0.1449999999999998</v>
      </c>
      <c r="L24" s="63">
        <f t="shared" si="1"/>
        <v>0.47499999999999981</v>
      </c>
      <c r="M24" s="5">
        <f t="shared" si="2"/>
        <v>0.22562499999999983</v>
      </c>
      <c r="O24" s="55">
        <v>1</v>
      </c>
      <c r="P24" s="56">
        <v>1.5</v>
      </c>
      <c r="Q24" s="56">
        <v>1</v>
      </c>
      <c r="R24" s="56">
        <v>1</v>
      </c>
      <c r="S24" s="56">
        <v>0.2</v>
      </c>
      <c r="T24" s="56"/>
    </row>
    <row r="25" spans="1:20" x14ac:dyDescent="0.25">
      <c r="A25" s="4">
        <v>6</v>
      </c>
      <c r="B25" s="6">
        <v>1</v>
      </c>
      <c r="C25" s="2">
        <v>-1</v>
      </c>
      <c r="D25" s="2">
        <v>1</v>
      </c>
      <c r="E25" s="2">
        <v>-1</v>
      </c>
      <c r="F25" s="2">
        <v>-1</v>
      </c>
      <c r="G25" s="2">
        <v>1</v>
      </c>
      <c r="H25" s="58">
        <v>2.06</v>
      </c>
      <c r="I25" s="58">
        <v>0</v>
      </c>
      <c r="J25" s="58">
        <v>2.06</v>
      </c>
      <c r="K25" s="5">
        <f t="shared" si="0"/>
        <v>2.3250000000000002</v>
      </c>
      <c r="L25" s="63">
        <f t="shared" si="1"/>
        <v>-0.26500000000000012</v>
      </c>
      <c r="M25" s="5">
        <f t="shared" si="2"/>
        <v>7.0225000000000065E-2</v>
      </c>
      <c r="O25" s="55">
        <v>0.6</v>
      </c>
      <c r="P25" s="56">
        <v>1.5</v>
      </c>
      <c r="Q25" s="56">
        <v>0.3</v>
      </c>
      <c r="R25" s="56">
        <v>1</v>
      </c>
      <c r="S25" s="56">
        <v>0.6</v>
      </c>
      <c r="T25" s="56"/>
    </row>
    <row r="26" spans="1:20" x14ac:dyDescent="0.25">
      <c r="A26" s="4">
        <v>7</v>
      </c>
      <c r="B26" s="6">
        <v>1</v>
      </c>
      <c r="C26" s="2">
        <v>1</v>
      </c>
      <c r="D26" s="2">
        <v>-1</v>
      </c>
      <c r="E26" s="2">
        <v>-1</v>
      </c>
      <c r="F26" s="2">
        <v>-1</v>
      </c>
      <c r="G26" s="2">
        <v>-1</v>
      </c>
      <c r="H26" s="58">
        <v>0.2</v>
      </c>
      <c r="I26" s="58">
        <v>0</v>
      </c>
      <c r="J26" s="58">
        <v>0.2</v>
      </c>
      <c r="K26" s="5">
        <f t="shared" si="0"/>
        <v>0.67499999999999993</v>
      </c>
      <c r="L26" s="63">
        <f t="shared" si="1"/>
        <v>-0.47499999999999992</v>
      </c>
      <c r="M26" s="5">
        <f t="shared" si="2"/>
        <v>0.22562499999999994</v>
      </c>
      <c r="O26" s="55">
        <v>1</v>
      </c>
      <c r="P26" s="56">
        <v>0.5</v>
      </c>
      <c r="Q26" s="56">
        <v>0.3</v>
      </c>
      <c r="R26" s="56">
        <v>1</v>
      </c>
      <c r="S26" s="56">
        <v>0.2</v>
      </c>
      <c r="T26" s="56"/>
    </row>
    <row r="27" spans="1:20" x14ac:dyDescent="0.25">
      <c r="A27" s="4">
        <v>8</v>
      </c>
      <c r="B27" s="6">
        <v>1</v>
      </c>
      <c r="C27" s="2">
        <v>-1</v>
      </c>
      <c r="D27" s="2">
        <v>-1</v>
      </c>
      <c r="E27" s="2">
        <v>1</v>
      </c>
      <c r="F27" s="2">
        <v>-1</v>
      </c>
      <c r="G27" s="2">
        <v>1</v>
      </c>
      <c r="H27" s="58">
        <v>0</v>
      </c>
      <c r="I27" s="58">
        <v>0.27</v>
      </c>
      <c r="J27" s="58">
        <v>0.27</v>
      </c>
      <c r="K27" s="5">
        <f t="shared" si="0"/>
        <v>4.9999999999998934E-3</v>
      </c>
      <c r="L27" s="63">
        <f t="shared" si="1"/>
        <v>0.26500000000000012</v>
      </c>
      <c r="M27" s="5">
        <f t="shared" si="2"/>
        <v>7.0225000000000065E-2</v>
      </c>
      <c r="O27" s="55">
        <v>0.6</v>
      </c>
      <c r="P27" s="55">
        <v>0.5</v>
      </c>
      <c r="Q27" s="55">
        <v>1</v>
      </c>
      <c r="R27" s="55">
        <v>1</v>
      </c>
      <c r="S27" s="55">
        <v>0.6</v>
      </c>
      <c r="T27" s="55"/>
    </row>
    <row r="28" spans="1:20" ht="15.6" x14ac:dyDescent="0.3">
      <c r="A28" s="6"/>
      <c r="B28" s="54" t="s">
        <v>40</v>
      </c>
      <c r="C28" s="5">
        <f>SUM(C20:C27)</f>
        <v>0</v>
      </c>
      <c r="D28" s="5">
        <f t="shared" ref="D28:G28" si="3">SUM(D20:D27)</f>
        <v>0</v>
      </c>
      <c r="E28" s="5">
        <f t="shared" si="3"/>
        <v>0</v>
      </c>
      <c r="F28" s="5">
        <f t="shared" si="3"/>
        <v>0</v>
      </c>
      <c r="G28" s="5">
        <f t="shared" si="3"/>
        <v>0</v>
      </c>
      <c r="K28" s="13" t="s">
        <v>41</v>
      </c>
      <c r="L28" s="14">
        <f>SUM(L20:L27)</f>
        <v>0</v>
      </c>
      <c r="M28" s="15">
        <f>SUMSQ(L20:L27)</f>
        <v>1.1834000000000011</v>
      </c>
      <c r="O28" s="5"/>
      <c r="P28" s="5"/>
      <c r="Q28" s="5"/>
      <c r="R28" s="5"/>
      <c r="S28" s="5"/>
      <c r="T28" s="5"/>
    </row>
    <row r="29" spans="1:20" x14ac:dyDescent="0.25">
      <c r="A29" s="48" t="s">
        <v>32</v>
      </c>
      <c r="B29" s="5"/>
      <c r="C29" s="5"/>
      <c r="D29" s="5"/>
      <c r="F29" s="5"/>
      <c r="G29" s="5"/>
      <c r="M29" s="62">
        <f>SUM(M20:M27)/C38</f>
        <v>0.59170000000000056</v>
      </c>
    </row>
    <row r="30" spans="1:20" x14ac:dyDescent="0.25">
      <c r="M30" s="12">
        <f>SQRT(M29)</f>
        <v>0.76922038454528785</v>
      </c>
    </row>
    <row r="31" spans="1:20" x14ac:dyDescent="0.25">
      <c r="A31" s="2" t="s">
        <v>12</v>
      </c>
    </row>
    <row r="33" spans="1:17" x14ac:dyDescent="0.25">
      <c r="A33" s="2" t="s">
        <v>57</v>
      </c>
      <c r="I33" s="2" t="s">
        <v>23</v>
      </c>
      <c r="O33" s="60"/>
      <c r="P33" s="60"/>
      <c r="Q33" s="60"/>
    </row>
    <row r="34" spans="1:17" x14ac:dyDescent="0.25">
      <c r="B34" s="16" t="s">
        <v>6</v>
      </c>
      <c r="C34" s="16" t="s">
        <v>3</v>
      </c>
      <c r="D34" s="17" t="s">
        <v>2</v>
      </c>
      <c r="E34" s="16" t="s">
        <v>1</v>
      </c>
      <c r="F34" s="16" t="s">
        <v>0</v>
      </c>
      <c r="G34" s="18" t="s">
        <v>15</v>
      </c>
      <c r="I34" s="2" t="s">
        <v>24</v>
      </c>
      <c r="J34" s="51" t="s">
        <v>0</v>
      </c>
      <c r="K34" s="51" t="s">
        <v>1</v>
      </c>
      <c r="L34" s="51" t="s">
        <v>2</v>
      </c>
      <c r="M34" s="51" t="s">
        <v>3</v>
      </c>
      <c r="N34" s="51" t="s">
        <v>6</v>
      </c>
      <c r="O34" s="61"/>
      <c r="P34" s="61"/>
      <c r="Q34" s="60"/>
    </row>
    <row r="35" spans="1:17" x14ac:dyDescent="0.25">
      <c r="A35" s="19" t="s">
        <v>19</v>
      </c>
      <c r="B35" s="20" cm="1">
        <f t="array" ref="B35:G39">LINEST(J20:J27,_Mat_exp,1,1)</f>
        <v>0.66249999999999998</v>
      </c>
      <c r="C35" s="21">
        <v>0.96250000000000002</v>
      </c>
      <c r="D35" s="21">
        <v>-0.78499999999999992</v>
      </c>
      <c r="E35" s="21">
        <v>0.37499999999999994</v>
      </c>
      <c r="F35" s="21">
        <v>0.21250000000000011</v>
      </c>
      <c r="G35" s="22">
        <v>1.6775</v>
      </c>
      <c r="I35" s="51" t="s">
        <v>0</v>
      </c>
      <c r="J35" s="52">
        <f>CORREL(C20:C27,C20:C27)^2</f>
        <v>1</v>
      </c>
      <c r="K35" s="52"/>
      <c r="L35" s="52"/>
      <c r="M35" s="52"/>
      <c r="N35" s="52"/>
      <c r="O35" s="59"/>
      <c r="P35" s="59"/>
      <c r="Q35" s="60"/>
    </row>
    <row r="36" spans="1:17" x14ac:dyDescent="0.25">
      <c r="A36" s="19" t="s">
        <v>39</v>
      </c>
      <c r="B36" s="23">
        <v>0.27196047506944815</v>
      </c>
      <c r="C36" s="24">
        <v>0.2719604750694482</v>
      </c>
      <c r="D36" s="25">
        <v>0.27196047506944815</v>
      </c>
      <c r="E36" s="24">
        <v>0.27196047506944815</v>
      </c>
      <c r="F36" s="24">
        <v>0.27196047506944815</v>
      </c>
      <c r="G36" s="26">
        <v>0.27196047506944815</v>
      </c>
      <c r="I36" s="51" t="s">
        <v>1</v>
      </c>
      <c r="J36" s="52">
        <f>CORREL(C20:C27,D20:D27)^2</f>
        <v>0</v>
      </c>
      <c r="K36" s="52">
        <f>CORREL(D20:D27,D20:D27)</f>
        <v>1</v>
      </c>
      <c r="L36" s="52"/>
      <c r="M36" s="52"/>
      <c r="N36" s="52"/>
      <c r="O36" s="59"/>
      <c r="P36" s="59"/>
      <c r="Q36" s="60"/>
    </row>
    <row r="37" spans="1:17" x14ac:dyDescent="0.25">
      <c r="A37" s="19" t="s">
        <v>20</v>
      </c>
      <c r="B37" s="34">
        <v>0.93610823914328678</v>
      </c>
      <c r="C37" s="35">
        <v>0.76922038454528718</v>
      </c>
      <c r="D37" s="28" t="e">
        <v>#N/A</v>
      </c>
      <c r="E37" s="29" t="e">
        <v>#N/A</v>
      </c>
      <c r="F37" s="29" t="e">
        <v>#N/A</v>
      </c>
      <c r="G37" s="30" t="e">
        <v>#N/A</v>
      </c>
      <c r="I37" s="51" t="s">
        <v>2</v>
      </c>
      <c r="J37" s="52">
        <f>CORREL(C20:C27,E20:E27)^2</f>
        <v>0</v>
      </c>
      <c r="K37" s="52">
        <f>CORREL(D20:D27,E20:E27)^2</f>
        <v>0</v>
      </c>
      <c r="L37" s="52">
        <f xml:space="preserve"> CORREL(E20:E27,E20:E27)^2</f>
        <v>1</v>
      </c>
      <c r="M37" s="52"/>
      <c r="N37" s="52"/>
      <c r="O37" s="59"/>
      <c r="P37" s="59"/>
      <c r="Q37" s="60"/>
    </row>
    <row r="38" spans="1:17" x14ac:dyDescent="0.25">
      <c r="B38" s="27">
        <v>5.8605881358796763</v>
      </c>
      <c r="C38" s="36">
        <v>2</v>
      </c>
      <c r="D38" s="28" t="e">
        <v>#N/A</v>
      </c>
      <c r="E38" s="29" t="e">
        <v>#N/A</v>
      </c>
      <c r="F38" s="29" t="e">
        <v>#N/A</v>
      </c>
      <c r="G38" s="30" t="e">
        <v>#N/A</v>
      </c>
      <c r="I38" s="51" t="s">
        <v>3</v>
      </c>
      <c r="J38" s="52">
        <f>CORREL(C20:C27,F20:F27)^2</f>
        <v>0</v>
      </c>
      <c r="K38" s="52">
        <f>CORREL(D20:D27,F20:F27)^2</f>
        <v>0</v>
      </c>
      <c r="L38" s="52">
        <f>CORREL(E20:E27,F20:F27)^2</f>
        <v>0</v>
      </c>
      <c r="M38" s="52">
        <f xml:space="preserve"> CORREL(F20:F27,F20:F27)^2</f>
        <v>1</v>
      </c>
      <c r="N38" s="52"/>
      <c r="O38" s="59"/>
      <c r="P38" s="59"/>
      <c r="Q38" s="60"/>
    </row>
    <row r="39" spans="1:17" x14ac:dyDescent="0.25">
      <c r="A39" s="19" t="s">
        <v>21</v>
      </c>
      <c r="B39" s="31">
        <v>17.338550000000005</v>
      </c>
      <c r="C39" s="32">
        <v>1.1833999999999989</v>
      </c>
      <c r="D39" s="32" t="e">
        <v>#N/A</v>
      </c>
      <c r="E39" s="32" t="e">
        <v>#N/A</v>
      </c>
      <c r="F39" s="32" t="e">
        <v>#N/A</v>
      </c>
      <c r="G39" s="33" t="e">
        <v>#N/A</v>
      </c>
      <c r="I39" s="51" t="s">
        <v>6</v>
      </c>
      <c r="J39" s="52">
        <f>CORREL(C20:C27,G20:G27)^2</f>
        <v>0</v>
      </c>
      <c r="K39" s="52">
        <f>CORREL(D20:D27,G20:G27)^2</f>
        <v>0</v>
      </c>
      <c r="L39" s="52">
        <f>CORREL(E20:E27,G20:G27)^2</f>
        <v>0</v>
      </c>
      <c r="M39" s="52">
        <f>CORREL(F20:F27,G20:G27)^2</f>
        <v>0</v>
      </c>
      <c r="N39" s="52">
        <f>CORREL(G20:G27,G20:G27)</f>
        <v>1</v>
      </c>
      <c r="O39" s="59"/>
      <c r="P39" s="59"/>
      <c r="Q39" s="60"/>
    </row>
    <row r="41" spans="1:17" x14ac:dyDescent="0.25">
      <c r="A41" s="2" t="s">
        <v>22</v>
      </c>
      <c r="E41" s="47" t="s">
        <v>59</v>
      </c>
    </row>
    <row r="42" spans="1:17" x14ac:dyDescent="0.25">
      <c r="A42" s="2" t="s">
        <v>11</v>
      </c>
      <c r="E42" s="2" t="s">
        <v>60</v>
      </c>
    </row>
    <row r="43" spans="1:17" x14ac:dyDescent="0.25">
      <c r="A43" s="2" t="s">
        <v>13</v>
      </c>
    </row>
    <row r="44" spans="1:17" x14ac:dyDescent="0.25">
      <c r="A44" s="53" t="s">
        <v>30</v>
      </c>
    </row>
    <row r="45" spans="1:17" x14ac:dyDescent="0.25">
      <c r="A45" s="53" t="s">
        <v>31</v>
      </c>
    </row>
    <row r="63" spans="1:1" x14ac:dyDescent="0.25">
      <c r="A63" s="2" t="s">
        <v>58</v>
      </c>
    </row>
  </sheetData>
  <mergeCells count="1">
    <mergeCell ref="A1:H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6A33-2E8F-4B4B-96A0-C8AD2A653249}">
  <dimension ref="B1:G13"/>
  <sheetViews>
    <sheetView workbookViewId="0">
      <selection activeCell="E20" sqref="E20"/>
    </sheetView>
  </sheetViews>
  <sheetFormatPr baseColWidth="10" defaultRowHeight="13.2" x14ac:dyDescent="0.25"/>
  <cols>
    <col min="1" max="1" width="11.5546875" style="37"/>
    <col min="2" max="2" width="6.6640625" style="37" customWidth="1"/>
    <col min="3" max="3" width="7.6640625" style="37" customWidth="1"/>
    <col min="4" max="4" width="9.5546875" style="37" customWidth="1"/>
    <col min="5" max="16384" width="11.5546875" style="37"/>
  </cols>
  <sheetData>
    <row r="1" spans="2:7" ht="14.4" x14ac:dyDescent="0.3">
      <c r="C1" s="38" t="s">
        <v>25</v>
      </c>
      <c r="D1" s="39">
        <f>AVERAGE(D4:D13)</f>
        <v>0</v>
      </c>
    </row>
    <row r="2" spans="2:7" x14ac:dyDescent="0.25">
      <c r="C2" s="38" t="s">
        <v>26</v>
      </c>
      <c r="D2" s="45">
        <f>'Tri '!C37</f>
        <v>0.76922038454528718</v>
      </c>
    </row>
    <row r="3" spans="2:7" x14ac:dyDescent="0.25">
      <c r="B3" s="40" t="s">
        <v>5</v>
      </c>
      <c r="D3" s="41" t="s">
        <v>16</v>
      </c>
      <c r="E3" s="46" t="s">
        <v>27</v>
      </c>
      <c r="F3" s="46" t="s">
        <v>28</v>
      </c>
      <c r="G3" s="46" t="s">
        <v>29</v>
      </c>
    </row>
    <row r="4" spans="2:7" ht="14.4" x14ac:dyDescent="0.3">
      <c r="B4" s="42">
        <v>1</v>
      </c>
      <c r="D4" s="43">
        <f>'Tri '!L20</f>
        <v>-0.47500000000000053</v>
      </c>
      <c r="E4" s="44">
        <f>(B4-0.375)/($B$13+0.25)</f>
        <v>6.097560975609756E-2</v>
      </c>
      <c r="F4" s="44">
        <f>NORMSINV(E4)</f>
        <v>-1.54663527139923</v>
      </c>
      <c r="G4" s="44">
        <f>F4*$D$2+$D$1</f>
        <v>-1.1897033782170203</v>
      </c>
    </row>
    <row r="5" spans="2:7" ht="14.4" x14ac:dyDescent="0.3">
      <c r="B5" s="42">
        <v>2</v>
      </c>
      <c r="D5" s="43">
        <f>'Tri '!L26</f>
        <v>-0.47499999999999992</v>
      </c>
      <c r="E5" s="44">
        <f t="shared" ref="E5:E13" si="0">(B5-0.375)/($B$13+0.25)</f>
        <v>0.15853658536585366</v>
      </c>
      <c r="F5" s="44">
        <f t="shared" ref="F5:F13" si="1">NORMSINV(E5)</f>
        <v>-1.0004905456193149</v>
      </c>
      <c r="G5" s="44">
        <f t="shared" ref="G5:G13" si="2">F5*$D$2+$D$1</f>
        <v>-0.76959772223521361</v>
      </c>
    </row>
    <row r="6" spans="2:7" ht="14.4" x14ac:dyDescent="0.3">
      <c r="B6" s="42">
        <v>3</v>
      </c>
      <c r="D6" s="43">
        <f>'Tri '!L23</f>
        <v>-0.26500000000000007</v>
      </c>
      <c r="E6" s="44">
        <f t="shared" si="0"/>
        <v>0.25609756097560976</v>
      </c>
      <c r="F6" s="44">
        <f t="shared" si="1"/>
        <v>-0.65542350523442661</v>
      </c>
      <c r="G6" s="44">
        <f t="shared" si="2"/>
        <v>-0.5041651207364457</v>
      </c>
    </row>
    <row r="7" spans="2:7" ht="14.4" x14ac:dyDescent="0.3">
      <c r="B7" s="42">
        <v>4</v>
      </c>
      <c r="D7" s="43">
        <f>'Tri '!L25</f>
        <v>-0.26500000000000012</v>
      </c>
      <c r="E7" s="44">
        <f t="shared" si="0"/>
        <v>0.35365853658536583</v>
      </c>
      <c r="F7" s="44">
        <f t="shared" si="1"/>
        <v>-0.37546177023551847</v>
      </c>
      <c r="G7" s="44">
        <f t="shared" si="2"/>
        <v>-0.2888128472826198</v>
      </c>
    </row>
    <row r="8" spans="2:7" ht="14.4" x14ac:dyDescent="0.3">
      <c r="B8" s="42">
        <v>5</v>
      </c>
      <c r="D8" s="43">
        <f>'Tri '!L21</f>
        <v>0.26500000000000012</v>
      </c>
      <c r="E8" s="44">
        <f t="shared" si="0"/>
        <v>0.45121951219512196</v>
      </c>
      <c r="F8" s="44">
        <f t="shared" si="1"/>
        <v>-0.12258084388880242</v>
      </c>
      <c r="G8" s="44">
        <f t="shared" si="2"/>
        <v>-9.4291683874030405E-2</v>
      </c>
    </row>
    <row r="9" spans="2:7" ht="14.4" x14ac:dyDescent="0.3">
      <c r="B9" s="42">
        <v>6</v>
      </c>
      <c r="D9" s="43">
        <f>'Tri '!L27</f>
        <v>0.26500000000000012</v>
      </c>
      <c r="E9" s="44">
        <f t="shared" si="0"/>
        <v>0.54878048780487809</v>
      </c>
      <c r="F9" s="44">
        <f t="shared" si="1"/>
        <v>0.12258084388880255</v>
      </c>
      <c r="G9" s="44">
        <f t="shared" si="2"/>
        <v>9.4291683874030516E-2</v>
      </c>
    </row>
    <row r="10" spans="2:7" ht="14.4" x14ac:dyDescent="0.3">
      <c r="B10" s="42">
        <v>7</v>
      </c>
      <c r="D10" s="43">
        <f>'Tri '!L22</f>
        <v>0.47500000000000053</v>
      </c>
      <c r="E10" s="44">
        <f t="shared" si="0"/>
        <v>0.64634146341463417</v>
      </c>
      <c r="F10" s="44">
        <f t="shared" si="1"/>
        <v>0.37546177023551847</v>
      </c>
      <c r="G10" s="44">
        <f t="shared" si="2"/>
        <v>0.2888128472826198</v>
      </c>
    </row>
    <row r="11" spans="2:7" ht="14.4" x14ac:dyDescent="0.3">
      <c r="B11" s="42">
        <v>8</v>
      </c>
      <c r="D11" s="43">
        <f>'Tri '!L24</f>
        <v>0.47499999999999981</v>
      </c>
      <c r="E11" s="44">
        <f t="shared" si="0"/>
        <v>0.74390243902439024</v>
      </c>
      <c r="F11" s="44">
        <f t="shared" si="1"/>
        <v>0.65542350523442661</v>
      </c>
      <c r="G11" s="44">
        <f t="shared" si="2"/>
        <v>0.5041651207364457</v>
      </c>
    </row>
    <row r="12" spans="2:7" ht="14.4" x14ac:dyDescent="0.3">
      <c r="B12" s="42">
        <v>9</v>
      </c>
      <c r="D12" s="43"/>
      <c r="E12" s="44">
        <f t="shared" si="0"/>
        <v>0.84146341463414631</v>
      </c>
      <c r="F12" s="44">
        <f t="shared" si="1"/>
        <v>1.0004905456193149</v>
      </c>
      <c r="G12" s="44">
        <f t="shared" si="2"/>
        <v>0.76959772223521361</v>
      </c>
    </row>
    <row r="13" spans="2:7" ht="14.4" x14ac:dyDescent="0.3">
      <c r="B13" s="42">
        <v>10</v>
      </c>
      <c r="D13" s="43"/>
      <c r="E13" s="44">
        <f t="shared" si="0"/>
        <v>0.93902439024390238</v>
      </c>
      <c r="F13" s="44">
        <f t="shared" si="1"/>
        <v>1.5466352713992295</v>
      </c>
      <c r="G13" s="44">
        <f t="shared" si="2"/>
        <v>1.1897033782170199</v>
      </c>
    </row>
  </sheetData>
  <sortState xmlns:xlrd2="http://schemas.microsoft.com/office/spreadsheetml/2017/richdata2" ref="D4:D11">
    <sortCondition ref="D4:D11"/>
  </sortState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C54B-46C9-45DA-8E65-33C44C59CCA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9</vt:i4>
      </vt:variant>
    </vt:vector>
  </HeadingPairs>
  <TitlesOfParts>
    <vt:vector size="12" baseType="lpstr">
      <vt:lpstr>Tri </vt:lpstr>
      <vt:lpstr>Verif Err _ droite henry</vt:lpstr>
      <vt:lpstr>Plan P&amp;B = interactions</vt:lpstr>
      <vt:lpstr>_h2</vt:lpstr>
      <vt:lpstr>_h4</vt:lpstr>
      <vt:lpstr>_hexp</vt:lpstr>
      <vt:lpstr>_Mat_exp</vt:lpstr>
      <vt:lpstr>_sigma</vt:lpstr>
      <vt:lpstr>_sigma2</vt:lpstr>
      <vt:lpstr>_sigma²</vt:lpstr>
      <vt:lpstr>_Y_mes</vt:lpstr>
      <vt:lpstr>_Y_mes_Calv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Eléonore GAICH</dc:creator>
  <cp:lastModifiedBy>Eléonore GAICH</cp:lastModifiedBy>
  <dcterms:created xsi:type="dcterms:W3CDTF">2021-04-10T13:40:42Z</dcterms:created>
  <dcterms:modified xsi:type="dcterms:W3CDTF">2021-04-19T15:22:00Z</dcterms:modified>
</cp:coreProperties>
</file>