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r\Documents\INSA\INSA GP 4A\S2\UF du capteur au banc de test\2020-2021_GAICH_STEPHEN_Capteur_Graphite\Banc de test\"/>
    </mc:Choice>
  </mc:AlternateContent>
  <xr:revisionPtr revIDLastSave="0" documentId="13_ncr:1_{5B3A5405-325F-4738-9EAE-8D813DD25D20}" xr6:coauthVersionLast="46" xr6:coauthVersionMax="46" xr10:uidLastSave="{00000000-0000-0000-0000-000000000000}"/>
  <bookViews>
    <workbookView xWindow="-108" yWindow="-108" windowWidth="23256" windowHeight="13176" xr2:uid="{8B506EDC-613C-4B3F-AFCF-AFEE6162402D}"/>
  </bookViews>
  <sheets>
    <sheet name="Tri " sheetId="1" r:id="rId1"/>
    <sheet name="Verif Err _ droite henry" sheetId="4" r:id="rId2"/>
    <sheet name="Plan Mat Hadamard" sheetId="5" r:id="rId3"/>
    <sheet name="Plan P&amp;B = interactions" sheetId="6" r:id="rId4"/>
  </sheets>
  <externalReferences>
    <externalReference r:id="rId5"/>
  </externalReferences>
  <definedNames>
    <definedName name="_Hexp">'Tri '!#REF!</definedName>
    <definedName name="_Mat_exp">'Tri '!$N$1:$R$10</definedName>
    <definedName name="_sigma" localSheetId="1">#REF!</definedName>
    <definedName name="_sigma">'Tri '!$K$25</definedName>
    <definedName name="_sigma2">'Tri '!$K$24</definedName>
    <definedName name="_sigma²">'Tri '!$K$24</definedName>
    <definedName name="_x">'[1]Cigarettes data'!$B$5:$E$28</definedName>
    <definedName name="_y">'[1]Cigarettes data'!$F$5:$F$28</definedName>
    <definedName name="_Y_mes">'Tri '!$H$13:$H$22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4" i="1" l="1"/>
  <c r="M34" i="1"/>
  <c r="M33" i="1"/>
  <c r="L34" i="1"/>
  <c r="L33" i="1"/>
  <c r="L32" i="1" a="1"/>
  <c r="L32" i="1" s="1"/>
  <c r="K34" i="1"/>
  <c r="K33" i="1"/>
  <c r="K32" i="1"/>
  <c r="K31" i="1"/>
  <c r="J34" i="1"/>
  <c r="J33" i="1"/>
  <c r="J32" i="1"/>
  <c r="J31" i="1"/>
  <c r="J30" i="1"/>
  <c r="E5" i="4"/>
  <c r="E6" i="4"/>
  <c r="E7" i="4"/>
  <c r="F7" i="4" s="1"/>
  <c r="E8" i="4"/>
  <c r="E9" i="4"/>
  <c r="E10" i="4"/>
  <c r="E11" i="4"/>
  <c r="F11" i="4" s="1"/>
  <c r="E12" i="4"/>
  <c r="E13" i="4"/>
  <c r="E4" i="4"/>
  <c r="F4" i="4" s="1"/>
  <c r="F13" i="4"/>
  <c r="F12" i="4"/>
  <c r="F10" i="4"/>
  <c r="F9" i="4"/>
  <c r="F8" i="4"/>
  <c r="F6" i="4"/>
  <c r="F5" i="4"/>
  <c r="R2" i="1" l="1"/>
  <c r="R3" i="1"/>
  <c r="R4" i="1"/>
  <c r="R5" i="1"/>
  <c r="R6" i="1"/>
  <c r="R7" i="1"/>
  <c r="R8" i="1"/>
  <c r="R9" i="1"/>
  <c r="R10" i="1"/>
  <c r="R1" i="1"/>
  <c r="Q10" i="1"/>
  <c r="P10" i="1"/>
  <c r="O10" i="1"/>
  <c r="N10" i="1"/>
  <c r="Q9" i="1"/>
  <c r="P9" i="1"/>
  <c r="O9" i="1"/>
  <c r="N9" i="1"/>
  <c r="Q8" i="1"/>
  <c r="P8" i="1"/>
  <c r="O8" i="1"/>
  <c r="N8" i="1"/>
  <c r="Q7" i="1"/>
  <c r="P7" i="1"/>
  <c r="O7" i="1"/>
  <c r="N7" i="1"/>
  <c r="Q6" i="1"/>
  <c r="P6" i="1"/>
  <c r="O6" i="1"/>
  <c r="N6" i="1"/>
  <c r="Q5" i="1"/>
  <c r="P5" i="1"/>
  <c r="O5" i="1"/>
  <c r="N5" i="1"/>
  <c r="Q4" i="1"/>
  <c r="P4" i="1"/>
  <c r="O4" i="1"/>
  <c r="N4" i="1"/>
  <c r="Q3" i="1"/>
  <c r="P3" i="1"/>
  <c r="O3" i="1"/>
  <c r="N3" i="1"/>
  <c r="Q2" i="1"/>
  <c r="P2" i="1"/>
  <c r="O2" i="1"/>
  <c r="N2" i="1"/>
  <c r="Q1" i="1"/>
  <c r="P1" i="1"/>
  <c r="O1" i="1"/>
  <c r="N1" i="1"/>
  <c r="Q17" i="1" l="1"/>
  <c r="S19" i="1"/>
  <c r="R18" i="1"/>
  <c r="R19" i="1"/>
  <c r="Q19" i="1"/>
  <c r="Q18" i="1"/>
  <c r="P18" i="1"/>
  <c r="P19" i="1"/>
  <c r="P16" i="1"/>
  <c r="P17" i="1"/>
  <c r="O18" i="1"/>
  <c r="O19" i="1"/>
  <c r="O17" i="1"/>
  <c r="O16" i="1"/>
  <c r="C11" i="1"/>
  <c r="O15" i="1"/>
  <c r="B30" i="1" a="1"/>
  <c r="D2" i="4" s="1"/>
  <c r="B30" i="1" l="1"/>
  <c r="I22" i="1" s="1"/>
  <c r="J22" i="1" s="1"/>
  <c r="K22" i="1" s="1"/>
  <c r="I21" i="1" l="1"/>
  <c r="J21" i="1" s="1"/>
  <c r="K21" i="1" s="1"/>
  <c r="I18" i="1"/>
  <c r="J18" i="1" s="1"/>
  <c r="K18" i="1" s="1"/>
  <c r="I17" i="1"/>
  <c r="J17" i="1" s="1"/>
  <c r="K17" i="1" s="1"/>
  <c r="I19" i="1"/>
  <c r="J19" i="1" s="1"/>
  <c r="K19" i="1" s="1"/>
  <c r="I14" i="1"/>
  <c r="J14" i="1" s="1"/>
  <c r="K14" i="1" s="1"/>
  <c r="I20" i="1"/>
  <c r="J20" i="1" s="1"/>
  <c r="K20" i="1" s="1"/>
  <c r="I15" i="1"/>
  <c r="J15" i="1" s="1"/>
  <c r="K15" i="1" s="1"/>
  <c r="I13" i="1"/>
  <c r="J13" i="1" s="1"/>
  <c r="D4" i="4" s="1"/>
  <c r="D1" i="4" s="1"/>
  <c r="I16" i="1"/>
  <c r="J16" i="1" l="1"/>
  <c r="J23" i="1" s="1"/>
  <c r="G4" i="4"/>
  <c r="G9" i="4"/>
  <c r="G7" i="4"/>
  <c r="G12" i="4"/>
  <c r="G13" i="4"/>
  <c r="G10" i="4"/>
  <c r="G5" i="4"/>
  <c r="G6" i="4"/>
  <c r="G8" i="4"/>
  <c r="G11" i="4"/>
  <c r="K13" i="1"/>
  <c r="K23" i="1" l="1"/>
  <c r="K24" i="1"/>
  <c r="K25" i="1" s="1"/>
  <c r="K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30" authorId="0" shapeId="0" xr:uid="{A03DEBA7-7F2A-4C7E-9CA5-198F284F7EB1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appliquer DROITEREG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4" authorId="0" shapeId="0" xr:uid="{B2E37219-27F6-4A15-82AF-C61D95CD5F04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copier les Résidus : (Ymesr-Ymodèle)
les classer par ordre croissant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<sst xmlns="http://schemas.openxmlformats.org/spreadsheetml/2006/main" count="76" uniqueCount="48">
  <si>
    <t>A</t>
  </si>
  <si>
    <t>B</t>
  </si>
  <si>
    <t>C</t>
  </si>
  <si>
    <t>D</t>
  </si>
  <si>
    <t xml:space="preserve">Capteur graphite : meilleures dimensions </t>
  </si>
  <si>
    <t>SCHEMA</t>
  </si>
  <si>
    <t>N#</t>
  </si>
  <si>
    <t>E</t>
  </si>
  <si>
    <t xml:space="preserve">Legende </t>
  </si>
  <si>
    <t>A : largeur des pads [0.5 ; 1]cm</t>
  </si>
  <si>
    <t>B : hauteur du pad [0.5 ; 1.5]cm</t>
  </si>
  <si>
    <t>C : écartement des pads [0.3 ; 0.6]cm</t>
  </si>
  <si>
    <t>D : longueur du capteur [1 ;5]cm</t>
  </si>
  <si>
    <t>E : largeur du capteur [0.2 ;0.6]cm</t>
  </si>
  <si>
    <t>Tableau fait avec fonction alea et alea entre bornes pour avoir des exp aléatoires</t>
  </si>
  <si>
    <t>Analyse avec droitereg</t>
  </si>
  <si>
    <t>Vérifier que les erreurs suivent une loi normale</t>
  </si>
  <si>
    <t>Y (mesure de R)</t>
  </si>
  <si>
    <t>Modèle supposé : Y = a0 + a1*A+a2*B+a3*C+a4*D+a5*E</t>
  </si>
  <si>
    <t>Droite d'Henry ou plotter les erreurs</t>
  </si>
  <si>
    <t>(Ŷ)</t>
  </si>
  <si>
    <t>Cste</t>
  </si>
  <si>
    <t>Err</t>
  </si>
  <si>
    <t>Err²</t>
  </si>
  <si>
    <t>Se =</t>
  </si>
  <si>
    <t xml:space="preserve">Constante </t>
  </si>
  <si>
    <t>ai→</t>
  </si>
  <si>
    <t>R²→</t>
  </si>
  <si>
    <t>SCE→</t>
  </si>
  <si>
    <r>
      <rPr>
        <sz val="10"/>
        <rFont val="Grotesque"/>
        <family val="2"/>
        <charset val="1"/>
      </rPr>
      <t>σ</t>
    </r>
    <r>
      <rPr>
        <sz val="10"/>
        <rFont val="Times New Roman"/>
        <family val="1"/>
      </rPr>
      <t>ai→</t>
    </r>
  </si>
  <si>
    <t>Verifier le R²</t>
  </si>
  <si>
    <t xml:space="preserve">Matrice de corrélation des coefficients </t>
  </si>
  <si>
    <t>R²</t>
  </si>
  <si>
    <t>Err_moy</t>
  </si>
  <si>
    <t>Err_s</t>
  </si>
  <si>
    <t>F</t>
  </si>
  <si>
    <t>Norm(F)</t>
  </si>
  <si>
    <t>Err norm</t>
  </si>
  <si>
    <t xml:space="preserve">Comparer à la valeur moyenne a0 </t>
  </si>
  <si>
    <t>&lt;10% de la valeur moyenne est négligeable</t>
  </si>
  <si>
    <t>Quels coefs plus importants ? =&gt; Plan</t>
  </si>
  <si>
    <t xml:space="preserve">1.Hadamard </t>
  </si>
  <si>
    <t>2.Placket et Burman</t>
  </si>
  <si>
    <t xml:space="preserve">Voir canon à électrons </t>
  </si>
  <si>
    <t>Créée à l'aide de la matrice aléatoire</t>
  </si>
  <si>
    <t xml:space="preserve">Paramètres pas pris en compte </t>
  </si>
  <si>
    <t>* Le nombre de couche de graphite mis =&gt; pas mesurable</t>
  </si>
  <si>
    <t>* Le nombre de fibres papier qui sont rompus lors d’un essai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</si>
</sst>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"/>
    <numFmt numFmtId="166" formatCode="_-* #,##0.00\ _F_-;\-* #,##0.00\ _F_-;_-* &quot;-&quot;??\ _F_-;_-@_-"/>
    <numFmt numFmtId="167" formatCode="_-* #,##0.0000\ _F_-;\-* #,##0.0000\ _F_-;_-* &quot;-&quot;??\ _F_-;_-@_-"/>
    <numFmt numFmtId="168" formatCode="0.00000"/>
    <numFmt numFmtId="169" formatCode="_-* #,##0.000\ _F_-;\-* #,##0.000\ _F_-;_-* &quot;-&quot;??\ _F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sz val="12"/>
      <name val="Times New Roman"/>
      <family val="1"/>
    </font>
    <font>
      <sz val="10"/>
      <name val="Grotesque"/>
      <family val="2"/>
      <charset val="1"/>
    </font>
    <font>
      <sz val="10"/>
      <name val="Times New Roman"/>
      <family val="2"/>
      <charset val="1"/>
    </font>
    <font>
      <b/>
      <sz val="10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D347"/>
        <bgColor indexed="64"/>
      </patternFill>
    </fill>
    <fill>
      <patternFill patternType="solid">
        <fgColor rgb="FF7093D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</cellStyleXfs>
  <cellXfs count="56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5" fillId="0" borderId="0" xfId="0" applyNumberFormat="1" applyFont="1"/>
    <xf numFmtId="0" fontId="5" fillId="0" borderId="0" xfId="0" applyFont="1" applyBorder="1" applyAlignment="1">
      <alignment horizontal="right"/>
    </xf>
    <xf numFmtId="0" fontId="9" fillId="9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/>
    </xf>
    <xf numFmtId="0" fontId="6" fillId="10" borderId="5" xfId="0" applyFont="1" applyFill="1" applyBorder="1"/>
    <xf numFmtId="0" fontId="13" fillId="0" borderId="5" xfId="0" applyFont="1" applyBorder="1" applyAlignment="1">
      <alignment horizontal="right"/>
    </xf>
    <xf numFmtId="48" fontId="7" fillId="0" borderId="5" xfId="0" applyNumberFormat="1" applyFont="1" applyBorder="1"/>
    <xf numFmtId="2" fontId="12" fillId="8" borderId="5" xfId="0" applyNumberFormat="1" applyFont="1" applyFill="1" applyBorder="1"/>
    <xf numFmtId="165" fontId="12" fillId="4" borderId="5" xfId="0" applyNumberFormat="1" applyFont="1" applyFill="1" applyBorder="1"/>
    <xf numFmtId="0" fontId="12" fillId="5" borderId="4" xfId="0" applyFont="1" applyFill="1" applyBorder="1"/>
    <xf numFmtId="0" fontId="12" fillId="5" borderId="6" xfId="0" applyFont="1" applyFill="1" applyBorder="1"/>
    <xf numFmtId="0" fontId="12" fillId="5" borderId="5" xfId="0" applyFont="1" applyFill="1" applyBorder="1"/>
    <xf numFmtId="0" fontId="7" fillId="0" borderId="0" xfId="0" applyFont="1" applyAlignment="1">
      <alignment horizontal="right"/>
    </xf>
    <xf numFmtId="165" fontId="5" fillId="6" borderId="6" xfId="0" applyNumberFormat="1" applyFont="1" applyFill="1" applyBorder="1"/>
    <xf numFmtId="165" fontId="5" fillId="6" borderId="2" xfId="0" applyNumberFormat="1" applyFont="1" applyFill="1" applyBorder="1"/>
    <xf numFmtId="165" fontId="5" fillId="6" borderId="3" xfId="0" applyNumberFormat="1" applyFont="1" applyFill="1" applyBorder="1"/>
    <xf numFmtId="165" fontId="5" fillId="7" borderId="7" xfId="0" applyNumberFormat="1" applyFont="1" applyFill="1" applyBorder="1"/>
    <xf numFmtId="165" fontId="5" fillId="7" borderId="0" xfId="0" applyNumberFormat="1" applyFont="1" applyFill="1"/>
    <xf numFmtId="165" fontId="5" fillId="7" borderId="0" xfId="0" applyNumberFormat="1" applyFont="1" applyFill="1" applyBorder="1"/>
    <xf numFmtId="165" fontId="5" fillId="7" borderId="1" xfId="0" applyNumberFormat="1" applyFont="1" applyFill="1" applyBorder="1"/>
    <xf numFmtId="165" fontId="5" fillId="3" borderId="7" xfId="0" applyNumberFormat="1" applyFont="1" applyFill="1" applyBorder="1"/>
    <xf numFmtId="165" fontId="5" fillId="3" borderId="0" xfId="0" applyNumberFormat="1" applyFont="1" applyFill="1" applyBorder="1"/>
    <xf numFmtId="165" fontId="5" fillId="3" borderId="0" xfId="0" applyNumberFormat="1" applyFont="1" applyFill="1"/>
    <xf numFmtId="165" fontId="5" fillId="3" borderId="1" xfId="0" applyNumberFormat="1" applyFont="1" applyFill="1" applyBorder="1"/>
    <xf numFmtId="165" fontId="5" fillId="3" borderId="8" xfId="0" applyNumberFormat="1" applyFont="1" applyFill="1" applyBorder="1"/>
    <xf numFmtId="165" fontId="5" fillId="3" borderId="9" xfId="0" applyNumberFormat="1" applyFont="1" applyFill="1" applyBorder="1"/>
    <xf numFmtId="165" fontId="5" fillId="3" borderId="10" xfId="0" applyNumberFormat="1" applyFont="1" applyFill="1" applyBorder="1"/>
    <xf numFmtId="0" fontId="15" fillId="0" borderId="0" xfId="0" applyFont="1" applyAlignment="1">
      <alignment horizontal="right"/>
    </xf>
    <xf numFmtId="165" fontId="5" fillId="11" borderId="7" xfId="0" applyNumberFormat="1" applyFont="1" applyFill="1" applyBorder="1"/>
    <xf numFmtId="165" fontId="5" fillId="12" borderId="0" xfId="0" applyNumberFormat="1" applyFont="1" applyFill="1"/>
    <xf numFmtId="165" fontId="5" fillId="13" borderId="0" xfId="0" applyNumberFormat="1" applyFont="1" applyFill="1"/>
    <xf numFmtId="0" fontId="2" fillId="14" borderId="0" xfId="0" applyFont="1" applyFill="1"/>
    <xf numFmtId="9" fontId="0" fillId="0" borderId="0" xfId="1" applyFont="1"/>
    <xf numFmtId="0" fontId="3" fillId="0" borderId="0" xfId="2"/>
    <xf numFmtId="0" fontId="3" fillId="4" borderId="5" xfId="2" applyFill="1" applyBorder="1"/>
    <xf numFmtId="167" fontId="0" fillId="0" borderId="5" xfId="3" applyNumberFormat="1" applyFont="1" applyBorder="1"/>
    <xf numFmtId="0" fontId="3" fillId="15" borderId="4" xfId="2" applyFill="1" applyBorder="1"/>
    <xf numFmtId="0" fontId="4" fillId="4" borderId="11" xfId="2" applyFont="1" applyFill="1" applyBorder="1" applyAlignment="1">
      <alignment horizontal="center"/>
    </xf>
    <xf numFmtId="0" fontId="3" fillId="0" borderId="4" xfId="2" applyBorder="1"/>
    <xf numFmtId="2" fontId="3" fillId="0" borderId="5" xfId="2" applyNumberFormat="1" applyBorder="1"/>
    <xf numFmtId="169" fontId="0" fillId="16" borderId="5" xfId="3" applyNumberFormat="1" applyFont="1" applyFill="1" applyBorder="1"/>
    <xf numFmtId="168" fontId="3" fillId="12" borderId="5" xfId="2" applyNumberFormat="1" applyFill="1" applyBorder="1"/>
    <xf numFmtId="169" fontId="4" fillId="17" borderId="5" xfId="3" applyNumberFormat="1" applyFont="1" applyFill="1" applyBorder="1"/>
    <xf numFmtId="0" fontId="16" fillId="0" borderId="0" xfId="0" applyFont="1"/>
    <xf numFmtId="0" fontId="6" fillId="0" borderId="0" xfId="0" applyFont="1"/>
    <xf numFmtId="0" fontId="5" fillId="0" borderId="0" xfId="0" applyFont="1" applyBorder="1" applyAlignment="1">
      <alignment horizontal="left" vertical="top"/>
    </xf>
    <xf numFmtId="0" fontId="5" fillId="17" borderId="1" xfId="0" applyFont="1" applyFill="1" applyBorder="1" applyAlignment="1">
      <alignment horizontal="right"/>
    </xf>
    <xf numFmtId="0" fontId="6" fillId="17" borderId="0" xfId="0" applyFont="1" applyFill="1" applyAlignment="1">
      <alignment horizontal="center"/>
    </xf>
  </cellXfs>
  <cellStyles count="4">
    <cellStyle name="Milliers 2" xfId="3" xr:uid="{D25E7B59-F84A-4C17-9838-5FEC6C4B211E}"/>
    <cellStyle name="Normal" xfId="0" builtinId="0"/>
    <cellStyle name="Normal 2" xfId="2" xr:uid="{7597C118-1E0B-4A3D-93E2-45B61D5878D3}"/>
    <cellStyle name="Pourcentage" xfId="1" builtinId="5"/>
  </cellStyles>
  <dxfs count="0"/>
  <tableStyles count="0" defaultTableStyle="TableStyleMedium2" defaultPivotStyle="PivotStyleLight16"/>
  <colors>
    <mruColors>
      <color rgb="FFFFD347"/>
      <color rgb="FF7093D2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: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Ŷ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'!$H$13:$H$22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'Tri '!$I$13:$I$22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49-92B9-D87AC6CF5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25472"/>
        <c:axId val="540323392"/>
      </c:scatterChart>
      <c:valAx>
        <c:axId val="54032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3392"/>
        <c:crosses val="autoZero"/>
        <c:crossBetween val="midCat"/>
      </c:valAx>
      <c:valAx>
        <c:axId val="54032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u="none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Err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'!$H$13:$H$22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'Tri '!$J$13:$J$22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2-4932-8E01-6CC2A8436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268512"/>
        <c:axId val="628269760"/>
      </c:scatterChart>
      <c:valAx>
        <c:axId val="62826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9760"/>
        <c:crosses val="autoZero"/>
        <c:crossBetween val="midCat"/>
      </c:valAx>
      <c:valAx>
        <c:axId val="6282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Err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Droite de Henry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90288713910761E-2"/>
          <c:y val="0.17171296296296298"/>
          <c:w val="0.56181867891513559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'Verif Err _ droite henry'!$G$3</c:f>
              <c:strCache>
                <c:ptCount val="1"/>
                <c:pt idx="0">
                  <c:v> Err norm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5858945756780405"/>
                  <c:y val="-4.1666666666666669E-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fr-FR"/>
                </a:p>
              </c:txPr>
            </c:trendlineLbl>
          </c:trendline>
          <c:xVal>
            <c:numRef>
              <c:f>'Verif Err _ droite henry'!$D$4:$D$13</c:f>
              <c:numCache>
                <c:formatCode>0.00</c:formatCode>
                <c:ptCount val="10"/>
                <c:pt idx="0">
                  <c:v>0</c:v>
                </c:pt>
              </c:numCache>
            </c:numRef>
          </c:xVal>
          <c:yVal>
            <c:numRef>
              <c:f>'Verif Err _ droite henry'!$G$4:$G$13</c:f>
              <c:numCache>
                <c:formatCode>_-* #\ ##0.000\ _F_-;\-* #\ ##0.000\ _F_-;_-* "-"??\ _F_-;_-@_-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3-4223-A660-A36CA7793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192928"/>
        <c:axId val="329193320"/>
      </c:scatterChart>
      <c:valAx>
        <c:axId val="329192928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Erreur du modèle</a:t>
                </a:r>
              </a:p>
            </c:rich>
          </c:tx>
          <c:layout>
            <c:manualLayout>
              <c:xMode val="edge"/>
              <c:yMode val="edge"/>
              <c:x val="0.26458814523184598"/>
              <c:y val="0.915717410323709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3320"/>
        <c:crosses val="autoZero"/>
        <c:crossBetween val="midCat"/>
      </c:valAx>
      <c:valAx>
        <c:axId val="32919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 Normale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388888888888891"/>
            </c:manualLayout>
          </c:layout>
          <c:overlay val="0"/>
          <c:spPr>
            <a:noFill/>
            <a:ln w="25400">
              <a:noFill/>
            </a:ln>
          </c:spPr>
        </c:title>
        <c:numFmt formatCode="_-* #\ ##0.000\ _F_-;\-* #\ ##0.000\ _F_-;_-* &quot;-&quot;??\ _F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29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41</xdr:row>
      <xdr:rowOff>0</xdr:rowOff>
    </xdr:from>
    <xdr:to>
      <xdr:col>12</xdr:col>
      <xdr:colOff>99060</xdr:colOff>
      <xdr:row>56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BAF328E-495D-429C-9F89-52764380E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</xdr:colOff>
      <xdr:row>41</xdr:row>
      <xdr:rowOff>30480</xdr:rowOff>
    </xdr:from>
    <xdr:to>
      <xdr:col>5</xdr:col>
      <xdr:colOff>739140</xdr:colOff>
      <xdr:row>56</xdr:row>
      <xdr:rowOff>144780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4102237-78F7-4CCA-B0B3-63D1AA61C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4</xdr:row>
      <xdr:rowOff>114300</xdr:rowOff>
    </xdr:from>
    <xdr:to>
      <xdr:col>13</xdr:col>
      <xdr:colOff>504825</xdr:colOff>
      <xdr:row>13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4AD81A-1417-4F5D-87C6-2B938AAF5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nor/Documents/INSA/INSA%20GP%204A/S2/DOE%20(Design%20of%20Experiment)/cigarettes_regression_dataEtudia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garettes data"/>
      <sheetName val="droite henry"/>
    </sheetNames>
    <sheetDataSet>
      <sheetData sheetId="0">
        <row r="5">
          <cell r="B5">
            <v>1</v>
          </cell>
          <cell r="C5">
            <v>14.1</v>
          </cell>
          <cell r="D5">
            <v>0.86</v>
          </cell>
          <cell r="E5">
            <v>0.98529999999999995</v>
          </cell>
          <cell r="F5">
            <v>13.6</v>
          </cell>
        </row>
        <row r="6">
          <cell r="B6">
            <v>1</v>
          </cell>
          <cell r="C6">
            <v>16</v>
          </cell>
          <cell r="D6">
            <v>1.06</v>
          </cell>
          <cell r="E6">
            <v>1.0938000000000001</v>
          </cell>
          <cell r="F6">
            <v>16.600000000000001</v>
          </cell>
        </row>
        <row r="7">
          <cell r="B7">
            <v>1</v>
          </cell>
          <cell r="C7">
            <v>8</v>
          </cell>
          <cell r="D7">
            <v>0.67</v>
          </cell>
          <cell r="E7">
            <v>0.92800000000000005</v>
          </cell>
          <cell r="F7">
            <v>10.199999999999999</v>
          </cell>
        </row>
        <row r="8">
          <cell r="B8">
            <v>1</v>
          </cell>
          <cell r="C8">
            <v>4.0999999999999996</v>
          </cell>
          <cell r="D8">
            <v>0.4</v>
          </cell>
          <cell r="E8">
            <v>0.94620000000000004</v>
          </cell>
          <cell r="F8">
            <v>5.4</v>
          </cell>
        </row>
        <row r="9">
          <cell r="B9">
            <v>1</v>
          </cell>
          <cell r="C9">
            <v>15</v>
          </cell>
          <cell r="D9">
            <v>1.04</v>
          </cell>
          <cell r="E9">
            <v>0.88849999999999996</v>
          </cell>
          <cell r="F9">
            <v>15</v>
          </cell>
        </row>
        <row r="10">
          <cell r="B10">
            <v>1</v>
          </cell>
          <cell r="C10">
            <v>8.8000000000000007</v>
          </cell>
          <cell r="D10">
            <v>0.76</v>
          </cell>
          <cell r="E10">
            <v>1.0266999999999999</v>
          </cell>
          <cell r="F10">
            <v>9</v>
          </cell>
        </row>
        <row r="11">
          <cell r="B11">
            <v>1</v>
          </cell>
          <cell r="C11">
            <v>12.4</v>
          </cell>
          <cell r="D11">
            <v>0.95</v>
          </cell>
          <cell r="E11">
            <v>0.92249999999999999</v>
          </cell>
          <cell r="F11">
            <v>12.3</v>
          </cell>
        </row>
        <row r="12">
          <cell r="B12">
            <v>1</v>
          </cell>
          <cell r="C12">
            <v>16.600000000000001</v>
          </cell>
          <cell r="D12">
            <v>1.1200000000000001</v>
          </cell>
          <cell r="E12">
            <v>0.93720000000000003</v>
          </cell>
          <cell r="F12">
            <v>16.3</v>
          </cell>
        </row>
        <row r="13">
          <cell r="B13">
            <v>1</v>
          </cell>
          <cell r="C13">
            <v>14.9</v>
          </cell>
          <cell r="D13">
            <v>1.02</v>
          </cell>
          <cell r="E13">
            <v>0.88580000000000003</v>
          </cell>
          <cell r="F13">
            <v>15.4</v>
          </cell>
        </row>
        <row r="14">
          <cell r="B14">
            <v>1</v>
          </cell>
          <cell r="C14">
            <v>13.7</v>
          </cell>
          <cell r="D14">
            <v>1.01</v>
          </cell>
          <cell r="E14">
            <v>0.96430000000000005</v>
          </cell>
          <cell r="F14">
            <v>13</v>
          </cell>
        </row>
        <row r="15">
          <cell r="B15">
            <v>1</v>
          </cell>
          <cell r="C15">
            <v>15.1</v>
          </cell>
          <cell r="D15">
            <v>0.9</v>
          </cell>
          <cell r="E15">
            <v>0.93159999999999998</v>
          </cell>
          <cell r="F15">
            <v>14.4</v>
          </cell>
        </row>
        <row r="16">
          <cell r="B16">
            <v>1</v>
          </cell>
          <cell r="C16">
            <v>7.8</v>
          </cell>
          <cell r="D16">
            <v>0.56999999999999995</v>
          </cell>
          <cell r="E16">
            <v>0.97050000000000003</v>
          </cell>
          <cell r="F16">
            <v>10</v>
          </cell>
        </row>
        <row r="17">
          <cell r="B17">
            <v>1</v>
          </cell>
          <cell r="C17">
            <v>11.4</v>
          </cell>
          <cell r="D17">
            <v>0.78</v>
          </cell>
          <cell r="E17">
            <v>1.1240000000000001</v>
          </cell>
          <cell r="F17">
            <v>10.199999999999999</v>
          </cell>
        </row>
        <row r="18">
          <cell r="B18">
            <v>1</v>
          </cell>
          <cell r="C18">
            <v>9</v>
          </cell>
          <cell r="D18">
            <v>0.74</v>
          </cell>
          <cell r="E18">
            <v>0.85170000000000001</v>
          </cell>
          <cell r="F18">
            <v>9.5</v>
          </cell>
        </row>
        <row r="19">
          <cell r="B19">
            <v>1</v>
          </cell>
          <cell r="C19">
            <v>1</v>
          </cell>
          <cell r="D19">
            <v>0.13</v>
          </cell>
          <cell r="E19">
            <v>0.78510000000000002</v>
          </cell>
          <cell r="F19">
            <v>1.5</v>
          </cell>
        </row>
        <row r="20">
          <cell r="B20">
            <v>1</v>
          </cell>
          <cell r="C20">
            <v>17</v>
          </cell>
          <cell r="D20">
            <v>1.26</v>
          </cell>
          <cell r="E20">
            <v>0.91859999999999997</v>
          </cell>
          <cell r="F20">
            <v>18.5</v>
          </cell>
        </row>
        <row r="21">
          <cell r="B21">
            <v>1</v>
          </cell>
          <cell r="C21">
            <v>12.8</v>
          </cell>
          <cell r="D21">
            <v>1.08</v>
          </cell>
          <cell r="E21">
            <v>1.0395000000000001</v>
          </cell>
          <cell r="F21">
            <v>12.6</v>
          </cell>
        </row>
        <row r="22">
          <cell r="B22">
            <v>1</v>
          </cell>
          <cell r="C22">
            <v>15.8</v>
          </cell>
          <cell r="D22">
            <v>0.96</v>
          </cell>
          <cell r="E22">
            <v>0.95730000000000004</v>
          </cell>
          <cell r="F22">
            <v>17.5</v>
          </cell>
        </row>
        <row r="23">
          <cell r="B23">
            <v>1</v>
          </cell>
          <cell r="C23">
            <v>4.5</v>
          </cell>
          <cell r="D23">
            <v>0.42</v>
          </cell>
          <cell r="E23">
            <v>0.91059999999999997</v>
          </cell>
          <cell r="F23">
            <v>4.9000000000000004</v>
          </cell>
        </row>
        <row r="24">
          <cell r="B24">
            <v>1</v>
          </cell>
          <cell r="C24">
            <v>14.5</v>
          </cell>
          <cell r="D24">
            <v>1.01</v>
          </cell>
          <cell r="E24">
            <v>1.0069999999999999</v>
          </cell>
          <cell r="F24">
            <v>15.9</v>
          </cell>
        </row>
        <row r="25">
          <cell r="B25">
            <v>1</v>
          </cell>
          <cell r="C25">
            <v>7.3</v>
          </cell>
          <cell r="D25">
            <v>0.61</v>
          </cell>
          <cell r="E25">
            <v>0.98060000000000003</v>
          </cell>
          <cell r="F25">
            <v>8.5</v>
          </cell>
        </row>
        <row r="26">
          <cell r="B26">
            <v>1</v>
          </cell>
          <cell r="C26">
            <v>8.6</v>
          </cell>
          <cell r="D26">
            <v>0.69</v>
          </cell>
          <cell r="E26">
            <v>0.96930000000000005</v>
          </cell>
          <cell r="F26">
            <v>10.6</v>
          </cell>
        </row>
        <row r="27">
          <cell r="B27">
            <v>1</v>
          </cell>
          <cell r="C27">
            <v>15.2</v>
          </cell>
          <cell r="D27">
            <v>1.02</v>
          </cell>
          <cell r="E27">
            <v>0.9496</v>
          </cell>
          <cell r="F27">
            <v>13.9</v>
          </cell>
        </row>
        <row r="28">
          <cell r="B28">
            <v>1</v>
          </cell>
          <cell r="C28">
            <v>12</v>
          </cell>
          <cell r="D28">
            <v>0.82</v>
          </cell>
          <cell r="E28">
            <v>1.1184000000000001</v>
          </cell>
          <cell r="F28">
            <v>14.9</v>
          </cell>
        </row>
      </sheetData>
      <sheetData sheetId="1">
        <row r="3">
          <cell r="G3" t="str">
            <v>Err norm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7AC7-7798-468F-8B32-D39C6BC5D772}">
  <dimension ref="A1:S40"/>
  <sheetViews>
    <sheetView tabSelected="1" zoomScale="85" zoomScaleNormal="85" workbookViewId="0">
      <selection activeCell="J8" sqref="J8"/>
    </sheetView>
  </sheetViews>
  <sheetFormatPr baseColWidth="10" defaultRowHeight="13.8" x14ac:dyDescent="0.25"/>
  <cols>
    <col min="1" max="12" width="11.5546875" style="2"/>
    <col min="13" max="13" width="14.33203125" style="2" customWidth="1"/>
    <col min="14" max="16384" width="11.5546875" style="2"/>
  </cols>
  <sheetData>
    <row r="1" spans="1:19" x14ac:dyDescent="0.25">
      <c r="A1" s="55" t="s">
        <v>4</v>
      </c>
      <c r="B1" s="55"/>
      <c r="C1" s="55"/>
      <c r="D1" s="55"/>
      <c r="E1" s="55"/>
      <c r="F1" s="55"/>
      <c r="G1" s="55"/>
      <c r="H1" s="55"/>
      <c r="J1" s="2" t="s">
        <v>45</v>
      </c>
      <c r="N1" s="5">
        <f ca="1">0.5+RAND()*(1-0.5)</f>
        <v>0.85715636406849782</v>
      </c>
      <c r="O1" s="5">
        <f ca="1">0.5+RAND()*(1.5-0.5)</f>
        <v>0.64332779901033088</v>
      </c>
      <c r="P1" s="5">
        <f ca="1">0.3+RAND()*(0.6-0.3)</f>
        <v>0.55705048956804393</v>
      </c>
      <c r="Q1" s="2">
        <f ca="1">RANDBETWEEN(1,5)</f>
        <v>3</v>
      </c>
      <c r="R1" s="5">
        <f ca="1">0.2+RAND()*(0.6-0.2)</f>
        <v>0.48228333334329793</v>
      </c>
    </row>
    <row r="2" spans="1:19" x14ac:dyDescent="0.25">
      <c r="J2" s="2" t="s">
        <v>46</v>
      </c>
      <c r="N2" s="5">
        <f t="shared" ref="N2:N10" ca="1" si="0">0.5+RAND()*(1-0.5)</f>
        <v>0.80865169523660885</v>
      </c>
      <c r="O2" s="5">
        <f t="shared" ref="O2:O10" ca="1" si="1">0.5+RAND()*(1.5-0.5)</f>
        <v>1.1539992616998456</v>
      </c>
      <c r="P2" s="5">
        <f t="shared" ref="P2:P10" ca="1" si="2">0.3+RAND()*(0.6-0.3)</f>
        <v>0.54025585093468842</v>
      </c>
      <c r="Q2" s="2">
        <f t="shared" ref="Q2:Q10" ca="1" si="3">RANDBETWEEN(1,5)</f>
        <v>4</v>
      </c>
      <c r="R2" s="5">
        <f t="shared" ref="R2:R10" ca="1" si="4">0.2+RAND()*(0.6-0.2)</f>
        <v>0.53136982942387712</v>
      </c>
    </row>
    <row r="3" spans="1:19" x14ac:dyDescent="0.25">
      <c r="J3" s="2" t="s">
        <v>47</v>
      </c>
      <c r="N3" s="5">
        <f t="shared" ca="1" si="0"/>
        <v>0.63143407016587805</v>
      </c>
      <c r="O3" s="5">
        <f t="shared" ca="1" si="1"/>
        <v>0.64934626664082973</v>
      </c>
      <c r="P3" s="5">
        <f t="shared" ca="1" si="2"/>
        <v>0.45212624172567806</v>
      </c>
      <c r="Q3" s="2">
        <f t="shared" ca="1" si="3"/>
        <v>4</v>
      </c>
      <c r="R3" s="5">
        <f t="shared" ca="1" si="4"/>
        <v>0.49615138190763897</v>
      </c>
    </row>
    <row r="4" spans="1:19" x14ac:dyDescent="0.25">
      <c r="J4" s="2" t="s">
        <v>8</v>
      </c>
      <c r="K4" s="1" t="s">
        <v>9</v>
      </c>
      <c r="N4" s="5">
        <f t="shared" ca="1" si="0"/>
        <v>0.78340907571745755</v>
      </c>
      <c r="O4" s="5">
        <f t="shared" ca="1" si="1"/>
        <v>0.82745565971272839</v>
      </c>
      <c r="P4" s="5">
        <f t="shared" ca="1" si="2"/>
        <v>0.4756074108087685</v>
      </c>
      <c r="Q4" s="2">
        <f t="shared" ca="1" si="3"/>
        <v>2</v>
      </c>
      <c r="R4" s="5">
        <f t="shared" ca="1" si="4"/>
        <v>0.45738796138448212</v>
      </c>
    </row>
    <row r="5" spans="1:19" x14ac:dyDescent="0.25">
      <c r="A5" s="2" t="s">
        <v>5</v>
      </c>
      <c r="K5" s="1" t="s">
        <v>10</v>
      </c>
      <c r="N5" s="5">
        <f t="shared" ca="1" si="0"/>
        <v>0.96312218372162328</v>
      </c>
      <c r="O5" s="5">
        <f t="shared" ca="1" si="1"/>
        <v>1.1437171538101176</v>
      </c>
      <c r="P5" s="5">
        <f t="shared" ca="1" si="2"/>
        <v>0.53507045197275849</v>
      </c>
      <c r="Q5" s="2">
        <f t="shared" ca="1" si="3"/>
        <v>3</v>
      </c>
      <c r="R5" s="5">
        <f t="shared" ca="1" si="4"/>
        <v>0.26946297946137016</v>
      </c>
    </row>
    <row r="6" spans="1:19" x14ac:dyDescent="0.25">
      <c r="K6" s="1" t="s">
        <v>11</v>
      </c>
      <c r="N6" s="5">
        <f t="shared" ca="1" si="0"/>
        <v>0.92781763309886389</v>
      </c>
      <c r="O6" s="5">
        <f t="shared" ca="1" si="1"/>
        <v>1.4503694428490896</v>
      </c>
      <c r="P6" s="5">
        <f t="shared" ca="1" si="2"/>
        <v>0.37385320186085202</v>
      </c>
      <c r="Q6" s="2">
        <f t="shared" ca="1" si="3"/>
        <v>5</v>
      </c>
      <c r="R6" s="5">
        <f t="shared" ca="1" si="4"/>
        <v>0.58447122107289051</v>
      </c>
    </row>
    <row r="7" spans="1:19" x14ac:dyDescent="0.25">
      <c r="K7" s="1" t="s">
        <v>12</v>
      </c>
      <c r="N7" s="5">
        <f t="shared" ca="1" si="0"/>
        <v>0.66991579758233621</v>
      </c>
      <c r="O7" s="5">
        <f t="shared" ca="1" si="1"/>
        <v>0.77787351814074179</v>
      </c>
      <c r="P7" s="5">
        <f t="shared" ca="1" si="2"/>
        <v>0.52310363987251796</v>
      </c>
      <c r="Q7" s="2">
        <f t="shared" ca="1" si="3"/>
        <v>2</v>
      </c>
      <c r="R7" s="5">
        <f t="shared" ca="1" si="4"/>
        <v>0.55464846148721803</v>
      </c>
    </row>
    <row r="8" spans="1:19" x14ac:dyDescent="0.25">
      <c r="K8" s="1" t="s">
        <v>13</v>
      </c>
      <c r="N8" s="5">
        <f t="shared" ca="1" si="0"/>
        <v>0.57636859534439655</v>
      </c>
      <c r="O8" s="5">
        <f t="shared" ca="1" si="1"/>
        <v>0.74960971345097038</v>
      </c>
      <c r="P8" s="5">
        <f t="shared" ca="1" si="2"/>
        <v>0.47323065903520689</v>
      </c>
      <c r="Q8" s="2">
        <f t="shared" ca="1" si="3"/>
        <v>4</v>
      </c>
      <c r="R8" s="5">
        <f t="shared" ca="1" si="4"/>
        <v>0.28654807380167024</v>
      </c>
    </row>
    <row r="9" spans="1:19" x14ac:dyDescent="0.25">
      <c r="N9" s="5">
        <f t="shared" ca="1" si="0"/>
        <v>0.85313451985769095</v>
      </c>
      <c r="O9" s="5">
        <f t="shared" ca="1" si="1"/>
        <v>1.0535476842502212</v>
      </c>
      <c r="P9" s="5">
        <f t="shared" ca="1" si="2"/>
        <v>0.44337955100072646</v>
      </c>
      <c r="Q9" s="2">
        <f t="shared" ca="1" si="3"/>
        <v>3</v>
      </c>
      <c r="R9" s="5">
        <f t="shared" ca="1" si="4"/>
        <v>0.20051890418689552</v>
      </c>
    </row>
    <row r="10" spans="1:19" x14ac:dyDescent="0.25">
      <c r="N10" s="5">
        <f t="shared" ca="1" si="0"/>
        <v>0.83552272604650502</v>
      </c>
      <c r="O10" s="5">
        <f t="shared" ca="1" si="1"/>
        <v>0.86914347985460561</v>
      </c>
      <c r="P10" s="5">
        <f t="shared" ca="1" si="2"/>
        <v>0.40848548176423649</v>
      </c>
      <c r="Q10" s="2">
        <f t="shared" ca="1" si="3"/>
        <v>2</v>
      </c>
      <c r="R10" s="5">
        <f t="shared" ca="1" si="4"/>
        <v>0.24099571368274672</v>
      </c>
    </row>
    <row r="11" spans="1:19" x14ac:dyDescent="0.25">
      <c r="C11" s="2">
        <f ca="1">COUNT(N1:N10)</f>
        <v>10</v>
      </c>
    </row>
    <row r="12" spans="1:19" ht="28.8" x14ac:dyDescent="0.25">
      <c r="A12" s="3" t="s">
        <v>6</v>
      </c>
      <c r="B12" s="11" t="s">
        <v>25</v>
      </c>
      <c r="C12" s="8" t="s">
        <v>0</v>
      </c>
      <c r="D12" s="8" t="s">
        <v>1</v>
      </c>
      <c r="E12" s="8" t="s">
        <v>2</v>
      </c>
      <c r="F12" s="8" t="s">
        <v>3</v>
      </c>
      <c r="G12" s="9" t="s">
        <v>7</v>
      </c>
      <c r="H12" s="10" t="s">
        <v>17</v>
      </c>
      <c r="I12" s="9" t="s">
        <v>20</v>
      </c>
      <c r="J12" s="9" t="s">
        <v>22</v>
      </c>
      <c r="K12" s="7" t="s">
        <v>23</v>
      </c>
      <c r="L12" s="2" t="s">
        <v>14</v>
      </c>
    </row>
    <row r="13" spans="1:19" x14ac:dyDescent="0.25">
      <c r="A13" s="54">
        <v>1</v>
      </c>
      <c r="B13" s="6">
        <v>1</v>
      </c>
      <c r="C13" s="2">
        <v>0.6</v>
      </c>
      <c r="D13" s="2">
        <v>1.2</v>
      </c>
      <c r="E13" s="2">
        <v>0.5</v>
      </c>
      <c r="F13" s="2">
        <v>2</v>
      </c>
      <c r="G13" s="2">
        <v>0.5</v>
      </c>
      <c r="H13" s="5">
        <v>0</v>
      </c>
      <c r="I13" s="5">
        <f t="shared" ref="I13:I22" ca="1" si="5">$G$30+$F$30*N1+$E$30*O1+$D$30*P1+$C$30*Q1+$B$30*R1</f>
        <v>0</v>
      </c>
      <c r="J13" s="5">
        <f ca="1">H13-I13</f>
        <v>0</v>
      </c>
      <c r="K13" s="5">
        <f ca="1">J13^2</f>
        <v>0</v>
      </c>
    </row>
    <row r="14" spans="1:19" ht="14.4" x14ac:dyDescent="0.3">
      <c r="A14" s="4">
        <v>2</v>
      </c>
      <c r="B14" s="6">
        <v>1</v>
      </c>
      <c r="C14" s="2">
        <v>0.9</v>
      </c>
      <c r="D14" s="2">
        <v>0.6</v>
      </c>
      <c r="E14" s="2">
        <v>0.5</v>
      </c>
      <c r="F14" s="2">
        <v>5</v>
      </c>
      <c r="G14" s="2">
        <v>0.2</v>
      </c>
      <c r="H14" s="5">
        <v>0</v>
      </c>
      <c r="I14" s="5">
        <f t="shared" ca="1" si="5"/>
        <v>0</v>
      </c>
      <c r="J14" s="5">
        <f t="shared" ref="J14:J22" ca="1" si="6">H14-I14</f>
        <v>0</v>
      </c>
      <c r="K14" s="5">
        <f t="shared" ref="K14:K22" ca="1" si="7">J14^2</f>
        <v>0</v>
      </c>
      <c r="N14" t="s">
        <v>32</v>
      </c>
      <c r="O14" s="39" t="s">
        <v>0</v>
      </c>
      <c r="P14" s="39" t="s">
        <v>1</v>
      </c>
      <c r="Q14" s="39" t="s">
        <v>2</v>
      </c>
      <c r="R14" s="39" t="s">
        <v>3</v>
      </c>
      <c r="S14" s="39" t="s">
        <v>7</v>
      </c>
    </row>
    <row r="15" spans="1:19" ht="14.4" x14ac:dyDescent="0.3">
      <c r="A15" s="4">
        <v>3</v>
      </c>
      <c r="B15" s="6">
        <v>1</v>
      </c>
      <c r="C15" s="2">
        <v>1</v>
      </c>
      <c r="D15" s="2">
        <v>1.1000000000000001</v>
      </c>
      <c r="E15" s="2">
        <v>0.4</v>
      </c>
      <c r="F15" s="2">
        <v>3</v>
      </c>
      <c r="G15" s="2">
        <v>0.3</v>
      </c>
      <c r="H15" s="5">
        <v>0</v>
      </c>
      <c r="I15" s="5">
        <f t="shared" ca="1" si="5"/>
        <v>0</v>
      </c>
      <c r="J15" s="5">
        <f t="shared" ca="1" si="6"/>
        <v>0</v>
      </c>
      <c r="K15" s="5">
        <f t="shared" ca="1" si="7"/>
        <v>0</v>
      </c>
      <c r="N15" s="39" t="s">
        <v>0</v>
      </c>
      <c r="O15" s="40">
        <f ca="1">CORREL(N1:N10,N1:N10)^2</f>
        <v>1</v>
      </c>
      <c r="P15" s="40"/>
      <c r="Q15" s="40"/>
      <c r="R15" s="40"/>
      <c r="S15" s="40"/>
    </row>
    <row r="16" spans="1:19" ht="14.4" x14ac:dyDescent="0.3">
      <c r="A16" s="4">
        <v>4</v>
      </c>
      <c r="B16" s="6">
        <v>1</v>
      </c>
      <c r="C16" s="2">
        <v>0.5</v>
      </c>
      <c r="D16" s="2">
        <v>1.3</v>
      </c>
      <c r="E16" s="2">
        <v>0.3</v>
      </c>
      <c r="F16" s="2">
        <v>5</v>
      </c>
      <c r="G16" s="2">
        <v>0.4</v>
      </c>
      <c r="H16" s="5">
        <v>0</v>
      </c>
      <c r="I16" s="5">
        <f t="shared" ca="1" si="5"/>
        <v>0</v>
      </c>
      <c r="J16" s="5">
        <f t="shared" ca="1" si="6"/>
        <v>0</v>
      </c>
      <c r="K16" s="5">
        <f t="shared" ca="1" si="7"/>
        <v>0</v>
      </c>
      <c r="N16" s="39" t="s">
        <v>1</v>
      </c>
      <c r="O16" s="40">
        <f ca="1">CORREL(N1:N10,O1:O10)^2</f>
        <v>0.45274378230236223</v>
      </c>
      <c r="P16" s="40">
        <f ca="1">CORREL(O1:O10,O1:O10)</f>
        <v>0.99999999999999989</v>
      </c>
      <c r="Q16" s="40"/>
      <c r="R16" s="40"/>
      <c r="S16" s="40"/>
    </row>
    <row r="17" spans="1:19" ht="14.4" x14ac:dyDescent="0.3">
      <c r="A17" s="4">
        <v>5</v>
      </c>
      <c r="B17" s="6">
        <v>1</v>
      </c>
      <c r="C17" s="2">
        <v>0.7</v>
      </c>
      <c r="D17" s="2">
        <v>0.7</v>
      </c>
      <c r="E17" s="2">
        <v>0.4</v>
      </c>
      <c r="F17" s="2">
        <v>2</v>
      </c>
      <c r="G17" s="2">
        <v>0.6</v>
      </c>
      <c r="H17" s="5">
        <v>0</v>
      </c>
      <c r="I17" s="5">
        <f t="shared" ca="1" si="5"/>
        <v>0</v>
      </c>
      <c r="J17" s="5">
        <f t="shared" ca="1" si="6"/>
        <v>0</v>
      </c>
      <c r="K17" s="5">
        <f t="shared" ca="1" si="7"/>
        <v>0</v>
      </c>
      <c r="N17" s="39" t="s">
        <v>2</v>
      </c>
      <c r="O17" s="40">
        <f ca="1">CORREL(N1:N10,P1:P10)^2</f>
        <v>2.7578711310424931E-3</v>
      </c>
      <c r="P17" s="40">
        <f ca="1">CORREL(O1:O10,P1:P10)^2</f>
        <v>0.1200387686956819</v>
      </c>
      <c r="Q17" s="40">
        <f ca="1" xml:space="preserve"> CORREL(P1:P10,P1:P10)^2</f>
        <v>1</v>
      </c>
      <c r="R17" s="40"/>
      <c r="S17" s="40"/>
    </row>
    <row r="18" spans="1:19" ht="14.4" x14ac:dyDescent="0.3">
      <c r="A18" s="4">
        <v>6</v>
      </c>
      <c r="B18" s="6">
        <v>1</v>
      </c>
      <c r="C18" s="2">
        <v>0.6</v>
      </c>
      <c r="D18" s="2">
        <v>0.9</v>
      </c>
      <c r="E18" s="2">
        <v>0.4</v>
      </c>
      <c r="F18" s="2">
        <v>1</v>
      </c>
      <c r="G18" s="2">
        <v>0.3</v>
      </c>
      <c r="H18" s="5">
        <v>0</v>
      </c>
      <c r="I18" s="5">
        <f t="shared" ca="1" si="5"/>
        <v>0</v>
      </c>
      <c r="J18" s="5">
        <f t="shared" ca="1" si="6"/>
        <v>0</v>
      </c>
      <c r="K18" s="5">
        <f t="shared" ca="1" si="7"/>
        <v>0</v>
      </c>
      <c r="N18" s="39" t="s">
        <v>3</v>
      </c>
      <c r="O18" s="40">
        <f ca="1">CORREL(N1:N10,Q1:Q10)^2</f>
        <v>2.6889308599957398E-6</v>
      </c>
      <c r="P18" s="40">
        <f ca="1">CORREL(O1:O10,Q1:Q10)^2</f>
        <v>0.21156482409307326</v>
      </c>
      <c r="Q18" s="40">
        <f ca="1">CORREL(P1:P10,Q1:Q10)^2</f>
        <v>7.1336021480790296E-2</v>
      </c>
      <c r="R18" s="40">
        <f ca="1" xml:space="preserve"> CORREL(Q1:Q10,Q1:Q10)^2</f>
        <v>1</v>
      </c>
      <c r="S18" s="40"/>
    </row>
    <row r="19" spans="1:19" ht="14.4" x14ac:dyDescent="0.3">
      <c r="A19" s="4">
        <v>7</v>
      </c>
      <c r="B19" s="6">
        <v>1</v>
      </c>
      <c r="C19" s="2">
        <v>0.6</v>
      </c>
      <c r="D19" s="2">
        <v>1.4</v>
      </c>
      <c r="E19" s="2">
        <v>0.5</v>
      </c>
      <c r="F19" s="2">
        <v>3</v>
      </c>
      <c r="G19" s="2">
        <v>0.4</v>
      </c>
      <c r="H19" s="5">
        <v>0</v>
      </c>
      <c r="I19" s="5">
        <f t="shared" ca="1" si="5"/>
        <v>0</v>
      </c>
      <c r="J19" s="5">
        <f t="shared" ca="1" si="6"/>
        <v>0</v>
      </c>
      <c r="K19" s="5">
        <f t="shared" ca="1" si="7"/>
        <v>0</v>
      </c>
      <c r="N19" s="39" t="s">
        <v>7</v>
      </c>
      <c r="O19" s="40">
        <f ca="1">CORREL(N1:N10,R1:R10)^2</f>
        <v>1.3283082816114277E-2</v>
      </c>
      <c r="P19" s="40">
        <f ca="1">CORREL(O1:O10,R1:R10)^2</f>
        <v>4.5198331739065706E-3</v>
      </c>
      <c r="Q19" s="40">
        <f ca="1">CORREL(P1:P10,R1:R10)^2</f>
        <v>1.8935073957158165E-2</v>
      </c>
      <c r="R19" s="40">
        <f ca="1">CORREL(Q1:Q10,R1:R10)^2</f>
        <v>9.2575574247489273E-2</v>
      </c>
      <c r="S19" s="40">
        <f ca="1">CORREL(R1:R10,R1:R10)</f>
        <v>1</v>
      </c>
    </row>
    <row r="20" spans="1:19" x14ac:dyDescent="0.25">
      <c r="A20" s="4">
        <v>8</v>
      </c>
      <c r="B20" s="6">
        <v>1</v>
      </c>
      <c r="C20" s="2">
        <v>0.5</v>
      </c>
      <c r="D20" s="2">
        <v>0.9</v>
      </c>
      <c r="E20" s="2">
        <v>0.5</v>
      </c>
      <c r="F20" s="2">
        <v>2</v>
      </c>
      <c r="G20" s="2">
        <v>0.4</v>
      </c>
      <c r="H20" s="5">
        <v>0</v>
      </c>
      <c r="I20" s="5">
        <f t="shared" ca="1" si="5"/>
        <v>0</v>
      </c>
      <c r="J20" s="5">
        <f t="shared" ca="1" si="6"/>
        <v>0</v>
      </c>
      <c r="K20" s="5">
        <f t="shared" ca="1" si="7"/>
        <v>0</v>
      </c>
    </row>
    <row r="21" spans="1:19" x14ac:dyDescent="0.25">
      <c r="A21" s="4">
        <v>9</v>
      </c>
      <c r="B21" s="6">
        <v>1</v>
      </c>
      <c r="C21" s="2">
        <v>1</v>
      </c>
      <c r="D21" s="2">
        <v>0.8</v>
      </c>
      <c r="E21" s="2">
        <v>0.4</v>
      </c>
      <c r="F21" s="2">
        <v>2</v>
      </c>
      <c r="G21" s="2">
        <v>0.6</v>
      </c>
      <c r="H21" s="5">
        <v>0</v>
      </c>
      <c r="I21" s="5">
        <f t="shared" ca="1" si="5"/>
        <v>0</v>
      </c>
      <c r="J21" s="5">
        <f t="shared" ca="1" si="6"/>
        <v>0</v>
      </c>
      <c r="K21" s="5">
        <f t="shared" ca="1" si="7"/>
        <v>0</v>
      </c>
    </row>
    <row r="22" spans="1:19" x14ac:dyDescent="0.25">
      <c r="A22" s="4">
        <v>10</v>
      </c>
      <c r="B22" s="6">
        <v>1</v>
      </c>
      <c r="C22" s="2">
        <v>0.7</v>
      </c>
      <c r="D22" s="2">
        <v>0.8</v>
      </c>
      <c r="E22" s="2">
        <v>0.5</v>
      </c>
      <c r="F22" s="2">
        <v>4</v>
      </c>
      <c r="G22" s="2">
        <v>0.5</v>
      </c>
      <c r="H22" s="5">
        <v>0</v>
      </c>
      <c r="I22" s="5">
        <f t="shared" ca="1" si="5"/>
        <v>0</v>
      </c>
      <c r="J22" s="5">
        <f t="shared" ca="1" si="6"/>
        <v>0</v>
      </c>
      <c r="K22" s="5">
        <f t="shared" ca="1" si="7"/>
        <v>0</v>
      </c>
    </row>
    <row r="23" spans="1:19" ht="15.6" x14ac:dyDescent="0.3">
      <c r="A23" s="6"/>
      <c r="B23" s="5"/>
      <c r="C23" s="5"/>
      <c r="D23" s="5"/>
      <c r="F23" s="5"/>
      <c r="G23" s="5"/>
      <c r="I23" s="13" t="s">
        <v>24</v>
      </c>
      <c r="J23" s="14">
        <f ca="1">SUM(J13:J22)</f>
        <v>0</v>
      </c>
      <c r="K23" s="15">
        <f ca="1">SUMSQ(J13:J22)</f>
        <v>0</v>
      </c>
    </row>
    <row r="24" spans="1:19" x14ac:dyDescent="0.25">
      <c r="A24" s="53" t="s">
        <v>44</v>
      </c>
      <c r="B24" s="5"/>
      <c r="C24" s="5"/>
      <c r="D24" s="5"/>
      <c r="F24" s="5"/>
      <c r="G24" s="5"/>
      <c r="K24" s="16">
        <f ca="1">SUM(J13:J22)/C33</f>
        <v>0</v>
      </c>
    </row>
    <row r="25" spans="1:19" x14ac:dyDescent="0.25">
      <c r="K25" s="12">
        <f ca="1">SQRT(K24)</f>
        <v>0</v>
      </c>
    </row>
    <row r="26" spans="1:19" x14ac:dyDescent="0.25">
      <c r="A26" s="2" t="s">
        <v>18</v>
      </c>
    </row>
    <row r="28" spans="1:19" x14ac:dyDescent="0.25">
      <c r="A28" s="2" t="s">
        <v>15</v>
      </c>
      <c r="I28" s="2" t="s">
        <v>31</v>
      </c>
    </row>
    <row r="29" spans="1:19" ht="14.4" x14ac:dyDescent="0.3">
      <c r="B29" s="17" t="s">
        <v>7</v>
      </c>
      <c r="C29" s="17" t="s">
        <v>3</v>
      </c>
      <c r="D29" s="18" t="s">
        <v>2</v>
      </c>
      <c r="E29" s="17" t="s">
        <v>1</v>
      </c>
      <c r="F29" s="17" t="s">
        <v>0</v>
      </c>
      <c r="G29" s="19" t="s">
        <v>21</v>
      </c>
      <c r="I29" t="s">
        <v>32</v>
      </c>
      <c r="J29" s="39" t="s">
        <v>0</v>
      </c>
      <c r="K29" s="39" t="s">
        <v>1</v>
      </c>
      <c r="L29" s="39" t="s">
        <v>2</v>
      </c>
      <c r="M29" s="39" t="s">
        <v>3</v>
      </c>
      <c r="N29" s="39" t="s">
        <v>7</v>
      </c>
    </row>
    <row r="30" spans="1:19" ht="14.4" x14ac:dyDescent="0.3">
      <c r="A30" s="20" t="s">
        <v>26</v>
      </c>
      <c r="B30" s="21" cm="1">
        <f t="array" aca="1" ref="B30:G34" ca="1">LINEST(_Y_mes,_Mat_exp,1,1)</f>
        <v>0</v>
      </c>
      <c r="C30" s="22">
        <f ca="1"/>
        <v>0</v>
      </c>
      <c r="D30" s="22">
        <f ca="1"/>
        <v>0</v>
      </c>
      <c r="E30" s="22">
        <f ca="1"/>
        <v>0</v>
      </c>
      <c r="F30" s="22">
        <f ca="1"/>
        <v>0</v>
      </c>
      <c r="G30" s="23">
        <f ca="1"/>
        <v>0</v>
      </c>
      <c r="I30" s="39" t="s">
        <v>0</v>
      </c>
      <c r="J30" s="40">
        <f>CORREL(C13:C22,C13:C22)^2</f>
        <v>1</v>
      </c>
      <c r="K30" s="40"/>
      <c r="L30" s="40"/>
      <c r="M30" s="40"/>
      <c r="N30" s="40"/>
    </row>
    <row r="31" spans="1:19" ht="14.4" x14ac:dyDescent="0.3">
      <c r="A31" s="35" t="s">
        <v>29</v>
      </c>
      <c r="B31" s="24">
        <f ca="1"/>
        <v>0</v>
      </c>
      <c r="C31" s="25">
        <f ca="1"/>
        <v>0</v>
      </c>
      <c r="D31" s="26">
        <f ca="1"/>
        <v>0</v>
      </c>
      <c r="E31" s="25">
        <f ca="1"/>
        <v>0</v>
      </c>
      <c r="F31" s="25">
        <f ca="1"/>
        <v>0</v>
      </c>
      <c r="G31" s="27">
        <f ca="1"/>
        <v>0</v>
      </c>
      <c r="I31" s="39" t="s">
        <v>1</v>
      </c>
      <c r="J31" s="40">
        <f>CORREL(C13:C22,D13:D22)^2</f>
        <v>0.18402571969140166</v>
      </c>
      <c r="K31" s="40">
        <f>CORREL(D13:D22,D13:D22)</f>
        <v>1</v>
      </c>
      <c r="L31" s="40"/>
      <c r="M31" s="40"/>
      <c r="N31" s="40"/>
    </row>
    <row r="32" spans="1:19" ht="14.4" x14ac:dyDescent="0.3">
      <c r="A32" s="20" t="s">
        <v>27</v>
      </c>
      <c r="B32" s="36">
        <f ca="1"/>
        <v>1</v>
      </c>
      <c r="C32" s="37">
        <f ca="1"/>
        <v>0</v>
      </c>
      <c r="D32" s="29" t="e">
        <f ca="1"/>
        <v>#N/A</v>
      </c>
      <c r="E32" s="30" t="e">
        <f ca="1"/>
        <v>#N/A</v>
      </c>
      <c r="F32" s="30" t="e">
        <f ca="1"/>
        <v>#N/A</v>
      </c>
      <c r="G32" s="31" t="e">
        <f ca="1"/>
        <v>#N/A</v>
      </c>
      <c r="I32" s="39" t="s">
        <v>2</v>
      </c>
      <c r="J32" s="40">
        <f>CORREL(C13:C22,E13:E22)^2</f>
        <v>1.1052777010223773E-3</v>
      </c>
      <c r="K32" s="40">
        <f>CORREL(D13:D22,E13:E22)^2</f>
        <v>2.7797475535385113E-2</v>
      </c>
      <c r="L32" s="40" cm="1">
        <f t="array" ref="L32" xml:space="preserve"> CORREL(E13:E22,E13:E22^2)</f>
        <v>0.99705933610227782</v>
      </c>
      <c r="M32" s="40"/>
      <c r="N32" s="40"/>
    </row>
    <row r="33" spans="1:14" ht="14.4" x14ac:dyDescent="0.3">
      <c r="B33" s="28" t="e">
        <f ca="1"/>
        <v>#NUM!</v>
      </c>
      <c r="C33" s="38">
        <f ca="1"/>
        <v>4</v>
      </c>
      <c r="D33" s="29" t="e">
        <f ca="1"/>
        <v>#N/A</v>
      </c>
      <c r="E33" s="30" t="e">
        <f ca="1"/>
        <v>#N/A</v>
      </c>
      <c r="F33" s="30" t="e">
        <f ca="1"/>
        <v>#N/A</v>
      </c>
      <c r="G33" s="31" t="e">
        <f ca="1"/>
        <v>#N/A</v>
      </c>
      <c r="I33" s="39" t="s">
        <v>3</v>
      </c>
      <c r="J33" s="40">
        <f>CORREL(C13:C22,F13:F22)^2</f>
        <v>7.9315120231650566E-3</v>
      </c>
      <c r="K33" s="40">
        <f>CORREL(D13:D22,F13:F22)^2</f>
        <v>2.6677990196531001E-3</v>
      </c>
      <c r="L33" s="40">
        <f>CORREL(E13:E22,F13:F22)^2</f>
        <v>4.8413125336202326E-3</v>
      </c>
      <c r="M33" s="40">
        <f xml:space="preserve"> CORREL(F13:F22,F13:F22)^2</f>
        <v>1</v>
      </c>
      <c r="N33" s="40"/>
    </row>
    <row r="34" spans="1:14" ht="14.4" x14ac:dyDescent="0.3">
      <c r="A34" s="20" t="s">
        <v>28</v>
      </c>
      <c r="B34" s="32">
        <f ca="1"/>
        <v>0</v>
      </c>
      <c r="C34" s="33">
        <f ca="1"/>
        <v>0</v>
      </c>
      <c r="D34" s="33" t="e">
        <f ca="1"/>
        <v>#N/A</v>
      </c>
      <c r="E34" s="33" t="e">
        <f ca="1"/>
        <v>#N/A</v>
      </c>
      <c r="F34" s="33" t="e">
        <f ca="1"/>
        <v>#N/A</v>
      </c>
      <c r="G34" s="34" t="e">
        <f ca="1"/>
        <v>#N/A</v>
      </c>
      <c r="I34" s="39" t="s">
        <v>7</v>
      </c>
      <c r="J34" s="40">
        <f>CORREL(C13:C22,G13:G22)^2</f>
        <v>2.8057049333645194E-3</v>
      </c>
      <c r="K34" s="40">
        <f>CORREL(D13:D22,G13:G22)^2</f>
        <v>1.9600784031361209E-3</v>
      </c>
      <c r="L34" s="40">
        <f>CORREL(E13:E22,G13:G22)^2</f>
        <v>9.3240093240093084E-3</v>
      </c>
      <c r="M34" s="40">
        <f>CORREL(F13:F22,G13:G22)^2</f>
        <v>0.1275982400242755</v>
      </c>
      <c r="N34" s="40">
        <f>CORREL(G13:G22,G13:G22)</f>
        <v>1</v>
      </c>
    </row>
    <row r="36" spans="1:14" x14ac:dyDescent="0.25">
      <c r="A36" s="2" t="s">
        <v>30</v>
      </c>
      <c r="E36" s="52" t="s">
        <v>40</v>
      </c>
    </row>
    <row r="37" spans="1:14" x14ac:dyDescent="0.25">
      <c r="A37" s="2" t="s">
        <v>16</v>
      </c>
      <c r="E37" s="2" t="s">
        <v>41</v>
      </c>
    </row>
    <row r="38" spans="1:14" x14ac:dyDescent="0.25">
      <c r="A38" s="2" t="s">
        <v>19</v>
      </c>
      <c r="E38" s="2" t="s">
        <v>42</v>
      </c>
    </row>
    <row r="39" spans="1:14" x14ac:dyDescent="0.25">
      <c r="A39" s="51" t="s">
        <v>38</v>
      </c>
    </row>
    <row r="40" spans="1:14" x14ac:dyDescent="0.25">
      <c r="A40" s="51" t="s">
        <v>39</v>
      </c>
    </row>
  </sheetData>
  <mergeCells count="1">
    <mergeCell ref="A1:H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6A33-2E8F-4B4B-96A0-C8AD2A653249}">
  <dimension ref="B1:G13"/>
  <sheetViews>
    <sheetView workbookViewId="0">
      <selection activeCell="A4" sqref="A4"/>
    </sheetView>
  </sheetViews>
  <sheetFormatPr baseColWidth="10" defaultRowHeight="13.2" x14ac:dyDescent="0.25"/>
  <cols>
    <col min="1" max="1" width="11.5546875" style="41"/>
    <col min="2" max="2" width="6.6640625" style="41" customWidth="1"/>
    <col min="3" max="3" width="7.6640625" style="41" customWidth="1"/>
    <col min="4" max="4" width="9.5546875" style="41" customWidth="1"/>
    <col min="5" max="16384" width="11.5546875" style="41"/>
  </cols>
  <sheetData>
    <row r="1" spans="2:7" ht="14.4" x14ac:dyDescent="0.3">
      <c r="C1" s="42" t="s">
        <v>33</v>
      </c>
      <c r="D1" s="43">
        <f ca="1">AVERAGE(D4:D13)</f>
        <v>0</v>
      </c>
    </row>
    <row r="2" spans="2:7" x14ac:dyDescent="0.25">
      <c r="C2" s="42" t="s">
        <v>34</v>
      </c>
      <c r="D2" s="49">
        <f ca="1">'Tri '!C32</f>
        <v>0</v>
      </c>
    </row>
    <row r="3" spans="2:7" x14ac:dyDescent="0.25">
      <c r="B3" s="44" t="s">
        <v>6</v>
      </c>
      <c r="D3" s="45" t="s">
        <v>22</v>
      </c>
      <c r="E3" s="50" t="s">
        <v>35</v>
      </c>
      <c r="F3" s="50" t="s">
        <v>36</v>
      </c>
      <c r="G3" s="50" t="s">
        <v>37</v>
      </c>
    </row>
    <row r="4" spans="2:7" ht="14.4" x14ac:dyDescent="0.3">
      <c r="B4" s="46">
        <v>1</v>
      </c>
      <c r="D4" s="47">
        <f ca="1">'Tri '!J13</f>
        <v>0</v>
      </c>
      <c r="E4" s="48">
        <f>(B4-0.375)/($B$13+0.25)</f>
        <v>6.097560975609756E-2</v>
      </c>
      <c r="F4" s="48">
        <f>NORMSINV(E4)</f>
        <v>-1.54663527139923</v>
      </c>
      <c r="G4" s="48">
        <f ca="1">F4*$D$2+$D$1</f>
        <v>0</v>
      </c>
    </row>
    <row r="5" spans="2:7" ht="14.4" x14ac:dyDescent="0.3">
      <c r="B5" s="46">
        <v>2</v>
      </c>
      <c r="D5" s="47"/>
      <c r="E5" s="48">
        <f t="shared" ref="E5:E13" si="0">(B5-0.375)/($B$13+0.25)</f>
        <v>0.15853658536585366</v>
      </c>
      <c r="F5" s="48">
        <f t="shared" ref="F5:F13" si="1">NORMSINV(E5)</f>
        <v>-1.0004905456193149</v>
      </c>
      <c r="G5" s="48">
        <f t="shared" ref="G5:G13" ca="1" si="2">F5*$D$2+$D$1</f>
        <v>0</v>
      </c>
    </row>
    <row r="6" spans="2:7" ht="14.4" x14ac:dyDescent="0.3">
      <c r="B6" s="46">
        <v>3</v>
      </c>
      <c r="D6" s="47"/>
      <c r="E6" s="48">
        <f t="shared" si="0"/>
        <v>0.25609756097560976</v>
      </c>
      <c r="F6" s="48">
        <f t="shared" si="1"/>
        <v>-0.65542350523442661</v>
      </c>
      <c r="G6" s="48">
        <f t="shared" ca="1" si="2"/>
        <v>0</v>
      </c>
    </row>
    <row r="7" spans="2:7" ht="14.4" x14ac:dyDescent="0.3">
      <c r="B7" s="46">
        <v>4</v>
      </c>
      <c r="D7" s="47"/>
      <c r="E7" s="48">
        <f t="shared" si="0"/>
        <v>0.35365853658536583</v>
      </c>
      <c r="F7" s="48">
        <f t="shared" si="1"/>
        <v>-0.37546177023551847</v>
      </c>
      <c r="G7" s="48">
        <f t="shared" ca="1" si="2"/>
        <v>0</v>
      </c>
    </row>
    <row r="8" spans="2:7" ht="14.4" x14ac:dyDescent="0.3">
      <c r="B8" s="46">
        <v>5</v>
      </c>
      <c r="D8" s="47"/>
      <c r="E8" s="48">
        <f t="shared" si="0"/>
        <v>0.45121951219512196</v>
      </c>
      <c r="F8" s="48">
        <f t="shared" si="1"/>
        <v>-0.12258084388880242</v>
      </c>
      <c r="G8" s="48">
        <f t="shared" ca="1" si="2"/>
        <v>0</v>
      </c>
    </row>
    <row r="9" spans="2:7" ht="14.4" x14ac:dyDescent="0.3">
      <c r="B9" s="46">
        <v>6</v>
      </c>
      <c r="D9" s="47"/>
      <c r="E9" s="48">
        <f t="shared" si="0"/>
        <v>0.54878048780487809</v>
      </c>
      <c r="F9" s="48">
        <f t="shared" si="1"/>
        <v>0.12258084388880255</v>
      </c>
      <c r="G9" s="48">
        <f t="shared" ca="1" si="2"/>
        <v>0</v>
      </c>
    </row>
    <row r="10" spans="2:7" ht="14.4" x14ac:dyDescent="0.3">
      <c r="B10" s="46">
        <v>7</v>
      </c>
      <c r="D10" s="47"/>
      <c r="E10" s="48">
        <f t="shared" si="0"/>
        <v>0.64634146341463417</v>
      </c>
      <c r="F10" s="48">
        <f t="shared" si="1"/>
        <v>0.37546177023551847</v>
      </c>
      <c r="G10" s="48">
        <f t="shared" ca="1" si="2"/>
        <v>0</v>
      </c>
    </row>
    <row r="11" spans="2:7" ht="14.4" x14ac:dyDescent="0.3">
      <c r="B11" s="46">
        <v>8</v>
      </c>
      <c r="D11" s="47"/>
      <c r="E11" s="48">
        <f t="shared" si="0"/>
        <v>0.74390243902439024</v>
      </c>
      <c r="F11" s="48">
        <f t="shared" si="1"/>
        <v>0.65542350523442661</v>
      </c>
      <c r="G11" s="48">
        <f t="shared" ca="1" si="2"/>
        <v>0</v>
      </c>
    </row>
    <row r="12" spans="2:7" ht="14.4" x14ac:dyDescent="0.3">
      <c r="B12" s="46">
        <v>9</v>
      </c>
      <c r="D12" s="47"/>
      <c r="E12" s="48">
        <f t="shared" si="0"/>
        <v>0.84146341463414631</v>
      </c>
      <c r="F12" s="48">
        <f t="shared" si="1"/>
        <v>1.0004905456193149</v>
      </c>
      <c r="G12" s="48">
        <f t="shared" ca="1" si="2"/>
        <v>0</v>
      </c>
    </row>
    <row r="13" spans="2:7" ht="14.4" x14ac:dyDescent="0.3">
      <c r="B13" s="46">
        <v>10</v>
      </c>
      <c r="D13" s="47"/>
      <c r="E13" s="48">
        <f t="shared" si="0"/>
        <v>0.93902439024390238</v>
      </c>
      <c r="F13" s="48">
        <f t="shared" si="1"/>
        <v>1.5466352713992295</v>
      </c>
      <c r="G13" s="48">
        <f t="shared" ca="1" si="2"/>
        <v>0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C5CF-2180-4DD1-B0BC-4E023282F4DB}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C54B-46C9-45DA-8E65-33C44C59CCA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5</vt:i4>
      </vt:variant>
    </vt:vector>
  </HeadingPairs>
  <TitlesOfParts>
    <vt:vector size="9" baseType="lpstr">
      <vt:lpstr>Tri </vt:lpstr>
      <vt:lpstr>Verif Err _ droite henry</vt:lpstr>
      <vt:lpstr>Plan Mat Hadamard</vt:lpstr>
      <vt:lpstr>Plan P&amp;B = interactions</vt:lpstr>
      <vt:lpstr>_Mat_exp</vt:lpstr>
      <vt:lpstr>_sigma</vt:lpstr>
      <vt:lpstr>_sigma2</vt:lpstr>
      <vt:lpstr>_sigma²</vt:lpstr>
      <vt:lpstr>_Y_mes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Eléonore GAICH</dc:creator>
  <cp:lastModifiedBy>Eléonore GAICH</cp:lastModifiedBy>
  <dcterms:created xsi:type="dcterms:W3CDTF">2021-04-10T13:40:42Z</dcterms:created>
  <dcterms:modified xsi:type="dcterms:W3CDTF">2021-04-13T08:14:16Z</dcterms:modified>
</cp:coreProperties>
</file>