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cuments\4A\CC_Seby_2021\Data Sheet\"/>
    </mc:Choice>
  </mc:AlternateContent>
  <xr:revisionPtr revIDLastSave="0" documentId="13_ncr:1_{CAE14333-CAA6-4645-AAFB-5727275F6787}" xr6:coauthVersionLast="36" xr6:coauthVersionMax="46" xr10:uidLastSave="{00000000-0000-0000-0000-000000000000}"/>
  <bookViews>
    <workbookView xWindow="0" yWindow="0" windowWidth="31545" windowHeight="16515" activeTab="2" xr2:uid="{ABD5CF85-CA4D-4344-87B1-28E291EFB8BC}"/>
  </bookViews>
  <sheets>
    <sheet name="Feuil1" sheetId="1" r:id="rId1"/>
    <sheet name="Feuil2" sheetId="7" r:id="rId2"/>
    <sheet name="Graphique1" sheetId="2" r:id="rId3"/>
    <sheet name="Graphique2" sheetId="3" r:id="rId4"/>
    <sheet name="Graphique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7" i="1"/>
  <c r="H9" i="1"/>
  <c r="H3" i="1"/>
  <c r="F2" i="1"/>
  <c r="G2" i="1" s="1"/>
  <c r="L4" i="1"/>
  <c r="G4" i="1"/>
  <c r="M10" i="1"/>
  <c r="M11" i="1"/>
  <c r="M12" i="1"/>
  <c r="M9" i="1"/>
  <c r="L10" i="1"/>
  <c r="L11" i="1"/>
  <c r="L12" i="1"/>
  <c r="L9" i="1"/>
  <c r="L7" i="1"/>
  <c r="N9" i="1"/>
  <c r="N10" i="1"/>
  <c r="N11" i="1"/>
  <c r="N12" i="1"/>
  <c r="N3" i="1"/>
  <c r="N4" i="1"/>
  <c r="N5" i="1"/>
  <c r="N6" i="1"/>
  <c r="N7" i="1"/>
  <c r="L5" i="1" l="1"/>
  <c r="L6" i="1"/>
  <c r="F12" i="1"/>
  <c r="G12" i="1" s="1"/>
  <c r="F7" i="1"/>
  <c r="G7" i="1" s="1"/>
  <c r="F3" i="1"/>
  <c r="G3" i="1" s="1"/>
  <c r="F4" i="1"/>
  <c r="F5" i="1"/>
  <c r="G5" i="1" s="1"/>
  <c r="F6" i="1"/>
  <c r="G6" i="1" s="1"/>
  <c r="F8" i="1"/>
  <c r="F9" i="1"/>
  <c r="G9" i="1" s="1"/>
  <c r="F10" i="1"/>
  <c r="G10" i="1" s="1"/>
  <c r="F11" i="1"/>
  <c r="G11" i="1" s="1"/>
  <c r="F13" i="1"/>
  <c r="G13" i="1" s="1"/>
  <c r="F14" i="1"/>
  <c r="G14" i="1" s="1"/>
  <c r="M4" i="1"/>
  <c r="M5" i="1"/>
  <c r="M6" i="1"/>
  <c r="M7" i="1"/>
  <c r="M8" i="1"/>
  <c r="B8" i="1"/>
  <c r="B11" i="1"/>
  <c r="B12" i="1"/>
  <c r="B13" i="1"/>
  <c r="B14" i="1"/>
  <c r="A10" i="1"/>
  <c r="B10" i="1" s="1"/>
  <c r="A9" i="1"/>
  <c r="B9" i="1" s="1"/>
  <c r="A4" i="1"/>
  <c r="B4" i="1" s="1"/>
  <c r="A5" i="1"/>
  <c r="B5" i="1" s="1"/>
  <c r="A6" i="1"/>
  <c r="B6" i="1" s="1"/>
  <c r="A7" i="1"/>
  <c r="B7" i="1" s="1"/>
  <c r="A3" i="1"/>
  <c r="B3" i="1" s="1"/>
  <c r="A2" i="1"/>
  <c r="B2" i="1" s="1"/>
  <c r="L22" i="1"/>
  <c r="L8" i="1" l="1"/>
  <c r="H6" i="1"/>
  <c r="H2" i="1"/>
  <c r="H5" i="1"/>
  <c r="H10" i="1"/>
  <c r="H12" i="1"/>
  <c r="H11" i="1"/>
  <c r="H14" i="1"/>
  <c r="H13" i="1"/>
</calcChain>
</file>

<file path=xl/sharedStrings.xml><?xml version="1.0" encoding="utf-8"?>
<sst xmlns="http://schemas.openxmlformats.org/spreadsheetml/2006/main" count="21" uniqueCount="20">
  <si>
    <t>R</t>
  </si>
  <si>
    <t>Déformation</t>
  </si>
  <si>
    <t>Épaisseur y d'une feuille de papier moyen: 0,3mm</t>
  </si>
  <si>
    <t>Hypothèse de Bernouilli: déformation:(∆l/l0)=-(y/(2(R+y/2)))</t>
  </si>
  <si>
    <t>Longueur du capteur</t>
  </si>
  <si>
    <t>Angle (°)</t>
  </si>
  <si>
    <t>Calcul du rayon avec la flèche: F/2 + C²/8F = R</t>
  </si>
  <si>
    <t>Rayon bras du banc de test</t>
  </si>
  <si>
    <t>Angle (rad)</t>
  </si>
  <si>
    <t>Résistance HB</t>
  </si>
  <si>
    <t>Résistance 2H</t>
  </si>
  <si>
    <t>Angle (arduino)</t>
  </si>
  <si>
    <t>∆Résistance HB</t>
  </si>
  <si>
    <t>∆Résistance 2H</t>
  </si>
  <si>
    <t>15 ext</t>
  </si>
  <si>
    <t>int</t>
  </si>
  <si>
    <t>Flèche F (à mesurer)</t>
  </si>
  <si>
    <t>Corde capteur A (à mesurer)</t>
  </si>
  <si>
    <t>X</t>
  </si>
  <si>
    <t>Résistance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</si>
</sst>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HB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90433968835787E-2"/>
                  <c:y val="0.4168605152772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Feuil1!$L$2:$L$14</c:f>
              <c:numCache>
                <c:formatCode>General</c:formatCode>
                <c:ptCount val="13"/>
                <c:pt idx="2">
                  <c:v>0.75939849624060152</c:v>
                </c:pt>
                <c:pt idx="3">
                  <c:v>0.83609022556390977</c:v>
                </c:pt>
                <c:pt idx="4">
                  <c:v>0.88721804511278191</c:v>
                </c:pt>
                <c:pt idx="5">
                  <c:v>0.93984962406015038</c:v>
                </c:pt>
                <c:pt idx="6">
                  <c:v>1</c:v>
                </c:pt>
                <c:pt idx="7">
                  <c:v>1.0454545454545454</c:v>
                </c:pt>
                <c:pt idx="8">
                  <c:v>1.1212121212121211</c:v>
                </c:pt>
                <c:pt idx="9">
                  <c:v>1.1666666666666667</c:v>
                </c:pt>
                <c:pt idx="10">
                  <c:v>1.2030303030303031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C-1C43-8774-8995FF4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2H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424495394065766E-2"/>
                  <c:y val="0.2130411945451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Feuil1!$M$2:$M$14</c:f>
              <c:numCache>
                <c:formatCode>General</c:formatCode>
                <c:ptCount val="13"/>
                <c:pt idx="2">
                  <c:v>0.93975903614457834</c:v>
                </c:pt>
                <c:pt idx="3">
                  <c:v>0.95783132530120474</c:v>
                </c:pt>
                <c:pt idx="4">
                  <c:v>0.9718875502008032</c:v>
                </c:pt>
                <c:pt idx="5">
                  <c:v>0.98594377510040154</c:v>
                </c:pt>
                <c:pt idx="6">
                  <c:v>1</c:v>
                </c:pt>
                <c:pt idx="7">
                  <c:v>1.0110294117647058</c:v>
                </c:pt>
                <c:pt idx="8">
                  <c:v>1.0349264705882351</c:v>
                </c:pt>
                <c:pt idx="9">
                  <c:v>1.0514705882352939</c:v>
                </c:pt>
                <c:pt idx="10">
                  <c:v>1.0680147058823528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9445-AF55-5083BD82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79846164629834E-2"/>
                  <c:y val="9.5717404847907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Feuil1!$N$2:$N$14</c:f>
              <c:numCache>
                <c:formatCode>General</c:formatCode>
                <c:ptCount val="13"/>
                <c:pt idx="1">
                  <c:v>0.85757121439280348</c:v>
                </c:pt>
                <c:pt idx="2">
                  <c:v>0.88905547226386794</c:v>
                </c:pt>
                <c:pt idx="3">
                  <c:v>0.91604197901049467</c:v>
                </c:pt>
                <c:pt idx="4">
                  <c:v>0.95352323838080955</c:v>
                </c:pt>
                <c:pt idx="5">
                  <c:v>0.98200899550224885</c:v>
                </c:pt>
                <c:pt idx="6">
                  <c:v>1</c:v>
                </c:pt>
                <c:pt idx="7">
                  <c:v>1.0088555858310628</c:v>
                </c:pt>
                <c:pt idx="8">
                  <c:v>1.0286103542234333</c:v>
                </c:pt>
                <c:pt idx="9">
                  <c:v>1.069482288828338</c:v>
                </c:pt>
                <c:pt idx="10">
                  <c:v>1.1103542234332424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68D-B835-9FEB39AE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2838A-0061-2A41-94CA-3371622A3954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B823B-E249-E64F-8C96-C51A6339339C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3B655-E425-4EDE-B95B-0BAB73BA85A6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F1FCA4-D78F-9942-81BD-65EF86053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402F48-157F-1B46-98B6-AB6673662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6C9B2F-3510-4A9F-A9E9-9441FF7F9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A6B0-2502-074B-9464-0DD0BDA5B364}">
  <dimension ref="A1:N29"/>
  <sheetViews>
    <sheetView zoomScale="120" zoomScaleNormal="120" workbookViewId="0">
      <selection activeCell="H5" sqref="H5"/>
    </sheetView>
  </sheetViews>
  <sheetFormatPr baseColWidth="10" defaultRowHeight="15.75" x14ac:dyDescent="0.25"/>
  <cols>
    <col min="2" max="3" width="16.5" customWidth="1"/>
    <col min="4" max="4" width="20.875" customWidth="1"/>
    <col min="5" max="5" width="26.875" customWidth="1"/>
    <col min="6" max="6" width="20.125" customWidth="1"/>
    <col min="8" max="8" width="13.625" customWidth="1"/>
    <col min="9" max="9" width="20.875" customWidth="1"/>
    <col min="10" max="11" width="17.375" customWidth="1"/>
    <col min="12" max="12" width="17.625" customWidth="1"/>
    <col min="13" max="13" width="18.125" customWidth="1"/>
    <col min="14" max="14" width="16.625" customWidth="1"/>
  </cols>
  <sheetData>
    <row r="1" spans="1:14" x14ac:dyDescent="0.25">
      <c r="A1" s="6" t="s">
        <v>5</v>
      </c>
      <c r="B1" s="6" t="s">
        <v>8</v>
      </c>
      <c r="C1" s="6" t="s">
        <v>11</v>
      </c>
      <c r="D1" s="3" t="s">
        <v>16</v>
      </c>
      <c r="E1" s="6" t="s">
        <v>17</v>
      </c>
      <c r="F1" s="6" t="s">
        <v>18</v>
      </c>
      <c r="G1" s="3" t="s">
        <v>0</v>
      </c>
      <c r="H1" s="2" t="s">
        <v>1</v>
      </c>
      <c r="I1" s="2" t="s">
        <v>9</v>
      </c>
      <c r="J1" s="3" t="s">
        <v>10</v>
      </c>
      <c r="K1" s="8" t="s">
        <v>19</v>
      </c>
      <c r="L1" s="7" t="s">
        <v>12</v>
      </c>
      <c r="M1" s="7" t="s">
        <v>13</v>
      </c>
      <c r="N1" s="8" t="s">
        <v>13</v>
      </c>
    </row>
    <row r="2" spans="1:14" x14ac:dyDescent="0.25">
      <c r="A2" s="5">
        <f>-90</f>
        <v>-90</v>
      </c>
      <c r="B2" s="5">
        <f>(A2*PI())/180</f>
        <v>-1.5707963267948966</v>
      </c>
      <c r="C2" s="5" t="s">
        <v>15</v>
      </c>
      <c r="D2" s="5">
        <v>0.02</v>
      </c>
      <c r="E2" s="5">
        <v>0.02</v>
      </c>
      <c r="F2" s="5">
        <f>SQRT((E2*E2)-(D2*D2))</f>
        <v>0</v>
      </c>
      <c r="G2" s="5">
        <f>D2/2 + ((F2^2)/(D2*8))</f>
        <v>0.01</v>
      </c>
      <c r="H2" s="5">
        <f t="shared" ref="H2:H5" si="0">(-$L$22/(2*(G2+($L$22/2))))</f>
        <v>-1.4778325123152707E-2</v>
      </c>
      <c r="I2" s="5"/>
      <c r="J2" s="5"/>
      <c r="K2" s="5"/>
      <c r="L2" s="5"/>
      <c r="M2" s="5"/>
      <c r="N2" s="5"/>
    </row>
    <row r="3" spans="1:14" x14ac:dyDescent="0.25">
      <c r="A3" s="5">
        <f>-80</f>
        <v>-80</v>
      </c>
      <c r="B3" s="5">
        <f t="shared" ref="B3:B14" si="1">(A3*PI())/180</f>
        <v>-1.3962634015954636</v>
      </c>
      <c r="C3" s="5"/>
      <c r="D3" s="5">
        <v>2.1999999999999999E-2</v>
      </c>
      <c r="E3" s="5">
        <v>2.3E-2</v>
      </c>
      <c r="F3" s="5">
        <f t="shared" ref="F3:F14" si="2">SQRT((E3*E3)-(D3*D3))</f>
        <v>6.7082039324993696E-3</v>
      </c>
      <c r="G3" s="5">
        <f>D3/2 + ((F3^2)/(D3*2))</f>
        <v>1.2022727272727272E-2</v>
      </c>
      <c r="H3" s="5">
        <f>(-$L$22/(2*(G3+($L$22/2))))</f>
        <v>-1.2322628827483195E-2</v>
      </c>
      <c r="I3" s="5"/>
      <c r="J3" s="5"/>
      <c r="K3" s="5">
        <v>0.57199999999999995</v>
      </c>
      <c r="L3" s="5"/>
      <c r="M3" s="5"/>
      <c r="N3" s="5">
        <f t="shared" ref="N3:N7" si="3">K3/$K$8</f>
        <v>0.85757121439280348</v>
      </c>
    </row>
    <row r="4" spans="1:14" x14ac:dyDescent="0.25">
      <c r="A4" s="5">
        <f>-60</f>
        <v>-60</v>
      </c>
      <c r="B4" s="5">
        <f t="shared" si="1"/>
        <v>-1.0471975511965976</v>
      </c>
      <c r="C4" s="5"/>
      <c r="D4" s="5">
        <v>2.3E-2</v>
      </c>
      <c r="E4" s="5">
        <v>2.8000000000000001E-2</v>
      </c>
      <c r="F4" s="5">
        <f t="shared" si="2"/>
        <v>1.5968719422671317E-2</v>
      </c>
      <c r="G4" s="5">
        <f>D4/2 + ((F4^2)/(D4*2))</f>
        <v>1.704347826086957E-2</v>
      </c>
      <c r="H4" s="5">
        <f>(-$L$22/(2*(G4+($L$22/2))))</f>
        <v>-8.7242382096345897E-3</v>
      </c>
      <c r="I4" s="5">
        <v>1.01</v>
      </c>
      <c r="J4" s="5">
        <v>0.46800000000000003</v>
      </c>
      <c r="K4" s="5">
        <v>0.59299999999999997</v>
      </c>
      <c r="L4" s="5">
        <f>I4/$I$8</f>
        <v>0.75939849624060152</v>
      </c>
      <c r="M4" s="5">
        <f t="shared" ref="M4:M8" si="4">J4/$J$8</f>
        <v>0.93975903614457834</v>
      </c>
      <c r="N4" s="5">
        <f t="shared" si="3"/>
        <v>0.88905547226386794</v>
      </c>
    </row>
    <row r="5" spans="1:14" x14ac:dyDescent="0.25">
      <c r="A5" s="5">
        <f>-45</f>
        <v>-45</v>
      </c>
      <c r="B5" s="5">
        <f t="shared" si="1"/>
        <v>-0.78539816339744828</v>
      </c>
      <c r="C5" s="5"/>
      <c r="D5" s="5">
        <v>2.1000000000000001E-2</v>
      </c>
      <c r="E5" s="5">
        <v>3.3000000000000002E-2</v>
      </c>
      <c r="F5" s="5">
        <f t="shared" si="2"/>
        <v>2.5455844122715714E-2</v>
      </c>
      <c r="G5" s="5">
        <f>D5/2 + ((F5^2)/(D5*2))</f>
        <v>2.5928571428571433E-2</v>
      </c>
      <c r="H5" s="5">
        <f t="shared" si="0"/>
        <v>-5.7518488085456024E-3</v>
      </c>
      <c r="I5" s="5">
        <v>1.1120000000000001</v>
      </c>
      <c r="J5" s="5">
        <v>0.47699999999999998</v>
      </c>
      <c r="K5" s="5">
        <v>0.61099999999999999</v>
      </c>
      <c r="L5" s="5">
        <f t="shared" ref="L5:L8" si="5">I5/$I$8</f>
        <v>0.83609022556390977</v>
      </c>
      <c r="M5" s="5">
        <f t="shared" si="4"/>
        <v>0.95783132530120474</v>
      </c>
      <c r="N5" s="5">
        <f t="shared" si="3"/>
        <v>0.91604197901049467</v>
      </c>
    </row>
    <row r="6" spans="1:14" x14ac:dyDescent="0.25">
      <c r="A6" s="5">
        <f>-30</f>
        <v>-30</v>
      </c>
      <c r="B6" s="5">
        <f t="shared" si="1"/>
        <v>-0.52359877559829882</v>
      </c>
      <c r="C6" s="5"/>
      <c r="D6" s="5">
        <v>1.6E-2</v>
      </c>
      <c r="E6" s="5">
        <v>3.9E-2</v>
      </c>
      <c r="F6" s="5">
        <f t="shared" si="2"/>
        <v>3.5566838487557477E-2</v>
      </c>
      <c r="G6" s="5">
        <f>D6/2 + ((F6^2)/(D6*2))</f>
        <v>4.7531249999999997E-2</v>
      </c>
      <c r="H6" s="5">
        <f>(-$L$22/(2*(G6+($L$22/2))))</f>
        <v>-3.1458906802988595E-3</v>
      </c>
      <c r="I6" s="5">
        <v>1.18</v>
      </c>
      <c r="J6" s="5">
        <v>0.48399999999999999</v>
      </c>
      <c r="K6" s="5">
        <v>0.63600000000000001</v>
      </c>
      <c r="L6" s="5">
        <f>I6/$I$8</f>
        <v>0.88721804511278191</v>
      </c>
      <c r="M6" s="5">
        <f t="shared" si="4"/>
        <v>0.9718875502008032</v>
      </c>
      <c r="N6" s="5">
        <f t="shared" si="3"/>
        <v>0.95352323838080955</v>
      </c>
    </row>
    <row r="7" spans="1:14" ht="15.95" customHeight="1" x14ac:dyDescent="0.25">
      <c r="A7" s="5">
        <f>-10</f>
        <v>-10</v>
      </c>
      <c r="B7" s="5">
        <f t="shared" si="1"/>
        <v>-0.17453292519943295</v>
      </c>
      <c r="C7" s="5"/>
      <c r="D7" s="5">
        <v>6.0000000000000001E-3</v>
      </c>
      <c r="E7" s="5">
        <v>4.3999999999999997E-2</v>
      </c>
      <c r="F7" s="5">
        <f>SQRT((E7*E7)-(D7*D7))</f>
        <v>4.3588989435406733E-2</v>
      </c>
      <c r="G7" s="5">
        <f>D7/2 + ((F7^2)/(D7*2))</f>
        <v>0.1613333333333333</v>
      </c>
      <c r="H7" s="5">
        <f>(-$L$22/(2*(G7+($L$22/2))))</f>
        <v>-9.2888843017855304E-4</v>
      </c>
      <c r="I7" s="5">
        <v>1.25</v>
      </c>
      <c r="J7" s="5">
        <v>0.49099999999999999</v>
      </c>
      <c r="K7" s="5">
        <v>0.65500000000000003</v>
      </c>
      <c r="L7" s="5">
        <f>I7/$I$8</f>
        <v>0.93984962406015038</v>
      </c>
      <c r="M7" s="5">
        <f t="shared" si="4"/>
        <v>0.98594377510040154</v>
      </c>
      <c r="N7" s="5">
        <f t="shared" si="3"/>
        <v>0.98200899550224885</v>
      </c>
    </row>
    <row r="8" spans="1:14" x14ac:dyDescent="0.25">
      <c r="A8" s="5">
        <v>0</v>
      </c>
      <c r="B8" s="5">
        <f t="shared" si="1"/>
        <v>0</v>
      </c>
      <c r="C8" s="5">
        <v>105</v>
      </c>
      <c r="D8" s="5"/>
      <c r="E8" s="5"/>
      <c r="F8" s="5">
        <f t="shared" si="2"/>
        <v>0</v>
      </c>
      <c r="G8" s="5">
        <v>0</v>
      </c>
      <c r="H8" s="5">
        <v>0</v>
      </c>
      <c r="I8" s="5">
        <v>1.33</v>
      </c>
      <c r="J8" s="5">
        <v>0.498</v>
      </c>
      <c r="K8" s="5">
        <v>0.66700000000000004</v>
      </c>
      <c r="L8" s="5">
        <f t="shared" si="5"/>
        <v>1</v>
      </c>
      <c r="M8" s="5">
        <f t="shared" si="4"/>
        <v>1</v>
      </c>
      <c r="N8" s="5">
        <v>1</v>
      </c>
    </row>
    <row r="9" spans="1:14" x14ac:dyDescent="0.25">
      <c r="A9" s="5">
        <f>10</f>
        <v>10</v>
      </c>
      <c r="B9" s="5">
        <f t="shared" si="1"/>
        <v>0.17453292519943295</v>
      </c>
      <c r="C9" s="5">
        <v>95</v>
      </c>
      <c r="D9" s="5">
        <v>6.0000000000000001E-3</v>
      </c>
      <c r="E9" s="5">
        <v>4.3999999999999997E-2</v>
      </c>
      <c r="F9" s="5">
        <f t="shared" si="2"/>
        <v>4.3588989435406733E-2</v>
      </c>
      <c r="G9" s="5">
        <f t="shared" ref="G9:G14" si="6">D9/2 + ((F9^2)/(D9*2))</f>
        <v>0.1613333333333333</v>
      </c>
      <c r="H9" s="5">
        <f>($L$22/(2*(G9+($L$22/2))))</f>
        <v>9.2888843017855304E-4</v>
      </c>
      <c r="I9" s="5">
        <v>0.34499999999999997</v>
      </c>
      <c r="J9" s="5">
        <v>0.55000000000000004</v>
      </c>
      <c r="K9" s="5">
        <v>1.468</v>
      </c>
      <c r="L9" s="5">
        <f>I9/0.33</f>
        <v>1.0454545454545454</v>
      </c>
      <c r="M9" s="5">
        <f>J9/0.544</f>
        <v>1.0110294117647058</v>
      </c>
      <c r="N9" s="5">
        <f>1.481/$K$9</f>
        <v>1.0088555858310628</v>
      </c>
    </row>
    <row r="10" spans="1:14" x14ac:dyDescent="0.25">
      <c r="A10" s="5">
        <f>30</f>
        <v>30</v>
      </c>
      <c r="B10" s="5">
        <f t="shared" si="1"/>
        <v>0.52359877559829882</v>
      </c>
      <c r="C10" s="5">
        <v>75</v>
      </c>
      <c r="D10" s="5">
        <v>1.6E-2</v>
      </c>
      <c r="E10" s="5">
        <v>3.9E-2</v>
      </c>
      <c r="F10" s="5">
        <f t="shared" si="2"/>
        <v>3.5566838487557477E-2</v>
      </c>
      <c r="G10" s="5">
        <f t="shared" si="6"/>
        <v>4.7531249999999997E-2</v>
      </c>
      <c r="H10" s="5">
        <f t="shared" ref="H10:H14" si="7">($L$22/(2*(G10+($L$22/2))))</f>
        <v>3.1458906802988595E-3</v>
      </c>
      <c r="I10" s="5">
        <v>0.37</v>
      </c>
      <c r="J10" s="5">
        <v>0.56299999999999994</v>
      </c>
      <c r="K10" s="5">
        <v>1.51</v>
      </c>
      <c r="L10" s="5">
        <f t="shared" ref="L10:L12" si="8">I10/0.33</f>
        <v>1.1212121212121211</v>
      </c>
      <c r="M10" s="5">
        <f t="shared" ref="M10:M12" si="9">J10/0.544</f>
        <v>1.0349264705882351</v>
      </c>
      <c r="N10" s="5">
        <f t="shared" ref="N10:N12" si="10">K10/$K$9</f>
        <v>1.0286103542234333</v>
      </c>
    </row>
    <row r="11" spans="1:14" x14ac:dyDescent="0.25">
      <c r="A11" s="5">
        <v>45</v>
      </c>
      <c r="B11" s="5">
        <f t="shared" si="1"/>
        <v>0.78539816339744828</v>
      </c>
      <c r="C11" s="5">
        <v>60</v>
      </c>
      <c r="D11" s="5">
        <v>2.1000000000000001E-2</v>
      </c>
      <c r="E11" s="5">
        <v>3.3000000000000002E-2</v>
      </c>
      <c r="F11" s="5">
        <f t="shared" si="2"/>
        <v>2.5455844122715714E-2</v>
      </c>
      <c r="G11" s="5">
        <f t="shared" si="6"/>
        <v>2.5928571428571433E-2</v>
      </c>
      <c r="H11" s="5">
        <f t="shared" si="7"/>
        <v>5.7518488085456024E-3</v>
      </c>
      <c r="I11" s="5">
        <v>0.38500000000000001</v>
      </c>
      <c r="J11" s="5">
        <v>0.57199999999999995</v>
      </c>
      <c r="K11" s="5">
        <v>1.57</v>
      </c>
      <c r="L11" s="5">
        <f t="shared" si="8"/>
        <v>1.1666666666666667</v>
      </c>
      <c r="M11" s="5">
        <f t="shared" si="9"/>
        <v>1.0514705882352939</v>
      </c>
      <c r="N11" s="5">
        <f t="shared" si="10"/>
        <v>1.069482288828338</v>
      </c>
    </row>
    <row r="12" spans="1:14" x14ac:dyDescent="0.25">
      <c r="A12" s="5">
        <v>60</v>
      </c>
      <c r="B12" s="5">
        <f t="shared" si="1"/>
        <v>1.0471975511965976</v>
      </c>
      <c r="C12" s="5">
        <v>45</v>
      </c>
      <c r="D12" s="5">
        <v>2.3E-2</v>
      </c>
      <c r="E12" s="5">
        <v>2.8000000000000001E-2</v>
      </c>
      <c r="F12" s="5">
        <f>SQRT((E12*E12)-(D12*D12))</f>
        <v>1.5968719422671317E-2</v>
      </c>
      <c r="G12" s="5">
        <f t="shared" si="6"/>
        <v>1.704347826086957E-2</v>
      </c>
      <c r="H12" s="5">
        <f t="shared" si="7"/>
        <v>8.7242382096345897E-3</v>
      </c>
      <c r="I12" s="5">
        <v>0.39700000000000002</v>
      </c>
      <c r="J12" s="5">
        <v>0.58099999999999996</v>
      </c>
      <c r="K12" s="5">
        <v>1.63</v>
      </c>
      <c r="L12" s="5">
        <f t="shared" si="8"/>
        <v>1.2030303030303031</v>
      </c>
      <c r="M12" s="5">
        <f t="shared" si="9"/>
        <v>1.0680147058823528</v>
      </c>
      <c r="N12" s="5">
        <f t="shared" si="10"/>
        <v>1.1103542234332424</v>
      </c>
    </row>
    <row r="13" spans="1:14" x14ac:dyDescent="0.25">
      <c r="A13" s="5">
        <v>80</v>
      </c>
      <c r="B13" s="5">
        <f t="shared" si="1"/>
        <v>1.3962634015954636</v>
      </c>
      <c r="C13" s="5">
        <v>25</v>
      </c>
      <c r="D13" s="5">
        <v>2.1999999999999999E-2</v>
      </c>
      <c r="E13" s="5">
        <v>2.3E-2</v>
      </c>
      <c r="F13" s="5">
        <f t="shared" si="2"/>
        <v>6.7082039324993696E-3</v>
      </c>
      <c r="G13" s="5">
        <f t="shared" si="6"/>
        <v>1.2022727272727272E-2</v>
      </c>
      <c r="H13" s="5">
        <f t="shared" si="7"/>
        <v>1.2322628827483195E-2</v>
      </c>
      <c r="I13" s="5"/>
      <c r="J13" s="5"/>
      <c r="K13" s="5"/>
      <c r="L13" s="5"/>
      <c r="M13" s="5"/>
      <c r="N13" s="5"/>
    </row>
    <row r="14" spans="1:14" x14ac:dyDescent="0.25">
      <c r="A14" s="5">
        <v>90</v>
      </c>
      <c r="B14" s="5">
        <f t="shared" si="1"/>
        <v>1.5707963267948966</v>
      </c>
      <c r="C14" s="5" t="s">
        <v>14</v>
      </c>
      <c r="D14" s="5">
        <v>0.02</v>
      </c>
      <c r="E14" s="5">
        <v>0.02</v>
      </c>
      <c r="F14" s="5">
        <f t="shared" si="2"/>
        <v>0</v>
      </c>
      <c r="G14" s="5">
        <f t="shared" si="6"/>
        <v>0.01</v>
      </c>
      <c r="H14" s="5">
        <f t="shared" si="7"/>
        <v>1.4778325123152707E-2</v>
      </c>
      <c r="I14" s="5"/>
      <c r="J14" s="5"/>
      <c r="K14" s="5"/>
      <c r="L14" s="5"/>
      <c r="M14" s="5"/>
      <c r="N14" s="5"/>
    </row>
    <row r="16" spans="1:14" x14ac:dyDescent="0.25">
      <c r="I16">
        <v>0.54400000000000004</v>
      </c>
    </row>
    <row r="20" spans="9:13" x14ac:dyDescent="0.25">
      <c r="I20" s="15" t="s">
        <v>7</v>
      </c>
      <c r="J20" s="15"/>
      <c r="K20" s="8"/>
      <c r="L20" s="4">
        <v>0.4</v>
      </c>
    </row>
    <row r="21" spans="9:13" x14ac:dyDescent="0.25">
      <c r="I21" s="15" t="s">
        <v>4</v>
      </c>
      <c r="J21" s="15"/>
      <c r="K21" s="8"/>
      <c r="L21" s="4">
        <v>0.1</v>
      </c>
    </row>
    <row r="22" spans="9:13" x14ac:dyDescent="0.25">
      <c r="I22" s="16" t="s">
        <v>2</v>
      </c>
      <c r="J22" s="16"/>
      <c r="K22" s="9"/>
      <c r="L22" s="13">
        <f>0.0003</f>
        <v>2.9999999999999997E-4</v>
      </c>
    </row>
    <row r="23" spans="9:13" x14ac:dyDescent="0.25">
      <c r="I23" s="16"/>
      <c r="J23" s="16"/>
      <c r="K23" s="10"/>
      <c r="L23" s="14"/>
    </row>
    <row r="24" spans="9:13" x14ac:dyDescent="0.25">
      <c r="I24" s="12" t="s">
        <v>3</v>
      </c>
      <c r="J24" s="12"/>
      <c r="K24" s="11"/>
      <c r="L24" s="1"/>
    </row>
    <row r="25" spans="9:13" x14ac:dyDescent="0.25">
      <c r="I25" s="12"/>
      <c r="J25" s="12"/>
      <c r="K25" s="11"/>
      <c r="L25" s="1"/>
    </row>
    <row r="26" spans="9:13" x14ac:dyDescent="0.25">
      <c r="I26" s="12"/>
      <c r="J26" s="12"/>
      <c r="K26" s="11"/>
      <c r="L26" s="1"/>
    </row>
    <row r="27" spans="9:13" x14ac:dyDescent="0.25">
      <c r="I27" s="12" t="s">
        <v>6</v>
      </c>
      <c r="J27" s="12"/>
      <c r="K27" s="11"/>
      <c r="L27" s="1"/>
    </row>
    <row r="28" spans="9:13" x14ac:dyDescent="0.25">
      <c r="I28" s="12"/>
      <c r="J28" s="12"/>
      <c r="K28" s="11"/>
      <c r="M28">
        <v>1.63</v>
      </c>
    </row>
    <row r="29" spans="9:13" x14ac:dyDescent="0.25">
      <c r="I29" s="12"/>
      <c r="J29" s="12"/>
      <c r="K29" s="11"/>
    </row>
  </sheetData>
  <mergeCells count="6">
    <mergeCell ref="I27:J29"/>
    <mergeCell ref="L22:L23"/>
    <mergeCell ref="I20:J20"/>
    <mergeCell ref="I24:J26"/>
    <mergeCell ref="I22:J23"/>
    <mergeCell ref="I21:J21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1DA2-19D2-4E41-85A2-C16CAB483134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Feuil1</vt:lpstr>
      <vt:lpstr>Feuil2</vt:lpstr>
      <vt:lpstr>Graphique1</vt:lpstr>
      <vt:lpstr>Graphique2</vt:lpstr>
      <vt:lpstr>Graphique3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Sebastien Leni</cp:lastModifiedBy>
  <dcterms:created xsi:type="dcterms:W3CDTF">2021-03-07T18:07:01Z</dcterms:created>
  <dcterms:modified xsi:type="dcterms:W3CDTF">2021-03-26T17:05:20Z</dcterms:modified>
</cp:coreProperties>
</file>