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МДГТ - (Прайс-лист)\"/>
    </mc:Choice>
  </mc:AlternateContent>
  <bookViews>
    <workbookView xWindow="-105" yWindow="-105" windowWidth="25815" windowHeight="14025"/>
  </bookViews>
  <sheets>
    <sheet name="Лист1" sheetId="1" r:id="rId1"/>
    <sheet name="Лист2" sheetId="2" r:id="rId2"/>
    <sheet name="Лист3" sheetId="3" state="hidden" r:id="rId3"/>
  </sheets>
  <externalReferences>
    <externalReference r:id="rId4"/>
  </externalReferences>
  <definedNames>
    <definedName name="зкшсыф" localSheetId="0">Лист1!$C$7:$H$282</definedName>
    <definedName name="_xlnm.Print_Area" localSheetId="0">Лист1!$B$1:$H$435</definedName>
  </definedNames>
  <calcPr calcId="152511"/>
</workbook>
</file>

<file path=xl/calcChain.xml><?xml version="1.0" encoding="utf-8"?>
<calcChain xmlns="http://schemas.openxmlformats.org/spreadsheetml/2006/main">
  <c r="I171" i="1" l="1"/>
  <c r="G174" i="1" l="1"/>
  <c r="G172" i="1"/>
  <c r="G173" i="1"/>
  <c r="G171" i="1"/>
  <c r="E172" i="1"/>
  <c r="E174" i="1"/>
  <c r="E173" i="1"/>
  <c r="E171" i="1"/>
  <c r="E14" i="1" l="1"/>
  <c r="E284" i="1"/>
  <c r="E95" i="1" l="1"/>
  <c r="E38" i="1"/>
  <c r="E31" i="1"/>
  <c r="G31" i="1" s="1"/>
  <c r="E40" i="1"/>
  <c r="G40" i="1" s="1"/>
  <c r="H40" i="1" s="1"/>
  <c r="E298" i="1" l="1"/>
  <c r="G298" i="1" s="1"/>
  <c r="E297" i="1"/>
  <c r="G297" i="1" s="1"/>
  <c r="E127" i="1" l="1"/>
  <c r="E222" i="1" l="1"/>
  <c r="E138" i="1" l="1"/>
  <c r="F138" i="1" s="1"/>
  <c r="F258" i="1" l="1"/>
  <c r="E240" i="1"/>
  <c r="E227" i="1"/>
  <c r="E180" i="1"/>
  <c r="E162" i="1"/>
  <c r="E152" i="1"/>
  <c r="E144" i="1"/>
  <c r="E110" i="1"/>
  <c r="E82" i="1"/>
  <c r="E288" i="1" l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287" i="1"/>
  <c r="G287" i="1" s="1"/>
  <c r="E286" i="1"/>
  <c r="G286" i="1" s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60" i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42" i="1"/>
  <c r="G242" i="1" s="1"/>
  <c r="E230" i="1"/>
  <c r="G230" i="1" s="1"/>
  <c r="E231" i="1"/>
  <c r="G231" i="1" s="1"/>
  <c r="E232" i="1"/>
  <c r="G232" i="1" s="1"/>
  <c r="E229" i="1"/>
  <c r="G229" i="1" s="1"/>
  <c r="E224" i="1"/>
  <c r="E216" i="1"/>
  <c r="G216" i="1" s="1"/>
  <c r="E217" i="1"/>
  <c r="G217" i="1" s="1"/>
  <c r="E218" i="1"/>
  <c r="G218" i="1" s="1"/>
  <c r="E219" i="1"/>
  <c r="G219" i="1" s="1"/>
  <c r="E215" i="1"/>
  <c r="G215" i="1" s="1"/>
  <c r="E208" i="1"/>
  <c r="G208" i="1" s="1"/>
  <c r="E209" i="1"/>
  <c r="G209" i="1" s="1"/>
  <c r="E210" i="1"/>
  <c r="G210" i="1" s="1"/>
  <c r="E211" i="1"/>
  <c r="G211" i="1" s="1"/>
  <c r="E212" i="1"/>
  <c r="G212" i="1" s="1"/>
  <c r="E207" i="1"/>
  <c r="G207" i="1" s="1"/>
  <c r="E200" i="1"/>
  <c r="G200" i="1" s="1"/>
  <c r="E201" i="1"/>
  <c r="G201" i="1" s="1"/>
  <c r="E202" i="1"/>
  <c r="G202" i="1" s="1"/>
  <c r="E203" i="1"/>
  <c r="G203" i="1" s="1"/>
  <c r="E204" i="1"/>
  <c r="G204" i="1" s="1"/>
  <c r="E199" i="1"/>
  <c r="G199" i="1" s="1"/>
  <c r="E192" i="1"/>
  <c r="G192" i="1" s="1"/>
  <c r="E193" i="1"/>
  <c r="G193" i="1" s="1"/>
  <c r="E194" i="1"/>
  <c r="G194" i="1" s="1"/>
  <c r="E195" i="1"/>
  <c r="G195" i="1" s="1"/>
  <c r="E191" i="1"/>
  <c r="G191" i="1" s="1"/>
  <c r="E185" i="1"/>
  <c r="G185" i="1" s="1"/>
  <c r="E186" i="1"/>
  <c r="G186" i="1" s="1"/>
  <c r="E187" i="1"/>
  <c r="G187" i="1" s="1"/>
  <c r="E188" i="1"/>
  <c r="G188" i="1" s="1"/>
  <c r="E184" i="1"/>
  <c r="G18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64" i="1"/>
  <c r="G164" i="1" s="1"/>
  <c r="E158" i="1"/>
  <c r="G158" i="1" s="1"/>
  <c r="E155" i="1"/>
  <c r="G155" i="1" s="1"/>
  <c r="E156" i="1"/>
  <c r="G156" i="1" s="1"/>
  <c r="E157" i="1"/>
  <c r="G157" i="1" s="1"/>
  <c r="E154" i="1"/>
  <c r="G154" i="1" s="1"/>
  <c r="E146" i="1"/>
  <c r="F146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9" i="1"/>
  <c r="E130" i="1"/>
  <c r="E131" i="1"/>
  <c r="E132" i="1"/>
  <c r="E133" i="1"/>
  <c r="F133" i="1" s="1"/>
  <c r="E134" i="1"/>
  <c r="F134" i="1" s="1"/>
  <c r="E135" i="1"/>
  <c r="E136" i="1"/>
  <c r="E137" i="1"/>
  <c r="E139" i="1"/>
  <c r="E123" i="1"/>
  <c r="G123" i="1" s="1"/>
  <c r="E140" i="1"/>
  <c r="E113" i="1"/>
  <c r="G113" i="1" s="1"/>
  <c r="E112" i="1"/>
  <c r="G112" i="1" s="1"/>
  <c r="E104" i="1"/>
  <c r="G104" i="1" s="1"/>
  <c r="E105" i="1"/>
  <c r="G105" i="1" s="1"/>
  <c r="E106" i="1"/>
  <c r="G106" i="1" s="1"/>
  <c r="E103" i="1"/>
  <c r="G103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7" i="1"/>
  <c r="G97" i="1" s="1"/>
  <c r="H97" i="1" s="1"/>
  <c r="E98" i="1"/>
  <c r="G98" i="1" s="1"/>
  <c r="H98" i="1" s="1"/>
  <c r="E99" i="1"/>
  <c r="G99" i="1" s="1"/>
  <c r="H99" i="1" s="1"/>
  <c r="E100" i="1"/>
  <c r="G100" i="1" s="1"/>
  <c r="H100" i="1" s="1"/>
  <c r="E101" i="1"/>
  <c r="G101" i="1" s="1"/>
  <c r="H101" i="1" s="1"/>
  <c r="E102" i="1"/>
  <c r="G102" i="1" s="1"/>
  <c r="H102" i="1" s="1"/>
  <c r="E84" i="1"/>
  <c r="G84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32" i="1"/>
  <c r="G32" i="1" s="1"/>
  <c r="E33" i="1"/>
  <c r="G33" i="1" s="1"/>
  <c r="E34" i="1"/>
  <c r="G34" i="1" s="1"/>
  <c r="E16" i="1"/>
  <c r="G16" i="1" s="1"/>
  <c r="H158" i="1" l="1"/>
  <c r="H195" i="1"/>
  <c r="H211" i="1"/>
  <c r="H231" i="1"/>
  <c r="H194" i="1"/>
  <c r="H210" i="1"/>
  <c r="H230" i="1"/>
  <c r="H49" i="1"/>
  <c r="H103" i="1"/>
  <c r="H193" i="1"/>
  <c r="H209" i="1"/>
  <c r="H70" i="1"/>
  <c r="H192" i="1"/>
  <c r="H208" i="1"/>
  <c r="H73" i="1"/>
  <c r="H191" i="1"/>
  <c r="H106" i="1"/>
  <c r="H105" i="1"/>
  <c r="H199" i="1"/>
  <c r="H215" i="1"/>
  <c r="H74" i="1"/>
  <c r="H69" i="1"/>
  <c r="H67" i="1"/>
  <c r="H56" i="1"/>
  <c r="H104" i="1"/>
  <c r="H204" i="1"/>
  <c r="H219" i="1"/>
  <c r="H51" i="1"/>
  <c r="H185" i="1"/>
  <c r="H212" i="1"/>
  <c r="H72" i="1"/>
  <c r="H71" i="1"/>
  <c r="H46" i="1"/>
  <c r="H68" i="1"/>
  <c r="H44" i="1"/>
  <c r="H66" i="1"/>
  <c r="H55" i="1"/>
  <c r="H43" i="1"/>
  <c r="H154" i="1"/>
  <c r="H184" i="1"/>
  <c r="H203" i="1"/>
  <c r="H218" i="1"/>
  <c r="H50" i="1"/>
  <c r="H58" i="1"/>
  <c r="H57" i="1"/>
  <c r="H54" i="1"/>
  <c r="H157" i="1"/>
  <c r="H188" i="1"/>
  <c r="H217" i="1"/>
  <c r="H207" i="1"/>
  <c r="H48" i="1"/>
  <c r="H47" i="1"/>
  <c r="H45" i="1"/>
  <c r="H65" i="1"/>
  <c r="H42" i="1"/>
  <c r="H202" i="1"/>
  <c r="H53" i="1"/>
  <c r="H41" i="1"/>
  <c r="H156" i="1"/>
  <c r="H187" i="1"/>
  <c r="H201" i="1"/>
  <c r="H216" i="1"/>
  <c r="H229" i="1"/>
  <c r="H232" i="1"/>
  <c r="H52" i="1"/>
  <c r="H155" i="1"/>
  <c r="H186" i="1"/>
  <c r="H200" i="1"/>
  <c r="F224" i="1" l="1"/>
  <c r="F139" i="1" l="1"/>
  <c r="F140" i="1" l="1"/>
  <c r="F129" i="1" l="1"/>
  <c r="F130" i="1"/>
  <c r="F131" i="1"/>
  <c r="F132" i="1"/>
  <c r="F135" i="1"/>
  <c r="F136" i="1"/>
  <c r="F137" i="1"/>
</calcChain>
</file>

<file path=xl/sharedStrings.xml><?xml version="1.0" encoding="utf-8"?>
<sst xmlns="http://schemas.openxmlformats.org/spreadsheetml/2006/main" count="715" uniqueCount="478">
  <si>
    <t>ПРАЙС-ЛИСТ</t>
  </si>
  <si>
    <t>Наименование и характеристика работ</t>
  </si>
  <si>
    <t>Плотность</t>
  </si>
  <si>
    <t>62/3</t>
  </si>
  <si>
    <t>Влажность</t>
  </si>
  <si>
    <t>62/1</t>
  </si>
  <si>
    <t>Плотность и влажность</t>
  </si>
  <si>
    <t>63/1</t>
  </si>
  <si>
    <t>Плотность частиц</t>
  </si>
  <si>
    <t>62/5</t>
  </si>
  <si>
    <t>Консистенция при нарушенной структуре</t>
  </si>
  <si>
    <t>63/3</t>
  </si>
  <si>
    <t>Консистенция при ненарушенной структуре</t>
  </si>
  <si>
    <t>63/4</t>
  </si>
  <si>
    <t>Гранулометрический анализ ситовым методом и методом ареометра, с разделением фракций от 10 до 0,001 мм</t>
  </si>
  <si>
    <t>62/21</t>
  </si>
  <si>
    <t>Гранулометрический анализ ситовым методом с разделением фракций от  10 до 0,1 мм</t>
  </si>
  <si>
    <t>64/11</t>
  </si>
  <si>
    <t>Гранулометрический анализ методом ареометра</t>
  </si>
  <si>
    <t>64/12</t>
  </si>
  <si>
    <t>Скорость размокания на образцах естественного сложения</t>
  </si>
  <si>
    <t>62/8</t>
  </si>
  <si>
    <t>Полный комплекс определений физических свойств для глинистых грунтов независимо от количества частиц диаметром более 1 мм</t>
  </si>
  <si>
    <t>63/8</t>
  </si>
  <si>
    <t>Комплекс определений оптимальной влажности и максимальной плотности грунта (стандартное уплотнение)</t>
  </si>
  <si>
    <t>63/10</t>
  </si>
  <si>
    <t>Степень набухания в приборе ПНГ</t>
  </si>
  <si>
    <t>62/10</t>
  </si>
  <si>
    <t>Объемная и линейная усадки при ненарушенной структуре</t>
  </si>
  <si>
    <t>62/15</t>
  </si>
  <si>
    <t>Сокращенный комплекс физико-механических свойств грунта при  консолидированном   срезе с нагрузкой до 0,6 МПа (без компрессионных испытаний)</t>
  </si>
  <si>
    <t>63/11</t>
  </si>
  <si>
    <t>То же, от 0,6 до 2,5 МПа</t>
  </si>
  <si>
    <t>63/12</t>
  </si>
  <si>
    <t>Сокращенный комплекс физико-механических свойств грунта при неконсолидированном срезе и нагрузкой до 0,6 МПа (без компрессионных испытаний)</t>
  </si>
  <si>
    <t>63/13</t>
  </si>
  <si>
    <t>Сокращенный комплекс физико-механических свойств грунта нарушенной структуры с  заданными влажностью и плотностью сухого грунта. Консолидированный срез под нагрузкой до 0,6 МПа (без компрессионных испытаний)</t>
  </si>
  <si>
    <t>63/14</t>
  </si>
  <si>
    <t>63/15</t>
  </si>
  <si>
    <t>Сокращенный комплекс физико-механических свойств грунта нарушенной структуры с заданными влажностью и плотностью сухого грунта. Неконсолидированный срез под нагрузкой до 0,6 МПа (без компрессионных испытаний)</t>
  </si>
  <si>
    <t>63/16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</si>
  <si>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до 0,6 МПа (или  определение просадочности)</t>
  </si>
  <si>
    <t>63/17</t>
  </si>
  <si>
    <t>63/18</t>
  </si>
  <si>
    <t>Сокращенный комплекс физико-механических свойств грунта (без среза). Показатели сжимаемости при компрессионных испытаниях, с двумя ветвями (нагрузка/разгрузка) до 0,6 МПа</t>
  </si>
  <si>
    <t>63/19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</si>
  <si>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от 0,6 до 2.5 МПа (или  определение просадочности)</t>
  </si>
  <si>
    <t>63/20</t>
  </si>
  <si>
    <t>То же по двум ветвям с нагрузкой от 0,6 до 2,5 МПа для определения относительной просадочности и начального просадочного давления</t>
  </si>
  <si>
    <t>63/21</t>
  </si>
  <si>
    <t>Сокращенный комплекс физико-механических свойств грунта. Показатели сжимаемости при компрессионных испытаниях, с двумя ветвями (нагрузка/разгрузка) от 0,6 до 2,5 МПа</t>
  </si>
  <si>
    <t>63/22</t>
  </si>
  <si>
    <t>Полный комплекс физико-механических  свойств грунта с определением сопротивления грунта срезу   (консолидированный срез) и компрессионными испытаниями  под нагрузкой до 0,6 МПа</t>
  </si>
  <si>
    <t>63/25</t>
  </si>
  <si>
    <t>То же, до 2,5 МПа</t>
  </si>
  <si>
    <t>63/26</t>
  </si>
  <si>
    <t>Полный комплекс физико-механических  свойств грунта с определением сопротивления грунта срезу   (неконсолидированный срез) и компрессионными испытаниями  под нагрузкой до 0,6 МПа</t>
  </si>
  <si>
    <t>63/27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</si>
  <si>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</t>
  </si>
  <si>
    <t>63/28</t>
  </si>
  <si>
    <t>63/29</t>
  </si>
  <si>
    <t>То же, с определением сопротивления грунта срезу (неконсолидированный срез) и компрессионными испытаниями с нагрузкой до 0,6 МПа</t>
  </si>
  <si>
    <t>63/30</t>
  </si>
  <si>
    <t>Коэффициент фильтрации связных грунтов (консолидация)</t>
  </si>
  <si>
    <t>Наблюдение за консолидацией при компрессионных испытаниях (одна точка)</t>
  </si>
  <si>
    <t>62/33</t>
  </si>
  <si>
    <t>Предварительное уплотнение грунтов перед срезом</t>
  </si>
  <si>
    <t>62/27</t>
  </si>
  <si>
    <t>62/12+ 62/14</t>
  </si>
  <si>
    <t>Полный комплекс определений физических  свойств</t>
  </si>
  <si>
    <t>65/1</t>
  </si>
  <si>
    <t>Комплекс определений оптимальной влажности и плотности  (стандартное уплотнение)</t>
  </si>
  <si>
    <t>65/2</t>
  </si>
  <si>
    <t>64/1</t>
  </si>
  <si>
    <t>64/3</t>
  </si>
  <si>
    <t>Угол естественного откоса (в сухом состоянии или под водой)</t>
  </si>
  <si>
    <t>64/4</t>
  </si>
  <si>
    <t>Коэффициент фильтрации</t>
  </si>
  <si>
    <t>64/5</t>
  </si>
  <si>
    <t>Гранулометрический анализ фракций меньше 0,1 мм методом ареометра (пипетки)</t>
  </si>
  <si>
    <t>Сокращенный комплекс   физико-механических    свойств грунта с определением сопротивления грунта срезу под нагрузкой до 0,6 МПа  (без компрессионных испытаний)</t>
  </si>
  <si>
    <t>65/6</t>
  </si>
  <si>
    <t>65/7</t>
  </si>
  <si>
    <t>Сокращенный комплекс   физико-механических    свойств грунта с компрессионными испытаниями под нагрузкой до 0,6 МПа (без среза)</t>
  </si>
  <si>
    <t>65/8</t>
  </si>
  <si>
    <t>65/9</t>
  </si>
  <si>
    <t>Полный комплекс физико-механических свойств грунта с определением сопротивления грунта срезу и компрессионными испытаниями под нагрузкой  до 0,6 МПа</t>
  </si>
  <si>
    <t>65/10</t>
  </si>
  <si>
    <t>64/13</t>
  </si>
  <si>
    <t>67/2</t>
  </si>
  <si>
    <t>67/1</t>
  </si>
  <si>
    <t>Карбонаты в почвах ацидиметрическим методом</t>
  </si>
  <si>
    <t>70/51</t>
  </si>
  <si>
    <t>68/3</t>
  </si>
  <si>
    <t>66/1</t>
  </si>
  <si>
    <t>66/4</t>
  </si>
  <si>
    <t>Коррозийная активность грунтовых вод по отношению к бетону и оболочкам кабеля на основе стандартного анализа воды</t>
  </si>
  <si>
    <t>75/8 + 75/5 +73/2 +75/9</t>
  </si>
  <si>
    <t>Приготовление водной вытяжки</t>
  </si>
  <si>
    <t>70/83</t>
  </si>
  <si>
    <t>Анализ водной вытяжки</t>
  </si>
  <si>
    <t>71/2</t>
  </si>
  <si>
    <t>Определение содержания гипса</t>
  </si>
  <si>
    <t>70/81</t>
  </si>
  <si>
    <t>Карбонатность ацидиметрическим методом (с применением кальциметра)</t>
  </si>
  <si>
    <t>Коррозийная активность грунтов по отношению  к свинцовым и алюминиевым оболочкам кабеля</t>
  </si>
  <si>
    <t>75/3</t>
  </si>
  <si>
    <t>Коррозийная активность грунтов вод по отношению к бетону</t>
  </si>
  <si>
    <t>75/5</t>
  </si>
  <si>
    <t>Коррозийная активность грунтов к стали</t>
  </si>
  <si>
    <t>75/4</t>
  </si>
  <si>
    <t>Soil Classification (Классификация почв) (ASTM D653, D2487, D2488)</t>
  </si>
  <si>
    <t>82/1</t>
  </si>
  <si>
    <t>Water Content (Содержание воды) (ASTM D2216, D4643, D4718, D4959)</t>
  </si>
  <si>
    <t>Atterberg Limits (Пределы Аттерберга) (ASTM D4318)</t>
  </si>
  <si>
    <t>Specific Gravity (Удельный вес) (ASTM D854)</t>
  </si>
  <si>
    <t>Grain Size Distirbution (Гранулометрический анализ) (ASTM D421, D422, D2217, D1140)</t>
  </si>
  <si>
    <t>Maximum and Minimum Dry Density (Максимальная и минимальная сухие плотности для несвязных грунтов) (ASTM D4253, D4254)</t>
  </si>
  <si>
    <t>Carbonate Content (Карбонатность) (ASTM D4373)</t>
  </si>
  <si>
    <t>Conventional (Load Increment) Consolidation (Консолидация с постоянной скоростью приращения нагрузки) (ASTM D2435)</t>
  </si>
  <si>
    <t>Constant-Rate-of-Slrain (CRS) Consolidation (Консолидация с постоянной скоростью деформации) (ASTM D4186)</t>
  </si>
  <si>
    <t>Unconsolidated Un-drained (UU) Triaxial Compression for Cohesive Soil (Неконсолидированное не дренированное (НН) трехосное сжатие для связных грунтов) (ASTM D2850)</t>
  </si>
  <si>
    <t>Consolidated Un-drained (CU) Triaxial Compression without Pore Pressure Measurement for Cohesive Soil (Консолидированное не дренированное (КН) трехосное сжатие без измерения порового давления для связных грунтов) (ASTM D4767)</t>
  </si>
  <si>
    <t>66/2</t>
  </si>
  <si>
    <t>Consolidated Undralned (CU) Triaxial Compression with Pore Pressure Measurement for Cohesive Soil (Консолидированное не дренированное (КН) трехосное сжатие с измерением порового давления для связных грунтов) (ASTM D4767)</t>
  </si>
  <si>
    <t>Consolidated Drained (CD) Triaxial Compression for Cohesive Soil (Консолидированное дренированное (КД) трехосное сжатие для связных грунтов)</t>
  </si>
  <si>
    <t>Consolidated Drained (CD) Triaxial Compression for Cohesionless Soil (Консолидированное дренированное (КД) трехосное сжатие для не связных грунтов)</t>
  </si>
  <si>
    <t>66/5</t>
  </si>
  <si>
    <t>Consolidated Undrained Direct Simple Shear for Cohesive Soil (Консолидированный не дренированный прямой простой сдвиг для связных грунтов) (ASTM D6528)</t>
  </si>
  <si>
    <t>Consolidated Drained Direct Shear for Cohesionless Soil (Консолидированный дренированный прямой сдвиг для несвязных грунтов) (ASTM D3080)</t>
  </si>
  <si>
    <t>Cyclic Triaxial (Циклическое трехосное сжатие) (ASTM D3999, D5311)</t>
  </si>
  <si>
    <t>Cyclic Direct Simple Shear (Циклический прямой простой сдвиг)</t>
  </si>
  <si>
    <t>Laboratory vane (Undisturbed) Лабораторное зондирование (не нарушенный грунт))</t>
  </si>
  <si>
    <t>Laboratory vane (Remoulded) (Лабораторное зондирование (восстановленный грунт))</t>
  </si>
  <si>
    <t>Hydraulic Conductivity (Гидравлическая проводимость) (ASTM D2434)</t>
  </si>
  <si>
    <t>64§2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</si>
  <si>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глинистых, пылевато-глинистых и биогенных грунтов в нестабилизированном состоянии (несвязные грунты)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</si>
  <si>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песчаных грунтов</t>
  </si>
  <si>
    <t>66/3</t>
  </si>
  <si>
    <t xml:space="preserve"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глинистых, пылевато-глинистых и биогенных грунтов в стабилизированном состоянии </t>
  </si>
  <si>
    <t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песчаных грунтов в стабилизированном состоянии</t>
  </si>
  <si>
    <t>Сокращенный комплекс физико-механических свойств грунта при консолидированном   срезе с нагрузкой до 0,6 МПа без гранулометрического анализа ситовым методом и методом ареометра с предварительным уплотнением перед срезом</t>
  </si>
  <si>
    <t>64§13 + 65§10</t>
  </si>
  <si>
    <t>Полный комплекс физико-механических свойств песчаного грунта с определением сопротивления грунта срезу и компрессионными испытаниями под нагрузкой  до 0,6 МПа, предварительное уплотнение   грунтов перед срезом</t>
  </si>
  <si>
    <t>Сокращенный комплекс физико-механических свойств песчаного грунта с определением сопротивления грунта срезу под нагрузкой до 0,6 МПа, предварительное уплотнение   грунтов перед срезом</t>
  </si>
  <si>
    <t xml:space="preserve">64§13+65§11 </t>
  </si>
  <si>
    <t xml:space="preserve">64§13+65§6  </t>
  </si>
  <si>
    <t xml:space="preserve">64§13+65§7  </t>
  </si>
  <si>
    <t>62§27+63/25 - 64§12</t>
  </si>
  <si>
    <t xml:space="preserve">62§27+63§25 + 64§11 </t>
  </si>
  <si>
    <t>62§27+63§26 - 64§12</t>
  </si>
  <si>
    <t xml:space="preserve">62§27+63§26 + 64§11  </t>
  </si>
  <si>
    <t>62§27+63§11 - 62§23</t>
  </si>
  <si>
    <t xml:space="preserve">62§27+63§11 </t>
  </si>
  <si>
    <t>62§27+63§12- 62§23</t>
  </si>
  <si>
    <t xml:space="preserve">62§27+63§12  </t>
  </si>
  <si>
    <t>Влажность суммарная (глинистые грунты)</t>
  </si>
  <si>
    <t xml:space="preserve">62§2 </t>
  </si>
  <si>
    <t>Влажность суммарная (песчаные грунты)</t>
  </si>
  <si>
    <t xml:space="preserve">64§2 </t>
  </si>
  <si>
    <t>Влажность минеральных прослоев и заполнителя (глинистые грунты)</t>
  </si>
  <si>
    <t>Влажность минеральных прослоев и заполнителя (песчаные грунты)</t>
  </si>
  <si>
    <t>Плотность мерзлого грунта (глинистые грунты)</t>
  </si>
  <si>
    <t xml:space="preserve">63§2 - 62§2 </t>
  </si>
  <si>
    <t>Плотность мерзлого грунта (песчаные грунты)</t>
  </si>
  <si>
    <t>64§3</t>
  </si>
  <si>
    <t>Количество незамерзшей воды</t>
  </si>
  <si>
    <t>63§9 (аналог)</t>
  </si>
  <si>
    <t>Температура начала замерзания</t>
  </si>
  <si>
    <t>63§8 (аналог)</t>
  </si>
  <si>
    <t>Коэффициент теплопроводности мерзлых и талых грунтов</t>
  </si>
  <si>
    <t>63§7(аналог)</t>
  </si>
  <si>
    <t>Объемная теплоемкость мерзлых и талых грунтов</t>
  </si>
  <si>
    <t>Касательные силы пучения грунтов</t>
  </si>
  <si>
    <t>Коррозионная агрессивность мерзлых засоленных грунтов (приготовление, анализ водной вытяжки, корр. агрессивность к бетону, стали, оболочкам кабеля)</t>
  </si>
  <si>
    <t>70§83+71§2+75§5+75§3+75§4</t>
  </si>
  <si>
    <t>64§15</t>
  </si>
  <si>
    <t>Глинистые грунты</t>
  </si>
  <si>
    <t>66/4 / 3</t>
  </si>
  <si>
    <t>Песчаные грунты</t>
  </si>
  <si>
    <t>66/5 / 3</t>
  </si>
  <si>
    <t xml:space="preserve">66/4 / 3 </t>
  </si>
  <si>
    <t xml:space="preserve">66/5 / 3 </t>
  </si>
  <si>
    <t xml:space="preserve">Сжимаемость пластичномерзлых грунтов (глинистые грунты, нагрузка до 0,6 МПа) </t>
  </si>
  <si>
    <t>63§32</t>
  </si>
  <si>
    <t>63§33</t>
  </si>
  <si>
    <t>65§13</t>
  </si>
  <si>
    <t>65§14</t>
  </si>
  <si>
    <t>63§34</t>
  </si>
  <si>
    <t>63§35</t>
  </si>
  <si>
    <t>65§15</t>
  </si>
  <si>
    <t>65§16</t>
  </si>
  <si>
    <t>63§5</t>
  </si>
  <si>
    <t>65§3</t>
  </si>
  <si>
    <t>63§36</t>
  </si>
  <si>
    <t>65§17</t>
  </si>
  <si>
    <t>63§31</t>
  </si>
  <si>
    <t>65§12</t>
  </si>
  <si>
    <t>65§15(аналог)</t>
  </si>
  <si>
    <t>63§34(аналог)</t>
  </si>
  <si>
    <t>63§35(аналог)</t>
  </si>
  <si>
    <t>65§16(аналог)</t>
  </si>
  <si>
    <t>63§31(аналог)</t>
  </si>
  <si>
    <t>65§12(аналог)</t>
  </si>
  <si>
    <t>Предварительное промораживание мерзлых песчаных грунтов перед испытанием</t>
  </si>
  <si>
    <t>Предварительное промораживание мерзлых глинистых грунтов перед испытанием</t>
  </si>
  <si>
    <t>62§28</t>
  </si>
  <si>
    <t>Засоленость</t>
  </si>
  <si>
    <t>70§83+72§56</t>
  </si>
  <si>
    <t>100§21</t>
  </si>
  <si>
    <t>Содержание морозильной камеры для производства лабораторных испытаний грунтов (3 шт) - 1 месяц</t>
  </si>
  <si>
    <t>Морозостойкость</t>
  </si>
  <si>
    <t>Истираемость</t>
  </si>
  <si>
    <t>То же, с двумя ветвями нагрузки до 0,6 МПа</t>
  </si>
  <si>
    <t>Определение угла дилатансии (с интерпретацией результатов)</t>
  </si>
  <si>
    <t>Определение коэффициента бокового давления Ко в состоянии покоя методом трехосных сжатий. (с интерпретацией результатов)</t>
  </si>
  <si>
    <t>Определение OCR-коэффициент переуплотнения методом компрессионного сжатия. 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</si>
  <si>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интерпретацией результатов)</t>
  </si>
  <si>
    <t>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</si>
  <si>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Определение коэффициента бокового давления Ко в состоянии покоя методом трехосных сжатий (с интерпретацией результатов)</t>
  </si>
  <si>
    <t>Модуль жесткости при разгрузке/повторном нагружении (Eurref), коэффициент Пуассона (ν) (с интерпретацией результатов)</t>
  </si>
  <si>
    <t>Полный комплекс определений физических свойств (зерновой состав, модуль крупности, насыпная плотность, содержание пылеватых и глинистых частиц, содержание глины в комках, природная влажность, коэффициент фильтрации)</t>
  </si>
  <si>
    <t>1 образец</t>
  </si>
  <si>
    <t>ГОСТ 8735-88</t>
  </si>
  <si>
    <t>Сокращенный комплекс определений физических
свойств песка (зерновой состав, модуль крупности, содержание глины в комках, содержание пылеватых и глинистых частиц)</t>
  </si>
  <si>
    <t>Определение зернового состава и модуля крупности</t>
  </si>
  <si>
    <t>ГОСТ 8735-88;
ГОСТ 32727-2014</t>
  </si>
  <si>
    <t>Определение насыпной плотности и пустотности</t>
  </si>
  <si>
    <t>ГОСТ 8735-88;
ГОСТ 32721-2014</t>
  </si>
  <si>
    <t>Определение влажности</t>
  </si>
  <si>
    <t>ГОСТ 8735-88;
ГОСТ 32768-2014</t>
  </si>
  <si>
    <t>Определение содержания пылевидных и глинистых частиц</t>
  </si>
  <si>
    <t>ГОСТ 8735-88;
ГОСТ 32725-2014</t>
  </si>
  <si>
    <t>Определение содержания глины в комках</t>
  </si>
  <si>
    <t>ГОСТ 8735-88;
ГОСТ 32726-2014</t>
  </si>
  <si>
    <t>Лабораторное определение коэффициента фильтрации</t>
  </si>
  <si>
    <t>ГОСТ 25584-2016</t>
  </si>
  <si>
    <t>Лабораторное определение максимальной плотности при оптимальной влажности</t>
  </si>
  <si>
    <t>ГОСТ 22733-2016</t>
  </si>
  <si>
    <t>Определение наличия органических примесей</t>
  </si>
  <si>
    <t>Определение истинной плотности</t>
  </si>
  <si>
    <t>ГОСТ 8735-88;
ГОСТ 32722-2014</t>
  </si>
  <si>
    <t>Определение содержания глинистых частиц методом набухания</t>
  </si>
  <si>
    <t>ГОСТ 8735-88;
ГОСТ 32708-2014</t>
  </si>
  <si>
    <t>Определение морозостойкости песка</t>
  </si>
  <si>
    <t>Определение содержания зерен пластинчатой (лещадной) и игловатой формы</t>
  </si>
  <si>
    <t>ГОСТ 8735-88;
ГОСТ 32717-2014</t>
  </si>
  <si>
    <t>1 фракция</t>
  </si>
  <si>
    <t>ГОСТ 8269.0-97;
ГОСТ 33029-2014</t>
  </si>
  <si>
    <t>Определение содержание зерен слабых и выветрелых пород</t>
  </si>
  <si>
    <t>ГОСТ 8269.0-97;
ГОСТ 33054-2014</t>
  </si>
  <si>
    <t>Определение содержание в ПГС пылеватых и глинистых частиц</t>
  </si>
  <si>
    <t>ГОСТ 8269.0-97;
ГОСТ 33055-2014</t>
  </si>
  <si>
    <t>Прочность щебня и гравия (определение марки
по дробимости)</t>
  </si>
  <si>
    <t>ГОСТ 8269.0-97;
ГОСТ 33030-2014</t>
  </si>
  <si>
    <t>ГОСТ 8269.0-97;
ГОСТ 33057-2014</t>
  </si>
  <si>
    <t>Определение морозостойкости щебня
(ускоренное)</t>
  </si>
  <si>
    <t>ГОСТ 8269.0-97</t>
  </si>
  <si>
    <t>Определение истираемости щебня и гравия в полочном барабане</t>
  </si>
  <si>
    <t>Истинная плотность зерен</t>
  </si>
  <si>
    <t>Средняя плотность зерен</t>
  </si>
  <si>
    <t>ГОСТ 8269.0-97;
ГОСТ 33057-2015</t>
  </si>
  <si>
    <t>Определение пористости и водопоглощения</t>
  </si>
  <si>
    <t>ГОСТ 8269.0-97;
ГОСТ 33026-2014</t>
  </si>
  <si>
    <t>Определение содержания дробленых зерен</t>
  </si>
  <si>
    <t>ГОСТ 8269.0-97;
ГОСТ 33051-2014</t>
  </si>
  <si>
    <t>Разделение пробы песчано-гравийной смеси весом 10 кг на песок и гравий</t>
  </si>
  <si>
    <t>Изготовление щебня с разделением на фракции вручную</t>
  </si>
  <si>
    <t>ГОСТ 8269.0-97;
ГОСТ 33046-2016</t>
  </si>
  <si>
    <t>Предел прочности исходной горной породы при сжатии</t>
  </si>
  <si>
    <t>Пористость методом гидростатического взвешивания</t>
  </si>
  <si>
    <t xml:space="preserve">Степень пучинистости </t>
  </si>
  <si>
    <t>Органические вещества методом прокаливания</t>
  </si>
  <si>
    <t>70§11</t>
  </si>
  <si>
    <t>68/7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</si>
  <si>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пород средней прочности</t>
  </si>
  <si>
    <t>Полный комплекс определений физических свойств и механической прочности для прочных пород</t>
  </si>
  <si>
    <t>68/2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</si>
  <si>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для прочных пород</t>
  </si>
  <si>
    <t>68/6</t>
  </si>
  <si>
    <t>РСН 51-84</t>
  </si>
  <si>
    <t>Определение вертикального давление морозного пучения</t>
  </si>
  <si>
    <t>76§30 х 5+ 76§43</t>
  </si>
  <si>
    <t>Определение прочности щебня в крупнообломочном грунте для оценки прочности крупнообломочных грунтов по методике ДальНИИС</t>
  </si>
  <si>
    <t>Угол внутреннего трения (φ), сцепление (С) (с интерпретацией результатов)</t>
  </si>
  <si>
    <t>66/4 /3 х2</t>
  </si>
  <si>
    <t>Определение OCR-коэффициент переуплотнения методом компрессионного сжатия. λ* -модифицированный коэффициент сжимаемо-сти, κ* -модифицированный коэффициент упругого расширения  (с интерпретацией результатов)</t>
  </si>
  <si>
    <t>Динамический модуль сдвига</t>
  </si>
  <si>
    <t xml:space="preserve">66/4 </t>
  </si>
  <si>
    <t>Зерновой состав</t>
  </si>
  <si>
    <t xml:space="preserve">Определение истираемости </t>
  </si>
  <si>
    <t>1  образец</t>
  </si>
  <si>
    <t>ГОСТ 7392-2014</t>
  </si>
  <si>
    <t>Определение параметров виброползучести грунтов методом циклических трехосных сжатий (песчаные грунты)</t>
  </si>
  <si>
    <t>Скальные грунты</t>
  </si>
  <si>
    <t>Полный комплекс определений физических свойств и механической прочности для  пород средней прочности</t>
  </si>
  <si>
    <t>Определение параметров модели Хоэка-Брауна</t>
  </si>
  <si>
    <t>Определения характеристик прочности (φ,С)  в приборе трехосного сжатия (камера Hoek) для пород средней прочности.</t>
  </si>
  <si>
    <t>Определения характеристик прочности (φ,С)  в приборе трехосного сжатия (камера Hoek) для прочных пород</t>
  </si>
  <si>
    <t>70/11</t>
  </si>
  <si>
    <t>Научный руководитель испытательной лаборатории МОСТДОРГЕОТРЕСТ</t>
  </si>
  <si>
    <t>тел.: +7 (495) 656-68-59</t>
  </si>
  <si>
    <t>Просадочность грунтов с определением начальной просадочной влажности</t>
  </si>
  <si>
    <t>63/18 х 2,5</t>
  </si>
  <si>
    <t>Прочность на срез (сдвиг)</t>
  </si>
  <si>
    <t>Скорость распространения продольных и поперечных волн методом ультразвуковых исследований.</t>
  </si>
  <si>
    <t>Определение характеристик деформируемости (модуля деформации (Е)  и коэффициента Пуассона (ν)) методом трехосного сжатия  для пород средней прочности</t>
  </si>
  <si>
    <t>Определение характеристик деформируемости (модуля деформации (Е)  и коэффициента Пуассона (ν)) методом трехосного сжатия для прочных пород</t>
  </si>
  <si>
    <t>Скорость распространения продольных и поперечных волн методом ультразвуковых исследований. Модуль деформации (динамическим методом, коэффициент Пуассона (динамическим методом)), модуль сдвига</t>
  </si>
  <si>
    <t>Прочность на срез (сдвиг) с получением (φ,С)</t>
  </si>
  <si>
    <t>μ* -модифицированный коэффициент ползучести  (с интерпретацией результатов). Наблюдение за консолидацией (8 точек)</t>
  </si>
  <si>
    <t>63/20+62/33*8</t>
  </si>
  <si>
    <t>Исследование ПГС</t>
  </si>
  <si>
    <t>Зерновой состав щебня и гравия и модуль крупности</t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</si>
  <si>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</si>
  <si>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</si>
  <si>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</si>
  <si>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>)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</si>
  <si>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</si>
  <si>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</si>
  <si>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</si>
  <si>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</si>
  <si>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</si>
  <si>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</si>
  <si>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</si>
  <si>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>в ускоренном режиме (шариковый штамп), глинистые грунты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</si>
  <si>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 xml:space="preserve">в ускоренном режиме (шариковый штамп), песчаные грунты </t>
    </r>
    <r>
      <rPr>
        <sz val="10"/>
        <rFont val="Arial"/>
        <family val="2"/>
        <charset val="204"/>
      </rPr>
      <t>)</t>
    </r>
  </si>
  <si>
    <r>
      <t>Эквивалентное сцепление (</t>
    </r>
    <r>
      <rPr>
        <b/>
        <sz val="10"/>
        <rFont val="Arial"/>
        <family val="2"/>
        <charset val="204"/>
      </rPr>
      <t>предельно-длительное значение) (глинистые грунты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</si>
  <si>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>предельно-длительное значение) (песчаные грунты</t>
    </r>
    <r>
      <rPr>
        <sz val="10"/>
        <rFont val="Arial"/>
        <family val="2"/>
        <charset val="204"/>
      </rPr>
      <t>)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</si>
  <si>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</si>
  <si>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>)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</si>
  <si>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</si>
  <si>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 xml:space="preserve">Сопротивление мерзлого грунта сдвигу по поверхности смерзания фундамента </t>
    </r>
    <r>
      <rPr>
        <b/>
        <sz val="10"/>
        <rFont val="Arial"/>
        <family val="2"/>
        <charset val="204"/>
      </rPr>
      <t>(песчаные грунты, нагрузка от 0,6  МПа до 2,5МПа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</si>
  <si>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 и льдов нормальному давлению (</t>
    </r>
    <r>
      <rPr>
        <b/>
        <sz val="10"/>
        <rFont val="Arial"/>
        <family val="2"/>
        <charset val="204"/>
      </rPr>
      <t>глинистые грунты</t>
    </r>
    <r>
      <rPr>
        <sz val="10"/>
        <rFont val="Arial"/>
        <family val="2"/>
        <charset val="204"/>
      </rPr>
      <t>)</t>
    </r>
  </si>
  <si>
    <r>
      <t>Сопротивление мерзлых грунтов и льдов нормальному давлению (</t>
    </r>
    <r>
      <rPr>
        <b/>
        <sz val="10"/>
        <rFont val="Arial"/>
        <family val="2"/>
        <charset val="204"/>
      </rPr>
      <t>песчаные грунты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</si>
  <si>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</si>
  <si>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</si>
  <si>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</si>
  <si>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песчаные грунты, нагрузка от 0,6  МПа до 2,5МПа</t>
    </r>
    <r>
      <rPr>
        <sz val="10"/>
        <rFont val="Arial"/>
        <family val="2"/>
        <charset val="204"/>
      </rPr>
      <t>) без определения физических свойств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</si>
  <si>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</si>
  <si>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>)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</si>
  <si>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>)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</si>
  <si>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песчаные грунты, нагрузка от 0,6  МПа до 2,5МПа</t>
    </r>
    <r>
      <rPr>
        <sz val="10"/>
        <rFont val="Arial"/>
        <family val="2"/>
        <charset val="204"/>
      </rPr>
      <t xml:space="preserve">) </t>
    </r>
  </si>
  <si>
    <t>63§7(аналог) х2</t>
  </si>
  <si>
    <t xml:space="preserve">Степень пучинистости грунтов </t>
  </si>
  <si>
    <t>тел.: +7 (495) 656-69-10</t>
  </si>
  <si>
    <t>ГОСТ 8735-88;
ГОСТ 32720-2014</t>
  </si>
  <si>
    <t>ГОСТ 28622-2012</t>
  </si>
  <si>
    <t>ГОСТ 8269.0-97
ГОСТ 33046-2014</t>
  </si>
  <si>
    <t>Hardening Soil (HS)</t>
  </si>
  <si>
    <t>Hardening Soil Small (HSS)</t>
  </si>
  <si>
    <t>Определение параметров виброползучести грунтов методом циклических трехосных сжатий ( глинистые грунты)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</si>
  <si>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верификацией результатов)</t>
  </si>
  <si>
    <t>Модуль жесткости при 50% прочности при стандартном дренированном испытании грунта в стабилометре (в т. ч. процедура верификации), угол внутреннего трения (φ), сцепление (С) (с верификацией результатов)</t>
  </si>
  <si>
    <t>Модуль жесткости при разгрузке/повторном нагружении (Eurref), коэффициент Пуассона (ν)  (с верификацией результатов)</t>
  </si>
  <si>
    <t>Параметры грунта, необходимые для расчета первичной и вторичной консолидаций глинистых грунтов</t>
  </si>
  <si>
    <t>Коэффициент поперечной деформации v, угол внутреннего трения ϕ, удельное сцепление с</t>
  </si>
  <si>
    <t>Прочность недренированному сдвигу Сu</t>
  </si>
  <si>
    <t>Модуль деформации Е для первичной ветви нагружения и ветви вторичного (повторного) нагружения Ее (для тех же диапазонов напряжений, что и первичное). Определение OCR-коэффициент переуплотнения</t>
  </si>
  <si>
    <t>Степень набухания при нарушенной структуре  в приборе ПНГ</t>
  </si>
  <si>
    <t>62/11</t>
  </si>
  <si>
    <t>62/13+ 62/16</t>
  </si>
  <si>
    <t>Определение набухания под заданной нагрузкой ( 1 кольцо)</t>
  </si>
  <si>
    <t>Давление набухания компенсационным методом при ненарушенной структуре с наблюдением за деформацией (1 кольцо)</t>
  </si>
  <si>
    <t>Давление набухания компенсационным методом при нарушенной структуре с наблюдением за деформацией (1 кольцо)</t>
  </si>
  <si>
    <t>70§83 + 72§56</t>
  </si>
  <si>
    <t>Степень разложения торфа</t>
  </si>
  <si>
    <t>Зольность торфа</t>
  </si>
  <si>
    <t>69§6</t>
  </si>
  <si>
    <t>69§2</t>
  </si>
  <si>
    <t>62§27+63/28 - 64§12</t>
  </si>
  <si>
    <t xml:space="preserve">62§27+63§28 + 64§11 </t>
  </si>
  <si>
    <t>Коэффициент демпфирования</t>
  </si>
  <si>
    <t>Цена: 21 000 руб.</t>
  </si>
  <si>
    <t xml:space="preserve">Определение петрографического состава </t>
  </si>
  <si>
    <t>Коррозийная активность грунтовых вод по отношению к бетону и стали на основе стандартного анализа воды</t>
  </si>
  <si>
    <t>75§5 + 73§2 + 75§9</t>
  </si>
  <si>
    <t>) руб.</t>
  </si>
  <si>
    <t>Индекс</t>
  </si>
  <si>
    <t>Срез по трещине</t>
  </si>
  <si>
    <t>Цена по СБЦ, 
руб.</t>
  </si>
  <si>
    <t>66/5 х 1,8</t>
  </si>
  <si>
    <t xml:space="preserve">63§8 </t>
  </si>
  <si>
    <t>Определения физ свойств глинистых грунтов</t>
  </si>
  <si>
    <t>64§1 + 64§3 + 64§11 + 62§5</t>
  </si>
  <si>
    <t xml:space="preserve">Определения физ свойств песчаных грунтов (Гранулометрический анализ ситовым методом, плотность, влажность, плотность частиц) </t>
  </si>
  <si>
    <t>испытательной лаборатории «МОСТДОРГЕОТРЕСТ» (МДГТ)</t>
  </si>
  <si>
    <t xml:space="preserve">Понижающий коэффициент МДГТ </t>
  </si>
  <si>
    <t xml:space="preserve">Цена с учётом понижающего коэффициента МДГТ,
 руб. </t>
  </si>
  <si>
    <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для прочных пород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</si>
  <si>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пород средней прочности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</si>
  <si>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r>
      <t>Комплекс определений физических св-в и механической прочности скальных и полускальных пород и строительных материалов (правильной и неправильной формы)</t>
    </r>
    <r>
      <rPr>
        <sz val="12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</si>
  <si>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r>
      <t>Полный комплекс определений физических свойств и механической прочности для прочных пород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</si>
  <si>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t>Комплекс определений физико - механических свойств грунта для высотных зданий (&gt;75 м) СП  267.1325800.2016 (п. 8.1.2.10)</t>
  </si>
  <si>
    <t>Используемый стандарт</t>
  </si>
  <si>
    <t>Количество</t>
  </si>
  <si>
    <t>Цены указаны без учета НДС 5% (организациям не являющимся плательщиками НДС компенсируется 5% стоимости работ).</t>
  </si>
  <si>
    <t>Пункт
по
«Справочнику базовых цен»     (СБЦ)</t>
  </si>
  <si>
    <t>Определение параметров динамического разжижения грунтов в условиях сейсмического воздействия методом циклических трехосных сжатий</t>
  </si>
  <si>
    <t>Определение параметров динамического разжижения грунтов в условиях  волнового, ледового воздействия методом циклических трехосных сжатий</t>
  </si>
  <si>
    <t>Определение параметров вибропрочности грунтов методом циклических трехосных сжатий</t>
  </si>
  <si>
    <t>Недренированное испытание (без отжатия воды из образца) - для определения характеристик прочности водонасыщенных (Sr&gt;0,85) пылевато-глинистых и биогенных грунтов в нестабилизированном состоянии для определения недренированной прочности Cu</t>
  </si>
  <si>
    <t>Испытание крупнообломочных  грунтов методом трехосных сжатий для определения характеристик  деформируемости: модуля деформации (Е)  и коэффициента Пуассона (ν), и характеристик прочности  угла внутреннего трения (φ) и удельного сцепления (С)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</si>
  <si>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методом трехосного сжатия. Определение физических свойств и предела прочности на одноосное сжатие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</si>
  <si>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</si>
  <si>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</si>
  <si>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методом трехосного сжатия.  Определение физических свойств и предела прочности на одноосное сжатие</t>
  </si>
  <si>
    <t>Сокращенный комплекс физико-механических свойств грунта при консолидированном срезе с нагрузкой до 0,6 МПа. Предварительное уплотнение глинистых грунтов перед срезом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</si>
  <si>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МПа. Предварительное уплотнение грунтов перед срезом. Гранулометрический анализ ситовым методом и методом ареометра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</si>
  <si>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МПа. Без гранулометрического анализа ситовым методом и методом ареометра, с предварительным уплотнением грунтов перед срезом</t>
  </si>
  <si>
    <t>Полный комплекс физико-механических  свойств грунта с определением сопротивления грунта срезу (консолидированный срез) под нагрузкой до 0,6 МПа. Предварительное уплотнение грунтов перед срезом. Гранулометрический анализ ситовым методом и методом ареометра</t>
  </si>
  <si>
    <t>Полный комплекс физико-механических свойств грунта с определением сопротивления грунта срезу под нагрузкой до 0,6 МПа,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</t>
  </si>
  <si>
    <t xml:space="preserve">Предоплата:  </t>
  </si>
  <si>
    <t>Примечание – Определение коррозионной активности грунтовых вод выполняется в объеме трех проб на один водоносный горизонт (п. 8.19 части 1 СП 11-105-97).</t>
  </si>
  <si>
    <r>
      <t xml:space="preserve">Полный комплекс физико-механических свойств грунта с определением сопротивления грунта срезу под нагрузкой </t>
    </r>
    <r>
      <rPr>
        <b/>
        <sz val="10"/>
        <color theme="1" tint="4.9989318521683403E-2"/>
        <rFont val="Arial"/>
        <family val="2"/>
        <charset val="204"/>
      </rPr>
      <t>от</t>
    </r>
    <r>
      <rPr>
        <sz val="10"/>
        <color theme="1" tint="4.9989318521683403E-2"/>
        <rFont val="Arial"/>
        <family val="2"/>
        <charset val="204"/>
      </rPr>
      <t xml:space="preserve"> </t>
    </r>
    <r>
      <rPr>
        <b/>
        <sz val="10"/>
        <color theme="1" tint="4.9989318521683403E-2"/>
        <rFont val="Arial"/>
        <family val="2"/>
        <charset val="204"/>
      </rPr>
      <t xml:space="preserve"> 0,6 до 2,5 МПа</t>
    </r>
    <r>
      <rPr>
        <sz val="10"/>
        <color theme="1" tint="4.9989318521683403E-2"/>
        <rFont val="Arial"/>
        <family val="2"/>
        <charset val="204"/>
      </rPr>
      <t>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</t>
    </r>
  </si>
  <si>
    <r>
      <t>Полный комплекс физико-механических  свойств грунта с определением сопротивления грунта срезу (консолидированный срез) под нагрузкой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rgb="FF000000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. Предварительное уплотнение грунтов перед срезом. Гранулометрический анализ ситовым методом и методом ареометра.</t>
    </r>
  </si>
  <si>
    <r>
      <t xml:space="preserve">Сокращенный комплекс физико-механических свойств грунта при консолидированном   срезе с нагрузкой </t>
    </r>
    <r>
      <rPr>
        <b/>
        <sz val="10"/>
        <color rgb="FF000000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 xml:space="preserve"> без гранулометрического анализа ситовым методом и методом ареометра с предварительным уплотнением перед срезом</t>
    </r>
  </si>
  <si>
    <r>
      <t xml:space="preserve">Сокращенный комплекс физико-механических свойств грунта при консолидированном срезе с нагрузкой </t>
    </r>
    <r>
      <rPr>
        <b/>
        <sz val="10"/>
        <color rgb="FF000000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. Предварительное уплотнение глинистых грунтов перед срезом</t>
    </r>
  </si>
  <si>
    <r>
      <t xml:space="preserve">Полный комплекс физико-механических свойств песчаного грунта с определением сопротивления грунта срезу и компрессионными испытаниями под нагрузкой  </t>
    </r>
    <r>
      <rPr>
        <b/>
        <sz val="10"/>
        <color theme="1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, предварительное уплотнение грунтов перед срезом</t>
    </r>
  </si>
  <si>
    <r>
      <t xml:space="preserve">Сокращенный комплекс физико-механических свойств песчаного грунта с определением сопротивления грунта срезу под нагрузкой </t>
    </r>
    <r>
      <rPr>
        <b/>
        <sz val="10"/>
        <color theme="1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, предварительное уплотнение   грунтов перед срезом</t>
    </r>
  </si>
  <si>
    <r>
      <t>Модуль жесткости при разгрузке/повторном нагружении (E</t>
    </r>
    <r>
      <rPr>
        <vertAlign val="subscript"/>
        <sz val="10"/>
        <color theme="1" tint="4.9989318521683403E-2"/>
        <rFont val="Arial"/>
        <family val="2"/>
        <charset val="204"/>
      </rPr>
      <t>ur</t>
    </r>
    <r>
      <rPr>
        <vertAlign val="superscript"/>
        <sz val="10"/>
        <color theme="1" tint="4.9989318521683403E-2"/>
        <rFont val="Arial"/>
        <family val="2"/>
        <charset val="204"/>
      </rPr>
      <t>ref</t>
    </r>
    <r>
      <rPr>
        <sz val="10"/>
        <color theme="1" tint="4.9989318521683403E-2"/>
        <rFont val="Arial"/>
        <family val="2"/>
        <charset val="204"/>
      </rPr>
      <t>), коэффициент Пуассона (ν) (с интерпретацией результатов)</t>
    </r>
  </si>
  <si>
    <r>
      <t>Модуль сдвига при  малых деформациях G</t>
    </r>
    <r>
      <rPr>
        <vertAlign val="subscript"/>
        <sz val="10"/>
        <color theme="1" tint="4.9989318521683403E-2"/>
        <rFont val="Arial"/>
        <family val="2"/>
        <charset val="204"/>
      </rPr>
      <t>0</t>
    </r>
    <r>
      <rPr>
        <vertAlign val="superscript"/>
        <sz val="10"/>
        <color theme="1" tint="4.9989318521683403E-2"/>
        <rFont val="Arial"/>
        <family val="2"/>
        <charset val="204"/>
      </rPr>
      <t xml:space="preserve">ref </t>
    </r>
    <r>
      <rPr>
        <sz val="10"/>
        <color theme="1" tint="4.9989318521683403E-2"/>
        <rFont val="Arial"/>
        <family val="2"/>
        <charset val="204"/>
      </rPr>
      <t xml:space="preserve">(резонансная колонка),  сдвиговые деформации γ0.7 </t>
    </r>
  </si>
  <si>
    <t>Цена, руб.</t>
  </si>
  <si>
    <t>к. г.-м. н., д. ф.-м. н.</t>
  </si>
  <si>
    <t>ВМАК, академик РАЕН Озмидов Олег Ростиславович</t>
  </si>
  <si>
    <t>Цена трёхосного ипытания, руб</t>
  </si>
  <si>
    <t>Цена трехосного испытания,
 руб.</t>
  </si>
  <si>
    <t>СКИДКИ ПО АКЦИИ 2025</t>
  </si>
  <si>
    <t>ДОПОЛНИТЕЛЬНЫЕ ОПЦИИ:</t>
  </si>
  <si>
    <t>2. Составление отчета - 10% от стоимости лабораторных испытаний.</t>
  </si>
  <si>
    <t>3. Бесплатная доставка образцов в лабораторию по г. Москва, если сумма заказа превышает 50 000.00 руб.</t>
  </si>
  <si>
    <t>Утверждено генеральным директором
Акционерного общества
 «МОСТДОРГЕОТРЕСТ»
Череповским А.В.</t>
  </si>
  <si>
    <t>Модель слабого грунта с ползучестью Soft Soil Creep (SSC)</t>
  </si>
  <si>
    <t>Цена без определения физических свойств с 15% скидкой, руб.</t>
  </si>
  <si>
    <t>Скидка на испытания в приборе трехосного сжатия - 75%</t>
  </si>
  <si>
    <t>Цены на определение механических свойств снижены с 0.45 СБЦ до 0.40 СБЦ</t>
  </si>
  <si>
    <t>Скидка за предоплату:</t>
  </si>
  <si>
    <r>
      <rPr>
        <b/>
        <sz val="11"/>
        <color theme="1" tint="4.9989318521683403E-2"/>
        <rFont val="Arial"/>
        <family val="2"/>
        <charset val="204"/>
      </rPr>
      <t xml:space="preserve"> ●  50 %       –     скидка</t>
    </r>
    <r>
      <rPr>
        <b/>
        <sz val="10"/>
        <color theme="1" tint="4.9989318521683403E-2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10</t>
    </r>
    <r>
      <rPr>
        <b/>
        <sz val="10"/>
        <color theme="1" tint="4.9989318521683403E-2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%</t>
    </r>
  </si>
  <si>
    <r>
      <rPr>
        <b/>
        <sz val="11"/>
        <color theme="1" tint="4.9989318521683403E-2"/>
        <rFont val="Arial"/>
        <family val="2"/>
        <charset val="204"/>
      </rPr>
      <t xml:space="preserve"> ●  75 %       –     скидка </t>
    </r>
    <r>
      <rPr>
        <b/>
        <sz val="16"/>
        <color rgb="FFFF0000"/>
        <rFont val="Arial"/>
        <family val="2"/>
        <charset val="204"/>
      </rPr>
      <t>15</t>
    </r>
    <r>
      <rPr>
        <b/>
        <sz val="18"/>
        <color rgb="FFFF0000"/>
        <rFont val="Arial"/>
        <family val="2"/>
        <charset val="204"/>
      </rPr>
      <t xml:space="preserve"> %</t>
    </r>
  </si>
  <si>
    <r>
      <rPr>
        <b/>
        <sz val="11"/>
        <color theme="1" tint="4.9989318521683403E-2"/>
        <rFont val="Arial"/>
        <family val="2"/>
        <charset val="204"/>
      </rPr>
      <t xml:space="preserve"> ●  100 %     –     скидка</t>
    </r>
    <r>
      <rPr>
        <b/>
        <sz val="14"/>
        <color rgb="FFFF0000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20</t>
    </r>
    <r>
      <rPr>
        <b/>
        <sz val="10"/>
        <color rgb="FFFF0000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%</t>
    </r>
  </si>
  <si>
    <t>Указанные скидки включают в себя тендерную, генподрядную и прочие скидки.</t>
  </si>
  <si>
    <t>1.8 Характеристики прочности и деформируемости грунтов 
 методом трехосного сжатия</t>
  </si>
  <si>
    <t>1.7 Исследования крупнообломочных грунтов</t>
  </si>
  <si>
    <t>1.5 Физико-механические свойства скальных и полускальных грунтов</t>
  </si>
  <si>
    <t>1.4 Физико-механические свойства песчаных грунтов</t>
  </si>
  <si>
    <t>1.3 Физические свойства песчаных грунтов</t>
  </si>
  <si>
    <t>1.2 Физико-механические свойства глинистых грунтов</t>
  </si>
  <si>
    <t>1.1 Физические свойства глинистых грунтов</t>
  </si>
  <si>
    <t>1 Определение физико-механических характеристик грунтов</t>
  </si>
  <si>
    <t>1.11 Петрографический состав и определение названия грунта (в комплексе работ)</t>
  </si>
  <si>
    <t>1.10 Получение параметров моделей грунтов для программных комплексов PLAXIS, MIDAS, SiO 2D и т. п.</t>
  </si>
  <si>
    <t>1.9 Динамические характеристики грунтов</t>
  </si>
  <si>
    <t>2 Определение химических характеристик грунтов и грунтовых вод</t>
  </si>
  <si>
    <t>3 Лабораторный анализ грунтов к классификации по международным стандартам</t>
  </si>
  <si>
    <t>4 Мерзлые грунты</t>
  </si>
  <si>
    <t>5 Строительные материалы</t>
  </si>
  <si>
    <t>5.1 Строительные пески</t>
  </si>
  <si>
    <t>5.3 Балласт</t>
  </si>
  <si>
    <t>5.2 Гравий, щебень, ПГС</t>
  </si>
  <si>
    <t>Дополнительная скидка 15%:</t>
  </si>
  <si>
    <r>
      <t>Примечание</t>
    </r>
    <r>
      <rPr>
        <b/>
        <sz val="11"/>
        <color theme="1" tint="4.9989318521683403E-2"/>
        <rFont val="Arial"/>
        <family val="2"/>
        <charset val="204"/>
      </rPr>
      <t xml:space="preserve"> –</t>
    </r>
    <r>
      <rPr>
        <b/>
        <sz val="11"/>
        <rFont val="Arial"/>
        <family val="2"/>
        <charset val="204"/>
      </rPr>
      <t xml:space="preserve">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примечанию к таблице 63 Справочника базовых цен.</t>
    </r>
  </si>
  <si>
    <t>Цена по СБЦ с учетом коэффициента-дефлятора Минстрой России на I кв 2025 г.: (</t>
  </si>
  <si>
    <t>Примечание –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примечанию к таблице 63 Справочника базовых цен.</t>
  </si>
  <si>
    <t>Примечание – Для заказчиков, впервые обращающихся в испытательную лабораторию АО «МОСТДОРГЕОТРЕСТ», необходима обязательная предоплата в размере не менее 50%.</t>
  </si>
  <si>
    <t>Примечание – В стоимость определения  характеристик прочности и деформируемости грунтов методом трехосного сжатия учтены затраты на предварительное определение плотности, влажности, пределов и числа пластичности.</t>
  </si>
  <si>
    <t>Предоставляется в случае передачи заказчиком полной ведомости физических свойств грунтов  в формате испытательной лаборатории МДГТ или в формате ИНЖГЕО с разбивкой по ИГЭ и стратиграфическими индексами, заверенной печатью и подписью руководителя организации заказчика. К ведомости физических свойств должна прилагаться поверочная ведомость на используемое оборудование. Предложение действует для организаций, имеющих в своём составе аккредитованную геологическую лабораторию, предоставляющую образцы грунта для определения механических свойств грунтов. АО «МОСТДОРГЕОТРЕСТ» оставляет за собой право выборочной проверки точности определения физических свойств грунтов, предоставляемых заказчиком.</t>
  </si>
  <si>
    <t>1. Фотографии образцов после проведения испытаний – дополнительно оплата 10% от соответствующего пункта СБЦ.</t>
  </si>
  <si>
    <t>1.6 Физико-механические свойства скальных грунтов в приборе трехосного сжатия и срезовом приборе</t>
  </si>
  <si>
    <t>Цена испытания в приборе трехосного сжатия и срезовом приборе, руб</t>
  </si>
  <si>
    <t>01.04.2025 г.</t>
  </si>
  <si>
    <t>Определение потери прочности при сейсмическом воздействии методом трехосных сжатий (глинистые грунты)</t>
  </si>
  <si>
    <t>66§4 ÷ 3 * 2</t>
  </si>
  <si>
    <t>Определение потери прочности при сейсмическом воздействии методом трехосных сжатий (песчаные грунты)</t>
  </si>
  <si>
    <t>66§5 ÷ 3 * 2</t>
  </si>
  <si>
    <t>Определение потери деформируемости при сейсмическом воздействии методом трехосных сжатий (глинистые грунты)</t>
  </si>
  <si>
    <t>Определение потери деформируемости при сейсмическом воздействии методом трехосных сжатий (песчаные грунты)</t>
  </si>
  <si>
    <t>66/4 ÷ 3</t>
  </si>
  <si>
    <t>66§5 ÷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</si>
</sst>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3" x14ac:knownFonts="1">
    <font>
      <sz val="10"/>
      <name val="Arial"/>
      <family val="2"/>
      <charset val="1"/>
    </font>
    <font>
      <sz val="10"/>
      <name val="Arial Cyr"/>
      <family val="2"/>
      <charset val="204"/>
    </font>
    <font>
      <b/>
      <i/>
      <sz val="10"/>
      <color indexed="45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i/>
      <sz val="10"/>
      <color rgb="FFFF0000"/>
      <name val="Arial"/>
      <family val="2"/>
      <charset val="204"/>
    </font>
    <font>
      <b/>
      <sz val="12"/>
      <name val="Arial"/>
      <family val="2"/>
      <charset val="204"/>
    </font>
    <font>
      <sz val="10"/>
      <color rgb="FFFF0000"/>
      <name val="Arial"/>
      <family val="2"/>
      <charset val="1"/>
    </font>
    <font>
      <sz val="10"/>
      <color theme="1"/>
      <name val="Arial"/>
      <family val="2"/>
      <charset val="204"/>
    </font>
    <font>
      <b/>
      <sz val="8"/>
      <color indexed="55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8"/>
      <color theme="1" tint="4.9989318521683403E-2"/>
      <name val="Arial"/>
      <family val="2"/>
      <charset val="204"/>
    </font>
    <font>
      <b/>
      <sz val="10"/>
      <color theme="1" tint="4.9989318521683403E-2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4"/>
      <name val="Arial"/>
      <family val="2"/>
      <charset val="204"/>
    </font>
    <font>
      <sz val="10"/>
      <color indexed="55"/>
      <name val="Arial"/>
      <family val="2"/>
      <charset val="204"/>
    </font>
    <font>
      <sz val="10"/>
      <color theme="1" tint="4.9989318521683403E-2"/>
      <name val="Arial"/>
      <family val="2"/>
      <charset val="204"/>
    </font>
    <font>
      <b/>
      <sz val="20"/>
      <color rgb="FFCC0000"/>
      <name val="Arial"/>
      <family val="2"/>
      <charset val="204"/>
    </font>
    <font>
      <b/>
      <sz val="10"/>
      <color rgb="FFDA0000"/>
      <name val="Arial"/>
      <family val="2"/>
      <charset val="204"/>
    </font>
    <font>
      <b/>
      <sz val="14"/>
      <color rgb="FFDA0000"/>
      <name val="Arial"/>
      <family val="2"/>
      <charset val="204"/>
    </font>
    <font>
      <b/>
      <sz val="12"/>
      <color rgb="FFDA0000"/>
      <name val="Arial"/>
      <family val="2"/>
      <charset val="204"/>
    </font>
    <font>
      <b/>
      <sz val="11"/>
      <color rgb="FFDA0000"/>
      <name val="Arial"/>
      <family val="2"/>
      <charset val="204"/>
    </font>
    <font>
      <b/>
      <sz val="18"/>
      <color rgb="FFDA0000"/>
      <name val="Arial"/>
      <family val="2"/>
      <charset val="204"/>
    </font>
    <font>
      <b/>
      <sz val="14"/>
      <name val="Arial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sz val="16"/>
      <name val="Arial"/>
      <family val="2"/>
      <charset val="204"/>
    </font>
    <font>
      <sz val="10"/>
      <color indexed="45"/>
      <name val="Arial"/>
      <family val="2"/>
      <charset val="204"/>
    </font>
    <font>
      <b/>
      <sz val="18"/>
      <name val="Arial"/>
      <family val="2"/>
      <charset val="204"/>
    </font>
    <font>
      <i/>
      <sz val="10"/>
      <name val="Arial"/>
      <family val="2"/>
      <charset val="204"/>
    </font>
    <font>
      <sz val="18"/>
      <color indexed="18"/>
      <name val="Arial"/>
      <family val="2"/>
      <charset val="204"/>
    </font>
    <font>
      <sz val="14"/>
      <color indexed="18"/>
      <name val="Arial"/>
      <family val="2"/>
      <charset val="204"/>
    </font>
    <font>
      <sz val="14"/>
      <color rgb="FF000000"/>
      <name val="Arial"/>
      <family val="2"/>
      <charset val="204"/>
    </font>
    <font>
      <b/>
      <sz val="11"/>
      <color indexed="55"/>
      <name val="Arial"/>
      <family val="2"/>
      <charset val="204"/>
    </font>
    <font>
      <sz val="11"/>
      <color theme="1" tint="4.9989318521683403E-2"/>
      <name val="Arial"/>
      <family val="2"/>
      <charset val="204"/>
    </font>
    <font>
      <sz val="9"/>
      <color theme="1" tint="4.9989318521683403E-2"/>
      <name val="Arial"/>
      <family val="2"/>
      <charset val="204"/>
    </font>
    <font>
      <i/>
      <sz val="12"/>
      <name val="Arial"/>
      <family val="2"/>
      <charset val="204"/>
    </font>
    <font>
      <b/>
      <sz val="9"/>
      <color theme="1" tint="4.9989318521683403E-2"/>
      <name val="Arial"/>
      <family val="2"/>
      <charset val="204"/>
    </font>
    <font>
      <sz val="14"/>
      <color theme="1"/>
      <name val="Arial"/>
      <family val="2"/>
      <charset val="204"/>
    </font>
    <font>
      <sz val="11"/>
      <color indexed="55"/>
      <name val="Arial"/>
      <family val="2"/>
      <charset val="204"/>
    </font>
    <font>
      <b/>
      <sz val="10"/>
      <color indexed="55"/>
      <name val="Arial"/>
      <family val="2"/>
      <charset val="204"/>
    </font>
    <font>
      <vertAlign val="subscript"/>
      <sz val="10"/>
      <color theme="1" tint="4.9989318521683403E-2"/>
      <name val="Arial"/>
      <family val="2"/>
      <charset val="204"/>
    </font>
    <font>
      <vertAlign val="superscript"/>
      <sz val="10"/>
      <color theme="1" tint="4.9989318521683403E-2"/>
      <name val="Arial"/>
      <family val="2"/>
      <charset val="204"/>
    </font>
    <font>
      <sz val="12"/>
      <name val="Arial"/>
      <family val="2"/>
      <charset val="204"/>
    </font>
    <font>
      <i/>
      <sz val="11"/>
      <name val="Arial"/>
      <family val="2"/>
      <charset val="204"/>
    </font>
    <font>
      <i/>
      <sz val="12"/>
      <color indexed="55"/>
      <name val="Arial"/>
      <family val="2"/>
      <charset val="204"/>
    </font>
    <font>
      <sz val="12"/>
      <name val="Calibri"/>
      <family val="2"/>
      <charset val="204"/>
    </font>
    <font>
      <b/>
      <sz val="16"/>
      <color rgb="FFFF0000"/>
      <name val="Arial"/>
      <family val="2"/>
      <charset val="204"/>
    </font>
    <font>
      <b/>
      <sz val="18"/>
      <color rgb="FFFF0000"/>
      <name val="Arial"/>
      <family val="2"/>
      <charset val="204"/>
    </font>
    <font>
      <b/>
      <sz val="11"/>
      <name val="Arial"/>
      <family val="2"/>
      <charset val="204"/>
    </font>
    <font>
      <b/>
      <sz val="14"/>
      <color rgb="FFFF0000"/>
      <name val="Arial"/>
      <family val="2"/>
      <charset val="204"/>
    </font>
    <font>
      <b/>
      <sz val="20"/>
      <color theme="1" tint="4.9989318521683403E-2"/>
      <name val="Arial"/>
      <family val="2"/>
      <charset val="204"/>
    </font>
    <font>
      <b/>
      <sz val="16"/>
      <color theme="1" tint="4.9989318521683403E-2"/>
      <name val="Arial"/>
      <family val="2"/>
      <charset val="204"/>
    </font>
    <font>
      <sz val="9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  <fill>
      <patternFill patternType="solid">
        <fgColor indexed="54"/>
        <bgColor indexed="48"/>
      </patternFill>
    </fill>
    <fill>
      <patternFill patternType="solid">
        <fgColor indexed="4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53FFFF"/>
        <bgColor indexed="64"/>
      </patternFill>
    </fill>
    <fill>
      <patternFill patternType="solid">
        <fgColor rgb="FFFFFF37"/>
        <bgColor indexed="64"/>
      </patternFill>
    </fill>
    <fill>
      <patternFill patternType="solid">
        <fgColor theme="0" tint="-0.14999847407452621"/>
        <bgColor indexed="23"/>
      </patternFill>
    </fill>
  </fills>
  <borders count="67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hair">
        <color indexed="23"/>
      </top>
      <bottom style="hair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/>
      <right/>
      <top style="hair">
        <color rgb="FFCCCCCC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80808"/>
      </left>
      <right style="thin">
        <color rgb="FF080808"/>
      </right>
      <top style="thin">
        <color rgb="FF080808"/>
      </top>
      <bottom style="thin">
        <color rgb="FF080808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auto="1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/>
      <diagonal/>
    </border>
    <border>
      <left style="thin">
        <color indexed="64"/>
      </left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14"/>
      </left>
      <right/>
      <top/>
      <bottom style="thin">
        <color theme="1" tint="4.9989318521683403E-2"/>
      </bottom>
      <diagonal/>
    </border>
    <border>
      <left style="thin">
        <color rgb="FF080808"/>
      </left>
      <right/>
      <top style="thin">
        <color rgb="FF080808"/>
      </top>
      <bottom style="thin">
        <color rgb="FF080808"/>
      </bottom>
      <diagonal/>
    </border>
    <border>
      <left style="thin">
        <color rgb="FF080808"/>
      </left>
      <right/>
      <top style="thin">
        <color rgb="FF080808"/>
      </top>
      <bottom/>
      <diagonal/>
    </border>
    <border>
      <left/>
      <right/>
      <top/>
      <bottom style="hair">
        <color indexed="23"/>
      </bottom>
      <diagonal/>
    </border>
    <border>
      <left/>
      <right/>
      <top style="hair">
        <color rgb="FFCCCCCC"/>
      </top>
      <bottom style="hair">
        <color indexed="23"/>
      </bottom>
      <diagonal/>
    </border>
    <border>
      <left style="dotted">
        <color rgb="FFCCCCCC"/>
      </left>
      <right/>
      <top style="hair">
        <color rgb="FFCCCCCC"/>
      </top>
      <bottom style="hair">
        <color rgb="FFCCCCCC"/>
      </bottom>
      <diagonal/>
    </border>
    <border>
      <left/>
      <right style="dotted">
        <color rgb="FFCCCCCC"/>
      </right>
      <top/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rgb="FF080808"/>
      </left>
      <right style="thin">
        <color rgb="FF080808"/>
      </right>
      <top style="thin">
        <color rgb="FF080808"/>
      </top>
      <bottom/>
      <diagonal/>
    </border>
    <border>
      <left style="thin">
        <color rgb="FF080808"/>
      </left>
      <right style="thin">
        <color rgb="FF080808"/>
      </right>
      <top/>
      <bottom style="thin">
        <color rgb="FF080808"/>
      </bottom>
      <diagonal/>
    </border>
    <border>
      <left style="thin">
        <color indexed="14"/>
      </left>
      <right/>
      <top/>
      <bottom style="thin">
        <color indexed="64"/>
      </bottom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69">
    <xf numFmtId="0" fontId="0" fillId="0" borderId="0" xfId="0"/>
    <xf numFmtId="4" fontId="8" fillId="0" borderId="0" xfId="0" applyNumberFormat="1" applyFont="1" applyAlignment="1">
      <alignment horizontal="left" vertical="center" wrapText="1"/>
    </xf>
    <xf numFmtId="4" fontId="7" fillId="0" borderId="0" xfId="0" applyNumberFormat="1" applyFont="1" applyAlignment="1">
      <alignment horizontal="left" vertical="center" wrapText="1"/>
    </xf>
    <xf numFmtId="4" fontId="3" fillId="0" borderId="0" xfId="0" applyNumberFormat="1" applyFont="1" applyAlignment="1">
      <alignment horizontal="left" vertical="center" wrapText="1"/>
    </xf>
    <xf numFmtId="0" fontId="10" fillId="0" borderId="0" xfId="0" applyFont="1"/>
    <xf numFmtId="4" fontId="7" fillId="0" borderId="0" xfId="0" applyNumberFormat="1" applyFont="1" applyAlignment="1">
      <alignment horizontal="center" vertical="center" wrapText="1"/>
    </xf>
    <xf numFmtId="4" fontId="2" fillId="0" borderId="4" xfId="0" applyNumberFormat="1" applyFont="1" applyBorder="1" applyAlignment="1">
      <alignment vertical="top" wrapText="1"/>
    </xf>
    <xf numFmtId="4" fontId="2" fillId="0" borderId="0" xfId="0" applyNumberFormat="1" applyFont="1" applyAlignment="1">
      <alignment vertical="top" wrapText="1"/>
    </xf>
    <xf numFmtId="3" fontId="12" fillId="0" borderId="24" xfId="0" applyNumberFormat="1" applyFont="1" applyBorder="1" applyAlignment="1">
      <alignment horizontal="center" vertical="center" wrapText="1"/>
    </xf>
    <xf numFmtId="4" fontId="3" fillId="0" borderId="3" xfId="2" applyNumberFormat="1" applyFont="1" applyBorder="1" applyAlignment="1">
      <alignment horizontal="center" vertical="center" wrapText="1"/>
    </xf>
    <xf numFmtId="4" fontId="3" fillId="0" borderId="8" xfId="2" applyNumberFormat="1" applyFont="1" applyBorder="1" applyAlignment="1">
      <alignment vertical="center" wrapText="1"/>
    </xf>
    <xf numFmtId="4" fontId="3" fillId="0" borderId="3" xfId="2" applyNumberFormat="1" applyFont="1" applyBorder="1" applyAlignment="1">
      <alignment vertical="center" wrapText="1"/>
    </xf>
    <xf numFmtId="4" fontId="3" fillId="0" borderId="23" xfId="2" applyNumberFormat="1" applyFont="1" applyBorder="1" applyAlignment="1">
      <alignment vertical="center" wrapText="1"/>
    </xf>
    <xf numFmtId="4" fontId="3" fillId="0" borderId="11" xfId="2" applyNumberFormat="1" applyFont="1" applyBorder="1" applyAlignment="1">
      <alignment vertical="center" wrapText="1"/>
    </xf>
    <xf numFmtId="4" fontId="3" fillId="0" borderId="7" xfId="2" applyNumberFormat="1" applyFont="1" applyBorder="1" applyAlignment="1">
      <alignment vertical="center" wrapText="1"/>
    </xf>
    <xf numFmtId="4" fontId="3" fillId="0" borderId="9" xfId="2" applyNumberFormat="1" applyFont="1" applyBorder="1" applyAlignment="1">
      <alignment vertical="center" wrapText="1"/>
    </xf>
    <xf numFmtId="4" fontId="3" fillId="0" borderId="7" xfId="2" applyNumberFormat="1" applyFont="1" applyBorder="1" applyAlignment="1">
      <alignment horizontal="center" vertical="center" wrapText="1"/>
    </xf>
    <xf numFmtId="4" fontId="3" fillId="0" borderId="9" xfId="2" applyNumberFormat="1" applyFont="1" applyBorder="1" applyAlignment="1">
      <alignment horizontal="center" vertical="center" wrapText="1"/>
    </xf>
    <xf numFmtId="4" fontId="3" fillId="0" borderId="0" xfId="2" applyNumberFormat="1" applyFont="1" applyAlignment="1">
      <alignment vertical="center" wrapText="1"/>
    </xf>
    <xf numFmtId="4" fontId="3" fillId="0" borderId="0" xfId="2" applyNumberFormat="1" applyFont="1" applyAlignment="1">
      <alignment horizontal="center" vertical="center" wrapText="1"/>
    </xf>
    <xf numFmtId="4" fontId="3" fillId="0" borderId="0" xfId="2" applyNumberFormat="1" applyFont="1" applyAlignment="1">
      <alignment horizontal="left" vertical="center" wrapText="1"/>
    </xf>
    <xf numFmtId="3" fontId="12" fillId="0" borderId="40" xfId="0" applyNumberFormat="1" applyFont="1" applyBorder="1" applyAlignment="1">
      <alignment horizontal="center" vertical="center" wrapText="1"/>
    </xf>
    <xf numFmtId="3" fontId="18" fillId="0" borderId="19" xfId="0" applyNumberFormat="1" applyFont="1" applyBorder="1" applyAlignment="1">
      <alignment horizontal="center" vertical="center" wrapText="1"/>
    </xf>
    <xf numFmtId="4" fontId="3" fillId="2" borderId="13" xfId="0" applyNumberFormat="1" applyFont="1" applyFill="1" applyBorder="1" applyAlignment="1">
      <alignment horizontal="center" vertical="center" wrapText="1"/>
    </xf>
    <xf numFmtId="4" fontId="3" fillId="2" borderId="19" xfId="0" applyNumberFormat="1" applyFont="1" applyFill="1" applyBorder="1" applyAlignment="1">
      <alignment horizontal="center" vertical="center" wrapText="1"/>
    </xf>
    <xf numFmtId="4" fontId="3" fillId="2" borderId="18" xfId="0" applyNumberFormat="1" applyFont="1" applyFill="1" applyBorder="1" applyAlignment="1">
      <alignment horizontal="center" vertical="center" wrapText="1"/>
    </xf>
    <xf numFmtId="4" fontId="3" fillId="0" borderId="41" xfId="2" applyNumberFormat="1" applyFont="1" applyBorder="1" applyAlignment="1">
      <alignment horizontal="left" vertical="center" wrapText="1"/>
    </xf>
    <xf numFmtId="4" fontId="3" fillId="0" borderId="23" xfId="2" applyNumberFormat="1" applyFont="1" applyBorder="1" applyAlignment="1">
      <alignment horizontal="center" vertical="center" wrapText="1"/>
    </xf>
    <xf numFmtId="4" fontId="40" fillId="0" borderId="0" xfId="0" applyNumberFormat="1" applyFont="1" applyAlignment="1">
      <alignment horizontal="center" vertical="center" wrapText="1"/>
    </xf>
    <xf numFmtId="4" fontId="25" fillId="2" borderId="4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vertical="center" wrapText="1"/>
    </xf>
    <xf numFmtId="4" fontId="25" fillId="0" borderId="40" xfId="0" applyNumberFormat="1" applyFont="1" applyBorder="1" applyAlignment="1">
      <alignment vertical="center" wrapText="1"/>
    </xf>
    <xf numFmtId="4" fontId="25" fillId="0" borderId="40" xfId="0" applyNumberFormat="1" applyFont="1" applyBorder="1" applyAlignment="1">
      <alignment horizontal="center" vertical="center" wrapText="1"/>
    </xf>
    <xf numFmtId="4" fontId="25" fillId="5" borderId="40" xfId="0" applyNumberFormat="1" applyFont="1" applyFill="1" applyBorder="1" applyAlignment="1">
      <alignment vertical="center" wrapText="1"/>
    </xf>
    <xf numFmtId="4" fontId="25" fillId="5" borderId="40" xfId="0" applyNumberFormat="1" applyFont="1" applyFill="1" applyBorder="1" applyAlignment="1">
      <alignment horizontal="center" vertical="center" wrapText="1"/>
    </xf>
    <xf numFmtId="4" fontId="21" fillId="0" borderId="0" xfId="0" applyNumberFormat="1" applyFont="1" applyAlignment="1">
      <alignment vertical="center" wrapText="1"/>
    </xf>
    <xf numFmtId="4" fontId="45" fillId="0" borderId="0" xfId="0" applyNumberFormat="1" applyFont="1" applyAlignment="1">
      <alignment horizontal="left" vertical="center" wrapText="1"/>
    </xf>
    <xf numFmtId="4" fontId="38" fillId="0" borderId="0" xfId="0" applyNumberFormat="1" applyFont="1" applyAlignment="1">
      <alignment horizontal="center" vertical="center" wrapText="1"/>
    </xf>
    <xf numFmtId="4" fontId="42" fillId="0" borderId="0" xfId="0" applyNumberFormat="1" applyFont="1" applyAlignment="1">
      <alignment horizontal="center" vertical="center" wrapText="1"/>
    </xf>
    <xf numFmtId="3" fontId="46" fillId="0" borderId="41" xfId="0" applyNumberFormat="1" applyFont="1" applyBorder="1" applyAlignment="1">
      <alignment horizontal="center" vertical="center" wrapText="1"/>
    </xf>
    <xf numFmtId="4" fontId="25" fillId="0" borderId="41" xfId="0" applyNumberFormat="1" applyFont="1" applyBorder="1" applyAlignment="1">
      <alignment vertical="center" wrapText="1"/>
    </xf>
    <xf numFmtId="4" fontId="25" fillId="5" borderId="41" xfId="0" applyNumberFormat="1" applyFont="1" applyFill="1" applyBorder="1" applyAlignment="1">
      <alignment vertical="center" wrapText="1"/>
    </xf>
    <xf numFmtId="4" fontId="25" fillId="5" borderId="41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vertical="top" wrapText="1"/>
    </xf>
    <xf numFmtId="4" fontId="25" fillId="0" borderId="0" xfId="0" applyNumberFormat="1" applyFont="1" applyAlignment="1">
      <alignment vertical="center" wrapText="1"/>
    </xf>
    <xf numFmtId="4" fontId="25" fillId="0" borderId="0" xfId="0" applyNumberFormat="1" applyFont="1" applyAlignment="1">
      <alignment horizontal="center" vertical="center" wrapText="1"/>
    </xf>
    <xf numFmtId="4" fontId="25" fillId="2" borderId="45" xfId="0" applyNumberFormat="1" applyFont="1" applyFill="1" applyBorder="1" applyAlignment="1">
      <alignment horizontal="center" vertical="center" wrapText="1"/>
    </xf>
    <xf numFmtId="4" fontId="49" fillId="0" borderId="0" xfId="0" applyNumberFormat="1" applyFont="1" applyAlignment="1">
      <alignment horizontal="center" vertical="center" wrapText="1"/>
    </xf>
    <xf numFmtId="3" fontId="18" fillId="0" borderId="45" xfId="0" applyNumberFormat="1" applyFont="1" applyBorder="1" applyAlignment="1">
      <alignment horizontal="center" vertical="center" wrapText="1"/>
    </xf>
    <xf numFmtId="4" fontId="25" fillId="0" borderId="52" xfId="0" applyNumberFormat="1" applyFont="1" applyBorder="1" applyAlignment="1">
      <alignment horizontal="center" vertical="center" wrapText="1"/>
    </xf>
    <xf numFmtId="4" fontId="25" fillId="0" borderId="45" xfId="0" applyNumberFormat="1" applyFont="1" applyBorder="1" applyAlignment="1">
      <alignment horizontal="center" vertical="center" wrapText="1"/>
    </xf>
    <xf numFmtId="4" fontId="25" fillId="0" borderId="41" xfId="0" applyNumberFormat="1" applyFont="1" applyBorder="1" applyAlignment="1">
      <alignment horizontal="left" vertical="center" wrapText="1"/>
    </xf>
    <xf numFmtId="4" fontId="24" fillId="0" borderId="0" xfId="0" applyNumberFormat="1" applyFont="1" applyAlignment="1">
      <alignment horizontal="left" vertical="center" wrapText="1"/>
    </xf>
    <xf numFmtId="4" fontId="42" fillId="0" borderId="0" xfId="0" applyNumberFormat="1" applyFont="1" applyAlignment="1">
      <alignment horizontal="center" wrapText="1"/>
    </xf>
    <xf numFmtId="3" fontId="18" fillId="0" borderId="41" xfId="0" applyNumberFormat="1" applyFont="1" applyBorder="1" applyAlignment="1">
      <alignment horizontal="center" wrapText="1"/>
    </xf>
    <xf numFmtId="3" fontId="18" fillId="0" borderId="41" xfId="0" applyNumberFormat="1" applyFont="1" applyBorder="1" applyAlignment="1">
      <alignment horizontal="center" vertical="top" wrapText="1"/>
    </xf>
    <xf numFmtId="4" fontId="24" fillId="0" borderId="0" xfId="0" applyNumberFormat="1" applyFont="1" applyAlignment="1">
      <alignment vertical="top" wrapText="1"/>
    </xf>
    <xf numFmtId="4" fontId="25" fillId="0" borderId="49" xfId="0" applyNumberFormat="1" applyFont="1" applyBorder="1" applyAlignment="1">
      <alignment vertical="center" wrapText="1"/>
    </xf>
    <xf numFmtId="4" fontId="25" fillId="0" borderId="49" xfId="0" applyNumberFormat="1" applyFont="1" applyBorder="1" applyAlignment="1">
      <alignment horizontal="center" vertical="center" wrapText="1"/>
    </xf>
    <xf numFmtId="4" fontId="47" fillId="0" borderId="0" xfId="0" applyNumberFormat="1" applyFont="1" applyAlignment="1">
      <alignment vertical="center" wrapText="1"/>
    </xf>
    <xf numFmtId="4" fontId="25" fillId="0" borderId="28" xfId="0" applyNumberFormat="1" applyFont="1" applyBorder="1" applyAlignment="1">
      <alignment vertical="center" wrapText="1"/>
    </xf>
    <xf numFmtId="4" fontId="25" fillId="0" borderId="28" xfId="0" applyNumberFormat="1" applyFont="1" applyBorder="1" applyAlignment="1">
      <alignment horizontal="center" vertical="center" wrapText="1"/>
    </xf>
    <xf numFmtId="4" fontId="24" fillId="0" borderId="0" xfId="0" applyNumberFormat="1" applyFont="1" applyAlignment="1">
      <alignment vertical="center" wrapText="1"/>
    </xf>
    <xf numFmtId="4" fontId="25" fillId="0" borderId="2" xfId="0" applyNumberFormat="1" applyFont="1" applyBorder="1" applyAlignment="1">
      <alignment vertical="center" wrapText="1"/>
    </xf>
    <xf numFmtId="4" fontId="25" fillId="0" borderId="2" xfId="0" applyNumberFormat="1" applyFont="1" applyBorder="1" applyAlignment="1">
      <alignment horizontal="center" vertical="center" wrapText="1"/>
    </xf>
    <xf numFmtId="4" fontId="25" fillId="0" borderId="17" xfId="0" applyNumberFormat="1" applyFont="1" applyBorder="1" applyAlignment="1">
      <alignment horizontal="center" vertical="center" wrapText="1"/>
    </xf>
    <xf numFmtId="4" fontId="25" fillId="0" borderId="2" xfId="0" applyNumberFormat="1" applyFont="1" applyBorder="1" applyAlignment="1">
      <alignment horizontal="left" vertical="center" wrapText="1"/>
    </xf>
    <xf numFmtId="4" fontId="25" fillId="0" borderId="27" xfId="0" applyNumberFormat="1" applyFont="1" applyBorder="1" applyAlignment="1">
      <alignment vertical="center" wrapText="1"/>
    </xf>
    <xf numFmtId="4" fontId="25" fillId="0" borderId="27" xfId="0" applyNumberFormat="1" applyFont="1" applyBorder="1" applyAlignment="1">
      <alignment horizontal="center" vertical="center" wrapText="1"/>
    </xf>
    <xf numFmtId="4" fontId="25" fillId="0" borderId="34" xfId="0" applyNumberFormat="1" applyFont="1" applyBorder="1" applyAlignment="1">
      <alignment vertical="center" wrapText="1"/>
    </xf>
    <xf numFmtId="4" fontId="25" fillId="0" borderId="35" xfId="0" applyNumberFormat="1" applyFont="1" applyBorder="1" applyAlignment="1">
      <alignment horizontal="center" vertical="center" wrapText="1"/>
    </xf>
    <xf numFmtId="4" fontId="25" fillId="0" borderId="37" xfId="0" applyNumberFormat="1" applyFont="1" applyBorder="1" applyAlignment="1">
      <alignment vertical="center" wrapText="1"/>
    </xf>
    <xf numFmtId="4" fontId="25" fillId="0" borderId="33" xfId="0" applyNumberFormat="1" applyFont="1" applyBorder="1" applyAlignment="1">
      <alignment horizontal="center" vertical="center" wrapText="1"/>
    </xf>
    <xf numFmtId="4" fontId="25" fillId="0" borderId="39" xfId="0" applyNumberFormat="1" applyFont="1" applyBorder="1" applyAlignment="1">
      <alignment horizontal="center" vertical="center" wrapText="1"/>
    </xf>
    <xf numFmtId="4" fontId="25" fillId="0" borderId="5" xfId="0" applyNumberFormat="1" applyFont="1" applyBorder="1" applyAlignment="1">
      <alignment horizontal="center" vertical="center" wrapText="1"/>
    </xf>
    <xf numFmtId="4" fontId="25" fillId="0" borderId="10" xfId="0" applyNumberFormat="1" applyFont="1" applyBorder="1" applyAlignment="1">
      <alignment vertical="center" wrapText="1"/>
    </xf>
    <xf numFmtId="4" fontId="25" fillId="0" borderId="10" xfId="0" applyNumberFormat="1" applyFont="1" applyBorder="1" applyAlignment="1">
      <alignment horizontal="center" vertical="center" wrapText="1"/>
    </xf>
    <xf numFmtId="4" fontId="25" fillId="0" borderId="12" xfId="0" applyNumberFormat="1" applyFont="1" applyBorder="1" applyAlignment="1">
      <alignment vertical="center" wrapText="1"/>
    </xf>
    <xf numFmtId="4" fontId="25" fillId="0" borderId="12" xfId="0" applyNumberFormat="1" applyFont="1" applyBorder="1" applyAlignment="1">
      <alignment horizontal="center" vertical="center" wrapText="1"/>
    </xf>
    <xf numFmtId="4" fontId="3" fillId="0" borderId="41" xfId="0" applyNumberFormat="1" applyFont="1" applyBorder="1" applyAlignment="1">
      <alignment vertical="center" wrapText="1"/>
    </xf>
    <xf numFmtId="4" fontId="3" fillId="0" borderId="19" xfId="0" applyNumberFormat="1" applyFont="1" applyBorder="1" applyAlignment="1">
      <alignment horizontal="left" vertical="center" wrapText="1"/>
    </xf>
    <xf numFmtId="4" fontId="3" fillId="0" borderId="14" xfId="0" applyNumberFormat="1" applyFont="1" applyBorder="1" applyAlignment="1">
      <alignment horizontal="center" vertical="center" wrapText="1"/>
    </xf>
    <xf numFmtId="4" fontId="3" fillId="0" borderId="17" xfId="0" applyNumberFormat="1" applyFont="1" applyBorder="1" applyAlignment="1">
      <alignment horizontal="center" vertical="center" wrapText="1"/>
    </xf>
    <xf numFmtId="4" fontId="3" fillId="2" borderId="24" xfId="0" applyNumberFormat="1" applyFont="1" applyFill="1" applyBorder="1" applyAlignment="1">
      <alignment horizontal="center" vertical="center" wrapText="1"/>
    </xf>
    <xf numFmtId="4" fontId="3" fillId="2" borderId="29" xfId="0" applyNumberFormat="1" applyFont="1" applyFill="1" applyBorder="1" applyAlignment="1">
      <alignment horizontal="center" vertical="center" wrapText="1"/>
    </xf>
    <xf numFmtId="4" fontId="25" fillId="0" borderId="15" xfId="0" applyNumberFormat="1" applyFont="1" applyBorder="1" applyAlignment="1">
      <alignment vertical="center" wrapText="1"/>
    </xf>
    <xf numFmtId="4" fontId="25" fillId="0" borderId="15" xfId="0" applyNumberFormat="1" applyFont="1" applyBorder="1" applyAlignment="1">
      <alignment horizontal="center" vertical="center" wrapText="1"/>
    </xf>
    <xf numFmtId="4" fontId="25" fillId="0" borderId="16" xfId="0" applyNumberFormat="1" applyFont="1" applyBorder="1" applyAlignment="1">
      <alignment vertical="center" wrapText="1"/>
    </xf>
    <xf numFmtId="4" fontId="25" fillId="0" borderId="16" xfId="0" applyNumberFormat="1" applyFont="1" applyBorder="1" applyAlignment="1">
      <alignment horizontal="center" vertical="center" wrapText="1"/>
    </xf>
    <xf numFmtId="4" fontId="49" fillId="0" borderId="0" xfId="0" applyNumberFormat="1" applyFont="1" applyAlignment="1">
      <alignment horizontal="center" wrapText="1"/>
    </xf>
    <xf numFmtId="4" fontId="21" fillId="0" borderId="0" xfId="0" applyNumberFormat="1" applyFont="1" applyAlignment="1">
      <alignment vertical="top" wrapText="1"/>
    </xf>
    <xf numFmtId="4" fontId="52" fillId="0" borderId="0" xfId="0" applyNumberFormat="1" applyFont="1" applyAlignment="1">
      <alignment horizontal="left" vertical="center" wrapText="1"/>
    </xf>
    <xf numFmtId="4" fontId="21" fillId="0" borderId="0" xfId="0" applyNumberFormat="1" applyFont="1" applyAlignment="1">
      <alignment horizontal="left" vertical="center" wrapText="1"/>
    </xf>
    <xf numFmtId="4" fontId="6" fillId="0" borderId="0" xfId="2" applyNumberFormat="1" applyFont="1" applyAlignment="1">
      <alignment horizontal="center" vertical="center" wrapText="1"/>
    </xf>
    <xf numFmtId="4" fontId="52" fillId="0" borderId="0" xfId="2" applyNumberFormat="1" applyFont="1" applyAlignment="1">
      <alignment wrapText="1"/>
    </xf>
    <xf numFmtId="4" fontId="6" fillId="0" borderId="0" xfId="2" applyNumberFormat="1" applyFont="1" applyAlignment="1">
      <alignment horizontal="center" wrapText="1"/>
    </xf>
    <xf numFmtId="4" fontId="21" fillId="0" borderId="0" xfId="0" applyNumberFormat="1" applyFont="1" applyAlignment="1">
      <alignment horizontal="left" wrapText="1"/>
    </xf>
    <xf numFmtId="4" fontId="54" fillId="0" borderId="0" xfId="0" applyNumberFormat="1" applyFont="1" applyAlignment="1">
      <alignment horizontal="left" wrapText="1"/>
    </xf>
    <xf numFmtId="4" fontId="25" fillId="6" borderId="40" xfId="0" applyNumberFormat="1" applyFont="1" applyFill="1" applyBorder="1" applyAlignment="1">
      <alignment horizontal="center" vertical="center" wrapText="1"/>
    </xf>
    <xf numFmtId="4" fontId="25" fillId="0" borderId="41" xfId="0" applyNumberFormat="1" applyFont="1" applyBorder="1" applyAlignment="1">
      <alignment horizontal="center" vertical="center" wrapText="1"/>
    </xf>
    <xf numFmtId="4" fontId="3" fillId="2" borderId="41" xfId="0" applyNumberFormat="1" applyFont="1" applyFill="1" applyBorder="1" applyAlignment="1">
      <alignment horizontal="center" vertical="center" wrapText="1"/>
    </xf>
    <xf numFmtId="4" fontId="25" fillId="2" borderId="41" xfId="0" applyNumberFormat="1" applyFont="1" applyFill="1" applyBorder="1" applyAlignment="1">
      <alignment horizontal="center" vertical="center" wrapText="1"/>
    </xf>
    <xf numFmtId="3" fontId="18" fillId="0" borderId="41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4" fontId="3" fillId="0" borderId="41" xfId="0" applyNumberFormat="1" applyFont="1" applyBorder="1" applyAlignment="1">
      <alignment horizontal="center" vertical="center" wrapText="1"/>
    </xf>
    <xf numFmtId="4" fontId="38" fillId="0" borderId="0" xfId="0" applyNumberFormat="1" applyFont="1" applyAlignment="1">
      <alignment horizontal="left" vertical="center" wrapText="1"/>
    </xf>
    <xf numFmtId="3" fontId="12" fillId="0" borderId="29" xfId="0" applyNumberFormat="1" applyFont="1" applyBorder="1" applyAlignment="1">
      <alignment horizontal="center" vertical="center" wrapText="1"/>
    </xf>
    <xf numFmtId="4" fontId="22" fillId="0" borderId="0" xfId="2" applyNumberFormat="1" applyFont="1" applyAlignment="1">
      <alignment horizontal="center" wrapText="1"/>
    </xf>
    <xf numFmtId="4" fontId="25" fillId="2" borderId="50" xfId="0" applyNumberFormat="1" applyFont="1" applyFill="1" applyBorder="1" applyAlignment="1">
      <alignment horizontal="center" vertical="center" wrapText="1"/>
    </xf>
    <xf numFmtId="3" fontId="18" fillId="0" borderId="45" xfId="0" applyNumberFormat="1" applyFont="1" applyBorder="1" applyAlignment="1">
      <alignment horizontal="center" wrapText="1"/>
    </xf>
    <xf numFmtId="4" fontId="25" fillId="0" borderId="53" xfId="0" applyNumberFormat="1" applyFont="1" applyBorder="1" applyAlignment="1">
      <alignment horizontal="center" vertical="center" wrapText="1"/>
    </xf>
    <xf numFmtId="3" fontId="18" fillId="0" borderId="29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wrapText="1"/>
    </xf>
    <xf numFmtId="4" fontId="3" fillId="0" borderId="0" xfId="0" applyNumberFormat="1" applyFont="1" applyAlignment="1">
      <alignment horizontal="center" wrapText="1"/>
    </xf>
    <xf numFmtId="4" fontId="33" fillId="0" borderId="0" xfId="0" applyNumberFormat="1" applyFont="1" applyAlignment="1">
      <alignment horizontal="center" wrapText="1"/>
    </xf>
    <xf numFmtId="4" fontId="23" fillId="0" borderId="0" xfId="0" applyNumberFormat="1" applyFont="1" applyAlignment="1">
      <alignment horizontal="center" wrapText="1"/>
    </xf>
    <xf numFmtId="4" fontId="36" fillId="0" borderId="0" xfId="0" applyNumberFormat="1" applyFont="1" applyAlignment="1">
      <alignment horizontal="center" wrapText="1"/>
    </xf>
    <xf numFmtId="4" fontId="37" fillId="0" borderId="0" xfId="0" applyNumberFormat="1" applyFont="1" applyAlignment="1">
      <alignment horizontal="center" wrapText="1"/>
    </xf>
    <xf numFmtId="4" fontId="21" fillId="0" borderId="0" xfId="0" applyNumberFormat="1" applyFont="1" applyAlignment="1">
      <alignment wrapText="1"/>
    </xf>
    <xf numFmtId="4" fontId="24" fillId="0" borderId="0" xfId="0" applyNumberFormat="1" applyFont="1" applyAlignment="1">
      <alignment horizontal="center" vertical="center" wrapText="1"/>
    </xf>
    <xf numFmtId="4" fontId="25" fillId="0" borderId="40" xfId="0" applyNumberFormat="1" applyFont="1" applyBorder="1" applyAlignment="1">
      <alignment horizontal="left" vertical="center" wrapText="1"/>
    </xf>
    <xf numFmtId="4" fontId="44" fillId="0" borderId="0" xfId="0" applyNumberFormat="1" applyFont="1" applyAlignment="1">
      <alignment horizontal="left" vertical="center" wrapText="1"/>
    </xf>
    <xf numFmtId="4" fontId="44" fillId="0" borderId="40" xfId="0" applyNumberFormat="1" applyFont="1" applyBorder="1" applyAlignment="1">
      <alignment horizontal="left" vertical="center" wrapText="1"/>
    </xf>
    <xf numFmtId="4" fontId="48" fillId="0" borderId="0" xfId="0" applyNumberFormat="1" applyFont="1" applyAlignment="1">
      <alignment horizontal="center" vertical="center" wrapText="1"/>
    </xf>
    <xf numFmtId="4" fontId="25" fillId="0" borderId="23" xfId="0" applyNumberFormat="1" applyFont="1" applyBorder="1" applyAlignment="1">
      <alignment horizontal="center" vertical="center" wrapText="1"/>
    </xf>
    <xf numFmtId="4" fontId="25" fillId="0" borderId="36" xfId="0" applyNumberFormat="1" applyFont="1" applyBorder="1" applyAlignment="1">
      <alignment horizontal="center" vertical="center" wrapText="1"/>
    </xf>
    <xf numFmtId="4" fontId="25" fillId="0" borderId="38" xfId="0" applyNumberFormat="1" applyFont="1" applyBorder="1" applyAlignment="1">
      <alignment horizontal="center" vertical="center" wrapText="1"/>
    </xf>
    <xf numFmtId="4" fontId="24" fillId="2" borderId="41" xfId="0" applyNumberFormat="1" applyFont="1" applyFill="1" applyBorder="1" applyAlignment="1">
      <alignment horizontal="center" vertical="center" wrapText="1"/>
    </xf>
    <xf numFmtId="4" fontId="24" fillId="2" borderId="1" xfId="0" applyNumberFormat="1" applyFont="1" applyFill="1" applyBorder="1" applyAlignment="1">
      <alignment horizontal="center" vertical="center" wrapText="1"/>
    </xf>
    <xf numFmtId="4" fontId="3" fillId="0" borderId="23" xfId="0" applyNumberFormat="1" applyFont="1" applyBorder="1" applyAlignment="1">
      <alignment horizontal="center" vertical="center" wrapText="1"/>
    </xf>
    <xf numFmtId="4" fontId="24" fillId="2" borderId="24" xfId="0" applyNumberFormat="1" applyFont="1" applyFill="1" applyBorder="1" applyAlignment="1">
      <alignment horizontal="center" vertical="center" wrapText="1"/>
    </xf>
    <xf numFmtId="4" fontId="24" fillId="2" borderId="19" xfId="0" applyNumberFormat="1" applyFont="1" applyFill="1" applyBorder="1" applyAlignment="1">
      <alignment horizontal="center" vertical="center" wrapText="1"/>
    </xf>
    <xf numFmtId="4" fontId="33" fillId="0" borderId="0" xfId="0" applyNumberFormat="1" applyFont="1" applyAlignment="1">
      <alignment horizontal="center" vertical="center" wrapText="1"/>
    </xf>
    <xf numFmtId="4" fontId="21" fillId="0" borderId="0" xfId="0" applyNumberFormat="1" applyFont="1" applyAlignment="1">
      <alignment horizontal="center" vertical="center" wrapText="1"/>
    </xf>
    <xf numFmtId="4" fontId="3" fillId="0" borderId="11" xfId="2" applyNumberFormat="1" applyFont="1" applyBorder="1" applyAlignment="1">
      <alignment horizontal="center" vertical="center" wrapText="1"/>
    </xf>
    <xf numFmtId="4" fontId="19" fillId="0" borderId="0" xfId="0" applyNumberFormat="1" applyFont="1" applyAlignment="1">
      <alignment vertical="center" wrapText="1"/>
    </xf>
    <xf numFmtId="4" fontId="20" fillId="0" borderId="0" xfId="0" applyNumberFormat="1" applyFont="1" applyAlignment="1">
      <alignment vertical="center" wrapText="1"/>
    </xf>
    <xf numFmtId="4" fontId="53" fillId="0" borderId="0" xfId="0" applyNumberFormat="1" applyFont="1" applyAlignment="1">
      <alignment wrapText="1"/>
    </xf>
    <xf numFmtId="4" fontId="52" fillId="0" borderId="0" xfId="0" applyNumberFormat="1" applyFont="1" applyAlignment="1">
      <alignment wrapText="1"/>
    </xf>
    <xf numFmtId="4" fontId="31" fillId="10" borderId="43" xfId="2" applyNumberFormat="1" applyFont="1" applyFill="1" applyBorder="1" applyAlignment="1">
      <alignment horizontal="centerContinuous" vertical="center" wrapText="1"/>
    </xf>
    <xf numFmtId="4" fontId="31" fillId="10" borderId="44" xfId="2" applyNumberFormat="1" applyFont="1" applyFill="1" applyBorder="1" applyAlignment="1">
      <alignment horizontal="centerContinuous" vertical="center" wrapText="1"/>
    </xf>
    <xf numFmtId="4" fontId="32" fillId="9" borderId="48" xfId="2" applyNumberFormat="1" applyFont="1" applyFill="1" applyBorder="1" applyAlignment="1">
      <alignment horizontal="centerContinuous" vertical="center" wrapText="1"/>
    </xf>
    <xf numFmtId="4" fontId="32" fillId="9" borderId="47" xfId="2" applyNumberFormat="1" applyFont="1" applyFill="1" applyBorder="1" applyAlignment="1">
      <alignment horizontal="centerContinuous" vertical="center" wrapText="1"/>
    </xf>
    <xf numFmtId="4" fontId="39" fillId="3" borderId="21" xfId="0" applyNumberFormat="1" applyFont="1" applyFill="1" applyBorder="1" applyAlignment="1">
      <alignment horizontal="centerContinuous" vertical="center" wrapText="1"/>
    </xf>
    <xf numFmtId="4" fontId="39" fillId="3" borderId="22" xfId="0" applyNumberFormat="1" applyFont="1" applyFill="1" applyBorder="1" applyAlignment="1">
      <alignment horizontal="centerContinuous" vertical="center" wrapText="1"/>
    </xf>
    <xf numFmtId="4" fontId="39" fillId="3" borderId="4" xfId="0" applyNumberFormat="1" applyFont="1" applyFill="1" applyBorder="1" applyAlignment="1">
      <alignment horizontal="centerContinuous" vertical="center" wrapText="1"/>
    </xf>
    <xf numFmtId="4" fontId="39" fillId="3" borderId="0" xfId="0" applyNumberFormat="1" applyFont="1" applyFill="1" applyAlignment="1">
      <alignment horizontal="centerContinuous" vertical="center" wrapText="1"/>
    </xf>
    <xf numFmtId="4" fontId="23" fillId="0" borderId="41" xfId="0" applyNumberFormat="1" applyFont="1" applyBorder="1" applyAlignment="1">
      <alignment horizontal="centerContinuous" vertical="center" wrapText="1"/>
    </xf>
    <xf numFmtId="4" fontId="28" fillId="10" borderId="22" xfId="0" applyNumberFormat="1" applyFont="1" applyFill="1" applyBorder="1" applyAlignment="1">
      <alignment horizontal="centerContinuous" vertical="center" wrapText="1"/>
    </xf>
    <xf numFmtId="4" fontId="29" fillId="10" borderId="0" xfId="0" applyNumberFormat="1" applyFont="1" applyFill="1" applyAlignment="1">
      <alignment horizontal="centerContinuous" vertical="center" wrapText="1"/>
    </xf>
    <xf numFmtId="4" fontId="30" fillId="10" borderId="10" xfId="0" applyNumberFormat="1" applyFont="1" applyFill="1" applyBorder="1" applyAlignment="1">
      <alignment horizontal="centerContinuous" vertical="center" wrapText="1"/>
    </xf>
    <xf numFmtId="4" fontId="28" fillId="10" borderId="10" xfId="0" applyNumberFormat="1" applyFont="1" applyFill="1" applyBorder="1" applyAlignment="1">
      <alignment horizontal="centerContinuous" vertical="center" wrapText="1"/>
    </xf>
    <xf numFmtId="4" fontId="30" fillId="10" borderId="24" xfId="0" applyNumberFormat="1" applyFont="1" applyFill="1" applyBorder="1" applyAlignment="1">
      <alignment horizontal="centerContinuous" vertical="center" wrapText="1"/>
    </xf>
    <xf numFmtId="4" fontId="30" fillId="10" borderId="50" xfId="0" applyNumberFormat="1" applyFont="1" applyFill="1" applyBorder="1" applyAlignment="1">
      <alignment horizontal="centerContinuous" vertical="center" wrapText="1"/>
    </xf>
    <xf numFmtId="4" fontId="28" fillId="10" borderId="41" xfId="0" applyNumberFormat="1" applyFont="1" applyFill="1" applyBorder="1" applyAlignment="1">
      <alignment horizontal="centerContinuous" vertical="center" wrapText="1"/>
    </xf>
    <xf numFmtId="4" fontId="30" fillId="10" borderId="41" xfId="0" applyNumberFormat="1" applyFont="1" applyFill="1" applyBorder="1" applyAlignment="1">
      <alignment horizontal="centerContinuous" vertical="center" wrapText="1"/>
    </xf>
    <xf numFmtId="4" fontId="47" fillId="11" borderId="4" xfId="0" applyNumberFormat="1" applyFont="1" applyFill="1" applyBorder="1" applyAlignment="1">
      <alignment horizontal="centerContinuous" vertical="center" wrapText="1"/>
    </xf>
    <xf numFmtId="4" fontId="47" fillId="11" borderId="0" xfId="0" applyNumberFormat="1" applyFont="1" applyFill="1" applyAlignment="1">
      <alignment horizontal="centerContinuous" vertical="center" wrapText="1"/>
    </xf>
    <xf numFmtId="4" fontId="17" fillId="4" borderId="25" xfId="0" applyNumberFormat="1" applyFont="1" applyFill="1" applyBorder="1" applyAlignment="1">
      <alignment horizontal="centerContinuous" vertical="center" wrapText="1"/>
    </xf>
    <xf numFmtId="4" fontId="17" fillId="4" borderId="0" xfId="0" applyNumberFormat="1" applyFont="1" applyFill="1" applyAlignment="1">
      <alignment horizontal="centerContinuous" vertical="center" wrapText="1"/>
    </xf>
    <xf numFmtId="4" fontId="41" fillId="11" borderId="51" xfId="0" applyNumberFormat="1" applyFont="1" applyFill="1" applyBorder="1" applyAlignment="1">
      <alignment horizontal="centerContinuous" vertical="center" wrapText="1"/>
    </xf>
    <xf numFmtId="4" fontId="41" fillId="11" borderId="44" xfId="0" applyNumberFormat="1" applyFont="1" applyFill="1" applyBorder="1" applyAlignment="1">
      <alignment horizontal="centerContinuous" vertical="center" wrapText="1"/>
    </xf>
    <xf numFmtId="4" fontId="9" fillId="7" borderId="25" xfId="2" applyNumberFormat="1" applyFont="1" applyFill="1" applyBorder="1" applyAlignment="1">
      <alignment horizontal="centerContinuous" vertical="center" wrapText="1"/>
    </xf>
    <xf numFmtId="4" fontId="9" fillId="7" borderId="0" xfId="2" applyNumberFormat="1" applyFont="1" applyFill="1" applyAlignment="1">
      <alignment horizontal="centerContinuous" vertical="center" wrapText="1"/>
    </xf>
    <xf numFmtId="4" fontId="41" fillId="11" borderId="4" xfId="0" applyNumberFormat="1" applyFont="1" applyFill="1" applyBorder="1" applyAlignment="1">
      <alignment horizontal="centerContinuous" vertical="center" wrapText="1"/>
    </xf>
    <xf numFmtId="4" fontId="41" fillId="11" borderId="0" xfId="0" applyNumberFormat="1" applyFont="1" applyFill="1" applyAlignment="1">
      <alignment horizontal="centerContinuous" vertical="center" wrapText="1"/>
    </xf>
    <xf numFmtId="4" fontId="9" fillId="8" borderId="25" xfId="2" applyNumberFormat="1" applyFont="1" applyFill="1" applyBorder="1" applyAlignment="1">
      <alignment horizontal="centerContinuous" vertical="center" wrapText="1"/>
    </xf>
    <xf numFmtId="4" fontId="9" fillId="8" borderId="0" xfId="2" applyNumberFormat="1" applyFont="1" applyFill="1" applyAlignment="1">
      <alignment horizontal="centerContinuous" vertical="center" wrapText="1"/>
    </xf>
    <xf numFmtId="0" fontId="22" fillId="0" borderId="54" xfId="2" applyFont="1" applyBorder="1" applyAlignment="1">
      <alignment horizontal="center" wrapText="1"/>
    </xf>
    <xf numFmtId="0" fontId="22" fillId="0" borderId="57" xfId="2" applyFont="1" applyBorder="1" applyAlignment="1">
      <alignment horizontal="center" wrapText="1"/>
    </xf>
    <xf numFmtId="0" fontId="22" fillId="0" borderId="32" xfId="2" applyFont="1" applyBorder="1" applyAlignment="1">
      <alignment horizontal="center" wrapText="1"/>
    </xf>
    <xf numFmtId="0" fontId="22" fillId="0" borderId="55" xfId="2" applyFont="1" applyBorder="1" applyAlignment="1">
      <alignment horizontal="center" wrapText="1"/>
    </xf>
    <xf numFmtId="0" fontId="22" fillId="0" borderId="6" xfId="2" applyFont="1" applyBorder="1" applyAlignment="1">
      <alignment horizontal="center" wrapText="1"/>
    </xf>
    <xf numFmtId="0" fontId="22" fillId="0" borderId="0" xfId="2" applyFont="1" applyAlignment="1">
      <alignment horizontal="center" wrapText="1"/>
    </xf>
    <xf numFmtId="0" fontId="20" fillId="0" borderId="0" xfId="2" applyFont="1" applyAlignment="1">
      <alignment horizontal="left" wrapText="1"/>
    </xf>
    <xf numFmtId="0" fontId="20" fillId="0" borderId="0" xfId="2" applyFont="1" applyAlignment="1">
      <alignment horizontal="center" wrapText="1"/>
    </xf>
    <xf numFmtId="0" fontId="20" fillId="0" borderId="32" xfId="2" applyFont="1" applyBorder="1" applyAlignment="1">
      <alignment horizontal="center" wrapText="1"/>
    </xf>
    <xf numFmtId="4" fontId="43" fillId="0" borderId="0" xfId="0" applyNumberFormat="1" applyFont="1" applyAlignment="1">
      <alignment wrapText="1"/>
    </xf>
    <xf numFmtId="4" fontId="25" fillId="0" borderId="62" xfId="0" applyNumberFormat="1" applyFont="1" applyBorder="1" applyAlignment="1">
      <alignment vertical="center" wrapText="1"/>
    </xf>
    <xf numFmtId="4" fontId="43" fillId="0" borderId="62" xfId="0" applyNumberFormat="1" applyFont="1" applyBorder="1" applyAlignment="1">
      <alignment horizontal="center" vertical="center" wrapText="1"/>
    </xf>
    <xf numFmtId="4" fontId="25" fillId="0" borderId="62" xfId="0" applyNumberFormat="1" applyFont="1" applyBorder="1" applyAlignment="1">
      <alignment horizontal="center" vertical="center" wrapText="1"/>
    </xf>
    <xf numFmtId="4" fontId="27" fillId="10" borderId="0" xfId="0" applyNumberFormat="1" applyFont="1" applyFill="1" applyAlignment="1">
      <alignment horizontal="centerContinuous" vertical="center" wrapText="1"/>
    </xf>
    <xf numFmtId="4" fontId="35" fillId="0" borderId="0" xfId="0" applyNumberFormat="1" applyFont="1" applyAlignment="1">
      <alignment horizontal="centerContinuous" vertical="center" wrapText="1"/>
    </xf>
    <xf numFmtId="4" fontId="34" fillId="0" borderId="0" xfId="0" applyNumberFormat="1" applyFont="1" applyAlignment="1">
      <alignment horizontal="centerContinuous" vertical="center" wrapText="1"/>
    </xf>
    <xf numFmtId="4" fontId="3" fillId="0" borderId="0" xfId="0" applyNumberFormat="1" applyFont="1" applyAlignment="1">
      <alignment horizontal="centerContinuous" vertical="center" wrapText="1"/>
    </xf>
    <xf numFmtId="4" fontId="25" fillId="0" borderId="0" xfId="0" applyNumberFormat="1" applyFont="1" applyAlignment="1">
      <alignment horizontal="left" vertical="center" wrapText="1" readingOrder="1"/>
    </xf>
    <xf numFmtId="4" fontId="25" fillId="0" borderId="0" xfId="0" applyNumberFormat="1" applyFont="1" applyAlignment="1">
      <alignment horizontal="left" vertical="center" wrapText="1"/>
    </xf>
    <xf numFmtId="4" fontId="25" fillId="2" borderId="52" xfId="0" applyNumberFormat="1" applyFont="1" applyFill="1" applyBorder="1" applyAlignment="1">
      <alignment horizontal="center" vertical="center" wrapText="1"/>
    </xf>
    <xf numFmtId="3" fontId="12" fillId="0" borderId="52" xfId="0" applyNumberFormat="1" applyFont="1" applyBorder="1" applyAlignment="1">
      <alignment horizontal="center" vertical="center" wrapText="1"/>
    </xf>
    <xf numFmtId="3" fontId="46" fillId="0" borderId="45" xfId="0" applyNumberFormat="1" applyFont="1" applyBorder="1" applyAlignment="1">
      <alignment horizontal="center" vertical="center" wrapText="1"/>
    </xf>
    <xf numFmtId="4" fontId="25" fillId="6" borderId="41" xfId="0" applyNumberFormat="1" applyFont="1" applyFill="1" applyBorder="1" applyAlignment="1">
      <alignment horizontal="center" vertical="center" wrapText="1"/>
    </xf>
    <xf numFmtId="4" fontId="41" fillId="11" borderId="22" xfId="0" applyNumberFormat="1" applyFont="1" applyFill="1" applyBorder="1" applyAlignment="1">
      <alignment horizontal="centerContinuous" vertical="center" wrapText="1"/>
    </xf>
    <xf numFmtId="4" fontId="25" fillId="2" borderId="63" xfId="0" applyNumberFormat="1" applyFont="1" applyFill="1" applyBorder="1" applyAlignment="1">
      <alignment horizontal="center" vertical="center" wrapText="1"/>
    </xf>
    <xf numFmtId="4" fontId="25" fillId="0" borderId="42" xfId="0" applyNumberFormat="1" applyFont="1" applyBorder="1" applyAlignment="1">
      <alignment horizontal="center" vertical="center" wrapText="1"/>
    </xf>
    <xf numFmtId="4" fontId="25" fillId="0" borderId="50" xfId="0" applyNumberFormat="1" applyFont="1" applyBorder="1" applyAlignment="1">
      <alignment vertical="center" wrapText="1"/>
    </xf>
    <xf numFmtId="4" fontId="47" fillId="11" borderId="64" xfId="0" applyNumberFormat="1" applyFont="1" applyFill="1" applyBorder="1" applyAlignment="1">
      <alignment horizontal="centerContinuous" vertical="center" wrapText="1"/>
    </xf>
    <xf numFmtId="4" fontId="47" fillId="11" borderId="22" xfId="0" applyNumberFormat="1" applyFont="1" applyFill="1" applyBorder="1" applyAlignment="1">
      <alignment horizontal="centerContinuous" vertical="center" wrapText="1"/>
    </xf>
    <xf numFmtId="4" fontId="25" fillId="0" borderId="28" xfId="0" applyNumberFormat="1" applyFont="1" applyBorder="1" applyAlignment="1">
      <alignment horizontal="center" vertical="center" wrapText="1"/>
    </xf>
    <xf numFmtId="0" fontId="62" fillId="0" borderId="28" xfId="0" applyFont="1" applyBorder="1" applyAlignment="1">
      <alignment horizontal="left" vertical="center" wrapText="1"/>
    </xf>
    <xf numFmtId="0" fontId="24" fillId="0" borderId="28" xfId="0" applyFont="1" applyBorder="1" applyAlignment="1">
      <alignment horizontal="center" vertical="top" wrapText="1"/>
    </xf>
    <xf numFmtId="4" fontId="0" fillId="0" borderId="28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 wrapText="1"/>
    </xf>
    <xf numFmtId="4" fontId="0" fillId="0" borderId="29" xfId="0" applyNumberFormat="1" applyBorder="1" applyAlignment="1">
      <alignment horizontal="center" vertical="center" wrapText="1"/>
    </xf>
    <xf numFmtId="4" fontId="0" fillId="0" borderId="20" xfId="0" applyNumberFormat="1" applyBorder="1" applyAlignment="1">
      <alignment horizontal="center" vertical="center" wrapText="1"/>
    </xf>
    <xf numFmtId="4" fontId="25" fillId="0" borderId="28" xfId="0" applyNumberFormat="1" applyFont="1" applyBorder="1" applyAlignment="1">
      <alignment horizontal="center" vertical="center" wrapText="1"/>
    </xf>
    <xf numFmtId="4" fontId="25" fillId="2" borderId="28" xfId="0" applyNumberFormat="1" applyFont="1" applyFill="1" applyBorder="1" applyAlignment="1">
      <alignment horizontal="center" vertical="center" wrapText="1"/>
    </xf>
    <xf numFmtId="3" fontId="46" fillId="0" borderId="28" xfId="0" applyNumberFormat="1" applyFont="1" applyBorder="1" applyAlignment="1">
      <alignment horizontal="center" vertical="center" wrapText="1"/>
    </xf>
    <xf numFmtId="4" fontId="25" fillId="0" borderId="58" xfId="0" applyNumberFormat="1" applyFont="1" applyBorder="1" applyAlignment="1">
      <alignment horizontal="left" vertical="center" wrapText="1" readingOrder="1"/>
    </xf>
    <xf numFmtId="4" fontId="25" fillId="0" borderId="47" xfId="0" applyNumberFormat="1" applyFont="1" applyBorder="1" applyAlignment="1">
      <alignment horizontal="left" vertical="center" wrapText="1" readingOrder="1"/>
    </xf>
    <xf numFmtId="4" fontId="25" fillId="0" borderId="59" xfId="0" applyNumberFormat="1" applyFont="1" applyBorder="1" applyAlignment="1">
      <alignment horizontal="left" vertical="center" wrapText="1" readingOrder="1"/>
    </xf>
    <xf numFmtId="4" fontId="25" fillId="0" borderId="60" xfId="0" applyNumberFormat="1" applyFont="1" applyBorder="1" applyAlignment="1">
      <alignment horizontal="left" vertical="center" wrapText="1" readingOrder="1"/>
    </xf>
    <xf numFmtId="4" fontId="25" fillId="0" borderId="44" xfId="0" applyNumberFormat="1" applyFont="1" applyBorder="1" applyAlignment="1">
      <alignment horizontal="left" vertical="center" wrapText="1" readingOrder="1"/>
    </xf>
    <xf numFmtId="4" fontId="25" fillId="0" borderId="61" xfId="0" applyNumberFormat="1" applyFont="1" applyBorder="1" applyAlignment="1">
      <alignment horizontal="left" vertical="center" wrapText="1" readingOrder="1"/>
    </xf>
    <xf numFmtId="4" fontId="43" fillId="0" borderId="0" xfId="0" applyNumberFormat="1" applyFont="1" applyAlignment="1">
      <alignment horizontal="left" vertical="top" wrapText="1"/>
    </xf>
    <xf numFmtId="4" fontId="19" fillId="0" borderId="0" xfId="0" applyNumberFormat="1" applyFont="1" applyAlignment="1">
      <alignment horizontal="left" vertical="center" wrapText="1"/>
    </xf>
    <xf numFmtId="4" fontId="56" fillId="0" borderId="0" xfId="0" applyNumberFormat="1" applyFont="1" applyAlignment="1">
      <alignment horizontal="left" vertical="center" wrapText="1"/>
    </xf>
    <xf numFmtId="4" fontId="56" fillId="0" borderId="0" xfId="2" applyNumberFormat="1" applyFont="1" applyAlignment="1">
      <alignment horizontal="center" wrapText="1"/>
    </xf>
    <xf numFmtId="4" fontId="22" fillId="0" borderId="0" xfId="2" applyNumberFormat="1" applyFont="1" applyAlignment="1">
      <alignment horizontal="center" wrapText="1"/>
    </xf>
    <xf numFmtId="3" fontId="12" fillId="0" borderId="28" xfId="0" applyNumberFormat="1" applyFont="1" applyBorder="1" applyAlignment="1">
      <alignment horizontal="center" vertical="center" wrapText="1"/>
    </xf>
    <xf numFmtId="4" fontId="3" fillId="0" borderId="41" xfId="2" applyNumberFormat="1" applyFont="1" applyBorder="1" applyAlignment="1">
      <alignment horizontal="center" vertical="center" wrapText="1"/>
    </xf>
    <xf numFmtId="4" fontId="20" fillId="0" borderId="0" xfId="0" applyNumberFormat="1" applyFont="1" applyAlignment="1">
      <alignment horizontal="left" vertical="center" wrapText="1"/>
    </xf>
    <xf numFmtId="4" fontId="58" fillId="0" borderId="0" xfId="0" applyNumberFormat="1" applyFont="1" applyAlignment="1">
      <alignment horizontal="left" vertical="center" wrapText="1"/>
    </xf>
    <xf numFmtId="4" fontId="3" fillId="0" borderId="41" xfId="0" applyNumberFormat="1" applyFont="1" applyBorder="1" applyAlignment="1">
      <alignment horizontal="center" vertical="center" wrapText="1"/>
    </xf>
    <xf numFmtId="4" fontId="55" fillId="0" borderId="29" xfId="2" applyNumberFormat="1" applyFont="1" applyBorder="1" applyAlignment="1">
      <alignment horizontal="center" vertical="center" wrapText="1"/>
    </xf>
    <xf numFmtId="4" fontId="55" fillId="0" borderId="20" xfId="2" applyNumberFormat="1" applyFont="1" applyBorder="1" applyAlignment="1">
      <alignment horizontal="center" vertical="center" wrapText="1"/>
    </xf>
    <xf numFmtId="4" fontId="25" fillId="2" borderId="41" xfId="0" applyNumberFormat="1" applyFont="1" applyFill="1" applyBorder="1" applyAlignment="1">
      <alignment horizontal="center" vertical="center" wrapText="1"/>
    </xf>
    <xf numFmtId="3" fontId="18" fillId="0" borderId="41" xfId="0" applyNumberFormat="1" applyFont="1" applyBorder="1" applyAlignment="1">
      <alignment horizontal="center" vertical="center" wrapText="1"/>
    </xf>
    <xf numFmtId="4" fontId="26" fillId="0" borderId="0" xfId="2" applyNumberFormat="1" applyFont="1" applyAlignment="1">
      <alignment horizontal="center" wrapText="1"/>
    </xf>
    <xf numFmtId="4" fontId="55" fillId="0" borderId="29" xfId="0" applyNumberFormat="1" applyFont="1" applyBorder="1" applyAlignment="1">
      <alignment horizontal="center" vertical="center" wrapText="1"/>
    </xf>
    <xf numFmtId="4" fontId="55" fillId="0" borderId="20" xfId="0" applyNumberFormat="1" applyFont="1" applyBorder="1" applyAlignment="1">
      <alignment horizontal="center" vertical="center" wrapText="1"/>
    </xf>
    <xf numFmtId="4" fontId="25" fillId="0" borderId="41" xfId="0" applyNumberFormat="1" applyFont="1" applyBorder="1" applyAlignment="1">
      <alignment horizontal="center" vertical="center" wrapText="1"/>
    </xf>
    <xf numFmtId="4" fontId="25" fillId="0" borderId="58" xfId="0" applyNumberFormat="1" applyFont="1" applyBorder="1" applyAlignment="1">
      <alignment horizontal="left" vertical="center" wrapText="1"/>
    </xf>
    <xf numFmtId="4" fontId="25" fillId="0" borderId="47" xfId="0" applyNumberFormat="1" applyFont="1" applyBorder="1" applyAlignment="1">
      <alignment horizontal="left" vertical="center" wrapText="1"/>
    </xf>
    <xf numFmtId="4" fontId="25" fillId="0" borderId="59" xfId="0" applyNumberFormat="1" applyFont="1" applyBorder="1" applyAlignment="1">
      <alignment horizontal="left" vertical="center" wrapText="1"/>
    </xf>
    <xf numFmtId="4" fontId="25" fillId="0" borderId="60" xfId="0" applyNumberFormat="1" applyFont="1" applyBorder="1" applyAlignment="1">
      <alignment horizontal="left" vertical="center" wrapText="1"/>
    </xf>
    <xf numFmtId="4" fontId="25" fillId="0" borderId="44" xfId="0" applyNumberFormat="1" applyFont="1" applyBorder="1" applyAlignment="1">
      <alignment horizontal="left" vertical="center" wrapText="1"/>
    </xf>
    <xf numFmtId="4" fontId="25" fillId="0" borderId="61" xfId="0" applyNumberFormat="1" applyFont="1" applyBorder="1" applyAlignment="1">
      <alignment horizontal="left" vertical="center" wrapText="1"/>
    </xf>
    <xf numFmtId="4" fontId="3" fillId="0" borderId="45" xfId="0" applyNumberFormat="1" applyFont="1" applyBorder="1" applyAlignment="1">
      <alignment horizontal="center" vertical="center" wrapText="1"/>
    </xf>
    <xf numFmtId="4" fontId="3" fillId="0" borderId="46" xfId="0" applyNumberFormat="1" applyFont="1" applyBorder="1" applyAlignment="1">
      <alignment horizontal="center" vertical="center" wrapText="1"/>
    </xf>
    <xf numFmtId="4" fontId="3" fillId="0" borderId="42" xfId="0" applyNumberFormat="1" applyFont="1" applyBorder="1" applyAlignment="1">
      <alignment horizontal="center" vertical="center" wrapText="1"/>
    </xf>
    <xf numFmtId="4" fontId="3" fillId="2" borderId="41" xfId="0" applyNumberFormat="1" applyFont="1" applyFill="1" applyBorder="1" applyAlignment="1">
      <alignment horizontal="center" vertical="center" wrapText="1"/>
    </xf>
    <xf numFmtId="3" fontId="18" fillId="0" borderId="28" xfId="0" applyNumberFormat="1" applyFont="1" applyBorder="1" applyAlignment="1">
      <alignment horizontal="center" vertical="center" wrapText="1"/>
    </xf>
    <xf numFmtId="2" fontId="3" fillId="0" borderId="41" xfId="0" applyNumberFormat="1" applyFont="1" applyBorder="1" applyAlignment="1">
      <alignment horizontal="center" vertical="center" wrapText="1"/>
    </xf>
    <xf numFmtId="3" fontId="18" fillId="0" borderId="28" xfId="0" applyNumberFormat="1" applyFont="1" applyBorder="1" applyAlignment="1">
      <alignment horizontal="center" wrapText="1"/>
    </xf>
    <xf numFmtId="4" fontId="3" fillId="0" borderId="0" xfId="0" applyNumberFormat="1" applyFont="1" applyAlignment="1">
      <alignment horizontal="center" vertical="center" wrapText="1"/>
    </xf>
    <xf numFmtId="3" fontId="12" fillId="0" borderId="29" xfId="0" applyNumberFormat="1" applyFont="1" applyBorder="1" applyAlignment="1">
      <alignment horizontal="center" vertical="center" wrapText="1"/>
    </xf>
    <xf numFmtId="3" fontId="12" fillId="0" borderId="20" xfId="0" applyNumberFormat="1" applyFont="1" applyBorder="1" applyAlignment="1">
      <alignment horizontal="center" vertical="center" wrapText="1"/>
    </xf>
    <xf numFmtId="3" fontId="12" fillId="0" borderId="30" xfId="0" applyNumberFormat="1" applyFont="1" applyBorder="1" applyAlignment="1">
      <alignment horizontal="center" vertical="center" wrapText="1"/>
    </xf>
    <xf numFmtId="4" fontId="38" fillId="0" borderId="0" xfId="0" applyNumberFormat="1" applyFont="1" applyAlignment="1">
      <alignment horizontal="left" vertical="center" wrapText="1"/>
    </xf>
    <xf numFmtId="4" fontId="3" fillId="0" borderId="0" xfId="0" applyNumberFormat="1" applyFont="1" applyAlignment="1">
      <alignment horizontal="center" vertical="top" wrapText="1"/>
    </xf>
    <xf numFmtId="4" fontId="2" fillId="0" borderId="0" xfId="0" applyNumberFormat="1" applyFont="1" applyAlignment="1">
      <alignment horizontal="center" vertical="top" wrapText="1"/>
    </xf>
    <xf numFmtId="4" fontId="25" fillId="0" borderId="27" xfId="0" applyNumberFormat="1" applyFont="1" applyBorder="1" applyAlignment="1">
      <alignment horizontal="center" vertical="center" wrapText="1"/>
    </xf>
    <xf numFmtId="4" fontId="25" fillId="0" borderId="65" xfId="0" applyNumberFormat="1" applyFont="1" applyBorder="1" applyAlignment="1">
      <alignment horizontal="left" vertical="center" wrapText="1"/>
    </xf>
    <xf numFmtId="4" fontId="25" fillId="0" borderId="0" xfId="0" applyNumberFormat="1" applyFont="1" applyBorder="1" applyAlignment="1">
      <alignment horizontal="left" vertical="center" wrapText="1"/>
    </xf>
    <xf numFmtId="4" fontId="25" fillId="0" borderId="66" xfId="0" applyNumberFormat="1" applyFont="1" applyBorder="1" applyAlignment="1">
      <alignment horizontal="left" vertical="center" wrapText="1"/>
    </xf>
    <xf numFmtId="4" fontId="25" fillId="0" borderId="10" xfId="0" applyNumberFormat="1" applyFont="1" applyBorder="1" applyAlignment="1">
      <alignment horizontal="center" vertical="center" wrapText="1"/>
    </xf>
    <xf numFmtId="3" fontId="12" fillId="0" borderId="41" xfId="0" applyNumberFormat="1" applyFont="1" applyBorder="1" applyAlignment="1">
      <alignment horizontal="center" vertical="center" wrapText="1"/>
    </xf>
    <xf numFmtId="0" fontId="20" fillId="0" borderId="56" xfId="2" applyFont="1" applyBorder="1" applyAlignment="1">
      <alignment horizontal="left" vertical="center" wrapText="1"/>
    </xf>
    <xf numFmtId="0" fontId="20" fillId="0" borderId="31" xfId="2" applyFont="1" applyBorder="1" applyAlignment="1">
      <alignment horizontal="left" vertical="center" wrapText="1"/>
    </xf>
    <xf numFmtId="0" fontId="61" fillId="0" borderId="0" xfId="2" applyFont="1" applyAlignment="1">
      <alignment horizontal="center" wrapText="1"/>
    </xf>
    <xf numFmtId="0" fontId="60" fillId="0" borderId="0" xfId="2" applyFont="1" applyAlignment="1">
      <alignment horizontal="center" wrapText="1"/>
    </xf>
    <xf numFmtId="0" fontId="60" fillId="0" borderId="57" xfId="2" applyFont="1" applyBorder="1" applyAlignment="1">
      <alignment horizontal="center" wrapText="1"/>
    </xf>
    <xf numFmtId="3" fontId="18" fillId="0" borderId="45" xfId="0" applyNumberFormat="1" applyFont="1" applyBorder="1" applyAlignment="1">
      <alignment horizontal="center" vertical="center" wrapText="1"/>
    </xf>
    <xf numFmtId="3" fontId="18" fillId="0" borderId="46" xfId="0" applyNumberFormat="1" applyFont="1" applyBorder="1" applyAlignment="1">
      <alignment horizontal="center" vertical="center" wrapText="1"/>
    </xf>
    <xf numFmtId="3" fontId="18" fillId="0" borderId="42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right" vertical="center" wrapText="1"/>
    </xf>
    <xf numFmtId="0" fontId="20" fillId="0" borderId="6" xfId="2" applyFont="1" applyBorder="1" applyAlignment="1">
      <alignment horizontal="left" vertical="center" wrapText="1"/>
    </xf>
    <xf numFmtId="0" fontId="20" fillId="0" borderId="26" xfId="2" applyFont="1" applyBorder="1" applyAlignment="1">
      <alignment horizontal="left" vertical="center" wrapText="1"/>
    </xf>
  </cellXfs>
  <cellStyles count="3">
    <cellStyle name="TableStyleLight1" xfId="1"/>
    <cellStyle name="Обычный" xfId="0" builtinId="0"/>
    <cellStyle name="Обычный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7B7B7"/>
      <rgbColor rgb="00808080"/>
      <rgbColor rgb="009999FF"/>
      <rgbColor rgb="00993366"/>
      <rgbColor rgb="00EFEFEF"/>
      <rgbColor rgb="00EEEEEE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FF99"/>
      <rgbColor rgb="0099CCFF"/>
      <rgbColor rgb="00FF99CC"/>
      <rgbColor rgb="00CC99FF"/>
      <rgbColor rgb="00FFE5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C4587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CC"/>
      <color rgb="FFFFFF37"/>
      <color rgb="FF97BAE5"/>
      <color rgb="FF2B65AB"/>
      <color rgb="FF3174C5"/>
      <color rgb="FF666699"/>
      <color rgb="FFDA0000"/>
      <color rgb="FFFFFF29"/>
      <color rgb="FFFFFF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4;&#1083;&#1100;&#1075;&#1072;%20&#1042;&#1072;&#1089;&#1080;&#1083;&#1100;&#1077;&#1074;&#1085;&#1072;\Desktop\&#1055;&#1056;&#1040;&#1049;&#1057;-&#1051;&#1048;&#1057;&#1058;%20&#1086;&#1090;%2001.01.2025%20&#8212;%20&#1053;&#1059;&#1046;&#1053;&#1054;&#10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/>
      <sheetData sheetId="1">
        <row r="3">
          <cell r="B3">
            <v>72.78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6"/>
  <sheetViews>
    <sheetView showGridLines="0" tabSelected="1" view="pageBreakPreview" topLeftCell="A160" zoomScaleNormal="100" zoomScaleSheetLayoutView="100" workbookViewId="0">
      <selection activeCell="I172" sqref="I172"/>
    </sheetView>
  </sheetViews>
  <sheetFormatPr defaultColWidth="8.5703125" defaultRowHeight="12.75" x14ac:dyDescent="0.2"/>
  <cols>
    <col min="1" max="1" width="5.5703125" style="112" customWidth="1"/>
    <col min="2" max="2" width="58.5703125" style="112" customWidth="1"/>
    <col min="3" max="8" width="16.5703125" style="112" customWidth="1"/>
    <col min="9" max="9" width="11.42578125" style="112" customWidth="1"/>
    <col min="10" max="16384" width="8.5703125" style="112"/>
  </cols>
  <sheetData>
    <row r="1" spans="1:8" x14ac:dyDescent="0.2">
      <c r="E1" s="113"/>
      <c r="F1" s="113"/>
      <c r="G1" s="266" t="s">
        <v>431</v>
      </c>
      <c r="H1" s="266"/>
    </row>
    <row r="2" spans="1:8" x14ac:dyDescent="0.2">
      <c r="E2" s="113"/>
      <c r="F2" s="113"/>
      <c r="G2" s="266"/>
      <c r="H2" s="266"/>
    </row>
    <row r="3" spans="1:8" x14ac:dyDescent="0.2">
      <c r="E3" s="113"/>
      <c r="F3" s="113"/>
      <c r="G3" s="266"/>
      <c r="H3" s="266"/>
    </row>
    <row r="4" spans="1:8" ht="12.95" customHeight="1" x14ac:dyDescent="0.2">
      <c r="E4" s="113"/>
      <c r="F4" s="113"/>
      <c r="G4" s="266"/>
      <c r="H4" s="266"/>
    </row>
    <row r="5" spans="1:8" x14ac:dyDescent="0.2">
      <c r="E5" s="113"/>
      <c r="F5" s="113"/>
      <c r="G5" s="266"/>
      <c r="H5" s="266"/>
    </row>
    <row r="6" spans="1:8" x14ac:dyDescent="0.2">
      <c r="E6" s="113"/>
      <c r="F6" s="113"/>
      <c r="G6" s="266"/>
      <c r="H6" s="266"/>
    </row>
    <row r="7" spans="1:8" ht="25.5" x14ac:dyDescent="0.35">
      <c r="A7" s="114"/>
      <c r="B7" s="183" t="s">
        <v>0</v>
      </c>
      <c r="C7" s="183"/>
      <c r="D7" s="183"/>
      <c r="E7" s="183"/>
      <c r="F7" s="183"/>
      <c r="G7" s="183"/>
      <c r="H7" s="183"/>
    </row>
    <row r="8" spans="1:8" ht="20.25" x14ac:dyDescent="0.25">
      <c r="A8" s="115"/>
      <c r="B8" s="182" t="s">
        <v>386</v>
      </c>
      <c r="C8" s="182"/>
      <c r="D8" s="182"/>
      <c r="E8" s="182"/>
      <c r="F8" s="182"/>
      <c r="G8" s="182"/>
      <c r="H8" s="182"/>
    </row>
    <row r="9" spans="1:8" x14ac:dyDescent="0.2">
      <c r="A9" s="113"/>
      <c r="B9" s="184" t="s">
        <v>469</v>
      </c>
      <c r="C9" s="184"/>
      <c r="D9" s="184"/>
      <c r="E9" s="184"/>
      <c r="F9" s="184"/>
      <c r="G9" s="184"/>
      <c r="H9" s="184"/>
    </row>
    <row r="10" spans="1:8" x14ac:dyDescent="0.2">
      <c r="A10" s="116"/>
      <c r="B10" s="181" t="s">
        <v>396</v>
      </c>
      <c r="C10" s="181"/>
      <c r="D10" s="181"/>
      <c r="E10" s="181"/>
      <c r="F10" s="181"/>
      <c r="G10" s="181"/>
      <c r="H10" s="181"/>
    </row>
    <row r="11" spans="1:8" ht="17.850000000000001" customHeight="1" x14ac:dyDescent="0.35">
      <c r="A11" s="117"/>
      <c r="B11" s="117"/>
      <c r="C11" s="117"/>
      <c r="D11" s="117"/>
      <c r="E11" s="117"/>
      <c r="F11" s="117"/>
      <c r="G11" s="117"/>
      <c r="H11" s="118"/>
    </row>
    <row r="12" spans="1:8" ht="23.25" x14ac:dyDescent="0.35">
      <c r="A12" s="114"/>
      <c r="B12" s="146" t="s">
        <v>448</v>
      </c>
      <c r="C12" s="146"/>
      <c r="D12" s="146"/>
      <c r="E12" s="146"/>
      <c r="F12" s="146"/>
      <c r="G12" s="146"/>
      <c r="H12" s="146"/>
    </row>
    <row r="13" spans="1:8" ht="18" x14ac:dyDescent="0.2">
      <c r="A13" s="28"/>
      <c r="B13" s="164" t="s">
        <v>447</v>
      </c>
      <c r="C13" s="165"/>
      <c r="D13" s="165"/>
      <c r="E13" s="165"/>
      <c r="F13" s="165"/>
      <c r="G13" s="165"/>
      <c r="H13" s="165"/>
    </row>
    <row r="14" spans="1:8" ht="101.45" customHeight="1" x14ac:dyDescent="0.2">
      <c r="A14" s="119"/>
      <c r="B14" s="29" t="s">
        <v>1</v>
      </c>
      <c r="C14" s="101" t="s">
        <v>397</v>
      </c>
      <c r="D14" s="29" t="s">
        <v>380</v>
      </c>
      <c r="E14" s="29" t="str">
        <f>CONCATENATE(Лист2!$B$2,Лист2!$B$3,Лист2!$B$4)</f>
        <v>Цена по СБЦ с учетом коэффициента-дефлятора Минстрой России на I кв 2025 г.: (72,78) руб.</v>
      </c>
      <c r="F14" s="187" t="s">
        <v>387</v>
      </c>
      <c r="G14" s="206" t="s">
        <v>388</v>
      </c>
      <c r="H14" s="206"/>
    </row>
    <row r="15" spans="1:8" ht="15" x14ac:dyDescent="0.2">
      <c r="A15" s="38"/>
      <c r="B15" s="21">
        <v>1</v>
      </c>
      <c r="C15" s="21">
        <v>2</v>
      </c>
      <c r="D15" s="21">
        <v>3</v>
      </c>
      <c r="E15" s="21">
        <v>4</v>
      </c>
      <c r="F15" s="188">
        <v>5</v>
      </c>
      <c r="G15" s="219">
        <v>6</v>
      </c>
      <c r="H15" s="219"/>
    </row>
    <row r="16" spans="1:8" ht="13.7" customHeight="1" x14ac:dyDescent="0.2">
      <c r="A16" s="30"/>
      <c r="B16" s="31" t="s">
        <v>2</v>
      </c>
      <c r="C16" s="32" t="s">
        <v>3</v>
      </c>
      <c r="D16" s="32">
        <v>5.7</v>
      </c>
      <c r="E16" s="32">
        <f>D16*Лист2!$B$3</f>
        <v>414.846</v>
      </c>
      <c r="F16" s="49">
        <v>0.45</v>
      </c>
      <c r="G16" s="205">
        <f>E16*F16</f>
        <v>186.6807</v>
      </c>
      <c r="H16" s="205"/>
    </row>
    <row r="17" spans="1:8" ht="13.7" customHeight="1" x14ac:dyDescent="0.2">
      <c r="A17" s="30"/>
      <c r="B17" s="31" t="s">
        <v>4</v>
      </c>
      <c r="C17" s="32" t="s">
        <v>5</v>
      </c>
      <c r="D17" s="32">
        <v>4</v>
      </c>
      <c r="E17" s="32">
        <f>D17*Лист2!$B$3</f>
        <v>291.12</v>
      </c>
      <c r="F17" s="49">
        <v>0.45</v>
      </c>
      <c r="G17" s="205">
        <f t="shared" ref="G17:G64" si="0">E17*F17</f>
        <v>131.00400000000002</v>
      </c>
      <c r="H17" s="205"/>
    </row>
    <row r="18" spans="1:8" ht="13.7" customHeight="1" x14ac:dyDescent="0.2">
      <c r="A18" s="30"/>
      <c r="B18" s="31" t="s">
        <v>6</v>
      </c>
      <c r="C18" s="32" t="s">
        <v>7</v>
      </c>
      <c r="D18" s="32">
        <v>9.6999999999999993</v>
      </c>
      <c r="E18" s="32">
        <f>D18*Лист2!$B$3</f>
        <v>705.96600000000001</v>
      </c>
      <c r="F18" s="49">
        <v>0.45</v>
      </c>
      <c r="G18" s="205">
        <f t="shared" si="0"/>
        <v>317.68470000000002</v>
      </c>
      <c r="H18" s="205"/>
    </row>
    <row r="19" spans="1:8" ht="13.7" customHeight="1" x14ac:dyDescent="0.2">
      <c r="A19" s="30"/>
      <c r="B19" s="31" t="s">
        <v>8</v>
      </c>
      <c r="C19" s="32" t="s">
        <v>9</v>
      </c>
      <c r="D19" s="32">
        <v>7.2</v>
      </c>
      <c r="E19" s="32">
        <f>D19*Лист2!$B$3</f>
        <v>524.01600000000008</v>
      </c>
      <c r="F19" s="49">
        <v>0.45</v>
      </c>
      <c r="G19" s="205">
        <f t="shared" si="0"/>
        <v>235.80720000000005</v>
      </c>
      <c r="H19" s="205"/>
    </row>
    <row r="20" spans="1:8" ht="13.7" customHeight="1" x14ac:dyDescent="0.2">
      <c r="A20" s="30"/>
      <c r="B20" s="31" t="s">
        <v>10</v>
      </c>
      <c r="C20" s="32" t="s">
        <v>11</v>
      </c>
      <c r="D20" s="32">
        <v>18.2</v>
      </c>
      <c r="E20" s="32">
        <f>D20*Лист2!$B$3</f>
        <v>1324.596</v>
      </c>
      <c r="F20" s="49">
        <v>0.45</v>
      </c>
      <c r="G20" s="205">
        <f t="shared" si="0"/>
        <v>596.06820000000005</v>
      </c>
      <c r="H20" s="205"/>
    </row>
    <row r="21" spans="1:8" ht="13.7" customHeight="1" x14ac:dyDescent="0.2">
      <c r="A21" s="30"/>
      <c r="B21" s="31" t="s">
        <v>12</v>
      </c>
      <c r="C21" s="32" t="s">
        <v>13</v>
      </c>
      <c r="D21" s="32">
        <v>20.2</v>
      </c>
      <c r="E21" s="32">
        <f>D21*Лист2!$B$3</f>
        <v>1470.1559999999999</v>
      </c>
      <c r="F21" s="49">
        <v>0.45</v>
      </c>
      <c r="G21" s="205">
        <f t="shared" si="0"/>
        <v>661.5702</v>
      </c>
      <c r="H21" s="205"/>
    </row>
    <row r="22" spans="1:8" ht="25.5" x14ac:dyDescent="0.2">
      <c r="A22" s="30"/>
      <c r="B22" s="31" t="s">
        <v>14</v>
      </c>
      <c r="C22" s="32" t="s">
        <v>15</v>
      </c>
      <c r="D22" s="32">
        <v>19.600000000000001</v>
      </c>
      <c r="E22" s="32">
        <f>D22*Лист2!$B$3</f>
        <v>1426.4880000000001</v>
      </c>
      <c r="F22" s="49">
        <v>0.45</v>
      </c>
      <c r="G22" s="205">
        <f t="shared" si="0"/>
        <v>641.91960000000006</v>
      </c>
      <c r="H22" s="205"/>
    </row>
    <row r="23" spans="1:8" ht="25.5" x14ac:dyDescent="0.2">
      <c r="A23" s="30"/>
      <c r="B23" s="31" t="s">
        <v>16</v>
      </c>
      <c r="C23" s="32" t="s">
        <v>17</v>
      </c>
      <c r="D23" s="32">
        <v>13.7</v>
      </c>
      <c r="E23" s="32">
        <f>D23*Лист2!$B$3</f>
        <v>997.08600000000001</v>
      </c>
      <c r="F23" s="49">
        <v>0.45</v>
      </c>
      <c r="G23" s="205">
        <f t="shared" si="0"/>
        <v>448.68870000000004</v>
      </c>
      <c r="H23" s="205"/>
    </row>
    <row r="24" spans="1:8" ht="13.7" customHeight="1" x14ac:dyDescent="0.2">
      <c r="A24" s="30"/>
      <c r="B24" s="31" t="s">
        <v>18</v>
      </c>
      <c r="C24" s="32" t="s">
        <v>19</v>
      </c>
      <c r="D24" s="32">
        <v>7.1</v>
      </c>
      <c r="E24" s="32">
        <f>D24*Лист2!$B$3</f>
        <v>516.73799999999994</v>
      </c>
      <c r="F24" s="49">
        <v>0.45</v>
      </c>
      <c r="G24" s="205">
        <f t="shared" si="0"/>
        <v>232.53209999999999</v>
      </c>
      <c r="H24" s="205"/>
    </row>
    <row r="25" spans="1:8" ht="13.7" customHeight="1" x14ac:dyDescent="0.2">
      <c r="A25" s="30"/>
      <c r="B25" s="31" t="s">
        <v>20</v>
      </c>
      <c r="C25" s="32" t="s">
        <v>21</v>
      </c>
      <c r="D25" s="32">
        <v>5</v>
      </c>
      <c r="E25" s="32">
        <f>D25*Лист2!$B$3</f>
        <v>363.9</v>
      </c>
      <c r="F25" s="49">
        <v>0.45</v>
      </c>
      <c r="G25" s="205">
        <f t="shared" si="0"/>
        <v>163.755</v>
      </c>
      <c r="H25" s="205"/>
    </row>
    <row r="26" spans="1:8" ht="38.25" x14ac:dyDescent="0.2">
      <c r="A26" s="30"/>
      <c r="B26" s="31" t="s">
        <v>22</v>
      </c>
      <c r="C26" s="32" t="s">
        <v>23</v>
      </c>
      <c r="D26" s="32">
        <v>47.1</v>
      </c>
      <c r="E26" s="32">
        <f>D26*Лист2!$B$3</f>
        <v>3427.9380000000001</v>
      </c>
      <c r="F26" s="49">
        <v>0.45</v>
      </c>
      <c r="G26" s="205">
        <f t="shared" si="0"/>
        <v>1542.5721000000001</v>
      </c>
      <c r="H26" s="205"/>
    </row>
    <row r="27" spans="1:8" ht="25.5" x14ac:dyDescent="0.2">
      <c r="A27" s="30"/>
      <c r="B27" s="31" t="s">
        <v>24</v>
      </c>
      <c r="C27" s="32" t="s">
        <v>25</v>
      </c>
      <c r="D27" s="32">
        <v>68.099999999999994</v>
      </c>
      <c r="E27" s="32">
        <f>D27*Лист2!$B$3</f>
        <v>4956.3179999999993</v>
      </c>
      <c r="F27" s="49">
        <v>0.45</v>
      </c>
      <c r="G27" s="205">
        <f t="shared" si="0"/>
        <v>2230.3430999999996</v>
      </c>
      <c r="H27" s="205"/>
    </row>
    <row r="28" spans="1:8" ht="13.7" customHeight="1" x14ac:dyDescent="0.2">
      <c r="A28" s="30"/>
      <c r="B28" s="31" t="s">
        <v>26</v>
      </c>
      <c r="C28" s="32" t="s">
        <v>27</v>
      </c>
      <c r="D28" s="32">
        <v>16.3</v>
      </c>
      <c r="E28" s="32">
        <f>D28*Лист2!$B$3</f>
        <v>1186.3140000000001</v>
      </c>
      <c r="F28" s="49">
        <v>0.45</v>
      </c>
      <c r="G28" s="205">
        <f t="shared" si="0"/>
        <v>533.84130000000005</v>
      </c>
      <c r="H28" s="205"/>
    </row>
    <row r="29" spans="1:8" ht="13.7" customHeight="1" x14ac:dyDescent="0.2">
      <c r="A29" s="30"/>
      <c r="B29" s="31" t="s">
        <v>359</v>
      </c>
      <c r="C29" s="32" t="s">
        <v>360</v>
      </c>
      <c r="D29" s="32">
        <v>18.2</v>
      </c>
      <c r="E29" s="32">
        <f>D29*Лист2!$B$3</f>
        <v>1324.596</v>
      </c>
      <c r="F29" s="49">
        <v>0.45</v>
      </c>
      <c r="G29" s="205">
        <f>E29*F29</f>
        <v>596.06820000000005</v>
      </c>
      <c r="H29" s="205"/>
    </row>
    <row r="30" spans="1:8" ht="13.7" customHeight="1" x14ac:dyDescent="0.2">
      <c r="A30" s="30"/>
      <c r="B30" s="31" t="s">
        <v>28</v>
      </c>
      <c r="C30" s="32" t="s">
        <v>29</v>
      </c>
      <c r="D30" s="32">
        <v>13.5</v>
      </c>
      <c r="E30" s="32">
        <f>D30*Лист2!$B$3</f>
        <v>982.53</v>
      </c>
      <c r="F30" s="49">
        <v>0.45</v>
      </c>
      <c r="G30" s="205">
        <f t="shared" si="0"/>
        <v>442.13850000000002</v>
      </c>
      <c r="H30" s="205"/>
    </row>
    <row r="31" spans="1:8" ht="13.7" customHeight="1" x14ac:dyDescent="0.2">
      <c r="A31" s="30"/>
      <c r="B31" s="31" t="s">
        <v>272</v>
      </c>
      <c r="C31" s="32" t="s">
        <v>273</v>
      </c>
      <c r="D31" s="32">
        <v>8.6</v>
      </c>
      <c r="E31" s="32">
        <f>D31*Лист2!$B$3</f>
        <v>625.90800000000002</v>
      </c>
      <c r="F31" s="49">
        <v>0.45</v>
      </c>
      <c r="G31" s="205">
        <f>E31*F31</f>
        <v>281.65860000000004</v>
      </c>
      <c r="H31" s="205"/>
    </row>
    <row r="32" spans="1:8" x14ac:dyDescent="0.2">
      <c r="A32" s="30"/>
      <c r="B32" s="31" t="s">
        <v>366</v>
      </c>
      <c r="C32" s="32" t="s">
        <v>368</v>
      </c>
      <c r="D32" s="32">
        <v>4.9000000000000004</v>
      </c>
      <c r="E32" s="32">
        <f>D32*Лист2!$B$3</f>
        <v>356.62200000000001</v>
      </c>
      <c r="F32" s="49">
        <v>0.45</v>
      </c>
      <c r="G32" s="205">
        <f>E32*F32</f>
        <v>160.47990000000001</v>
      </c>
      <c r="H32" s="205"/>
    </row>
    <row r="33" spans="1:9" x14ac:dyDescent="0.2">
      <c r="A33" s="30"/>
      <c r="B33" s="31" t="s">
        <v>367</v>
      </c>
      <c r="C33" s="32" t="s">
        <v>369</v>
      </c>
      <c r="D33" s="32">
        <v>7.7</v>
      </c>
      <c r="E33" s="32">
        <f>D33*Лист2!$B$3</f>
        <v>560.40600000000006</v>
      </c>
      <c r="F33" s="49">
        <v>0.45</v>
      </c>
      <c r="G33" s="205">
        <f>E33*F33</f>
        <v>252.18270000000004</v>
      </c>
      <c r="H33" s="205"/>
    </row>
    <row r="34" spans="1:9" x14ac:dyDescent="0.2">
      <c r="A34" s="30"/>
      <c r="B34" s="31" t="s">
        <v>212</v>
      </c>
      <c r="C34" s="120" t="s">
        <v>282</v>
      </c>
      <c r="D34" s="32">
        <v>69.8</v>
      </c>
      <c r="E34" s="32">
        <f>D34*Лист2!$B$3</f>
        <v>5080.0439999999999</v>
      </c>
      <c r="F34" s="49">
        <v>0.45</v>
      </c>
      <c r="G34" s="205">
        <f>E34*F34</f>
        <v>2286.0198</v>
      </c>
      <c r="H34" s="205"/>
    </row>
    <row r="35" spans="1:9" x14ac:dyDescent="0.2">
      <c r="A35" s="30"/>
      <c r="B35" s="44"/>
      <c r="C35" s="186"/>
      <c r="D35" s="45"/>
      <c r="E35" s="45"/>
      <c r="F35" s="45"/>
      <c r="G35" s="45"/>
      <c r="H35" s="44"/>
    </row>
    <row r="36" spans="1:9" x14ac:dyDescent="0.2">
      <c r="A36" s="30"/>
      <c r="B36" s="44"/>
      <c r="C36" s="121"/>
      <c r="D36" s="45"/>
      <c r="E36" s="45"/>
      <c r="F36" s="45"/>
      <c r="G36" s="45"/>
      <c r="H36" s="44"/>
    </row>
    <row r="37" spans="1:9" ht="18" x14ac:dyDescent="0.2">
      <c r="A37" s="30"/>
      <c r="B37" s="164" t="s">
        <v>446</v>
      </c>
      <c r="C37" s="165"/>
      <c r="D37" s="165"/>
      <c r="E37" s="165"/>
      <c r="F37" s="165"/>
      <c r="G37" s="165"/>
      <c r="H37" s="165"/>
    </row>
    <row r="38" spans="1:9" ht="89.25" x14ac:dyDescent="0.2">
      <c r="A38" s="30"/>
      <c r="B38" s="29" t="s">
        <v>1</v>
      </c>
      <c r="C38" s="101" t="s">
        <v>397</v>
      </c>
      <c r="D38" s="29" t="s">
        <v>380</v>
      </c>
      <c r="E38" s="29" t="str">
        <f>CONCATENATE(Лист2!$B$2,Лист2!$B$3,Лист2!$B$4)</f>
        <v>Цена по СБЦ с учетом коэффициента-дефлятора Минстрой России на I кв 2025 г.: (72,78) руб.</v>
      </c>
      <c r="F38" s="29" t="s">
        <v>387</v>
      </c>
      <c r="G38" s="29" t="s">
        <v>388</v>
      </c>
      <c r="H38" s="29" t="s">
        <v>433</v>
      </c>
    </row>
    <row r="39" spans="1:9" x14ac:dyDescent="0.2">
      <c r="A39" s="30"/>
      <c r="B39" s="21">
        <v>1</v>
      </c>
      <c r="C39" s="21">
        <v>2</v>
      </c>
      <c r="D39" s="21">
        <v>3</v>
      </c>
      <c r="E39" s="21">
        <v>4</v>
      </c>
      <c r="F39" s="21">
        <v>5</v>
      </c>
      <c r="G39" s="21">
        <v>6</v>
      </c>
      <c r="H39" s="21">
        <v>7</v>
      </c>
    </row>
    <row r="40" spans="1:9" ht="38.25" x14ac:dyDescent="0.2">
      <c r="A40" s="30"/>
      <c r="B40" s="31" t="s">
        <v>30</v>
      </c>
      <c r="C40" s="32" t="s">
        <v>31</v>
      </c>
      <c r="D40" s="32">
        <v>135</v>
      </c>
      <c r="E40" s="32">
        <f>D40*Лист2!$B$3</f>
        <v>9825.2999999999993</v>
      </c>
      <c r="F40" s="98">
        <v>0.4</v>
      </c>
      <c r="G40" s="32">
        <f t="shared" si="0"/>
        <v>3930.12</v>
      </c>
      <c r="H40" s="32">
        <f>G40-G40*0.15</f>
        <v>3340.6019999999999</v>
      </c>
      <c r="I40" s="103"/>
    </row>
    <row r="41" spans="1:9" x14ac:dyDescent="0.2">
      <c r="A41" s="30"/>
      <c r="B41" s="31" t="s">
        <v>32</v>
      </c>
      <c r="C41" s="32" t="s">
        <v>33</v>
      </c>
      <c r="D41" s="32">
        <v>225.5</v>
      </c>
      <c r="E41" s="32">
        <f>D41*Лист2!$B$3</f>
        <v>16411.89</v>
      </c>
      <c r="F41" s="98">
        <v>0.4</v>
      </c>
      <c r="G41" s="32">
        <f t="shared" si="0"/>
        <v>6564.7560000000003</v>
      </c>
      <c r="H41" s="32">
        <f t="shared" ref="H41:H74" si="1">G41-G41*0.15</f>
        <v>5580.0426000000007</v>
      </c>
      <c r="I41" s="103"/>
    </row>
    <row r="42" spans="1:9" ht="38.25" x14ac:dyDescent="0.2">
      <c r="A42" s="30"/>
      <c r="B42" s="31" t="s">
        <v>34</v>
      </c>
      <c r="C42" s="32" t="s">
        <v>35</v>
      </c>
      <c r="D42" s="32">
        <v>114.4</v>
      </c>
      <c r="E42" s="32">
        <f>D42*Лист2!$B$3</f>
        <v>8326.0320000000011</v>
      </c>
      <c r="F42" s="98">
        <v>0.4</v>
      </c>
      <c r="G42" s="32">
        <f t="shared" si="0"/>
        <v>3330.4128000000005</v>
      </c>
      <c r="H42" s="32">
        <f t="shared" si="1"/>
        <v>2830.8508800000004</v>
      </c>
      <c r="I42" s="103"/>
    </row>
    <row r="43" spans="1:9" ht="51" x14ac:dyDescent="0.2">
      <c r="A43" s="30"/>
      <c r="B43" s="31" t="s">
        <v>36</v>
      </c>
      <c r="C43" s="32" t="s">
        <v>37</v>
      </c>
      <c r="D43" s="32">
        <v>154.80000000000001</v>
      </c>
      <c r="E43" s="32">
        <f>D43*Лист2!$B$3</f>
        <v>11266.344000000001</v>
      </c>
      <c r="F43" s="98">
        <v>0.4</v>
      </c>
      <c r="G43" s="32">
        <f t="shared" si="0"/>
        <v>4506.5376000000006</v>
      </c>
      <c r="H43" s="32">
        <f t="shared" si="1"/>
        <v>3830.5569600000003</v>
      </c>
      <c r="I43" s="103"/>
    </row>
    <row r="44" spans="1:9" x14ac:dyDescent="0.2">
      <c r="A44" s="30"/>
      <c r="B44" s="31" t="s">
        <v>32</v>
      </c>
      <c r="C44" s="32" t="s">
        <v>38</v>
      </c>
      <c r="D44" s="32">
        <v>264.7</v>
      </c>
      <c r="E44" s="32">
        <f>D44*Лист2!$B$3</f>
        <v>19264.865999999998</v>
      </c>
      <c r="F44" s="98">
        <v>0.4</v>
      </c>
      <c r="G44" s="32">
        <f t="shared" si="0"/>
        <v>7705.9463999999998</v>
      </c>
      <c r="H44" s="32">
        <f t="shared" si="1"/>
        <v>6550.0544399999999</v>
      </c>
      <c r="I44" s="103"/>
    </row>
    <row r="45" spans="1:9" ht="51" x14ac:dyDescent="0.2">
      <c r="A45" s="30"/>
      <c r="B45" s="31" t="s">
        <v>39</v>
      </c>
      <c r="C45" s="32" t="s">
        <v>40</v>
      </c>
      <c r="D45" s="32">
        <v>134.4</v>
      </c>
      <c r="E45" s="32">
        <f>D45*Лист2!$B$3</f>
        <v>9781.6320000000014</v>
      </c>
      <c r="F45" s="98">
        <v>0.4</v>
      </c>
      <c r="G45" s="32">
        <f t="shared" si="0"/>
        <v>3912.6528000000008</v>
      </c>
      <c r="H45" s="32">
        <f t="shared" si="1"/>
        <v>3325.7548800000004</v>
      </c>
      <c r="I45" s="103"/>
    </row>
    <row r="46" spans="1:9" ht="51" x14ac:dyDescent="0.2">
      <c r="A46" s="30"/>
      <c r="B46" s="31" t="s">
        <v>41</v>
      </c>
      <c r="C46" s="32" t="s">
        <v>42</v>
      </c>
      <c r="D46" s="32">
        <v>101.9</v>
      </c>
      <c r="E46" s="32">
        <f>D46*Лист2!$B$3</f>
        <v>7416.2820000000002</v>
      </c>
      <c r="F46" s="98">
        <v>0.4</v>
      </c>
      <c r="G46" s="32">
        <f t="shared" si="0"/>
        <v>2966.5128000000004</v>
      </c>
      <c r="H46" s="32">
        <f t="shared" si="1"/>
        <v>2521.5358800000004</v>
      </c>
      <c r="I46" s="103"/>
    </row>
    <row r="47" spans="1:9" x14ac:dyDescent="0.2">
      <c r="A47" s="30"/>
      <c r="B47" s="31" t="s">
        <v>213</v>
      </c>
      <c r="C47" s="32" t="s">
        <v>43</v>
      </c>
      <c r="D47" s="32">
        <v>147.5</v>
      </c>
      <c r="E47" s="32">
        <f>D47*Лист2!$B$3</f>
        <v>10735.05</v>
      </c>
      <c r="F47" s="98">
        <v>0.4</v>
      </c>
      <c r="G47" s="32">
        <f t="shared" si="0"/>
        <v>4294.0199999999995</v>
      </c>
      <c r="H47" s="32">
        <f t="shared" si="1"/>
        <v>3649.9169999999995</v>
      </c>
      <c r="I47" s="103"/>
    </row>
    <row r="48" spans="1:9" ht="25.5" x14ac:dyDescent="0.2">
      <c r="A48" s="30"/>
      <c r="B48" s="31" t="s">
        <v>302</v>
      </c>
      <c r="C48" s="32" t="s">
        <v>303</v>
      </c>
      <c r="D48" s="32">
        <v>368.75</v>
      </c>
      <c r="E48" s="32">
        <f>D48*Лист2!$B$3</f>
        <v>26837.625</v>
      </c>
      <c r="F48" s="98">
        <v>0.4</v>
      </c>
      <c r="G48" s="32">
        <f t="shared" si="0"/>
        <v>10735.050000000001</v>
      </c>
      <c r="H48" s="32">
        <f t="shared" si="1"/>
        <v>9124.7925000000014</v>
      </c>
      <c r="I48" s="103"/>
    </row>
    <row r="49" spans="1:9" ht="38.25" x14ac:dyDescent="0.2">
      <c r="A49" s="30"/>
      <c r="B49" s="31" t="s">
        <v>44</v>
      </c>
      <c r="C49" s="32" t="s">
        <v>45</v>
      </c>
      <c r="D49" s="32">
        <v>182.5</v>
      </c>
      <c r="E49" s="32">
        <f>D49*Лист2!$B$3</f>
        <v>13282.35</v>
      </c>
      <c r="F49" s="98">
        <v>0.4</v>
      </c>
      <c r="G49" s="32">
        <f>E49*F49</f>
        <v>5312.9400000000005</v>
      </c>
      <c r="H49" s="32">
        <f t="shared" si="1"/>
        <v>4515.9990000000007</v>
      </c>
      <c r="I49" s="103"/>
    </row>
    <row r="50" spans="1:9" ht="51" x14ac:dyDescent="0.2">
      <c r="A50" s="30"/>
      <c r="B50" s="31" t="s">
        <v>46</v>
      </c>
      <c r="C50" s="32" t="s">
        <v>47</v>
      </c>
      <c r="D50" s="32">
        <v>129.6</v>
      </c>
      <c r="E50" s="32">
        <f>D50*Лист2!$B$3</f>
        <v>9432.2880000000005</v>
      </c>
      <c r="F50" s="98">
        <v>0.4</v>
      </c>
      <c r="G50" s="32">
        <f t="shared" si="0"/>
        <v>3772.9152000000004</v>
      </c>
      <c r="H50" s="32">
        <f t="shared" si="1"/>
        <v>3206.9779200000003</v>
      </c>
      <c r="I50" s="103"/>
    </row>
    <row r="51" spans="1:9" ht="38.25" x14ac:dyDescent="0.2">
      <c r="A51" s="30"/>
      <c r="B51" s="31" t="s">
        <v>48</v>
      </c>
      <c r="C51" s="32" t="s">
        <v>49</v>
      </c>
      <c r="D51" s="32">
        <v>201.5</v>
      </c>
      <c r="E51" s="32">
        <f>D51*Лист2!$B$3</f>
        <v>14665.17</v>
      </c>
      <c r="F51" s="98">
        <v>0.4</v>
      </c>
      <c r="G51" s="32">
        <f t="shared" si="0"/>
        <v>5866.0680000000002</v>
      </c>
      <c r="H51" s="32">
        <f t="shared" si="1"/>
        <v>4986.1578</v>
      </c>
      <c r="I51" s="103"/>
    </row>
    <row r="52" spans="1:9" ht="38.25" x14ac:dyDescent="0.2">
      <c r="A52" s="30"/>
      <c r="B52" s="31" t="s">
        <v>50</v>
      </c>
      <c r="C52" s="32" t="s">
        <v>51</v>
      </c>
      <c r="D52" s="32">
        <v>225</v>
      </c>
      <c r="E52" s="32">
        <f>D52*Лист2!$B$3</f>
        <v>16375.5</v>
      </c>
      <c r="F52" s="98">
        <v>0.4</v>
      </c>
      <c r="G52" s="32">
        <f t="shared" si="0"/>
        <v>6550.2000000000007</v>
      </c>
      <c r="H52" s="32">
        <f t="shared" si="1"/>
        <v>5567.670000000001</v>
      </c>
      <c r="I52" s="103"/>
    </row>
    <row r="53" spans="1:9" ht="51" x14ac:dyDescent="0.2">
      <c r="A53" s="30"/>
      <c r="B53" s="31" t="s">
        <v>52</v>
      </c>
      <c r="C53" s="32" t="s">
        <v>53</v>
      </c>
      <c r="D53" s="32">
        <v>193</v>
      </c>
      <c r="E53" s="32">
        <f>D53*Лист2!$B$3</f>
        <v>14046.54</v>
      </c>
      <c r="F53" s="98">
        <v>0.4</v>
      </c>
      <c r="G53" s="32">
        <f t="shared" si="0"/>
        <v>5618.6160000000009</v>
      </c>
      <c r="H53" s="32">
        <f t="shared" si="1"/>
        <v>4775.8236000000006</v>
      </c>
      <c r="I53" s="103"/>
    </row>
    <row r="54" spans="1:9" x14ac:dyDescent="0.2">
      <c r="A54" s="30"/>
      <c r="B54" s="31" t="s">
        <v>54</v>
      </c>
      <c r="C54" s="32" t="s">
        <v>55</v>
      </c>
      <c r="D54" s="32">
        <v>314.60000000000002</v>
      </c>
      <c r="E54" s="32">
        <f>D54*Лист2!$B$3</f>
        <v>22896.588000000003</v>
      </c>
      <c r="F54" s="98">
        <v>0.4</v>
      </c>
      <c r="G54" s="32">
        <f t="shared" si="0"/>
        <v>9158.6352000000024</v>
      </c>
      <c r="H54" s="32">
        <f t="shared" si="1"/>
        <v>7784.8399200000022</v>
      </c>
      <c r="I54" s="103"/>
    </row>
    <row r="55" spans="1:9" ht="51" x14ac:dyDescent="0.2">
      <c r="A55" s="30"/>
      <c r="B55" s="31" t="s">
        <v>56</v>
      </c>
      <c r="C55" s="32" t="s">
        <v>57</v>
      </c>
      <c r="D55" s="32">
        <v>178.1</v>
      </c>
      <c r="E55" s="32">
        <f>D55*Лист2!$B$3</f>
        <v>12962.118</v>
      </c>
      <c r="F55" s="98">
        <v>0.4</v>
      </c>
      <c r="G55" s="32">
        <f t="shared" si="0"/>
        <v>5184.8472000000002</v>
      </c>
      <c r="H55" s="32">
        <f t="shared" si="1"/>
        <v>4407.1201200000005</v>
      </c>
      <c r="I55" s="103"/>
    </row>
    <row r="56" spans="1:9" ht="63.75" x14ac:dyDescent="0.2">
      <c r="A56" s="30"/>
      <c r="B56" s="31" t="s">
        <v>58</v>
      </c>
      <c r="C56" s="32" t="s">
        <v>59</v>
      </c>
      <c r="D56" s="32">
        <v>220.2</v>
      </c>
      <c r="E56" s="32">
        <f>D56*Лист2!$B$3</f>
        <v>16026.155999999999</v>
      </c>
      <c r="F56" s="98">
        <v>0.4</v>
      </c>
      <c r="G56" s="32">
        <f>E56*F56</f>
        <v>6410.4624000000003</v>
      </c>
      <c r="H56" s="32">
        <f t="shared" si="1"/>
        <v>5448.8930400000008</v>
      </c>
      <c r="I56" s="103"/>
    </row>
    <row r="57" spans="1:9" x14ac:dyDescent="0.2">
      <c r="A57" s="30"/>
      <c r="B57" s="31" t="s">
        <v>32</v>
      </c>
      <c r="C57" s="32" t="s">
        <v>60</v>
      </c>
      <c r="D57" s="32">
        <v>353.6</v>
      </c>
      <c r="E57" s="32">
        <f>D57*Лист2!$B$3</f>
        <v>25735.008000000002</v>
      </c>
      <c r="F57" s="98">
        <v>0.4</v>
      </c>
      <c r="G57" s="32">
        <f t="shared" si="0"/>
        <v>10294.003200000001</v>
      </c>
      <c r="H57" s="32">
        <f t="shared" si="1"/>
        <v>8749.9027200000019</v>
      </c>
      <c r="I57" s="103"/>
    </row>
    <row r="58" spans="1:9" ht="38.25" x14ac:dyDescent="0.2">
      <c r="A58" s="30"/>
      <c r="B58" s="31" t="s">
        <v>61</v>
      </c>
      <c r="C58" s="32" t="s">
        <v>62</v>
      </c>
      <c r="D58" s="32">
        <v>199.8</v>
      </c>
      <c r="E58" s="32">
        <f>D58*Лист2!$B$3</f>
        <v>14541.444000000001</v>
      </c>
      <c r="F58" s="98">
        <v>0.4</v>
      </c>
      <c r="G58" s="32">
        <f t="shared" si="0"/>
        <v>5816.5776000000005</v>
      </c>
      <c r="H58" s="32">
        <f t="shared" si="1"/>
        <v>4944.0909600000005</v>
      </c>
      <c r="I58" s="103"/>
    </row>
    <row r="59" spans="1:9" x14ac:dyDescent="0.2">
      <c r="A59" s="30"/>
      <c r="B59" s="31" t="s">
        <v>63</v>
      </c>
      <c r="C59" s="32" t="s">
        <v>42</v>
      </c>
      <c r="D59" s="32">
        <v>101.9</v>
      </c>
      <c r="E59" s="32">
        <f>D59*Лист2!$B$3</f>
        <v>7416.2820000000002</v>
      </c>
      <c r="F59" s="98">
        <v>0.4</v>
      </c>
      <c r="G59" s="32">
        <f t="shared" si="0"/>
        <v>2966.5128000000004</v>
      </c>
      <c r="H59" s="32"/>
    </row>
    <row r="60" spans="1:9" ht="25.5" x14ac:dyDescent="0.2">
      <c r="A60" s="30"/>
      <c r="B60" s="31" t="s">
        <v>64</v>
      </c>
      <c r="C60" s="32" t="s">
        <v>65</v>
      </c>
      <c r="D60" s="32">
        <v>8.6999999999999993</v>
      </c>
      <c r="E60" s="32">
        <f>D60*Лист2!$B$3</f>
        <v>633.18599999999992</v>
      </c>
      <c r="F60" s="98">
        <v>0.4</v>
      </c>
      <c r="G60" s="32">
        <f t="shared" si="0"/>
        <v>253.27439999999999</v>
      </c>
      <c r="H60" s="32"/>
    </row>
    <row r="61" spans="1:9" x14ac:dyDescent="0.2">
      <c r="A61" s="30"/>
      <c r="B61" s="31" t="s">
        <v>66</v>
      </c>
      <c r="C61" s="32" t="s">
        <v>67</v>
      </c>
      <c r="D61" s="32">
        <v>14.4</v>
      </c>
      <c r="E61" s="32">
        <f>D61*Лист2!$B$3</f>
        <v>1048.0320000000002</v>
      </c>
      <c r="F61" s="98">
        <v>0.4</v>
      </c>
      <c r="G61" s="32">
        <f t="shared" si="0"/>
        <v>419.21280000000007</v>
      </c>
      <c r="H61" s="32"/>
    </row>
    <row r="62" spans="1:9" ht="38.25" x14ac:dyDescent="0.2">
      <c r="A62" s="30"/>
      <c r="B62" s="31" t="s">
        <v>363</v>
      </c>
      <c r="C62" s="32" t="s">
        <v>68</v>
      </c>
      <c r="D62" s="32">
        <v>26.9</v>
      </c>
      <c r="E62" s="32">
        <f>D62*Лист2!$B$3</f>
        <v>1957.7819999999999</v>
      </c>
      <c r="F62" s="98">
        <v>0.4</v>
      </c>
      <c r="G62" s="32">
        <f t="shared" si="0"/>
        <v>783.11279999999999</v>
      </c>
      <c r="H62" s="32"/>
    </row>
    <row r="63" spans="1:9" ht="38.25" x14ac:dyDescent="0.2">
      <c r="A63" s="30"/>
      <c r="B63" s="31" t="s">
        <v>364</v>
      </c>
      <c r="C63" s="32" t="s">
        <v>361</v>
      </c>
      <c r="D63" s="32">
        <v>37.5</v>
      </c>
      <c r="E63" s="32">
        <f>D63*Лист2!$B$3</f>
        <v>2729.25</v>
      </c>
      <c r="F63" s="98">
        <v>0.4</v>
      </c>
      <c r="G63" s="32">
        <f t="shared" si="0"/>
        <v>1091.7</v>
      </c>
      <c r="H63" s="32"/>
    </row>
    <row r="64" spans="1:9" x14ac:dyDescent="0.2">
      <c r="A64" s="30"/>
      <c r="B64" s="31" t="s">
        <v>362</v>
      </c>
      <c r="C64" s="32" t="s">
        <v>68</v>
      </c>
      <c r="D64" s="32">
        <v>26.9</v>
      </c>
      <c r="E64" s="32">
        <f>D64*Лист2!$B$3</f>
        <v>1957.7819999999999</v>
      </c>
      <c r="F64" s="98">
        <v>0.4</v>
      </c>
      <c r="G64" s="32">
        <f t="shared" si="0"/>
        <v>783.11279999999999</v>
      </c>
      <c r="H64" s="31"/>
    </row>
    <row r="65" spans="1:8" ht="89.25" x14ac:dyDescent="0.2">
      <c r="A65" s="30"/>
      <c r="B65" s="33" t="s">
        <v>411</v>
      </c>
      <c r="C65" s="34" t="s">
        <v>148</v>
      </c>
      <c r="D65" s="34">
        <v>200.3</v>
      </c>
      <c r="E65" s="34">
        <f>D65*Лист2!$B$3</f>
        <v>14577.834000000001</v>
      </c>
      <c r="F65" s="98">
        <v>0.4</v>
      </c>
      <c r="G65" s="34">
        <f>E65*F65</f>
        <v>5831.133600000001</v>
      </c>
      <c r="H65" s="34">
        <f t="shared" si="1"/>
        <v>4956.4635600000011</v>
      </c>
    </row>
    <row r="66" spans="1:8" ht="63.75" x14ac:dyDescent="0.2">
      <c r="A66" s="30"/>
      <c r="B66" s="33" t="s">
        <v>410</v>
      </c>
      <c r="C66" s="34" t="s">
        <v>149</v>
      </c>
      <c r="D66" s="34">
        <v>221.1</v>
      </c>
      <c r="E66" s="34">
        <f>D66*Лист2!$B$3</f>
        <v>16091.657999999999</v>
      </c>
      <c r="F66" s="98">
        <v>0.4</v>
      </c>
      <c r="G66" s="34">
        <f>E66*F66</f>
        <v>6436.6632</v>
      </c>
      <c r="H66" s="34">
        <f t="shared" si="1"/>
        <v>5471.1637200000005</v>
      </c>
    </row>
    <row r="67" spans="1:8" ht="89.25" x14ac:dyDescent="0.2">
      <c r="A67" s="30"/>
      <c r="B67" s="33" t="s">
        <v>409</v>
      </c>
      <c r="C67" s="34" t="s">
        <v>370</v>
      </c>
      <c r="D67" s="34">
        <v>227.5</v>
      </c>
      <c r="E67" s="34">
        <f>D67*Лист2!$B$3</f>
        <v>16557.45</v>
      </c>
      <c r="F67" s="98">
        <v>0.4</v>
      </c>
      <c r="G67" s="34">
        <f>E67*F67</f>
        <v>6622.9800000000005</v>
      </c>
      <c r="H67" s="34">
        <f t="shared" si="1"/>
        <v>5629.5330000000004</v>
      </c>
    </row>
    <row r="68" spans="1:8" ht="89.25" x14ac:dyDescent="0.2">
      <c r="A68" s="30"/>
      <c r="B68" s="33" t="s">
        <v>408</v>
      </c>
      <c r="C68" s="34" t="s">
        <v>371</v>
      </c>
      <c r="D68" s="34">
        <v>248.3</v>
      </c>
      <c r="E68" s="34">
        <f>D68*Лист2!$B$3</f>
        <v>18071.274000000001</v>
      </c>
      <c r="F68" s="98">
        <v>0.4</v>
      </c>
      <c r="G68" s="34">
        <f t="shared" ref="G68:G74" si="2">E68*F68</f>
        <v>7228.5096000000012</v>
      </c>
      <c r="H68" s="34">
        <f t="shared" si="1"/>
        <v>6144.2331600000016</v>
      </c>
    </row>
    <row r="69" spans="1:8" ht="89.25" x14ac:dyDescent="0.2">
      <c r="A69" s="30"/>
      <c r="B69" s="33" t="s">
        <v>414</v>
      </c>
      <c r="C69" s="34" t="s">
        <v>150</v>
      </c>
      <c r="D69" s="34">
        <v>321.89999999999998</v>
      </c>
      <c r="E69" s="34">
        <f>D69*Лист2!$B$3</f>
        <v>23427.881999999998</v>
      </c>
      <c r="F69" s="98">
        <v>0.4</v>
      </c>
      <c r="G69" s="34">
        <f t="shared" si="2"/>
        <v>9371.1527999999998</v>
      </c>
      <c r="H69" s="34">
        <f t="shared" si="1"/>
        <v>7965.4798799999999</v>
      </c>
    </row>
    <row r="70" spans="1:8" ht="63.75" x14ac:dyDescent="0.2">
      <c r="A70" s="30"/>
      <c r="B70" s="33" t="s">
        <v>415</v>
      </c>
      <c r="C70" s="34" t="s">
        <v>151</v>
      </c>
      <c r="D70" s="34">
        <v>342.7</v>
      </c>
      <c r="E70" s="34">
        <f>D70*Лист2!$B$3</f>
        <v>24941.705999999998</v>
      </c>
      <c r="F70" s="98">
        <v>0.4</v>
      </c>
      <c r="G70" s="34">
        <f t="shared" si="2"/>
        <v>9976.6823999999997</v>
      </c>
      <c r="H70" s="34">
        <f t="shared" si="1"/>
        <v>8480.1800399999993</v>
      </c>
    </row>
    <row r="71" spans="1:8" ht="51" x14ac:dyDescent="0.2">
      <c r="A71" s="30"/>
      <c r="B71" s="33" t="s">
        <v>141</v>
      </c>
      <c r="C71" s="34" t="s">
        <v>152</v>
      </c>
      <c r="D71" s="34">
        <v>131.80000000000001</v>
      </c>
      <c r="E71" s="34">
        <f>D71*Лист2!$B$3</f>
        <v>9592.4040000000005</v>
      </c>
      <c r="F71" s="98">
        <v>0.4</v>
      </c>
      <c r="G71" s="34">
        <f t="shared" si="2"/>
        <v>3836.9616000000005</v>
      </c>
      <c r="H71" s="34">
        <f t="shared" si="1"/>
        <v>3261.4173600000004</v>
      </c>
    </row>
    <row r="72" spans="1:8" ht="38.25" x14ac:dyDescent="0.2">
      <c r="A72" s="30"/>
      <c r="B72" s="33" t="s">
        <v>407</v>
      </c>
      <c r="C72" s="34" t="s">
        <v>153</v>
      </c>
      <c r="D72" s="34">
        <v>149.4</v>
      </c>
      <c r="E72" s="34">
        <f>D72*Лист2!$B$3</f>
        <v>10873.332</v>
      </c>
      <c r="F72" s="98">
        <v>0.4</v>
      </c>
      <c r="G72" s="34">
        <f t="shared" si="2"/>
        <v>4349.3328000000001</v>
      </c>
      <c r="H72" s="34">
        <f t="shared" si="1"/>
        <v>3696.9328800000003</v>
      </c>
    </row>
    <row r="73" spans="1:8" ht="51" x14ac:dyDescent="0.2">
      <c r="A73" s="30"/>
      <c r="B73" s="33" t="s">
        <v>416</v>
      </c>
      <c r="C73" s="34" t="s">
        <v>154</v>
      </c>
      <c r="D73" s="34">
        <v>222.3</v>
      </c>
      <c r="E73" s="34">
        <f>D73*Лист2!$B$3</f>
        <v>16178.994000000001</v>
      </c>
      <c r="F73" s="98">
        <v>0.4</v>
      </c>
      <c r="G73" s="34">
        <f t="shared" si="2"/>
        <v>6471.597600000001</v>
      </c>
      <c r="H73" s="34">
        <f t="shared" si="1"/>
        <v>5500.8579600000012</v>
      </c>
    </row>
    <row r="74" spans="1:8" ht="42.75" customHeight="1" x14ac:dyDescent="0.2">
      <c r="A74" s="30"/>
      <c r="B74" s="33" t="s">
        <v>417</v>
      </c>
      <c r="C74" s="34" t="s">
        <v>155</v>
      </c>
      <c r="D74" s="34">
        <v>239.9</v>
      </c>
      <c r="E74" s="34">
        <f>D74*Лист2!$B$3</f>
        <v>17459.922000000002</v>
      </c>
      <c r="F74" s="98">
        <v>0.4</v>
      </c>
      <c r="G74" s="34">
        <f t="shared" si="2"/>
        <v>6983.9688000000015</v>
      </c>
      <c r="H74" s="34">
        <f t="shared" si="1"/>
        <v>5936.3734800000011</v>
      </c>
    </row>
    <row r="75" spans="1:8" ht="38.25" x14ac:dyDescent="0.2">
      <c r="A75" s="30"/>
      <c r="B75" s="31" t="s">
        <v>283</v>
      </c>
      <c r="C75" s="122"/>
      <c r="D75" s="32"/>
      <c r="E75" s="32"/>
      <c r="F75" s="32"/>
      <c r="G75" s="32">
        <v>6000</v>
      </c>
      <c r="H75" s="31"/>
    </row>
    <row r="76" spans="1:8" s="118" customFormat="1" ht="14.25" x14ac:dyDescent="0.2">
      <c r="A76" s="35"/>
      <c r="B76" s="178" t="s">
        <v>211</v>
      </c>
      <c r="C76" s="179"/>
      <c r="D76" s="179"/>
      <c r="E76" s="179"/>
      <c r="F76" s="179"/>
      <c r="G76" s="180">
        <v>6000</v>
      </c>
      <c r="H76" s="178"/>
    </row>
    <row r="77" spans="1:8" x14ac:dyDescent="0.2">
      <c r="A77" s="30"/>
      <c r="B77" s="208" t="s">
        <v>462</v>
      </c>
      <c r="C77" s="209"/>
      <c r="D77" s="209"/>
      <c r="E77" s="209"/>
      <c r="F77" s="209"/>
      <c r="G77" s="209"/>
      <c r="H77" s="210"/>
    </row>
    <row r="78" spans="1:8" x14ac:dyDescent="0.2">
      <c r="A78" s="30"/>
      <c r="B78" s="211"/>
      <c r="C78" s="212"/>
      <c r="D78" s="212"/>
      <c r="E78" s="212"/>
      <c r="F78" s="212"/>
      <c r="G78" s="212"/>
      <c r="H78" s="213"/>
    </row>
    <row r="79" spans="1:8" x14ac:dyDescent="0.2">
      <c r="A79" s="30"/>
      <c r="B79" s="185"/>
      <c r="C79" s="185"/>
      <c r="D79" s="185"/>
      <c r="E79" s="185"/>
      <c r="F79" s="185"/>
      <c r="G79" s="185"/>
      <c r="H79" s="185"/>
    </row>
    <row r="80" spans="1:8" ht="15" x14ac:dyDescent="0.2">
      <c r="A80" s="36"/>
      <c r="B80" s="37"/>
      <c r="C80" s="37"/>
      <c r="D80" s="37"/>
      <c r="E80" s="37"/>
      <c r="F80" s="37"/>
      <c r="G80" s="37"/>
      <c r="H80" s="37"/>
    </row>
    <row r="81" spans="1:8" ht="18" x14ac:dyDescent="0.2">
      <c r="A81" s="28"/>
      <c r="B81" s="160" t="s">
        <v>445</v>
      </c>
      <c r="C81" s="161"/>
      <c r="D81" s="161"/>
      <c r="E81" s="161"/>
      <c r="F81" s="161"/>
      <c r="G81" s="165"/>
      <c r="H81" s="165"/>
    </row>
    <row r="82" spans="1:8" ht="89.25" x14ac:dyDescent="0.2">
      <c r="A82" s="119"/>
      <c r="B82" s="101" t="s">
        <v>1</v>
      </c>
      <c r="C82" s="101" t="s">
        <v>397</v>
      </c>
      <c r="D82" s="101" t="s">
        <v>380</v>
      </c>
      <c r="E82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82" s="46" t="s">
        <v>387</v>
      </c>
      <c r="G82" s="206" t="s">
        <v>388</v>
      </c>
      <c r="H82" s="206"/>
    </row>
    <row r="83" spans="1:8" ht="15" x14ac:dyDescent="0.2">
      <c r="A83" s="38"/>
      <c r="B83" s="39">
        <v>1</v>
      </c>
      <c r="C83" s="39">
        <v>2</v>
      </c>
      <c r="D83" s="39">
        <v>3</v>
      </c>
      <c r="E83" s="39">
        <v>4</v>
      </c>
      <c r="F83" s="189">
        <v>5</v>
      </c>
      <c r="G83" s="207">
        <v>6</v>
      </c>
      <c r="H83" s="207"/>
    </row>
    <row r="84" spans="1:8" x14ac:dyDescent="0.2">
      <c r="A84" s="30"/>
      <c r="B84" s="40" t="s">
        <v>69</v>
      </c>
      <c r="C84" s="99" t="s">
        <v>70</v>
      </c>
      <c r="D84" s="99">
        <v>45.5</v>
      </c>
      <c r="E84" s="99">
        <f>D84*Лист2!$B$3</f>
        <v>3311.4900000000002</v>
      </c>
      <c r="F84" s="49">
        <v>0.45</v>
      </c>
      <c r="G84" s="205">
        <f t="shared" ref="G84:G106" si="3">E84*F84</f>
        <v>1490.1705000000002</v>
      </c>
      <c r="H84" s="205"/>
    </row>
    <row r="85" spans="1:8" ht="25.5" x14ac:dyDescent="0.2">
      <c r="A85" s="30"/>
      <c r="B85" s="57" t="s">
        <v>71</v>
      </c>
      <c r="C85" s="99" t="s">
        <v>72</v>
      </c>
      <c r="D85" s="99">
        <v>40</v>
      </c>
      <c r="E85" s="99">
        <f>D85*Лист2!$B$3</f>
        <v>2911.2</v>
      </c>
      <c r="F85" s="49">
        <v>0.45</v>
      </c>
      <c r="G85" s="205">
        <f t="shared" si="3"/>
        <v>1310.04</v>
      </c>
      <c r="H85" s="205"/>
    </row>
    <row r="86" spans="1:8" x14ac:dyDescent="0.2">
      <c r="A86" s="30"/>
      <c r="B86" s="60" t="s">
        <v>4</v>
      </c>
      <c r="C86" s="193" t="s">
        <v>73</v>
      </c>
      <c r="D86" s="99">
        <v>1.9</v>
      </c>
      <c r="E86" s="99">
        <f>D86*Лист2!$B$3</f>
        <v>138.28199999999998</v>
      </c>
      <c r="F86" s="49">
        <v>0.45</v>
      </c>
      <c r="G86" s="205">
        <f t="shared" si="3"/>
        <v>62.226899999999993</v>
      </c>
      <c r="H86" s="205"/>
    </row>
    <row r="87" spans="1:8" x14ac:dyDescent="0.2">
      <c r="A87" s="30"/>
      <c r="B87" s="194" t="s">
        <v>2</v>
      </c>
      <c r="C87" s="99" t="s">
        <v>74</v>
      </c>
      <c r="D87" s="99">
        <v>2.9</v>
      </c>
      <c r="E87" s="99">
        <f>D87*Лист2!$B$3</f>
        <v>211.06199999999998</v>
      </c>
      <c r="F87" s="49">
        <v>0.45</v>
      </c>
      <c r="G87" s="205">
        <f t="shared" si="3"/>
        <v>94.977899999999991</v>
      </c>
      <c r="H87" s="205"/>
    </row>
    <row r="88" spans="1:8" x14ac:dyDescent="0.2">
      <c r="A88" s="30"/>
      <c r="B88" s="40" t="s">
        <v>75</v>
      </c>
      <c r="C88" s="99" t="s">
        <v>76</v>
      </c>
      <c r="D88" s="99">
        <v>3.4</v>
      </c>
      <c r="E88" s="99">
        <f>D88*Лист2!$B$3</f>
        <v>247.452</v>
      </c>
      <c r="F88" s="49">
        <v>0.45</v>
      </c>
      <c r="G88" s="205">
        <f t="shared" si="3"/>
        <v>111.35340000000001</v>
      </c>
      <c r="H88" s="205"/>
    </row>
    <row r="89" spans="1:8" x14ac:dyDescent="0.2">
      <c r="A89" s="30"/>
      <c r="B89" s="40" t="s">
        <v>77</v>
      </c>
      <c r="C89" s="99" t="s">
        <v>78</v>
      </c>
      <c r="D89" s="99">
        <v>16.2</v>
      </c>
      <c r="E89" s="99">
        <f>D89*Лист2!$B$3</f>
        <v>1179.0360000000001</v>
      </c>
      <c r="F89" s="49">
        <v>0.45</v>
      </c>
      <c r="G89" s="205">
        <f t="shared" si="3"/>
        <v>530.56620000000009</v>
      </c>
      <c r="H89" s="205"/>
    </row>
    <row r="90" spans="1:8" ht="25.5" x14ac:dyDescent="0.2">
      <c r="A90" s="30"/>
      <c r="B90" s="40" t="s">
        <v>79</v>
      </c>
      <c r="C90" s="99" t="s">
        <v>19</v>
      </c>
      <c r="D90" s="99">
        <v>7.1</v>
      </c>
      <c r="E90" s="99">
        <f>D90*Лист2!$B$3</f>
        <v>516.73799999999994</v>
      </c>
      <c r="F90" s="49">
        <v>0.45</v>
      </c>
      <c r="G90" s="205">
        <f t="shared" si="3"/>
        <v>232.53209999999999</v>
      </c>
      <c r="H90" s="205"/>
    </row>
    <row r="91" spans="1:8" ht="25.5" x14ac:dyDescent="0.2">
      <c r="A91" s="30"/>
      <c r="B91" s="40" t="s">
        <v>16</v>
      </c>
      <c r="C91" s="99" t="s">
        <v>17</v>
      </c>
      <c r="D91" s="99">
        <v>13.7</v>
      </c>
      <c r="E91" s="99">
        <f>D91*Лист2!$B$3</f>
        <v>997.08600000000001</v>
      </c>
      <c r="F91" s="49">
        <v>0.45</v>
      </c>
      <c r="G91" s="205">
        <f t="shared" si="3"/>
        <v>448.68870000000004</v>
      </c>
      <c r="H91" s="205"/>
    </row>
    <row r="92" spans="1:8" x14ac:dyDescent="0.2">
      <c r="A92" s="30"/>
      <c r="B92" s="44"/>
      <c r="C92" s="45"/>
      <c r="D92" s="45"/>
      <c r="E92" s="45"/>
      <c r="F92" s="45"/>
      <c r="G92" s="45"/>
      <c r="H92" s="44"/>
    </row>
    <row r="93" spans="1:8" x14ac:dyDescent="0.2">
      <c r="A93" s="30"/>
      <c r="B93" s="44"/>
      <c r="C93" s="45"/>
      <c r="D93" s="45"/>
      <c r="E93" s="45"/>
      <c r="F93" s="45"/>
      <c r="G93" s="45"/>
      <c r="H93" s="44"/>
    </row>
    <row r="94" spans="1:8" ht="18" x14ac:dyDescent="0.2">
      <c r="A94" s="30"/>
      <c r="B94" s="191" t="s">
        <v>444</v>
      </c>
      <c r="C94" s="191"/>
      <c r="D94" s="191"/>
      <c r="E94" s="191"/>
      <c r="F94" s="191"/>
      <c r="G94" s="191"/>
      <c r="H94" s="191"/>
    </row>
    <row r="95" spans="1:8" ht="89.25" x14ac:dyDescent="0.2">
      <c r="A95" s="30"/>
      <c r="B95" s="108" t="s">
        <v>1</v>
      </c>
      <c r="C95" s="108" t="s">
        <v>397</v>
      </c>
      <c r="D95" s="108" t="s">
        <v>380</v>
      </c>
      <c r="E95" s="108" t="str">
        <f>CONCATENATE(Лист2!$B$2,Лист2!$B$3,Лист2!$B$4)</f>
        <v>Цена по СБЦ с учетом коэффициента-дефлятора Минстрой России на I кв 2025 г.: (72,78) руб.</v>
      </c>
      <c r="F95" s="108" t="s">
        <v>387</v>
      </c>
      <c r="G95" s="108" t="s">
        <v>388</v>
      </c>
      <c r="H95" s="192" t="s">
        <v>433</v>
      </c>
    </row>
    <row r="96" spans="1:8" x14ac:dyDescent="0.2">
      <c r="A96" s="30"/>
      <c r="B96" s="21">
        <v>1</v>
      </c>
      <c r="C96" s="21">
        <v>2</v>
      </c>
      <c r="D96" s="21">
        <v>3</v>
      </c>
      <c r="E96" s="21">
        <v>4</v>
      </c>
      <c r="F96" s="21">
        <v>5</v>
      </c>
      <c r="G96" s="21">
        <v>6</v>
      </c>
      <c r="H96" s="21">
        <v>7</v>
      </c>
    </row>
    <row r="97" spans="1:8" ht="38.25" x14ac:dyDescent="0.2">
      <c r="A97" s="30"/>
      <c r="B97" s="40" t="s">
        <v>80</v>
      </c>
      <c r="C97" s="99" t="s">
        <v>81</v>
      </c>
      <c r="D97" s="99">
        <v>94.6</v>
      </c>
      <c r="E97" s="99">
        <f>D97*Лист2!$B$3</f>
        <v>6884.9879999999994</v>
      </c>
      <c r="F97" s="98">
        <v>0.4</v>
      </c>
      <c r="G97" s="32">
        <f t="shared" si="3"/>
        <v>2753.9951999999998</v>
      </c>
      <c r="H97" s="99">
        <f t="shared" ref="H97:H102" si="4">G97-G97*0.15</f>
        <v>2340.8959199999999</v>
      </c>
    </row>
    <row r="98" spans="1:8" x14ac:dyDescent="0.2">
      <c r="A98" s="30"/>
      <c r="B98" s="40" t="s">
        <v>54</v>
      </c>
      <c r="C98" s="99" t="s">
        <v>82</v>
      </c>
      <c r="D98" s="99">
        <v>145.4</v>
      </c>
      <c r="E98" s="99">
        <f>D98*Лист2!$B$3</f>
        <v>10582.212000000001</v>
      </c>
      <c r="F98" s="98">
        <v>0.4</v>
      </c>
      <c r="G98" s="32">
        <f t="shared" si="3"/>
        <v>4232.8848000000007</v>
      </c>
      <c r="H98" s="99">
        <f t="shared" si="4"/>
        <v>3597.9520800000005</v>
      </c>
    </row>
    <row r="99" spans="1:8" ht="38.25" x14ac:dyDescent="0.2">
      <c r="A99" s="30"/>
      <c r="B99" s="40" t="s">
        <v>83</v>
      </c>
      <c r="C99" s="99" t="s">
        <v>84</v>
      </c>
      <c r="D99" s="99">
        <v>82.1</v>
      </c>
      <c r="E99" s="99">
        <f>D99*Лист2!$B$3</f>
        <v>5975.2379999999994</v>
      </c>
      <c r="F99" s="98">
        <v>0.4</v>
      </c>
      <c r="G99" s="32">
        <f t="shared" si="3"/>
        <v>2390.0951999999997</v>
      </c>
      <c r="H99" s="99">
        <f t="shared" si="4"/>
        <v>2031.5809199999999</v>
      </c>
    </row>
    <row r="100" spans="1:8" x14ac:dyDescent="0.2">
      <c r="A100" s="30"/>
      <c r="B100" s="40" t="s">
        <v>54</v>
      </c>
      <c r="C100" s="99" t="s">
        <v>85</v>
      </c>
      <c r="D100" s="99">
        <v>97.3</v>
      </c>
      <c r="E100" s="99">
        <f>D100*Лист2!$B$3</f>
        <v>7081.4939999999997</v>
      </c>
      <c r="F100" s="98">
        <v>0.4</v>
      </c>
      <c r="G100" s="32">
        <f t="shared" si="3"/>
        <v>2832.5976000000001</v>
      </c>
      <c r="H100" s="99">
        <f t="shared" si="4"/>
        <v>2407.7079600000002</v>
      </c>
    </row>
    <row r="101" spans="1:8" ht="38.25" x14ac:dyDescent="0.2">
      <c r="A101" s="30"/>
      <c r="B101" s="40" t="s">
        <v>86</v>
      </c>
      <c r="C101" s="99" t="s">
        <v>87</v>
      </c>
      <c r="D101" s="99">
        <v>125.9</v>
      </c>
      <c r="E101" s="99">
        <f>D101*Лист2!$B$3</f>
        <v>9163.0020000000004</v>
      </c>
      <c r="F101" s="98">
        <v>0.4</v>
      </c>
      <c r="G101" s="32">
        <f t="shared" si="3"/>
        <v>3665.2008000000005</v>
      </c>
      <c r="H101" s="99">
        <f t="shared" si="4"/>
        <v>3115.4206800000006</v>
      </c>
    </row>
    <row r="102" spans="1:8" x14ac:dyDescent="0.2">
      <c r="A102" s="30"/>
      <c r="B102" s="40" t="s">
        <v>66</v>
      </c>
      <c r="C102" s="99" t="s">
        <v>88</v>
      </c>
      <c r="D102" s="99">
        <v>10.5</v>
      </c>
      <c r="E102" s="99">
        <f>D102*Лист2!$B$3</f>
        <v>764.19</v>
      </c>
      <c r="F102" s="98">
        <v>0.4</v>
      </c>
      <c r="G102" s="32">
        <f t="shared" si="3"/>
        <v>305.67600000000004</v>
      </c>
      <c r="H102" s="99">
        <f t="shared" si="4"/>
        <v>259.82460000000003</v>
      </c>
    </row>
    <row r="103" spans="1:8" ht="51" x14ac:dyDescent="0.2">
      <c r="A103" s="30"/>
      <c r="B103" s="41" t="s">
        <v>143</v>
      </c>
      <c r="C103" s="42" t="s">
        <v>142</v>
      </c>
      <c r="D103" s="42">
        <v>136.4</v>
      </c>
      <c r="E103" s="42">
        <f>D103*Лист2!$B$3</f>
        <v>9927.1920000000009</v>
      </c>
      <c r="F103" s="98">
        <v>0.4</v>
      </c>
      <c r="G103" s="34">
        <f t="shared" si="3"/>
        <v>3970.8768000000005</v>
      </c>
      <c r="H103" s="42">
        <f>G103-G103*0.15</f>
        <v>3375.2452800000005</v>
      </c>
    </row>
    <row r="104" spans="1:8" ht="51" x14ac:dyDescent="0.2">
      <c r="A104" s="30"/>
      <c r="B104" s="41" t="s">
        <v>418</v>
      </c>
      <c r="C104" s="42" t="s">
        <v>145</v>
      </c>
      <c r="D104" s="42">
        <v>195.1</v>
      </c>
      <c r="E104" s="42">
        <f>D104*Лист2!$B$3</f>
        <v>14199.378000000001</v>
      </c>
      <c r="F104" s="98">
        <v>0.4</v>
      </c>
      <c r="G104" s="34">
        <f t="shared" si="3"/>
        <v>5679.7512000000006</v>
      </c>
      <c r="H104" s="42">
        <f t="shared" ref="H104:H106" si="5">G104-G104*0.15</f>
        <v>4827.7885200000001</v>
      </c>
    </row>
    <row r="105" spans="1:8" ht="51" x14ac:dyDescent="0.2">
      <c r="A105" s="30"/>
      <c r="B105" s="41" t="s">
        <v>144</v>
      </c>
      <c r="C105" s="42" t="s">
        <v>146</v>
      </c>
      <c r="D105" s="42">
        <v>105.1</v>
      </c>
      <c r="E105" s="42">
        <f>D105*Лист2!$B$3</f>
        <v>7649.1779999999999</v>
      </c>
      <c r="F105" s="98">
        <v>0.4</v>
      </c>
      <c r="G105" s="34">
        <f t="shared" si="3"/>
        <v>3059.6712000000002</v>
      </c>
      <c r="H105" s="42">
        <f t="shared" si="5"/>
        <v>2600.7205200000003</v>
      </c>
    </row>
    <row r="106" spans="1:8" ht="51" x14ac:dyDescent="0.2">
      <c r="A106" s="43"/>
      <c r="B106" s="41" t="s">
        <v>419</v>
      </c>
      <c r="C106" s="42" t="s">
        <v>147</v>
      </c>
      <c r="D106" s="42">
        <v>155.9</v>
      </c>
      <c r="E106" s="42">
        <f>D106*Лист2!$B$3</f>
        <v>11346.402</v>
      </c>
      <c r="F106" s="98">
        <v>0.4</v>
      </c>
      <c r="G106" s="34">
        <f t="shared" si="3"/>
        <v>4538.5608000000002</v>
      </c>
      <c r="H106" s="42">
        <f t="shared" si="5"/>
        <v>3857.7766799999999</v>
      </c>
    </row>
    <row r="107" spans="1:8" x14ac:dyDescent="0.2">
      <c r="A107" s="43"/>
      <c r="B107" s="44"/>
      <c r="C107" s="45"/>
      <c r="D107" s="45"/>
      <c r="E107" s="45"/>
      <c r="F107" s="45"/>
      <c r="G107" s="45"/>
      <c r="H107" s="45"/>
    </row>
    <row r="108" spans="1:8" ht="14.25" x14ac:dyDescent="0.2">
      <c r="A108" s="43"/>
      <c r="B108" s="30"/>
      <c r="C108" s="103"/>
      <c r="D108" s="103"/>
      <c r="E108" s="103"/>
      <c r="F108" s="103"/>
      <c r="G108" s="103"/>
      <c r="H108" s="118"/>
    </row>
    <row r="109" spans="1:8" ht="18" x14ac:dyDescent="0.2">
      <c r="A109" s="28"/>
      <c r="B109" s="156" t="s">
        <v>443</v>
      </c>
      <c r="C109" s="157"/>
      <c r="D109" s="157"/>
      <c r="E109" s="157"/>
      <c r="F109" s="157"/>
      <c r="G109" s="157"/>
      <c r="H109" s="157"/>
    </row>
    <row r="110" spans="1:8" ht="89.25" x14ac:dyDescent="0.2">
      <c r="A110" s="123"/>
      <c r="B110" s="101" t="s">
        <v>1</v>
      </c>
      <c r="C110" s="101" t="s">
        <v>397</v>
      </c>
      <c r="D110" s="101" t="s">
        <v>380</v>
      </c>
      <c r="E110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10" s="46" t="s">
        <v>387</v>
      </c>
      <c r="G110" s="226" t="s">
        <v>388</v>
      </c>
      <c r="H110" s="226"/>
    </row>
    <row r="111" spans="1:8" x14ac:dyDescent="0.2">
      <c r="A111" s="47"/>
      <c r="B111" s="102">
        <v>1</v>
      </c>
      <c r="C111" s="102">
        <v>2</v>
      </c>
      <c r="D111" s="102">
        <v>3</v>
      </c>
      <c r="E111" s="102">
        <v>4</v>
      </c>
      <c r="F111" s="48">
        <v>5</v>
      </c>
      <c r="G111" s="227">
        <v>6</v>
      </c>
      <c r="H111" s="227"/>
    </row>
    <row r="112" spans="1:8" x14ac:dyDescent="0.2">
      <c r="A112" s="30"/>
      <c r="B112" s="40" t="s">
        <v>2</v>
      </c>
      <c r="C112" s="99" t="s">
        <v>89</v>
      </c>
      <c r="D112" s="99">
        <v>6</v>
      </c>
      <c r="E112" s="99">
        <f>D112*Лист2!$B$3</f>
        <v>436.68</v>
      </c>
      <c r="F112" s="49">
        <v>0.45</v>
      </c>
      <c r="G112" s="231">
        <f t="shared" ref="G112:G123" si="6">E112*F112</f>
        <v>196.506</v>
      </c>
      <c r="H112" s="231"/>
    </row>
    <row r="113" spans="1:8" x14ac:dyDescent="0.2">
      <c r="A113" s="30"/>
      <c r="B113" s="40" t="s">
        <v>4</v>
      </c>
      <c r="C113" s="99" t="s">
        <v>90</v>
      </c>
      <c r="D113" s="99">
        <v>1.9</v>
      </c>
      <c r="E113" s="99">
        <f>D113*Лист2!$B$3</f>
        <v>138.28199999999998</v>
      </c>
      <c r="F113" s="49">
        <v>0.45</v>
      </c>
      <c r="G113" s="231">
        <f t="shared" si="6"/>
        <v>62.226899999999993</v>
      </c>
      <c r="H113" s="231"/>
    </row>
    <row r="114" spans="1:8" x14ac:dyDescent="0.2">
      <c r="A114" s="30"/>
      <c r="B114" s="40" t="s">
        <v>91</v>
      </c>
      <c r="C114" s="99" t="s">
        <v>92</v>
      </c>
      <c r="D114" s="99">
        <v>8</v>
      </c>
      <c r="E114" s="99">
        <f>D114*Лист2!$B$3</f>
        <v>582.24</v>
      </c>
      <c r="F114" s="49">
        <v>0.45</v>
      </c>
      <c r="G114" s="231">
        <f t="shared" si="6"/>
        <v>262.00800000000004</v>
      </c>
      <c r="H114" s="231"/>
    </row>
    <row r="115" spans="1:8" ht="25.5" x14ac:dyDescent="0.2">
      <c r="A115" s="30"/>
      <c r="B115" s="40" t="s">
        <v>295</v>
      </c>
      <c r="C115" s="99" t="s">
        <v>93</v>
      </c>
      <c r="D115" s="99">
        <v>122.2</v>
      </c>
      <c r="E115" s="99">
        <f>D115*Лист2!$B$3</f>
        <v>8893.7160000000003</v>
      </c>
      <c r="F115" s="49">
        <v>0.45</v>
      </c>
      <c r="G115" s="231">
        <f t="shared" si="6"/>
        <v>4002.1722000000004</v>
      </c>
      <c r="H115" s="231"/>
    </row>
    <row r="116" spans="1:8" ht="25.5" x14ac:dyDescent="0.2">
      <c r="A116" s="30"/>
      <c r="B116" s="40" t="s">
        <v>276</v>
      </c>
      <c r="C116" s="99" t="s">
        <v>277</v>
      </c>
      <c r="D116" s="99">
        <v>147</v>
      </c>
      <c r="E116" s="99">
        <f>D116*Лист2!$B$3</f>
        <v>10698.66</v>
      </c>
      <c r="F116" s="49">
        <v>0.45</v>
      </c>
      <c r="G116" s="231">
        <f t="shared" si="6"/>
        <v>4814.3969999999999</v>
      </c>
      <c r="H116" s="231"/>
    </row>
    <row r="117" spans="1:8" ht="53.25" x14ac:dyDescent="0.2">
      <c r="A117" s="30"/>
      <c r="B117" s="40" t="s">
        <v>391</v>
      </c>
      <c r="C117" s="99" t="s">
        <v>93</v>
      </c>
      <c r="D117" s="99">
        <v>122.2</v>
      </c>
      <c r="E117" s="99">
        <f>D117*Лист2!$B$3</f>
        <v>8893.7160000000003</v>
      </c>
      <c r="F117" s="49">
        <v>0.85</v>
      </c>
      <c r="G117" s="231">
        <f t="shared" si="6"/>
        <v>7559.6585999999998</v>
      </c>
      <c r="H117" s="231"/>
    </row>
    <row r="118" spans="1:8" ht="38.25" x14ac:dyDescent="0.2">
      <c r="A118" s="30"/>
      <c r="B118" s="40" t="s">
        <v>392</v>
      </c>
      <c r="C118" s="99" t="s">
        <v>277</v>
      </c>
      <c r="D118" s="99">
        <v>147</v>
      </c>
      <c r="E118" s="99">
        <f>D118*Лист2!$B$3</f>
        <v>10698.66</v>
      </c>
      <c r="F118" s="49">
        <v>0.85</v>
      </c>
      <c r="G118" s="231">
        <f t="shared" si="6"/>
        <v>9093.860999999999</v>
      </c>
      <c r="H118" s="231"/>
    </row>
    <row r="119" spans="1:8" ht="51" x14ac:dyDescent="0.2">
      <c r="A119" s="30"/>
      <c r="B119" s="40" t="s">
        <v>275</v>
      </c>
      <c r="C119" s="99" t="s">
        <v>274</v>
      </c>
      <c r="D119" s="99">
        <v>167.3</v>
      </c>
      <c r="E119" s="99">
        <f>D119*Лист2!$B$3</f>
        <v>12176.094000000001</v>
      </c>
      <c r="F119" s="49">
        <v>0.45</v>
      </c>
      <c r="G119" s="231">
        <f t="shared" si="6"/>
        <v>5479.2423000000008</v>
      </c>
      <c r="H119" s="231"/>
    </row>
    <row r="120" spans="1:8" ht="38.25" x14ac:dyDescent="0.2">
      <c r="A120" s="30"/>
      <c r="B120" s="40" t="s">
        <v>278</v>
      </c>
      <c r="C120" s="99" t="s">
        <v>279</v>
      </c>
      <c r="D120" s="99">
        <v>208.5</v>
      </c>
      <c r="E120" s="99">
        <f>D120*Лист2!$B$3</f>
        <v>15174.630000000001</v>
      </c>
      <c r="F120" s="49">
        <v>0.45</v>
      </c>
      <c r="G120" s="231">
        <f t="shared" si="6"/>
        <v>6828.5835000000006</v>
      </c>
      <c r="H120" s="231"/>
    </row>
    <row r="121" spans="1:8" ht="63.75" x14ac:dyDescent="0.2">
      <c r="A121" s="30"/>
      <c r="B121" s="40" t="s">
        <v>390</v>
      </c>
      <c r="C121" s="99" t="s">
        <v>274</v>
      </c>
      <c r="D121" s="99">
        <v>167.3</v>
      </c>
      <c r="E121" s="99">
        <f>D121*Лист2!$B$3</f>
        <v>12176.094000000001</v>
      </c>
      <c r="F121" s="49">
        <v>0.85</v>
      </c>
      <c r="G121" s="231">
        <f t="shared" si="6"/>
        <v>10349.679900000001</v>
      </c>
      <c r="H121" s="231"/>
    </row>
    <row r="122" spans="1:8" ht="63.75" x14ac:dyDescent="0.2">
      <c r="A122" s="30"/>
      <c r="B122" s="40" t="s">
        <v>389</v>
      </c>
      <c r="C122" s="99" t="s">
        <v>279</v>
      </c>
      <c r="D122" s="99">
        <v>208.5</v>
      </c>
      <c r="E122" s="99">
        <f>D122*Лист2!$B$3</f>
        <v>15174.630000000001</v>
      </c>
      <c r="F122" s="49">
        <v>0.85</v>
      </c>
      <c r="G122" s="231">
        <f t="shared" si="6"/>
        <v>12898.435500000001</v>
      </c>
      <c r="H122" s="231"/>
    </row>
    <row r="123" spans="1:8" ht="25.5" x14ac:dyDescent="0.2">
      <c r="A123" s="30"/>
      <c r="B123" s="40" t="s">
        <v>305</v>
      </c>
      <c r="C123" s="99" t="s">
        <v>171</v>
      </c>
      <c r="D123" s="99">
        <v>92.6</v>
      </c>
      <c r="E123" s="99">
        <f>D123*Лист2!$B$3</f>
        <v>6739.4279999999999</v>
      </c>
      <c r="F123" s="50">
        <v>0.55000000000000004</v>
      </c>
      <c r="G123" s="231">
        <f t="shared" si="6"/>
        <v>3706.6854000000003</v>
      </c>
      <c r="H123" s="231"/>
    </row>
    <row r="124" spans="1:8" x14ac:dyDescent="0.2">
      <c r="A124" s="30"/>
      <c r="B124" s="44"/>
      <c r="C124" s="45"/>
      <c r="D124" s="45"/>
      <c r="E124" s="45"/>
      <c r="F124" s="45"/>
      <c r="G124" s="45"/>
      <c r="H124" s="44"/>
    </row>
    <row r="125" spans="1:8" ht="14.25" x14ac:dyDescent="0.2">
      <c r="A125" s="30"/>
      <c r="B125" s="30"/>
      <c r="C125" s="103"/>
      <c r="D125" s="103"/>
      <c r="E125" s="103"/>
      <c r="F125" s="103"/>
      <c r="G125" s="103"/>
      <c r="H125" s="35"/>
    </row>
    <row r="126" spans="1:8" ht="18" x14ac:dyDescent="0.2">
      <c r="A126" s="30"/>
      <c r="B126" s="156" t="s">
        <v>467</v>
      </c>
      <c r="C126" s="157"/>
      <c r="D126" s="157"/>
      <c r="E126" s="157"/>
      <c r="F126" s="157"/>
      <c r="G126" s="157"/>
      <c r="H126" s="157"/>
    </row>
    <row r="127" spans="1:8" ht="89.25" x14ac:dyDescent="0.2">
      <c r="A127" s="30"/>
      <c r="B127" s="101" t="s">
        <v>1</v>
      </c>
      <c r="C127" s="101" t="s">
        <v>397</v>
      </c>
      <c r="D127" s="101" t="s">
        <v>380</v>
      </c>
      <c r="E127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27" s="226" t="s">
        <v>468</v>
      </c>
      <c r="G127" s="226"/>
      <c r="H127" s="226"/>
    </row>
    <row r="128" spans="1:8" x14ac:dyDescent="0.2">
      <c r="A128" s="30"/>
      <c r="B128" s="102">
        <v>1</v>
      </c>
      <c r="C128" s="102">
        <v>2</v>
      </c>
      <c r="D128" s="102">
        <v>3</v>
      </c>
      <c r="E128" s="102">
        <v>4</v>
      </c>
      <c r="F128" s="263">
        <v>5</v>
      </c>
      <c r="G128" s="264"/>
      <c r="H128" s="265"/>
    </row>
    <row r="129" spans="1:8" ht="25.5" x14ac:dyDescent="0.2">
      <c r="A129" s="30"/>
      <c r="B129" s="40" t="s">
        <v>297</v>
      </c>
      <c r="C129" s="99" t="s">
        <v>93</v>
      </c>
      <c r="D129" s="99">
        <v>122.2</v>
      </c>
      <c r="E129" s="99">
        <f>D129*Лист2!$B$3</f>
        <v>8893.7160000000003</v>
      </c>
      <c r="F129" s="231">
        <f>E129*4</f>
        <v>35574.864000000001</v>
      </c>
      <c r="G129" s="231"/>
      <c r="H129" s="231"/>
    </row>
    <row r="130" spans="1:8" ht="25.5" x14ac:dyDescent="0.2">
      <c r="A130" s="30"/>
      <c r="B130" s="40" t="s">
        <v>298</v>
      </c>
      <c r="C130" s="99" t="s">
        <v>277</v>
      </c>
      <c r="D130" s="99">
        <v>147</v>
      </c>
      <c r="E130" s="99">
        <f>D130*Лист2!$B$3</f>
        <v>10698.66</v>
      </c>
      <c r="F130" s="231">
        <f>E130*4</f>
        <v>42794.64</v>
      </c>
      <c r="G130" s="231"/>
      <c r="H130" s="231"/>
    </row>
    <row r="131" spans="1:8" ht="76.5" x14ac:dyDescent="0.2">
      <c r="A131" s="30"/>
      <c r="B131" s="40" t="s">
        <v>405</v>
      </c>
      <c r="C131" s="99" t="s">
        <v>274</v>
      </c>
      <c r="D131" s="99">
        <v>167.3</v>
      </c>
      <c r="E131" s="99">
        <f>D131*Лист2!$B$3</f>
        <v>12176.094000000001</v>
      </c>
      <c r="F131" s="231">
        <f>E131*3</f>
        <v>36528.282000000007</v>
      </c>
      <c r="G131" s="231"/>
      <c r="H131" s="231"/>
    </row>
    <row r="132" spans="1:8" ht="76.5" x14ac:dyDescent="0.2">
      <c r="A132" s="30"/>
      <c r="B132" s="40" t="s">
        <v>404</v>
      </c>
      <c r="C132" s="99" t="s">
        <v>279</v>
      </c>
      <c r="D132" s="99">
        <v>208.5</v>
      </c>
      <c r="E132" s="99">
        <f>D132*Лист2!$B$3</f>
        <v>15174.630000000001</v>
      </c>
      <c r="F132" s="231">
        <f>E132*3</f>
        <v>45523.89</v>
      </c>
      <c r="G132" s="231"/>
      <c r="H132" s="231"/>
    </row>
    <row r="133" spans="1:8" ht="76.5" x14ac:dyDescent="0.2">
      <c r="A133" s="30"/>
      <c r="B133" s="40" t="s">
        <v>403</v>
      </c>
      <c r="C133" s="99" t="s">
        <v>274</v>
      </c>
      <c r="D133" s="99">
        <v>167.3</v>
      </c>
      <c r="E133" s="99">
        <f>D133*Лист2!$B$3</f>
        <v>12176.094000000001</v>
      </c>
      <c r="F133" s="231">
        <f>E133*3.5</f>
        <v>42616.329000000005</v>
      </c>
      <c r="G133" s="231"/>
      <c r="H133" s="231"/>
    </row>
    <row r="134" spans="1:8" ht="76.5" x14ac:dyDescent="0.2">
      <c r="A134" s="30"/>
      <c r="B134" s="40" t="s">
        <v>406</v>
      </c>
      <c r="C134" s="99" t="s">
        <v>279</v>
      </c>
      <c r="D134" s="99">
        <v>208.5</v>
      </c>
      <c r="E134" s="99">
        <f>D134*Лист2!$B$3</f>
        <v>15174.630000000001</v>
      </c>
      <c r="F134" s="231">
        <f>E134*3.5</f>
        <v>53111.205000000002</v>
      </c>
      <c r="G134" s="231"/>
      <c r="H134" s="231"/>
    </row>
    <row r="135" spans="1:8" ht="38.25" x14ac:dyDescent="0.2">
      <c r="A135" s="30"/>
      <c r="B135" s="40" t="s">
        <v>306</v>
      </c>
      <c r="C135" s="99" t="s">
        <v>274</v>
      </c>
      <c r="D135" s="99">
        <v>167.3</v>
      </c>
      <c r="E135" s="99">
        <f>D135*Лист2!$B$3</f>
        <v>12176.094000000001</v>
      </c>
      <c r="F135" s="231">
        <f>E135*1.2</f>
        <v>14611.312800000002</v>
      </c>
      <c r="G135" s="231"/>
      <c r="H135" s="231"/>
    </row>
    <row r="136" spans="1:8" ht="38.25" x14ac:dyDescent="0.2">
      <c r="A136" s="30"/>
      <c r="B136" s="40" t="s">
        <v>307</v>
      </c>
      <c r="C136" s="99" t="s">
        <v>279</v>
      </c>
      <c r="D136" s="99">
        <v>208.5</v>
      </c>
      <c r="E136" s="99">
        <f>D136*Лист2!$B$3</f>
        <v>15174.630000000001</v>
      </c>
      <c r="F136" s="231">
        <f>E136*1.2</f>
        <v>18209.556</v>
      </c>
      <c r="G136" s="231"/>
      <c r="H136" s="231"/>
    </row>
    <row r="137" spans="1:8" x14ac:dyDescent="0.2">
      <c r="A137" s="30"/>
      <c r="B137" s="40" t="s">
        <v>304</v>
      </c>
      <c r="C137" s="99" t="s">
        <v>277</v>
      </c>
      <c r="D137" s="99">
        <v>147</v>
      </c>
      <c r="E137" s="99">
        <f>D137*Лист2!$B$3</f>
        <v>10698.66</v>
      </c>
      <c r="F137" s="231">
        <f>E137*3.3</f>
        <v>35305.577999999994</v>
      </c>
      <c r="G137" s="231"/>
      <c r="H137" s="231"/>
    </row>
    <row r="138" spans="1:8" x14ac:dyDescent="0.2">
      <c r="A138" s="30"/>
      <c r="B138" s="40" t="s">
        <v>379</v>
      </c>
      <c r="C138" s="99" t="s">
        <v>277</v>
      </c>
      <c r="D138" s="99">
        <v>147</v>
      </c>
      <c r="E138" s="99">
        <f>D138*Лист2!$B$3</f>
        <v>10698.66</v>
      </c>
      <c r="F138" s="231">
        <f>E138*3.3</f>
        <v>35305.577999999994</v>
      </c>
      <c r="G138" s="231"/>
      <c r="H138" s="231"/>
    </row>
    <row r="139" spans="1:8" x14ac:dyDescent="0.2">
      <c r="A139" s="30"/>
      <c r="B139" s="40" t="s">
        <v>309</v>
      </c>
      <c r="C139" s="99" t="s">
        <v>277</v>
      </c>
      <c r="D139" s="99">
        <v>147</v>
      </c>
      <c r="E139" s="99">
        <f>D139*Лист2!$B$3</f>
        <v>10698.66</v>
      </c>
      <c r="F139" s="231">
        <f>E139*5</f>
        <v>53493.3</v>
      </c>
      <c r="G139" s="231"/>
      <c r="H139" s="231"/>
    </row>
    <row r="140" spans="1:8" ht="51" x14ac:dyDescent="0.2">
      <c r="A140" s="30"/>
      <c r="B140" s="40" t="s">
        <v>308</v>
      </c>
      <c r="C140" s="99" t="s">
        <v>171</v>
      </c>
      <c r="D140" s="99">
        <v>92.6</v>
      </c>
      <c r="E140" s="99">
        <f>D140*Лист2!$B$3</f>
        <v>6739.4279999999999</v>
      </c>
      <c r="F140" s="231">
        <f>E140*2</f>
        <v>13478.856</v>
      </c>
      <c r="G140" s="231"/>
      <c r="H140" s="231"/>
    </row>
    <row r="141" spans="1:8" ht="14.25" x14ac:dyDescent="0.2">
      <c r="A141" s="30"/>
      <c r="B141" s="44"/>
      <c r="C141" s="45"/>
      <c r="D141" s="45"/>
      <c r="E141" s="45"/>
      <c r="F141" s="45"/>
      <c r="G141" s="45"/>
      <c r="H141" s="35"/>
    </row>
    <row r="142" spans="1:8" ht="14.25" x14ac:dyDescent="0.2">
      <c r="A142" s="30"/>
      <c r="B142" s="30"/>
      <c r="C142" s="103"/>
      <c r="D142" s="103"/>
      <c r="E142" s="103"/>
      <c r="F142" s="103"/>
      <c r="G142" s="103"/>
      <c r="H142" s="35"/>
    </row>
    <row r="143" spans="1:8" ht="18" x14ac:dyDescent="0.2">
      <c r="A143" s="30"/>
      <c r="B143" s="156" t="s">
        <v>442</v>
      </c>
      <c r="C143" s="157"/>
      <c r="D143" s="157"/>
      <c r="E143" s="157"/>
      <c r="F143" s="157"/>
      <c r="G143" s="157"/>
      <c r="H143" s="157"/>
    </row>
    <row r="144" spans="1:8" ht="89.25" x14ac:dyDescent="0.2">
      <c r="A144" s="30"/>
      <c r="B144" s="101" t="s">
        <v>1</v>
      </c>
      <c r="C144" s="101" t="s">
        <v>397</v>
      </c>
      <c r="D144" s="101" t="s">
        <v>380</v>
      </c>
      <c r="E144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44" s="226" t="s">
        <v>425</v>
      </c>
      <c r="G144" s="226"/>
      <c r="H144" s="226"/>
    </row>
    <row r="145" spans="1:8" x14ac:dyDescent="0.2">
      <c r="A145" s="30"/>
      <c r="B145" s="102">
        <v>1</v>
      </c>
      <c r="C145" s="102">
        <v>2</v>
      </c>
      <c r="D145" s="102">
        <v>3</v>
      </c>
      <c r="E145" s="102">
        <v>4</v>
      </c>
      <c r="F145" s="263">
        <v>5</v>
      </c>
      <c r="G145" s="264"/>
      <c r="H145" s="265"/>
    </row>
    <row r="146" spans="1:8" ht="63.75" x14ac:dyDescent="0.2">
      <c r="A146" s="30"/>
      <c r="B146" s="40" t="s">
        <v>402</v>
      </c>
      <c r="C146" s="99" t="s">
        <v>95</v>
      </c>
      <c r="D146" s="99">
        <v>741.4</v>
      </c>
      <c r="E146" s="99">
        <f>D146*Лист2!$B$3</f>
        <v>53959.091999999997</v>
      </c>
      <c r="F146" s="231">
        <f>E146*1</f>
        <v>53959.091999999997</v>
      </c>
      <c r="G146" s="231"/>
      <c r="H146" s="231"/>
    </row>
    <row r="147" spans="1:8" x14ac:dyDescent="0.2">
      <c r="A147" s="30"/>
      <c r="B147" s="44"/>
      <c r="C147" s="45"/>
      <c r="D147" s="45"/>
      <c r="E147" s="45"/>
      <c r="F147" s="45"/>
      <c r="G147" s="45"/>
      <c r="H147" s="45"/>
    </row>
    <row r="148" spans="1:8" x14ac:dyDescent="0.2">
      <c r="A148" s="30"/>
      <c r="B148" s="44"/>
      <c r="C148" s="45"/>
      <c r="D148" s="45"/>
      <c r="E148" s="45"/>
      <c r="F148" s="45"/>
      <c r="G148" s="45"/>
      <c r="H148" s="45"/>
    </row>
    <row r="149" spans="1:8" ht="1.5" customHeight="1" x14ac:dyDescent="0.2">
      <c r="A149" s="43"/>
      <c r="B149" s="250"/>
      <c r="C149" s="250"/>
      <c r="D149" s="250"/>
      <c r="E149" s="250"/>
      <c r="F149" s="250"/>
      <c r="G149" s="250"/>
      <c r="H149" s="118"/>
    </row>
    <row r="150" spans="1:8" ht="36" x14ac:dyDescent="0.2">
      <c r="A150" s="28"/>
      <c r="B150" s="195" t="s">
        <v>441</v>
      </c>
      <c r="C150" s="196"/>
      <c r="D150" s="196"/>
      <c r="E150" s="196"/>
      <c r="F150" s="196"/>
      <c r="G150" s="196"/>
      <c r="H150" s="196"/>
    </row>
    <row r="151" spans="1:8" ht="23.25" x14ac:dyDescent="0.2">
      <c r="A151" s="28"/>
      <c r="B151" s="158" t="s">
        <v>434</v>
      </c>
      <c r="C151" s="159"/>
      <c r="D151" s="159"/>
      <c r="E151" s="159"/>
      <c r="F151" s="159"/>
      <c r="G151" s="159"/>
      <c r="H151" s="159"/>
    </row>
    <row r="152" spans="1:8" ht="89.25" x14ac:dyDescent="0.2">
      <c r="A152" s="119"/>
      <c r="B152" s="101" t="s">
        <v>1</v>
      </c>
      <c r="C152" s="101" t="s">
        <v>397</v>
      </c>
      <c r="D152" s="101" t="s">
        <v>380</v>
      </c>
      <c r="E152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52" s="101" t="s">
        <v>387</v>
      </c>
      <c r="G152" s="101" t="s">
        <v>388</v>
      </c>
      <c r="H152" s="29" t="s">
        <v>433</v>
      </c>
    </row>
    <row r="153" spans="1:8" ht="15" x14ac:dyDescent="0.2">
      <c r="A153" s="38"/>
      <c r="B153" s="102">
        <v>1</v>
      </c>
      <c r="C153" s="102">
        <v>2</v>
      </c>
      <c r="D153" s="102">
        <v>3</v>
      </c>
      <c r="E153" s="102">
        <v>4</v>
      </c>
      <c r="F153" s="102">
        <v>5</v>
      </c>
      <c r="G153" s="102">
        <v>6</v>
      </c>
      <c r="H153" s="102">
        <v>7</v>
      </c>
    </row>
    <row r="154" spans="1:8" ht="63.75" x14ac:dyDescent="0.2">
      <c r="A154" s="38"/>
      <c r="B154" s="51" t="s">
        <v>139</v>
      </c>
      <c r="C154" s="99" t="s">
        <v>95</v>
      </c>
      <c r="D154" s="99">
        <v>741.4</v>
      </c>
      <c r="E154" s="99">
        <f>D154*Лист2!$B$3</f>
        <v>53959.091999999997</v>
      </c>
      <c r="F154" s="32">
        <v>0.25</v>
      </c>
      <c r="G154" s="32">
        <f t="shared" ref="G154:G158" si="7">E154*F154</f>
        <v>13489.772999999999</v>
      </c>
      <c r="H154" s="99">
        <f>G154-G154*0.15</f>
        <v>11466.307049999999</v>
      </c>
    </row>
    <row r="155" spans="1:8" ht="63.75" x14ac:dyDescent="0.2">
      <c r="A155" s="38"/>
      <c r="B155" s="51" t="s">
        <v>140</v>
      </c>
      <c r="C155" s="99" t="s">
        <v>127</v>
      </c>
      <c r="D155" s="99">
        <v>411.9</v>
      </c>
      <c r="E155" s="99">
        <f>D155*Лист2!$B$3</f>
        <v>29978.081999999999</v>
      </c>
      <c r="F155" s="32">
        <v>0.25</v>
      </c>
      <c r="G155" s="32">
        <f t="shared" si="7"/>
        <v>7494.5204999999996</v>
      </c>
      <c r="H155" s="99">
        <f t="shared" ref="H155:H158" si="8">G155-G155*0.15</f>
        <v>6370.3424249999998</v>
      </c>
    </row>
    <row r="156" spans="1:8" ht="63.75" x14ac:dyDescent="0.2">
      <c r="A156" s="3"/>
      <c r="B156" s="51" t="s">
        <v>401</v>
      </c>
      <c r="C156" s="99" t="s">
        <v>94</v>
      </c>
      <c r="D156" s="99">
        <v>167.7</v>
      </c>
      <c r="E156" s="99">
        <f>D156*Лист2!$B$3</f>
        <v>12205.206</v>
      </c>
      <c r="F156" s="32">
        <v>0.25</v>
      </c>
      <c r="G156" s="32">
        <f t="shared" si="7"/>
        <v>3051.3015</v>
      </c>
      <c r="H156" s="99">
        <f t="shared" si="8"/>
        <v>2593.6062750000001</v>
      </c>
    </row>
    <row r="157" spans="1:8" ht="76.5" x14ac:dyDescent="0.2">
      <c r="A157" s="52"/>
      <c r="B157" s="51" t="s">
        <v>136</v>
      </c>
      <c r="C157" s="99" t="s">
        <v>123</v>
      </c>
      <c r="D157" s="99">
        <v>376.5</v>
      </c>
      <c r="E157" s="99">
        <f>D157*Лист2!$B$3</f>
        <v>27401.670000000002</v>
      </c>
      <c r="F157" s="32">
        <v>0.25</v>
      </c>
      <c r="G157" s="32">
        <f t="shared" si="7"/>
        <v>6850.4175000000005</v>
      </c>
      <c r="H157" s="99">
        <f t="shared" si="8"/>
        <v>5822.8548750000009</v>
      </c>
    </row>
    <row r="158" spans="1:8" ht="51" x14ac:dyDescent="0.2">
      <c r="A158" s="52"/>
      <c r="B158" s="51" t="s">
        <v>137</v>
      </c>
      <c r="C158" s="99" t="s">
        <v>138</v>
      </c>
      <c r="D158" s="99">
        <v>87.5</v>
      </c>
      <c r="E158" s="99">
        <f>D158*Лист2!$B$3</f>
        <v>6368.25</v>
      </c>
      <c r="F158" s="32">
        <v>0.25</v>
      </c>
      <c r="G158" s="32">
        <f t="shared" si="7"/>
        <v>1592.0625</v>
      </c>
      <c r="H158" s="99">
        <f t="shared" si="8"/>
        <v>1353.253125</v>
      </c>
    </row>
    <row r="159" spans="1:8" x14ac:dyDescent="0.2">
      <c r="A159" s="52"/>
      <c r="B159" s="6"/>
      <c r="C159" s="7"/>
      <c r="D159" s="7"/>
      <c r="E159" s="7"/>
      <c r="F159" s="7"/>
      <c r="G159" s="7"/>
      <c r="H159" s="7"/>
    </row>
    <row r="160" spans="1:8" x14ac:dyDescent="0.2">
      <c r="A160" s="52"/>
      <c r="B160" s="6"/>
      <c r="C160" s="7"/>
      <c r="D160" s="7"/>
      <c r="E160" s="7"/>
      <c r="F160" s="7"/>
      <c r="G160" s="7"/>
      <c r="H160" s="7"/>
    </row>
    <row r="161" spans="1:9" ht="18" x14ac:dyDescent="0.2">
      <c r="A161" s="28"/>
      <c r="B161" s="156" t="s">
        <v>451</v>
      </c>
      <c r="C161" s="157"/>
      <c r="D161" s="157"/>
      <c r="E161" s="157"/>
      <c r="F161" s="157"/>
      <c r="G161" s="157"/>
      <c r="H161" s="157"/>
    </row>
    <row r="162" spans="1:9" ht="89.25" x14ac:dyDescent="0.2">
      <c r="A162" s="123"/>
      <c r="B162" s="101" t="s">
        <v>1</v>
      </c>
      <c r="C162" s="101" t="s">
        <v>397</v>
      </c>
      <c r="D162" s="101" t="s">
        <v>380</v>
      </c>
      <c r="E162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62" s="46" t="s">
        <v>387</v>
      </c>
      <c r="G162" s="206" t="s">
        <v>388</v>
      </c>
      <c r="H162" s="206"/>
    </row>
    <row r="163" spans="1:9" ht="15" x14ac:dyDescent="0.25">
      <c r="A163" s="53"/>
      <c r="B163" s="54">
        <v>1</v>
      </c>
      <c r="C163" s="55">
        <v>2</v>
      </c>
      <c r="D163" s="55">
        <v>3</v>
      </c>
      <c r="E163" s="54">
        <v>4</v>
      </c>
      <c r="F163" s="109">
        <v>5</v>
      </c>
      <c r="G163" s="244">
        <v>6</v>
      </c>
      <c r="H163" s="244"/>
    </row>
    <row r="164" spans="1:9" ht="38.25" x14ac:dyDescent="0.25">
      <c r="A164" s="53"/>
      <c r="B164" s="51" t="s">
        <v>398</v>
      </c>
      <c r="C164" s="99" t="s">
        <v>95</v>
      </c>
      <c r="D164" s="99">
        <v>741.4</v>
      </c>
      <c r="E164" s="99">
        <f>D164*Лист2!$B$3</f>
        <v>53959.091999999997</v>
      </c>
      <c r="F164" s="49">
        <v>0.45</v>
      </c>
      <c r="G164" s="205">
        <f t="shared" ref="G164:G170" si="9">E164*F164</f>
        <v>24281.591399999998</v>
      </c>
      <c r="H164" s="205"/>
    </row>
    <row r="165" spans="1:9" ht="38.25" x14ac:dyDescent="0.25">
      <c r="A165" s="53"/>
      <c r="B165" s="51" t="s">
        <v>399</v>
      </c>
      <c r="C165" s="99" t="s">
        <v>127</v>
      </c>
      <c r="D165" s="99">
        <v>741.4</v>
      </c>
      <c r="E165" s="99">
        <f>D165*Лист2!$B$3</f>
        <v>53959.091999999997</v>
      </c>
      <c r="F165" s="49">
        <v>0.45</v>
      </c>
      <c r="G165" s="205">
        <f t="shared" si="9"/>
        <v>24281.591399999998</v>
      </c>
      <c r="H165" s="205"/>
    </row>
    <row r="166" spans="1:9" ht="25.5" x14ac:dyDescent="0.2">
      <c r="A166" s="56"/>
      <c r="B166" s="40" t="s">
        <v>351</v>
      </c>
      <c r="C166" s="99" t="s">
        <v>95</v>
      </c>
      <c r="D166" s="99">
        <v>741.4</v>
      </c>
      <c r="E166" s="99">
        <f>D166*Лист2!$B$3</f>
        <v>53959.091999999997</v>
      </c>
      <c r="F166" s="49">
        <v>0.45</v>
      </c>
      <c r="G166" s="205">
        <f t="shared" si="9"/>
        <v>24281.591399999998</v>
      </c>
      <c r="H166" s="205"/>
    </row>
    <row r="167" spans="1:9" ht="25.5" x14ac:dyDescent="0.2">
      <c r="A167" s="56"/>
      <c r="B167" s="40" t="s">
        <v>293</v>
      </c>
      <c r="C167" s="99" t="s">
        <v>381</v>
      </c>
      <c r="D167" s="99">
        <v>741.4</v>
      </c>
      <c r="E167" s="99">
        <f>D167*Лист2!$B$3</f>
        <v>53959.091999999997</v>
      </c>
      <c r="F167" s="49">
        <v>0.45</v>
      </c>
      <c r="G167" s="205">
        <f t="shared" si="9"/>
        <v>24281.591399999998</v>
      </c>
      <c r="H167" s="205"/>
    </row>
    <row r="168" spans="1:9" ht="25.5" x14ac:dyDescent="0.2">
      <c r="A168" s="56"/>
      <c r="B168" s="40" t="s">
        <v>400</v>
      </c>
      <c r="C168" s="99" t="s">
        <v>95</v>
      </c>
      <c r="D168" s="99">
        <v>741.4</v>
      </c>
      <c r="E168" s="99">
        <f>D168*Лист2!$B$3</f>
        <v>53959.091999999997</v>
      </c>
      <c r="F168" s="49">
        <v>0.45</v>
      </c>
      <c r="G168" s="205">
        <f t="shared" si="9"/>
        <v>24281.591399999998</v>
      </c>
      <c r="H168" s="205"/>
    </row>
    <row r="169" spans="1:9" ht="13.7" customHeight="1" x14ac:dyDescent="0.2">
      <c r="A169" s="56"/>
      <c r="B169" s="57" t="s">
        <v>372</v>
      </c>
      <c r="C169" s="58" t="s">
        <v>95</v>
      </c>
      <c r="D169" s="58">
        <v>741.4</v>
      </c>
      <c r="E169" s="58">
        <f>D169*Лист2!$B$3</f>
        <v>53959.091999999997</v>
      </c>
      <c r="F169" s="110">
        <v>0.45</v>
      </c>
      <c r="G169" s="252">
        <f t="shared" si="9"/>
        <v>24281.591399999998</v>
      </c>
      <c r="H169" s="252"/>
    </row>
    <row r="170" spans="1:9" ht="13.7" customHeight="1" x14ac:dyDescent="0.2">
      <c r="A170" s="56"/>
      <c r="B170" s="60" t="s">
        <v>287</v>
      </c>
      <c r="C170" s="197" t="s">
        <v>95</v>
      </c>
      <c r="D170" s="197">
        <v>741.4</v>
      </c>
      <c r="E170" s="197">
        <f>D170*Лист2!$B$3</f>
        <v>53959.091999999997</v>
      </c>
      <c r="F170" s="197">
        <v>0.45</v>
      </c>
      <c r="G170" s="205">
        <f t="shared" si="9"/>
        <v>24281.591399999998</v>
      </c>
      <c r="H170" s="205"/>
    </row>
    <row r="171" spans="1:9" ht="24" x14ac:dyDescent="0.2">
      <c r="A171" s="56"/>
      <c r="B171" s="198" t="s">
        <v>474</v>
      </c>
      <c r="C171" s="199" t="s">
        <v>476</v>
      </c>
      <c r="D171" s="199">
        <v>247.13</v>
      </c>
      <c r="E171" s="200">
        <f>D171*[1]Лист2!$B$3</f>
        <v>17986.1214</v>
      </c>
      <c r="F171" s="197">
        <v>0.25</v>
      </c>
      <c r="G171" s="203">
        <f>E171*F171</f>
        <v>4496.53035</v>
      </c>
      <c r="H171" s="204"/>
      <c r="I171" s="112">
        <f>G170+G171+G173</f>
        <v>37771.18245</v>
      </c>
    </row>
    <row r="172" spans="1:9" ht="24" x14ac:dyDescent="0.2">
      <c r="A172" s="56"/>
      <c r="B172" s="198" t="s">
        <v>475</v>
      </c>
      <c r="C172" s="199" t="s">
        <v>477</v>
      </c>
      <c r="D172" s="199">
        <v>137.30000000000001</v>
      </c>
      <c r="E172" s="200">
        <f>D172*[1]Лист2!$B$3</f>
        <v>9992.6940000000013</v>
      </c>
      <c r="F172" s="197">
        <v>0.25</v>
      </c>
      <c r="G172" s="203">
        <f t="shared" ref="G172:G173" si="10">E172*F172</f>
        <v>2498.1735000000003</v>
      </c>
      <c r="H172" s="204"/>
    </row>
    <row r="173" spans="1:9" ht="24" x14ac:dyDescent="0.2">
      <c r="A173" s="56"/>
      <c r="B173" s="198" t="s">
        <v>470</v>
      </c>
      <c r="C173" s="201" t="s">
        <v>471</v>
      </c>
      <c r="D173" s="202">
        <v>494.26</v>
      </c>
      <c r="E173" s="200">
        <f>D173*[1]Лист2!$B$3</f>
        <v>35972.2428</v>
      </c>
      <c r="F173" s="197">
        <v>0.25</v>
      </c>
      <c r="G173" s="203">
        <f t="shared" si="10"/>
        <v>8993.0607</v>
      </c>
      <c r="H173" s="204"/>
    </row>
    <row r="174" spans="1:9" ht="24" x14ac:dyDescent="0.2">
      <c r="A174" s="56"/>
      <c r="B174" s="198" t="s">
        <v>472</v>
      </c>
      <c r="C174" s="201" t="s">
        <v>473</v>
      </c>
      <c r="D174" s="202">
        <v>274.60000000000002</v>
      </c>
      <c r="E174" s="200">
        <f>D174*[1]Лист2!$B$3</f>
        <v>19985.388000000003</v>
      </c>
      <c r="F174" s="197">
        <v>0.25</v>
      </c>
      <c r="G174" s="203">
        <f>E174*F174</f>
        <v>4996.3470000000007</v>
      </c>
      <c r="H174" s="204"/>
    </row>
    <row r="175" spans="1:9" x14ac:dyDescent="0.2">
      <c r="A175" s="56"/>
      <c r="B175" s="253" t="s">
        <v>464</v>
      </c>
      <c r="C175" s="254"/>
      <c r="D175" s="254"/>
      <c r="E175" s="254"/>
      <c r="F175" s="254"/>
      <c r="G175" s="254"/>
      <c r="H175" s="255"/>
    </row>
    <row r="176" spans="1:9" ht="15" x14ac:dyDescent="0.2">
      <c r="A176" s="36"/>
      <c r="B176" s="235"/>
      <c r="C176" s="236"/>
      <c r="D176" s="236"/>
      <c r="E176" s="236"/>
      <c r="F176" s="236"/>
      <c r="G176" s="236"/>
      <c r="H176" s="237"/>
    </row>
    <row r="177" spans="1:8" ht="15" x14ac:dyDescent="0.2">
      <c r="A177" s="36"/>
      <c r="B177" s="251"/>
      <c r="C177" s="251"/>
      <c r="D177" s="251"/>
      <c r="E177" s="251"/>
      <c r="F177" s="251"/>
      <c r="G177" s="251"/>
      <c r="H177" s="251"/>
    </row>
    <row r="178" spans="1:8" ht="18" x14ac:dyDescent="0.2">
      <c r="A178" s="36"/>
      <c r="B178" s="59"/>
      <c r="C178" s="59"/>
      <c r="D178" s="59"/>
      <c r="E178" s="59"/>
      <c r="F178" s="59"/>
      <c r="G178" s="59"/>
      <c r="H178" s="59"/>
    </row>
    <row r="179" spans="1:8" ht="18" x14ac:dyDescent="0.2">
      <c r="A179" s="36"/>
      <c r="B179" s="157" t="s">
        <v>450</v>
      </c>
      <c r="C179" s="157"/>
      <c r="D179" s="157"/>
      <c r="E179" s="157"/>
      <c r="F179" s="157"/>
      <c r="G179" s="157"/>
      <c r="H179" s="157"/>
    </row>
    <row r="180" spans="1:8" ht="89.25" x14ac:dyDescent="0.2">
      <c r="A180" s="36"/>
      <c r="B180" s="101" t="s">
        <v>1</v>
      </c>
      <c r="C180" s="101" t="s">
        <v>397</v>
      </c>
      <c r="D180" s="101" t="s">
        <v>380</v>
      </c>
      <c r="E180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80" s="101" t="s">
        <v>387</v>
      </c>
      <c r="G180" s="101" t="s">
        <v>388</v>
      </c>
      <c r="H180" s="29" t="s">
        <v>433</v>
      </c>
    </row>
    <row r="181" spans="1:8" ht="15" x14ac:dyDescent="0.2">
      <c r="A181" s="36"/>
      <c r="B181" s="102">
        <v>1</v>
      </c>
      <c r="C181" s="102">
        <v>2</v>
      </c>
      <c r="D181" s="102">
        <v>3</v>
      </c>
      <c r="E181" s="102">
        <v>4</v>
      </c>
      <c r="F181" s="102">
        <v>5</v>
      </c>
      <c r="G181" s="102">
        <v>6</v>
      </c>
      <c r="H181" s="102">
        <v>7</v>
      </c>
    </row>
    <row r="182" spans="1:8" ht="18" x14ac:dyDescent="0.2">
      <c r="A182" s="36"/>
      <c r="B182" s="154" t="s">
        <v>349</v>
      </c>
      <c r="C182" s="154"/>
      <c r="D182" s="154"/>
      <c r="E182" s="154"/>
      <c r="F182" s="154"/>
      <c r="G182" s="154"/>
      <c r="H182" s="154"/>
    </row>
    <row r="183" spans="1:8" ht="15" x14ac:dyDescent="0.2">
      <c r="A183" s="36"/>
      <c r="B183" s="155" t="s">
        <v>177</v>
      </c>
      <c r="C183" s="155"/>
      <c r="D183" s="155"/>
      <c r="E183" s="155"/>
      <c r="F183" s="155"/>
      <c r="G183" s="155"/>
      <c r="H183" s="155"/>
    </row>
    <row r="184" spans="1:8" ht="15" x14ac:dyDescent="0.2">
      <c r="A184" s="36"/>
      <c r="B184" s="40" t="s">
        <v>214</v>
      </c>
      <c r="C184" s="99" t="s">
        <v>31</v>
      </c>
      <c r="D184" s="99">
        <v>135</v>
      </c>
      <c r="E184" s="99">
        <f>D184*Лист2!$B$3</f>
        <v>9825.2999999999993</v>
      </c>
      <c r="F184" s="98">
        <v>0.4</v>
      </c>
      <c r="G184" s="32">
        <f t="shared" ref="G184:G188" si="11">E184*F184</f>
        <v>3930.12</v>
      </c>
      <c r="H184" s="99">
        <f>G184-G184*0.15</f>
        <v>3340.6019999999999</v>
      </c>
    </row>
    <row r="185" spans="1:8" ht="63.75" x14ac:dyDescent="0.2">
      <c r="A185" s="36"/>
      <c r="B185" s="51" t="s">
        <v>216</v>
      </c>
      <c r="C185" s="99" t="s">
        <v>47</v>
      </c>
      <c r="D185" s="99">
        <v>129.6</v>
      </c>
      <c r="E185" s="99">
        <f>D185*Лист2!$B$3</f>
        <v>9432.2880000000005</v>
      </c>
      <c r="F185" s="98">
        <v>0.4</v>
      </c>
      <c r="G185" s="32">
        <f t="shared" si="11"/>
        <v>3772.9152000000004</v>
      </c>
      <c r="H185" s="99">
        <f t="shared" ref="H185:H188" si="12">G185-G185*0.15</f>
        <v>3206.9779200000003</v>
      </c>
    </row>
    <row r="186" spans="1:8" ht="38.25" x14ac:dyDescent="0.2">
      <c r="A186" s="36"/>
      <c r="B186" s="51" t="s">
        <v>215</v>
      </c>
      <c r="C186" s="99" t="s">
        <v>181</v>
      </c>
      <c r="D186" s="99">
        <v>247.13</v>
      </c>
      <c r="E186" s="99">
        <f>D186*Лист2!$B$3</f>
        <v>17986.1214</v>
      </c>
      <c r="F186" s="32">
        <v>0.3</v>
      </c>
      <c r="G186" s="32">
        <f t="shared" si="11"/>
        <v>5395.8364199999996</v>
      </c>
      <c r="H186" s="99">
        <f t="shared" si="12"/>
        <v>4586.4609569999993</v>
      </c>
    </row>
    <row r="187" spans="1:8" ht="51" x14ac:dyDescent="0.2">
      <c r="A187" s="36"/>
      <c r="B187" s="57" t="s">
        <v>352</v>
      </c>
      <c r="C187" s="58" t="s">
        <v>95</v>
      </c>
      <c r="D187" s="58">
        <v>741.4</v>
      </c>
      <c r="E187" s="58">
        <f>D187*Лист2!$B$3</f>
        <v>53959.091999999997</v>
      </c>
      <c r="F187" s="32">
        <v>0.3</v>
      </c>
      <c r="G187" s="32">
        <f t="shared" si="11"/>
        <v>16187.727599999998</v>
      </c>
      <c r="H187" s="58">
        <f t="shared" si="12"/>
        <v>13759.568459999999</v>
      </c>
    </row>
    <row r="188" spans="1:8" ht="28.5" x14ac:dyDescent="0.2">
      <c r="A188" s="36"/>
      <c r="B188" s="60" t="s">
        <v>420</v>
      </c>
      <c r="C188" s="61" t="s">
        <v>178</v>
      </c>
      <c r="D188" s="61">
        <v>247.13</v>
      </c>
      <c r="E188" s="61">
        <f>D188*Лист2!$B$3</f>
        <v>17986.1214</v>
      </c>
      <c r="F188" s="32">
        <v>0.3</v>
      </c>
      <c r="G188" s="32">
        <f t="shared" si="11"/>
        <v>5395.8364199999996</v>
      </c>
      <c r="H188" s="61">
        <f t="shared" si="12"/>
        <v>4586.4609569999993</v>
      </c>
    </row>
    <row r="189" spans="1:8" ht="15" x14ac:dyDescent="0.2">
      <c r="A189" s="36"/>
      <c r="B189" s="44"/>
      <c r="C189" s="45"/>
      <c r="D189" s="45"/>
      <c r="E189" s="45"/>
      <c r="F189" s="45"/>
      <c r="G189" s="45"/>
      <c r="H189" s="45"/>
    </row>
    <row r="190" spans="1:8" ht="15" x14ac:dyDescent="0.2">
      <c r="A190" s="36"/>
      <c r="B190" s="153" t="s">
        <v>179</v>
      </c>
      <c r="C190" s="153"/>
      <c r="D190" s="153"/>
      <c r="E190" s="153"/>
      <c r="F190" s="153"/>
      <c r="G190" s="153"/>
      <c r="H190" s="153"/>
    </row>
    <row r="191" spans="1:8" ht="15" x14ac:dyDescent="0.2">
      <c r="A191" s="36"/>
      <c r="B191" s="40" t="s">
        <v>214</v>
      </c>
      <c r="C191" s="99" t="s">
        <v>81</v>
      </c>
      <c r="D191" s="99">
        <v>94.6</v>
      </c>
      <c r="E191" s="99">
        <f>D191*Лист2!$B$3</f>
        <v>6884.9879999999994</v>
      </c>
      <c r="F191" s="190">
        <v>0.4</v>
      </c>
      <c r="G191" s="32">
        <f t="shared" ref="G191:G195" si="13">E191*F191</f>
        <v>2753.9951999999998</v>
      </c>
      <c r="H191" s="99">
        <f>G191-G191*0.15</f>
        <v>2340.8959199999999</v>
      </c>
    </row>
    <row r="192" spans="1:8" ht="51" x14ac:dyDescent="0.2">
      <c r="A192" s="36"/>
      <c r="B192" s="51" t="s">
        <v>218</v>
      </c>
      <c r="C192" s="99" t="s">
        <v>84</v>
      </c>
      <c r="D192" s="99">
        <v>82.1</v>
      </c>
      <c r="E192" s="99">
        <f>D192*Лист2!$B$3</f>
        <v>5975.2379999999994</v>
      </c>
      <c r="F192" s="190">
        <v>0.4</v>
      </c>
      <c r="G192" s="32">
        <f t="shared" si="13"/>
        <v>2390.0951999999997</v>
      </c>
      <c r="H192" s="99">
        <f t="shared" ref="H192:H195" si="14">G192-G192*0.15</f>
        <v>2031.5809199999999</v>
      </c>
    </row>
    <row r="193" spans="1:8" ht="38.25" x14ac:dyDescent="0.2">
      <c r="A193" s="36"/>
      <c r="B193" s="51" t="s">
        <v>219</v>
      </c>
      <c r="C193" s="99" t="s">
        <v>182</v>
      </c>
      <c r="D193" s="99">
        <v>137.30000000000001</v>
      </c>
      <c r="E193" s="99">
        <f>D193*Лист2!$B$3</f>
        <v>9992.6940000000013</v>
      </c>
      <c r="F193" s="32">
        <v>0.3</v>
      </c>
      <c r="G193" s="32">
        <f t="shared" si="13"/>
        <v>2997.8082000000004</v>
      </c>
      <c r="H193" s="99">
        <f t="shared" si="14"/>
        <v>2548.1369700000005</v>
      </c>
    </row>
    <row r="194" spans="1:8" ht="51" x14ac:dyDescent="0.2">
      <c r="A194" s="36"/>
      <c r="B194" s="40" t="s">
        <v>352</v>
      </c>
      <c r="C194" s="99" t="s">
        <v>127</v>
      </c>
      <c r="D194" s="99">
        <v>411.9</v>
      </c>
      <c r="E194" s="99">
        <f>D194*Лист2!$B$3</f>
        <v>29978.081999999999</v>
      </c>
      <c r="F194" s="32">
        <v>0.3</v>
      </c>
      <c r="G194" s="32">
        <f t="shared" si="13"/>
        <v>8993.4245999999985</v>
      </c>
      <c r="H194" s="99">
        <f t="shared" si="14"/>
        <v>7644.4109099999987</v>
      </c>
    </row>
    <row r="195" spans="1:8" ht="25.5" x14ac:dyDescent="0.2">
      <c r="A195" s="36"/>
      <c r="B195" s="40" t="s">
        <v>220</v>
      </c>
      <c r="C195" s="99" t="s">
        <v>180</v>
      </c>
      <c r="D195" s="99">
        <v>137.30000000000001</v>
      </c>
      <c r="E195" s="99">
        <f>D195*Лист2!$B$3</f>
        <v>9992.6940000000013</v>
      </c>
      <c r="F195" s="32">
        <v>0.3</v>
      </c>
      <c r="G195" s="32">
        <f t="shared" si="13"/>
        <v>2997.8082000000004</v>
      </c>
      <c r="H195" s="99">
        <f t="shared" si="14"/>
        <v>2548.1369700000005</v>
      </c>
    </row>
    <row r="196" spans="1:8" ht="15" x14ac:dyDescent="0.2">
      <c r="A196" s="36"/>
      <c r="B196" s="62"/>
      <c r="C196" s="103"/>
      <c r="D196" s="103"/>
      <c r="E196" s="103"/>
      <c r="F196" s="103"/>
      <c r="G196" s="5"/>
      <c r="H196" s="118"/>
    </row>
    <row r="197" spans="1:8" ht="18" x14ac:dyDescent="0.2">
      <c r="A197" s="36"/>
      <c r="B197" s="151" t="s">
        <v>350</v>
      </c>
      <c r="C197" s="151"/>
      <c r="D197" s="151"/>
      <c r="E197" s="151"/>
      <c r="F197" s="151"/>
      <c r="G197" s="151"/>
      <c r="H197" s="151"/>
    </row>
    <row r="198" spans="1:8" ht="15" x14ac:dyDescent="0.2">
      <c r="A198" s="36"/>
      <c r="B198" s="152" t="s">
        <v>177</v>
      </c>
      <c r="C198" s="152"/>
      <c r="D198" s="152"/>
      <c r="E198" s="152"/>
      <c r="F198" s="152"/>
      <c r="G198" s="152"/>
      <c r="H198" s="152"/>
    </row>
    <row r="199" spans="1:8" ht="15" x14ac:dyDescent="0.2">
      <c r="A199" s="36"/>
      <c r="B199" s="63" t="s">
        <v>214</v>
      </c>
      <c r="C199" s="64" t="s">
        <v>31</v>
      </c>
      <c r="D199" s="64">
        <v>135</v>
      </c>
      <c r="E199" s="65">
        <f>D199*Лист2!$B$3</f>
        <v>9825.2999999999993</v>
      </c>
      <c r="F199" s="190">
        <v>0.4</v>
      </c>
      <c r="G199" s="32">
        <f t="shared" ref="G199:G204" si="15">E199*F199</f>
        <v>3930.12</v>
      </c>
      <c r="H199" s="124">
        <f>G199-G199*0.15</f>
        <v>3340.6019999999999</v>
      </c>
    </row>
    <row r="200" spans="1:8" ht="63.75" x14ac:dyDescent="0.2">
      <c r="A200" s="36"/>
      <c r="B200" s="66" t="s">
        <v>216</v>
      </c>
      <c r="C200" s="64" t="s">
        <v>47</v>
      </c>
      <c r="D200" s="64">
        <v>129.6</v>
      </c>
      <c r="E200" s="65">
        <f>D200*Лист2!$B$3</f>
        <v>9432.2880000000005</v>
      </c>
      <c r="F200" s="190">
        <v>0.4</v>
      </c>
      <c r="G200" s="32">
        <f t="shared" si="15"/>
        <v>3772.9152000000004</v>
      </c>
      <c r="H200" s="124">
        <f t="shared" ref="H200:H204" si="16">G200-G200*0.15</f>
        <v>3206.9779200000003</v>
      </c>
    </row>
    <row r="201" spans="1:8" ht="38.25" x14ac:dyDescent="0.2">
      <c r="A201" s="36"/>
      <c r="B201" s="66" t="s">
        <v>215</v>
      </c>
      <c r="C201" s="64" t="s">
        <v>181</v>
      </c>
      <c r="D201" s="64">
        <v>247.13</v>
      </c>
      <c r="E201" s="65">
        <f>D201*Лист2!$B$3</f>
        <v>17986.1214</v>
      </c>
      <c r="F201" s="32">
        <v>0.3</v>
      </c>
      <c r="G201" s="32">
        <f t="shared" si="15"/>
        <v>5395.8364199999996</v>
      </c>
      <c r="H201" s="124">
        <f t="shared" si="16"/>
        <v>4586.4609569999993</v>
      </c>
    </row>
    <row r="202" spans="1:8" ht="51" x14ac:dyDescent="0.2">
      <c r="A202" s="36"/>
      <c r="B202" s="67" t="s">
        <v>353</v>
      </c>
      <c r="C202" s="68" t="s">
        <v>95</v>
      </c>
      <c r="D202" s="68">
        <v>741.4</v>
      </c>
      <c r="E202" s="68">
        <f>D202*Лист2!$B$3</f>
        <v>53959.091999999997</v>
      </c>
      <c r="F202" s="32">
        <v>0.3</v>
      </c>
      <c r="G202" s="32">
        <f t="shared" si="15"/>
        <v>16187.727599999998</v>
      </c>
      <c r="H202" s="68">
        <f t="shared" si="16"/>
        <v>13759.568459999999</v>
      </c>
    </row>
    <row r="203" spans="1:8" ht="28.5" x14ac:dyDescent="0.2">
      <c r="A203" s="36"/>
      <c r="B203" s="69" t="s">
        <v>420</v>
      </c>
      <c r="C203" s="70" t="s">
        <v>178</v>
      </c>
      <c r="D203" s="70">
        <v>247.13</v>
      </c>
      <c r="E203" s="70">
        <f>D203*Лист2!$B$3</f>
        <v>17986.1214</v>
      </c>
      <c r="F203" s="32">
        <v>0.3</v>
      </c>
      <c r="G203" s="32">
        <f t="shared" si="15"/>
        <v>5395.8364199999996</v>
      </c>
      <c r="H203" s="125">
        <f t="shared" si="16"/>
        <v>4586.4609569999993</v>
      </c>
    </row>
    <row r="204" spans="1:8" ht="28.5" x14ac:dyDescent="0.2">
      <c r="A204" s="36"/>
      <c r="B204" s="71" t="s">
        <v>421</v>
      </c>
      <c r="C204" s="72" t="s">
        <v>288</v>
      </c>
      <c r="D204" s="73">
        <v>741.4</v>
      </c>
      <c r="E204" s="72">
        <f>D204*Лист2!$B$3</f>
        <v>53959.091999999997</v>
      </c>
      <c r="F204" s="99">
        <v>0.45</v>
      </c>
      <c r="G204" s="32">
        <f t="shared" si="15"/>
        <v>24281.591399999998</v>
      </c>
      <c r="H204" s="126">
        <f t="shared" si="16"/>
        <v>20639.35269</v>
      </c>
    </row>
    <row r="205" spans="1:8" ht="15" x14ac:dyDescent="0.2">
      <c r="A205" s="36"/>
      <c r="B205" s="44"/>
      <c r="C205" s="45"/>
      <c r="D205" s="45"/>
      <c r="E205" s="45"/>
      <c r="F205" s="45"/>
      <c r="G205" s="45"/>
      <c r="H205" s="45"/>
    </row>
    <row r="206" spans="1:8" ht="15" x14ac:dyDescent="0.2">
      <c r="A206" s="36"/>
      <c r="B206" s="150" t="s">
        <v>179</v>
      </c>
      <c r="C206" s="150"/>
      <c r="D206" s="150"/>
      <c r="E206" s="150"/>
      <c r="F206" s="150"/>
      <c r="G206" s="150"/>
      <c r="H206" s="150"/>
    </row>
    <row r="207" spans="1:8" ht="15" x14ac:dyDescent="0.2">
      <c r="A207" s="36"/>
      <c r="B207" s="63" t="s">
        <v>214</v>
      </c>
      <c r="C207" s="74" t="s">
        <v>81</v>
      </c>
      <c r="D207" s="74">
        <v>94.6</v>
      </c>
      <c r="E207" s="65">
        <f>D207*Лист2!$B$3</f>
        <v>6884.9879999999994</v>
      </c>
      <c r="F207" s="190">
        <v>0.4</v>
      </c>
      <c r="G207" s="32">
        <f t="shared" ref="G207:G212" si="17">E207*F207</f>
        <v>2753.9951999999998</v>
      </c>
      <c r="H207" s="124">
        <f>G207-G207*0.15</f>
        <v>2340.8959199999999</v>
      </c>
    </row>
    <row r="208" spans="1:8" ht="51" x14ac:dyDescent="0.2">
      <c r="A208" s="36"/>
      <c r="B208" s="66" t="s">
        <v>218</v>
      </c>
      <c r="C208" s="74" t="s">
        <v>84</v>
      </c>
      <c r="D208" s="74">
        <v>82.1</v>
      </c>
      <c r="E208" s="65">
        <f>D208*Лист2!$B$3</f>
        <v>5975.2379999999994</v>
      </c>
      <c r="F208" s="190">
        <v>0.4</v>
      </c>
      <c r="G208" s="32">
        <f t="shared" si="17"/>
        <v>2390.0951999999997</v>
      </c>
      <c r="H208" s="124">
        <f t="shared" ref="H208:H212" si="18">G208-G208*0.15</f>
        <v>2031.5809199999999</v>
      </c>
    </row>
    <row r="209" spans="1:8" ht="38.25" x14ac:dyDescent="0.2">
      <c r="A209" s="36"/>
      <c r="B209" s="66" t="s">
        <v>219</v>
      </c>
      <c r="C209" s="74" t="s">
        <v>182</v>
      </c>
      <c r="D209" s="74">
        <v>137.30000000000001</v>
      </c>
      <c r="E209" s="65">
        <f>D209*Лист2!$B$3</f>
        <v>9992.6940000000013</v>
      </c>
      <c r="F209" s="32">
        <v>0.3</v>
      </c>
      <c r="G209" s="32">
        <f t="shared" si="17"/>
        <v>2997.8082000000004</v>
      </c>
      <c r="H209" s="124">
        <f t="shared" si="18"/>
        <v>2548.1369700000005</v>
      </c>
    </row>
    <row r="210" spans="1:8" ht="51" x14ac:dyDescent="0.2">
      <c r="A210" s="36"/>
      <c r="B210" s="63" t="s">
        <v>217</v>
      </c>
      <c r="C210" s="74" t="s">
        <v>127</v>
      </c>
      <c r="D210" s="74">
        <v>411.9</v>
      </c>
      <c r="E210" s="65">
        <f>D210*Лист2!$B$3</f>
        <v>29978.081999999999</v>
      </c>
      <c r="F210" s="32">
        <v>0.3</v>
      </c>
      <c r="G210" s="32">
        <f t="shared" si="17"/>
        <v>8993.4245999999985</v>
      </c>
      <c r="H210" s="124">
        <f t="shared" si="18"/>
        <v>7644.4109099999987</v>
      </c>
    </row>
    <row r="211" spans="1:8" ht="25.5" x14ac:dyDescent="0.2">
      <c r="A211" s="36"/>
      <c r="B211" s="63" t="s">
        <v>354</v>
      </c>
      <c r="C211" s="74" t="s">
        <v>180</v>
      </c>
      <c r="D211" s="74">
        <v>137.30000000000001</v>
      </c>
      <c r="E211" s="65">
        <f>D211*Лист2!$B$3</f>
        <v>9992.6940000000013</v>
      </c>
      <c r="F211" s="32">
        <v>0.3</v>
      </c>
      <c r="G211" s="32">
        <f t="shared" si="17"/>
        <v>2997.8082000000004</v>
      </c>
      <c r="H211" s="124">
        <f t="shared" si="18"/>
        <v>2548.1369700000005</v>
      </c>
    </row>
    <row r="212" spans="1:8" ht="28.5" x14ac:dyDescent="0.2">
      <c r="A212" s="36"/>
      <c r="B212" s="60" t="s">
        <v>421</v>
      </c>
      <c r="C212" s="61" t="s">
        <v>288</v>
      </c>
      <c r="D212" s="61">
        <v>741.4</v>
      </c>
      <c r="E212" s="61">
        <f>D212*Лист2!$B$3</f>
        <v>53959.091999999997</v>
      </c>
      <c r="F212" s="99">
        <v>0.45</v>
      </c>
      <c r="G212" s="32">
        <f t="shared" si="17"/>
        <v>24281.591399999998</v>
      </c>
      <c r="H212" s="61">
        <f t="shared" si="18"/>
        <v>20639.35269</v>
      </c>
    </row>
    <row r="213" spans="1:8" ht="15" x14ac:dyDescent="0.2">
      <c r="A213" s="36"/>
      <c r="B213" s="62"/>
      <c r="C213" s="103"/>
      <c r="D213" s="103"/>
      <c r="E213" s="103"/>
      <c r="F213" s="103"/>
      <c r="G213" s="245"/>
      <c r="H213" s="245"/>
    </row>
    <row r="214" spans="1:8" ht="18" x14ac:dyDescent="0.2">
      <c r="A214" s="36"/>
      <c r="B214" s="148" t="s">
        <v>432</v>
      </c>
      <c r="C214" s="148"/>
      <c r="D214" s="148"/>
      <c r="E214" s="148"/>
      <c r="F214" s="148"/>
      <c r="G214" s="148"/>
      <c r="H214" s="148"/>
    </row>
    <row r="215" spans="1:8" ht="15" x14ac:dyDescent="0.2">
      <c r="A215" s="36"/>
      <c r="B215" s="75" t="s">
        <v>214</v>
      </c>
      <c r="C215" s="76" t="s">
        <v>31</v>
      </c>
      <c r="D215" s="76">
        <v>135</v>
      </c>
      <c r="E215" s="76">
        <f>D215*Лист2!$B$3</f>
        <v>9825.2999999999993</v>
      </c>
      <c r="F215" s="190">
        <v>0.4</v>
      </c>
      <c r="G215" s="32">
        <f t="shared" ref="G215:G219" si="19">E215*F215</f>
        <v>3930.12</v>
      </c>
      <c r="H215" s="76">
        <f>G215-G215*0.15</f>
        <v>3340.6019999999999</v>
      </c>
    </row>
    <row r="216" spans="1:8" ht="38.25" x14ac:dyDescent="0.2">
      <c r="A216" s="36"/>
      <c r="B216" s="66" t="s">
        <v>215</v>
      </c>
      <c r="C216" s="64" t="s">
        <v>181</v>
      </c>
      <c r="D216" s="64">
        <v>247.13</v>
      </c>
      <c r="E216" s="65">
        <f>D216*Лист2!$B$3</f>
        <v>17986.1214</v>
      </c>
      <c r="F216" s="32">
        <v>0.3</v>
      </c>
      <c r="G216" s="32">
        <f t="shared" si="19"/>
        <v>5395.8364199999996</v>
      </c>
      <c r="H216" s="124">
        <f t="shared" ref="H216:H219" si="20">G216-G216*0.15</f>
        <v>4586.4609569999993</v>
      </c>
    </row>
    <row r="217" spans="1:8" ht="25.5" x14ac:dyDescent="0.2">
      <c r="A217" s="36"/>
      <c r="B217" s="63" t="s">
        <v>284</v>
      </c>
      <c r="C217" s="64" t="s">
        <v>285</v>
      </c>
      <c r="D217" s="64">
        <v>494.27</v>
      </c>
      <c r="E217" s="65">
        <f>D217*Лист2!$B$3</f>
        <v>35972.970600000001</v>
      </c>
      <c r="F217" s="32">
        <v>0.3</v>
      </c>
      <c r="G217" s="32">
        <f t="shared" si="19"/>
        <v>10791.891180000001</v>
      </c>
      <c r="H217" s="124">
        <f t="shared" si="20"/>
        <v>9173.1075030000011</v>
      </c>
    </row>
    <row r="218" spans="1:8" ht="51" x14ac:dyDescent="0.2">
      <c r="A218" s="36"/>
      <c r="B218" s="77" t="s">
        <v>286</v>
      </c>
      <c r="C218" s="78" t="s">
        <v>51</v>
      </c>
      <c r="D218" s="78">
        <v>225</v>
      </c>
      <c r="E218" s="65">
        <f>D218*Лист2!$B$3</f>
        <v>16375.5</v>
      </c>
      <c r="F218" s="190">
        <v>0.4</v>
      </c>
      <c r="G218" s="32">
        <f t="shared" si="19"/>
        <v>6550.2000000000007</v>
      </c>
      <c r="H218" s="124">
        <f t="shared" si="20"/>
        <v>5567.670000000001</v>
      </c>
    </row>
    <row r="219" spans="1:8" ht="38.25" x14ac:dyDescent="0.2">
      <c r="A219" s="36"/>
      <c r="B219" s="77" t="s">
        <v>310</v>
      </c>
      <c r="C219" s="78" t="s">
        <v>311</v>
      </c>
      <c r="D219" s="78">
        <v>199.2</v>
      </c>
      <c r="E219" s="65">
        <f>D219*Лист2!$B$3</f>
        <v>14497.776</v>
      </c>
      <c r="F219" s="190">
        <v>0.4</v>
      </c>
      <c r="G219" s="32">
        <f t="shared" si="19"/>
        <v>5799.1104000000005</v>
      </c>
      <c r="H219" s="124">
        <f t="shared" si="20"/>
        <v>4929.2438400000001</v>
      </c>
    </row>
    <row r="220" spans="1:8" ht="15" x14ac:dyDescent="0.2">
      <c r="A220" s="36"/>
      <c r="B220" s="105"/>
      <c r="C220" s="105"/>
      <c r="D220" s="105"/>
      <c r="E220" s="105"/>
      <c r="F220" s="105"/>
      <c r="G220" s="1"/>
      <c r="H220" s="118"/>
    </row>
    <row r="221" spans="1:8" ht="15.75" x14ac:dyDescent="0.2">
      <c r="A221" s="36"/>
      <c r="B221" s="149" t="s">
        <v>294</v>
      </c>
      <c r="C221" s="149"/>
      <c r="D221" s="149"/>
      <c r="E221" s="149"/>
      <c r="F221" s="149"/>
      <c r="G221" s="149"/>
      <c r="H221" s="149"/>
    </row>
    <row r="222" spans="1:8" ht="89.25" x14ac:dyDescent="0.2">
      <c r="A222" s="36"/>
      <c r="B222" s="127" t="s">
        <v>1</v>
      </c>
      <c r="C222" s="101" t="s">
        <v>397</v>
      </c>
      <c r="D222" s="23" t="s">
        <v>380</v>
      </c>
      <c r="E222" s="100" t="str">
        <f>CONCATENATE(Лист2!$B$2,Лист2!$B$3,Лист2!$B$4)</f>
        <v>Цена по СБЦ с учетом коэффициента-дефлятора Минстрой России на I кв 2025 г.: (72,78) руб.</v>
      </c>
      <c r="F222" s="241" t="s">
        <v>426</v>
      </c>
      <c r="G222" s="241"/>
      <c r="H222" s="241"/>
    </row>
    <row r="223" spans="1:8" ht="15" x14ac:dyDescent="0.2">
      <c r="A223" s="36"/>
      <c r="B223" s="102">
        <v>1</v>
      </c>
      <c r="C223" s="102">
        <v>2</v>
      </c>
      <c r="D223" s="102">
        <v>3</v>
      </c>
      <c r="E223" s="102">
        <v>4</v>
      </c>
      <c r="F223" s="263">
        <v>5</v>
      </c>
      <c r="G223" s="264"/>
      <c r="H223" s="265"/>
    </row>
    <row r="224" spans="1:8" ht="15" x14ac:dyDescent="0.2">
      <c r="A224" s="36"/>
      <c r="B224" s="79" t="s">
        <v>296</v>
      </c>
      <c r="C224" s="104" t="s">
        <v>274</v>
      </c>
      <c r="D224" s="104">
        <v>167.3</v>
      </c>
      <c r="E224" s="104">
        <f>D224*Лист2!$B$3</f>
        <v>12176.094000000001</v>
      </c>
      <c r="F224" s="223">
        <f>E224*3.5</f>
        <v>42616.329000000005</v>
      </c>
      <c r="G224" s="223"/>
      <c r="H224" s="223"/>
    </row>
    <row r="225" spans="1:8" ht="15" x14ac:dyDescent="0.2">
      <c r="A225" s="36"/>
      <c r="B225" s="30"/>
      <c r="C225" s="103"/>
      <c r="D225" s="103"/>
      <c r="E225" s="103"/>
      <c r="F225" s="103"/>
      <c r="G225" s="2"/>
      <c r="H225" s="118"/>
    </row>
    <row r="226" spans="1:8" ht="36" x14ac:dyDescent="0.2">
      <c r="A226" s="36"/>
      <c r="B226" s="148" t="s">
        <v>393</v>
      </c>
      <c r="C226" s="148"/>
      <c r="D226" s="148"/>
      <c r="E226" s="148"/>
      <c r="F226" s="148"/>
      <c r="G226" s="148"/>
      <c r="H226" s="148"/>
    </row>
    <row r="227" spans="1:8" ht="89.25" x14ac:dyDescent="0.2">
      <c r="A227" s="36"/>
      <c r="B227" s="128" t="s">
        <v>1</v>
      </c>
      <c r="C227" s="101" t="s">
        <v>397</v>
      </c>
      <c r="D227" s="23" t="s">
        <v>380</v>
      </c>
      <c r="E227" s="23" t="str">
        <f>CONCATENATE(Лист2!$B$2,Лист2!$B$3,Лист2!$B$4)</f>
        <v>Цена по СБЦ с учетом коэффициента-дефлятора Минстрой России на I кв 2025 г.: (72,78) руб.</v>
      </c>
      <c r="F227" s="25" t="s">
        <v>387</v>
      </c>
      <c r="G227" s="23" t="s">
        <v>388</v>
      </c>
      <c r="H227" s="29" t="s">
        <v>433</v>
      </c>
    </row>
    <row r="228" spans="1:8" ht="15" x14ac:dyDescent="0.2">
      <c r="A228" s="36"/>
      <c r="B228" s="102">
        <v>1</v>
      </c>
      <c r="C228" s="102">
        <v>2</v>
      </c>
      <c r="D228" s="102">
        <v>3</v>
      </c>
      <c r="E228" s="102">
        <v>4</v>
      </c>
      <c r="F228" s="102">
        <v>5</v>
      </c>
      <c r="G228" s="102">
        <v>6</v>
      </c>
      <c r="H228" s="102">
        <v>7</v>
      </c>
    </row>
    <row r="229" spans="1:8" ht="51" x14ac:dyDescent="0.2">
      <c r="A229" s="36"/>
      <c r="B229" s="80" t="s">
        <v>358</v>
      </c>
      <c r="C229" s="81" t="s">
        <v>51</v>
      </c>
      <c r="D229" s="81">
        <v>225</v>
      </c>
      <c r="E229" s="82">
        <f>D229*Лист2!$B$3</f>
        <v>16375.5</v>
      </c>
      <c r="F229" s="190">
        <v>0.4</v>
      </c>
      <c r="G229" s="32">
        <f t="shared" ref="G229:G232" si="21">E229*F229</f>
        <v>6550.2000000000007</v>
      </c>
      <c r="H229" s="129">
        <f>G229-G229*0.15</f>
        <v>5567.670000000001</v>
      </c>
    </row>
    <row r="230" spans="1:8" ht="25.5" x14ac:dyDescent="0.2">
      <c r="A230" s="36"/>
      <c r="B230" s="80" t="s">
        <v>355</v>
      </c>
      <c r="C230" s="81" t="s">
        <v>311</v>
      </c>
      <c r="D230" s="81">
        <v>199.2</v>
      </c>
      <c r="E230" s="82">
        <f>D230*Лист2!$B$3</f>
        <v>14497.776</v>
      </c>
      <c r="F230" s="190">
        <v>0.4</v>
      </c>
      <c r="G230" s="32">
        <f t="shared" si="21"/>
        <v>5799.1104000000005</v>
      </c>
      <c r="H230" s="129">
        <f t="shared" ref="H230:H232" si="22">G230-G230*0.15</f>
        <v>4929.2438400000001</v>
      </c>
    </row>
    <row r="231" spans="1:8" ht="25.5" x14ac:dyDescent="0.2">
      <c r="A231" s="36"/>
      <c r="B231" s="80" t="s">
        <v>356</v>
      </c>
      <c r="C231" s="81" t="s">
        <v>95</v>
      </c>
      <c r="D231" s="81">
        <v>741.4</v>
      </c>
      <c r="E231" s="82">
        <f>D231*Лист2!$B$3</f>
        <v>53959.091999999997</v>
      </c>
      <c r="F231" s="32">
        <v>0.25</v>
      </c>
      <c r="G231" s="32">
        <f t="shared" si="21"/>
        <v>13489.772999999999</v>
      </c>
      <c r="H231" s="129">
        <f t="shared" si="22"/>
        <v>11466.307049999999</v>
      </c>
    </row>
    <row r="232" spans="1:8" ht="15" x14ac:dyDescent="0.2">
      <c r="A232" s="36"/>
      <c r="B232" s="80" t="s">
        <v>357</v>
      </c>
      <c r="C232" s="81" t="s">
        <v>94</v>
      </c>
      <c r="D232" s="81">
        <v>167.7</v>
      </c>
      <c r="E232" s="82">
        <f>D232*Лист2!$B$3</f>
        <v>12205.206</v>
      </c>
      <c r="F232" s="32">
        <v>0.25</v>
      </c>
      <c r="G232" s="32">
        <f t="shared" si="21"/>
        <v>3051.3015</v>
      </c>
      <c r="H232" s="129">
        <f t="shared" si="22"/>
        <v>2593.6062750000001</v>
      </c>
    </row>
    <row r="233" spans="1:8" ht="15" x14ac:dyDescent="0.2">
      <c r="A233" s="36"/>
      <c r="B233" s="30"/>
      <c r="C233" s="103"/>
      <c r="D233" s="103"/>
      <c r="E233" s="3"/>
      <c r="F233" s="3"/>
      <c r="G233" s="1"/>
      <c r="H233" s="118"/>
    </row>
    <row r="234" spans="1:8" ht="15" x14ac:dyDescent="0.2">
      <c r="A234" s="36"/>
      <c r="B234" s="30"/>
      <c r="C234" s="103"/>
      <c r="D234" s="103"/>
      <c r="E234" s="3"/>
      <c r="F234" s="3"/>
      <c r="G234" s="1"/>
      <c r="H234" s="118"/>
    </row>
    <row r="235" spans="1:8" ht="18" x14ac:dyDescent="0.2">
      <c r="A235" s="36"/>
      <c r="B235" s="147" t="s">
        <v>449</v>
      </c>
      <c r="C235" s="147"/>
      <c r="D235" s="147"/>
      <c r="E235" s="147"/>
      <c r="F235" s="147"/>
      <c r="G235" s="147"/>
      <c r="H235" s="147"/>
    </row>
    <row r="236" spans="1:8" ht="15" x14ac:dyDescent="0.2">
      <c r="A236" s="36"/>
      <c r="B236" s="75" t="s">
        <v>374</v>
      </c>
      <c r="C236" s="256" t="s">
        <v>373</v>
      </c>
      <c r="D236" s="256"/>
      <c r="E236" s="256"/>
      <c r="F236" s="256"/>
      <c r="G236" s="256"/>
      <c r="H236" s="256"/>
    </row>
    <row r="237" spans="1:8" ht="15" x14ac:dyDescent="0.2">
      <c r="A237" s="36"/>
      <c r="B237" s="105"/>
      <c r="C237" s="105"/>
      <c r="D237" s="105"/>
      <c r="E237" s="105"/>
      <c r="F237" s="105"/>
      <c r="G237" s="105"/>
      <c r="H237" s="118"/>
    </row>
    <row r="238" spans="1:8" ht="15" x14ac:dyDescent="0.2">
      <c r="A238" s="36"/>
      <c r="B238" s="105"/>
      <c r="C238" s="105"/>
      <c r="D238" s="105"/>
      <c r="E238" s="105"/>
      <c r="F238" s="105"/>
      <c r="G238" s="105"/>
      <c r="H238" s="118"/>
    </row>
    <row r="239" spans="1:8" ht="23.25" x14ac:dyDescent="0.2">
      <c r="A239" s="36"/>
      <c r="B239" s="146" t="s">
        <v>452</v>
      </c>
      <c r="C239" s="146"/>
      <c r="D239" s="146"/>
      <c r="E239" s="146"/>
      <c r="F239" s="146"/>
      <c r="G239" s="146"/>
      <c r="H239" s="146"/>
    </row>
    <row r="240" spans="1:8" ht="89.25" x14ac:dyDescent="0.2">
      <c r="A240" s="36"/>
      <c r="B240" s="130" t="s">
        <v>1</v>
      </c>
      <c r="C240" s="101" t="s">
        <v>397</v>
      </c>
      <c r="D240" s="83" t="s">
        <v>380</v>
      </c>
      <c r="E240" s="83" t="str">
        <f>CONCATENATE(Лист2!$B$2,Лист2!$B$3,Лист2!$B$4)</f>
        <v>Цена по СБЦ с учетом коэффициента-дефлятора Минстрой России на I кв 2025 г.: (72,78) руб.</v>
      </c>
      <c r="F240" s="84" t="s">
        <v>387</v>
      </c>
      <c r="G240" s="241" t="s">
        <v>388</v>
      </c>
      <c r="H240" s="241"/>
    </row>
    <row r="241" spans="1:8" ht="15" x14ac:dyDescent="0.2">
      <c r="A241" s="36"/>
      <c r="B241" s="8">
        <v>1</v>
      </c>
      <c r="C241" s="8">
        <v>2</v>
      </c>
      <c r="D241" s="8">
        <v>3</v>
      </c>
      <c r="E241" s="8">
        <v>4</v>
      </c>
      <c r="F241" s="106">
        <v>5</v>
      </c>
      <c r="G241" s="257">
        <v>6</v>
      </c>
      <c r="H241" s="257"/>
    </row>
    <row r="242" spans="1:8" ht="25.5" x14ac:dyDescent="0.2">
      <c r="A242" s="36"/>
      <c r="B242" s="85" t="s">
        <v>96</v>
      </c>
      <c r="C242" s="86" t="s">
        <v>97</v>
      </c>
      <c r="D242" s="86">
        <v>125.9</v>
      </c>
      <c r="E242" s="65">
        <f>D242*Лист2!$B$3</f>
        <v>9163.0020000000004</v>
      </c>
      <c r="F242" s="50">
        <v>0.45</v>
      </c>
      <c r="G242" s="231">
        <f t="shared" ref="G242:G252" si="23">E242*F242</f>
        <v>4123.3509000000004</v>
      </c>
      <c r="H242" s="231"/>
    </row>
    <row r="243" spans="1:8" ht="25.5" x14ac:dyDescent="0.2">
      <c r="A243" s="36"/>
      <c r="B243" s="87" t="s">
        <v>375</v>
      </c>
      <c r="C243" s="88" t="s">
        <v>376</v>
      </c>
      <c r="D243" s="88">
        <v>104.4</v>
      </c>
      <c r="E243" s="65">
        <f>D243*Лист2!$B$3</f>
        <v>7598.2320000000009</v>
      </c>
      <c r="F243" s="50">
        <v>0.45</v>
      </c>
      <c r="G243" s="231">
        <f t="shared" si="23"/>
        <v>3419.2044000000005</v>
      </c>
      <c r="H243" s="231"/>
    </row>
    <row r="244" spans="1:8" ht="15" x14ac:dyDescent="0.2">
      <c r="A244" s="36"/>
      <c r="B244" s="85" t="s">
        <v>98</v>
      </c>
      <c r="C244" s="86" t="s">
        <v>99</v>
      </c>
      <c r="D244" s="86">
        <v>3.8</v>
      </c>
      <c r="E244" s="65">
        <f>D244*Лист2!$B$3</f>
        <v>276.56399999999996</v>
      </c>
      <c r="F244" s="50">
        <v>0.45</v>
      </c>
      <c r="G244" s="231">
        <f t="shared" si="23"/>
        <v>124.45379999999999</v>
      </c>
      <c r="H244" s="231"/>
    </row>
    <row r="245" spans="1:8" ht="23.25" x14ac:dyDescent="0.35">
      <c r="A245" s="114"/>
      <c r="B245" s="85" t="s">
        <v>100</v>
      </c>
      <c r="C245" s="86" t="s">
        <v>101</v>
      </c>
      <c r="D245" s="86">
        <v>58.3</v>
      </c>
      <c r="E245" s="65">
        <f>D245*Лист2!$B$3</f>
        <v>4243.0739999999996</v>
      </c>
      <c r="F245" s="50">
        <v>0.45</v>
      </c>
      <c r="G245" s="231">
        <f t="shared" si="23"/>
        <v>1909.3833</v>
      </c>
      <c r="H245" s="231"/>
    </row>
    <row r="246" spans="1:8" ht="14.25" x14ac:dyDescent="0.2">
      <c r="A246" s="123"/>
      <c r="B246" s="85" t="s">
        <v>102</v>
      </c>
      <c r="C246" s="86" t="s">
        <v>103</v>
      </c>
      <c r="D246" s="86">
        <v>21.5</v>
      </c>
      <c r="E246" s="65">
        <f>D246*Лист2!$B$3</f>
        <v>1564.77</v>
      </c>
      <c r="F246" s="50">
        <v>0.45</v>
      </c>
      <c r="G246" s="231">
        <f t="shared" si="23"/>
        <v>704.14650000000006</v>
      </c>
      <c r="H246" s="231"/>
    </row>
    <row r="247" spans="1:8" ht="25.5" x14ac:dyDescent="0.2">
      <c r="A247" s="89"/>
      <c r="B247" s="85" t="s">
        <v>104</v>
      </c>
      <c r="C247" s="86" t="s">
        <v>92</v>
      </c>
      <c r="D247" s="86">
        <v>8</v>
      </c>
      <c r="E247" s="65">
        <f>D247*Лист2!$B$3</f>
        <v>582.24</v>
      </c>
      <c r="F247" s="50">
        <v>0.45</v>
      </c>
      <c r="G247" s="231">
        <f t="shared" si="23"/>
        <v>262.00800000000004</v>
      </c>
      <c r="H247" s="231"/>
    </row>
    <row r="248" spans="1:8" ht="25.5" x14ac:dyDescent="0.2">
      <c r="A248" s="43"/>
      <c r="B248" s="85" t="s">
        <v>105</v>
      </c>
      <c r="C248" s="86" t="s">
        <v>106</v>
      </c>
      <c r="D248" s="86">
        <v>20.5</v>
      </c>
      <c r="E248" s="65">
        <f>D248*Лист2!$B$3</f>
        <v>1491.99</v>
      </c>
      <c r="F248" s="50">
        <v>0.45</v>
      </c>
      <c r="G248" s="231">
        <f t="shared" si="23"/>
        <v>671.39549999999997</v>
      </c>
      <c r="H248" s="231"/>
    </row>
    <row r="249" spans="1:8" x14ac:dyDescent="0.2">
      <c r="A249" s="43"/>
      <c r="B249" s="85" t="s">
        <v>107</v>
      </c>
      <c r="C249" s="86" t="s">
        <v>108</v>
      </c>
      <c r="D249" s="86">
        <v>25.4</v>
      </c>
      <c r="E249" s="65">
        <f>D249*Лист2!$B$3</f>
        <v>1848.6119999999999</v>
      </c>
      <c r="F249" s="50">
        <v>0.45</v>
      </c>
      <c r="G249" s="231">
        <f t="shared" si="23"/>
        <v>831.8753999999999</v>
      </c>
      <c r="H249" s="231"/>
    </row>
    <row r="250" spans="1:8" x14ac:dyDescent="0.2">
      <c r="A250" s="43"/>
      <c r="B250" s="85" t="s">
        <v>109</v>
      </c>
      <c r="C250" s="86" t="s">
        <v>110</v>
      </c>
      <c r="D250" s="86">
        <v>18.2</v>
      </c>
      <c r="E250" s="65">
        <f>D250*Лист2!$B$3</f>
        <v>1324.596</v>
      </c>
      <c r="F250" s="50">
        <v>0.45</v>
      </c>
      <c r="G250" s="231">
        <f t="shared" si="23"/>
        <v>596.06820000000005</v>
      </c>
      <c r="H250" s="231"/>
    </row>
    <row r="251" spans="1:8" x14ac:dyDescent="0.2">
      <c r="A251" s="43"/>
      <c r="B251" s="85" t="s">
        <v>272</v>
      </c>
      <c r="C251" s="86" t="s">
        <v>299</v>
      </c>
      <c r="D251" s="86">
        <v>8.6</v>
      </c>
      <c r="E251" s="65">
        <f>D251*Лист2!$B$3</f>
        <v>625.90800000000002</v>
      </c>
      <c r="F251" s="50">
        <v>0.45</v>
      </c>
      <c r="G251" s="231">
        <f t="shared" si="23"/>
        <v>281.65860000000004</v>
      </c>
      <c r="H251" s="231"/>
    </row>
    <row r="252" spans="1:8" x14ac:dyDescent="0.2">
      <c r="A252" s="43"/>
      <c r="B252" s="67" t="s">
        <v>207</v>
      </c>
      <c r="C252" s="68" t="s">
        <v>365</v>
      </c>
      <c r="D252" s="68">
        <v>10.9</v>
      </c>
      <c r="E252" s="68">
        <f>D252*Лист2!$B$3</f>
        <v>793.30200000000002</v>
      </c>
      <c r="F252" s="50">
        <v>0.45</v>
      </c>
      <c r="G252" s="231">
        <f t="shared" si="23"/>
        <v>356.98590000000002</v>
      </c>
      <c r="H252" s="231"/>
    </row>
    <row r="253" spans="1:8" x14ac:dyDescent="0.2">
      <c r="A253" s="43"/>
      <c r="B253" s="232" t="s">
        <v>413</v>
      </c>
      <c r="C253" s="233"/>
      <c r="D253" s="233"/>
      <c r="E253" s="233"/>
      <c r="F253" s="233"/>
      <c r="G253" s="233"/>
      <c r="H253" s="234"/>
    </row>
    <row r="254" spans="1:8" x14ac:dyDescent="0.2">
      <c r="A254" s="43"/>
      <c r="B254" s="235"/>
      <c r="C254" s="236"/>
      <c r="D254" s="236"/>
      <c r="E254" s="236"/>
      <c r="F254" s="236"/>
      <c r="G254" s="236"/>
      <c r="H254" s="237"/>
    </row>
    <row r="255" spans="1:8" ht="14.25" x14ac:dyDescent="0.2">
      <c r="A255" s="43"/>
      <c r="B255" s="90"/>
      <c r="C255" s="43"/>
      <c r="D255" s="43"/>
      <c r="E255" s="43"/>
      <c r="F255" s="43"/>
      <c r="G255" s="43"/>
      <c r="H255" s="118"/>
    </row>
    <row r="256" spans="1:8" ht="14.25" x14ac:dyDescent="0.2">
      <c r="A256" s="43"/>
      <c r="B256" s="90"/>
      <c r="C256" s="43"/>
      <c r="D256" s="43"/>
      <c r="E256" s="43"/>
      <c r="F256" s="43"/>
      <c r="G256" s="43"/>
      <c r="H256" s="118"/>
    </row>
    <row r="257" spans="1:8" ht="23.25" x14ac:dyDescent="0.2">
      <c r="A257" s="43"/>
      <c r="B257" s="145" t="s">
        <v>453</v>
      </c>
      <c r="C257" s="146"/>
      <c r="D257" s="146"/>
      <c r="E257" s="146"/>
      <c r="F257" s="146"/>
      <c r="G257" s="146"/>
      <c r="H257" s="146"/>
    </row>
    <row r="258" spans="1:8" ht="63.75" x14ac:dyDescent="0.2">
      <c r="A258" s="43"/>
      <c r="B258" s="127" t="s">
        <v>1</v>
      </c>
      <c r="C258" s="101" t="s">
        <v>397</v>
      </c>
      <c r="D258" s="241" t="s">
        <v>380</v>
      </c>
      <c r="E258" s="241"/>
      <c r="F258" s="241" t="str">
        <f>CONCATENATE(Лист2!$B$2,Лист2!$B$3,Лист2!$B$4)</f>
        <v>Цена по СБЦ с учетом коэффициента-дефлятора Минстрой России на I кв 2025 г.: (72,78) руб.</v>
      </c>
      <c r="G258" s="241"/>
      <c r="H258" s="241"/>
    </row>
    <row r="259" spans="1:8" x14ac:dyDescent="0.2">
      <c r="A259" s="43"/>
      <c r="B259" s="8">
        <v>1</v>
      </c>
      <c r="C259" s="8">
        <v>2</v>
      </c>
      <c r="D259" s="246">
        <v>3</v>
      </c>
      <c r="E259" s="247"/>
      <c r="F259" s="246">
        <v>4</v>
      </c>
      <c r="G259" s="248"/>
      <c r="H259" s="247"/>
    </row>
    <row r="260" spans="1:8" ht="25.5" x14ac:dyDescent="0.2">
      <c r="A260" s="90"/>
      <c r="B260" s="79" t="s">
        <v>111</v>
      </c>
      <c r="C260" s="104" t="s">
        <v>112</v>
      </c>
      <c r="D260" s="243">
        <v>7</v>
      </c>
      <c r="E260" s="243"/>
      <c r="F260" s="238">
        <f>D260*Лист2!$B$3</f>
        <v>509.46000000000004</v>
      </c>
      <c r="G260" s="239"/>
      <c r="H260" s="240"/>
    </row>
    <row r="261" spans="1:8" ht="25.5" x14ac:dyDescent="0.2">
      <c r="A261" s="90"/>
      <c r="B261" s="79" t="s">
        <v>113</v>
      </c>
      <c r="C261" s="104" t="s">
        <v>5</v>
      </c>
      <c r="D261" s="243">
        <v>4</v>
      </c>
      <c r="E261" s="243"/>
      <c r="F261" s="238">
        <f>D261*Лист2!$B$3</f>
        <v>291.12</v>
      </c>
      <c r="G261" s="239"/>
      <c r="H261" s="240"/>
    </row>
    <row r="262" spans="1:8" ht="14.25" x14ac:dyDescent="0.2">
      <c r="A262" s="90"/>
      <c r="B262" s="79" t="s">
        <v>114</v>
      </c>
      <c r="C262" s="104" t="s">
        <v>13</v>
      </c>
      <c r="D262" s="243">
        <v>20.2</v>
      </c>
      <c r="E262" s="243"/>
      <c r="F262" s="238">
        <f>D262*Лист2!$B$3</f>
        <v>1470.1559999999999</v>
      </c>
      <c r="G262" s="239"/>
      <c r="H262" s="240"/>
    </row>
    <row r="263" spans="1:8" ht="18" x14ac:dyDescent="0.2">
      <c r="A263" s="28"/>
      <c r="B263" s="79" t="s">
        <v>115</v>
      </c>
      <c r="C263" s="104" t="s">
        <v>9</v>
      </c>
      <c r="D263" s="243">
        <v>7.2</v>
      </c>
      <c r="E263" s="243"/>
      <c r="F263" s="238">
        <f>D263*Лист2!$B$3</f>
        <v>524.01600000000008</v>
      </c>
      <c r="G263" s="239"/>
      <c r="H263" s="240"/>
    </row>
    <row r="264" spans="1:8" ht="25.5" x14ac:dyDescent="0.2">
      <c r="A264" s="123"/>
      <c r="B264" s="79" t="s">
        <v>116</v>
      </c>
      <c r="C264" s="104" t="s">
        <v>15</v>
      </c>
      <c r="D264" s="243">
        <v>19.600000000000001</v>
      </c>
      <c r="E264" s="243"/>
      <c r="F264" s="238">
        <f>D264*Лист2!$B$3</f>
        <v>1426.4880000000001</v>
      </c>
      <c r="G264" s="239"/>
      <c r="H264" s="240"/>
    </row>
    <row r="265" spans="1:8" ht="38.25" x14ac:dyDescent="0.2">
      <c r="A265" s="30"/>
      <c r="B265" s="79" t="s">
        <v>117</v>
      </c>
      <c r="C265" s="104" t="s">
        <v>72</v>
      </c>
      <c r="D265" s="243">
        <v>40</v>
      </c>
      <c r="E265" s="243"/>
      <c r="F265" s="238">
        <f>D265*Лист2!$B$3</f>
        <v>2911.2</v>
      </c>
      <c r="G265" s="239"/>
      <c r="H265" s="240"/>
    </row>
    <row r="266" spans="1:8" x14ac:dyDescent="0.2">
      <c r="A266" s="30"/>
      <c r="B266" s="79" t="s">
        <v>118</v>
      </c>
      <c r="C266" s="104" t="s">
        <v>92</v>
      </c>
      <c r="D266" s="243">
        <v>8</v>
      </c>
      <c r="E266" s="243"/>
      <c r="F266" s="238">
        <f>D266*Лист2!$B$3</f>
        <v>582.24</v>
      </c>
      <c r="G266" s="239"/>
      <c r="H266" s="240"/>
    </row>
    <row r="267" spans="1:8" ht="25.5" x14ac:dyDescent="0.2">
      <c r="A267" s="30"/>
      <c r="B267" s="79" t="s">
        <v>119</v>
      </c>
      <c r="C267" s="104" t="s">
        <v>42</v>
      </c>
      <c r="D267" s="243">
        <v>101.9</v>
      </c>
      <c r="E267" s="243"/>
      <c r="F267" s="238">
        <f>D267*Лист2!$B$3</f>
        <v>7416.2820000000002</v>
      </c>
      <c r="G267" s="239"/>
      <c r="H267" s="240"/>
    </row>
    <row r="268" spans="1:8" ht="25.5" x14ac:dyDescent="0.2">
      <c r="A268" s="30"/>
      <c r="B268" s="79" t="s">
        <v>120</v>
      </c>
      <c r="C268" s="104" t="s">
        <v>42</v>
      </c>
      <c r="D268" s="243">
        <v>101.9</v>
      </c>
      <c r="E268" s="243"/>
      <c r="F268" s="238">
        <f>D268*Лист2!$B$3</f>
        <v>7416.2820000000002</v>
      </c>
      <c r="G268" s="239"/>
      <c r="H268" s="240"/>
    </row>
    <row r="269" spans="1:8" ht="38.25" x14ac:dyDescent="0.2">
      <c r="A269" s="30"/>
      <c r="B269" s="79" t="s">
        <v>121</v>
      </c>
      <c r="C269" s="104" t="s">
        <v>94</v>
      </c>
      <c r="D269" s="243">
        <v>167.7</v>
      </c>
      <c r="E269" s="243"/>
      <c r="F269" s="238">
        <f>D269*Лист2!$B$3</f>
        <v>12205.206</v>
      </c>
      <c r="G269" s="239"/>
      <c r="H269" s="240"/>
    </row>
    <row r="270" spans="1:8" ht="51" x14ac:dyDescent="0.2">
      <c r="A270" s="30"/>
      <c r="B270" s="79" t="s">
        <v>122</v>
      </c>
      <c r="C270" s="104" t="s">
        <v>123</v>
      </c>
      <c r="D270" s="243">
        <v>376.5</v>
      </c>
      <c r="E270" s="243"/>
      <c r="F270" s="238">
        <f>D270*Лист2!$B$3</f>
        <v>27401.670000000002</v>
      </c>
      <c r="G270" s="239"/>
      <c r="H270" s="240"/>
    </row>
    <row r="271" spans="1:8" ht="51" x14ac:dyDescent="0.2">
      <c r="A271" s="30"/>
      <c r="B271" s="79" t="s">
        <v>124</v>
      </c>
      <c r="C271" s="104" t="s">
        <v>123</v>
      </c>
      <c r="D271" s="243">
        <v>376.5</v>
      </c>
      <c r="E271" s="243"/>
      <c r="F271" s="238">
        <f>D271*Лист2!$B$3</f>
        <v>27401.670000000002</v>
      </c>
      <c r="G271" s="239"/>
      <c r="H271" s="240"/>
    </row>
    <row r="272" spans="1:8" ht="38.25" x14ac:dyDescent="0.2">
      <c r="A272" s="30"/>
      <c r="B272" s="79" t="s">
        <v>125</v>
      </c>
      <c r="C272" s="104" t="s">
        <v>95</v>
      </c>
      <c r="D272" s="243">
        <v>741.4</v>
      </c>
      <c r="E272" s="243"/>
      <c r="F272" s="238">
        <f>D272*Лист2!$B$3</f>
        <v>53959.091999999997</v>
      </c>
      <c r="G272" s="239"/>
      <c r="H272" s="240"/>
    </row>
    <row r="273" spans="1:8" ht="38.25" x14ac:dyDescent="0.2">
      <c r="A273" s="30"/>
      <c r="B273" s="79" t="s">
        <v>126</v>
      </c>
      <c r="C273" s="104" t="s">
        <v>127</v>
      </c>
      <c r="D273" s="243">
        <v>411.9</v>
      </c>
      <c r="E273" s="243"/>
      <c r="F273" s="238">
        <f>D273*Лист2!$B$3</f>
        <v>29978.081999999999</v>
      </c>
      <c r="G273" s="239"/>
      <c r="H273" s="240"/>
    </row>
    <row r="274" spans="1:8" ht="38.25" x14ac:dyDescent="0.2">
      <c r="A274" s="30"/>
      <c r="B274" s="79" t="s">
        <v>128</v>
      </c>
      <c r="C274" s="104" t="s">
        <v>35</v>
      </c>
      <c r="D274" s="243">
        <v>114.4</v>
      </c>
      <c r="E274" s="243"/>
      <c r="F274" s="238">
        <f>D274*Лист2!$B$3</f>
        <v>8326.0320000000011</v>
      </c>
      <c r="G274" s="239"/>
      <c r="H274" s="240"/>
    </row>
    <row r="275" spans="1:8" ht="38.25" x14ac:dyDescent="0.2">
      <c r="A275" s="30"/>
      <c r="B275" s="79" t="s">
        <v>129</v>
      </c>
      <c r="C275" s="104" t="s">
        <v>31</v>
      </c>
      <c r="D275" s="243">
        <v>135</v>
      </c>
      <c r="E275" s="243"/>
      <c r="F275" s="238">
        <f>D275*Лист2!$B$3</f>
        <v>9825.2999999999993</v>
      </c>
      <c r="G275" s="239"/>
      <c r="H275" s="240"/>
    </row>
    <row r="276" spans="1:8" ht="25.5" x14ac:dyDescent="0.2">
      <c r="A276" s="30"/>
      <c r="B276" s="79" t="s">
        <v>130</v>
      </c>
      <c r="C276" s="104" t="s">
        <v>95</v>
      </c>
      <c r="D276" s="243">
        <v>741.4</v>
      </c>
      <c r="E276" s="243"/>
      <c r="F276" s="238">
        <f>D276*Лист2!$B$3</f>
        <v>53959.091999999997</v>
      </c>
      <c r="G276" s="239"/>
      <c r="H276" s="240"/>
    </row>
    <row r="277" spans="1:8" x14ac:dyDescent="0.2">
      <c r="A277" s="30"/>
      <c r="B277" s="79" t="s">
        <v>131</v>
      </c>
      <c r="C277" s="104" t="s">
        <v>33</v>
      </c>
      <c r="D277" s="243">
        <v>225.5</v>
      </c>
      <c r="E277" s="243"/>
      <c r="F277" s="238">
        <f>D277*Лист2!$B$3</f>
        <v>16411.89</v>
      </c>
      <c r="G277" s="239"/>
      <c r="H277" s="240"/>
    </row>
    <row r="278" spans="1:8" ht="25.5" x14ac:dyDescent="0.2">
      <c r="A278" s="30"/>
      <c r="B278" s="79" t="s">
        <v>132</v>
      </c>
      <c r="C278" s="104" t="s">
        <v>13</v>
      </c>
      <c r="D278" s="243">
        <v>20.2</v>
      </c>
      <c r="E278" s="243"/>
      <c r="F278" s="238">
        <f>D278*Лист2!$B$3</f>
        <v>1470.1559999999999</v>
      </c>
      <c r="G278" s="239"/>
      <c r="H278" s="240"/>
    </row>
    <row r="279" spans="1:8" ht="25.5" x14ac:dyDescent="0.2">
      <c r="A279" s="30"/>
      <c r="B279" s="79" t="s">
        <v>133</v>
      </c>
      <c r="C279" s="104" t="s">
        <v>11</v>
      </c>
      <c r="D279" s="243">
        <v>18.2</v>
      </c>
      <c r="E279" s="243"/>
      <c r="F279" s="238">
        <f>D279*Лист2!$B$3</f>
        <v>1324.596</v>
      </c>
      <c r="G279" s="239"/>
      <c r="H279" s="240"/>
    </row>
    <row r="280" spans="1:8" ht="25.5" x14ac:dyDescent="0.2">
      <c r="A280" s="30"/>
      <c r="B280" s="79" t="s">
        <v>134</v>
      </c>
      <c r="C280" s="104" t="s">
        <v>95</v>
      </c>
      <c r="D280" s="223">
        <v>741.4</v>
      </c>
      <c r="E280" s="223"/>
      <c r="F280" s="238">
        <f>D280*Лист2!$B$3</f>
        <v>53959.091999999997</v>
      </c>
      <c r="G280" s="239"/>
      <c r="H280" s="240"/>
    </row>
    <row r="281" spans="1:8" ht="14.25" x14ac:dyDescent="0.2">
      <c r="A281" s="30"/>
      <c r="B281" s="249"/>
      <c r="C281" s="249"/>
      <c r="D281" s="249"/>
      <c r="E281" s="249"/>
      <c r="F281" s="249"/>
      <c r="G281" s="249"/>
      <c r="H281" s="118"/>
    </row>
    <row r="282" spans="1:8" ht="14.25" x14ac:dyDescent="0.2">
      <c r="A282" s="30"/>
      <c r="B282" s="105"/>
      <c r="C282" s="105"/>
      <c r="D282" s="105"/>
      <c r="E282" s="105"/>
      <c r="F282" s="105"/>
      <c r="G282" s="105"/>
      <c r="H282" s="118"/>
    </row>
    <row r="283" spans="1:8" ht="23.25" x14ac:dyDescent="0.2">
      <c r="A283" s="30"/>
      <c r="B283" s="143" t="s">
        <v>454</v>
      </c>
      <c r="C283" s="144"/>
      <c r="D283" s="144"/>
      <c r="E283" s="144"/>
      <c r="F283" s="144"/>
      <c r="G283" s="144"/>
      <c r="H283" s="144"/>
    </row>
    <row r="284" spans="1:8" ht="88.7" customHeight="1" x14ac:dyDescent="0.2">
      <c r="A284" s="30"/>
      <c r="B284" s="131" t="s">
        <v>1</v>
      </c>
      <c r="C284" s="101" t="s">
        <v>397</v>
      </c>
      <c r="D284" s="23" t="s">
        <v>380</v>
      </c>
      <c r="E284" s="24" t="str">
        <f>CONCATENATE(Лист2!$B$2,Лист2!$B$3,Лист2!$B$4)</f>
        <v>Цена по СБЦ с учетом коэффициента-дефлятора Минстрой России на I кв 2025 г.: (72,78) руб.</v>
      </c>
      <c r="F284" s="84" t="s">
        <v>387</v>
      </c>
      <c r="G284" s="241" t="s">
        <v>388</v>
      </c>
      <c r="H284" s="241"/>
    </row>
    <row r="285" spans="1:8" x14ac:dyDescent="0.2">
      <c r="A285" s="30"/>
      <c r="B285" s="22">
        <v>1</v>
      </c>
      <c r="C285" s="22">
        <v>2</v>
      </c>
      <c r="D285" s="22">
        <v>3</v>
      </c>
      <c r="E285" s="22">
        <v>4</v>
      </c>
      <c r="F285" s="111">
        <v>5</v>
      </c>
      <c r="G285" s="242">
        <v>6</v>
      </c>
      <c r="H285" s="242"/>
    </row>
    <row r="286" spans="1:8" ht="25.5" x14ac:dyDescent="0.2">
      <c r="A286" s="91"/>
      <c r="B286" s="10" t="s">
        <v>210</v>
      </c>
      <c r="C286" s="9" t="s">
        <v>209</v>
      </c>
      <c r="D286" s="9">
        <v>382</v>
      </c>
      <c r="E286" s="9">
        <f>D286*Лист2!$B$3*3</f>
        <v>83405.88</v>
      </c>
      <c r="F286" s="50">
        <v>0.55000000000000004</v>
      </c>
      <c r="G286" s="205">
        <f t="shared" ref="G286:G335" si="24">E286*F286</f>
        <v>45873.234000000004</v>
      </c>
      <c r="H286" s="205"/>
    </row>
    <row r="287" spans="1:8" s="30" customFormat="1" ht="15" x14ac:dyDescent="0.2">
      <c r="A287" s="91"/>
      <c r="B287" s="11" t="s">
        <v>156</v>
      </c>
      <c r="C287" s="9" t="s">
        <v>157</v>
      </c>
      <c r="D287" s="9">
        <v>7.1</v>
      </c>
      <c r="E287" s="9">
        <f>D287*Лист2!$B$3</f>
        <v>516.73799999999994</v>
      </c>
      <c r="F287" s="50">
        <v>0.55000000000000004</v>
      </c>
      <c r="G287" s="205">
        <f t="shared" si="24"/>
        <v>284.20589999999999</v>
      </c>
      <c r="H287" s="205"/>
    </row>
    <row r="288" spans="1:8" s="30" customFormat="1" ht="15" x14ac:dyDescent="0.2">
      <c r="A288" s="91"/>
      <c r="B288" s="11" t="s">
        <v>158</v>
      </c>
      <c r="C288" s="9" t="s">
        <v>159</v>
      </c>
      <c r="D288" s="9">
        <v>4.8</v>
      </c>
      <c r="E288" s="9">
        <f>D288*Лист2!$B$3</f>
        <v>349.34399999999999</v>
      </c>
      <c r="F288" s="50">
        <v>0.55000000000000004</v>
      </c>
      <c r="G288" s="205">
        <f t="shared" si="24"/>
        <v>192.13920000000002</v>
      </c>
      <c r="H288" s="205"/>
    </row>
    <row r="289" spans="1:8" s="30" customFormat="1" ht="25.5" x14ac:dyDescent="0.2">
      <c r="A289" s="91"/>
      <c r="B289" s="11" t="s">
        <v>160</v>
      </c>
      <c r="C289" s="9" t="s">
        <v>157</v>
      </c>
      <c r="D289" s="9">
        <v>7.1</v>
      </c>
      <c r="E289" s="9">
        <f>D289*Лист2!$B$3</f>
        <v>516.73799999999994</v>
      </c>
      <c r="F289" s="50">
        <v>0.55000000000000004</v>
      </c>
      <c r="G289" s="205">
        <f t="shared" si="24"/>
        <v>284.20589999999999</v>
      </c>
      <c r="H289" s="205"/>
    </row>
    <row r="290" spans="1:8" s="30" customFormat="1" ht="25.5" x14ac:dyDescent="0.2">
      <c r="A290" s="132"/>
      <c r="B290" s="11" t="s">
        <v>161</v>
      </c>
      <c r="C290" s="9" t="s">
        <v>135</v>
      </c>
      <c r="D290" s="9">
        <v>4.8</v>
      </c>
      <c r="E290" s="9">
        <f>D290*Лист2!$B$3</f>
        <v>349.34399999999999</v>
      </c>
      <c r="F290" s="50">
        <v>0.55000000000000004</v>
      </c>
      <c r="G290" s="205">
        <f t="shared" si="24"/>
        <v>192.13920000000002</v>
      </c>
      <c r="H290" s="205"/>
    </row>
    <row r="291" spans="1:8" s="30" customFormat="1" ht="14.25" x14ac:dyDescent="0.2">
      <c r="A291" s="133"/>
      <c r="B291" s="11" t="s">
        <v>162</v>
      </c>
      <c r="C291" s="9" t="s">
        <v>163</v>
      </c>
      <c r="D291" s="9">
        <v>5.7</v>
      </c>
      <c r="E291" s="9">
        <f>D291*Лист2!$B$3</f>
        <v>414.846</v>
      </c>
      <c r="F291" s="50">
        <v>0.55000000000000004</v>
      </c>
      <c r="G291" s="205">
        <f t="shared" si="24"/>
        <v>228.16530000000003</v>
      </c>
      <c r="H291" s="205"/>
    </row>
    <row r="292" spans="1:8" s="30" customFormat="1" ht="14.25" x14ac:dyDescent="0.2">
      <c r="A292" s="92"/>
      <c r="B292" s="11" t="s">
        <v>164</v>
      </c>
      <c r="C292" s="9" t="s">
        <v>165</v>
      </c>
      <c r="D292" s="9">
        <v>2.9</v>
      </c>
      <c r="E292" s="9">
        <f>D292*Лист2!$B$3</f>
        <v>211.06199999999998</v>
      </c>
      <c r="F292" s="50">
        <v>0.55000000000000004</v>
      </c>
      <c r="G292" s="205">
        <f t="shared" si="24"/>
        <v>116.08410000000001</v>
      </c>
      <c r="H292" s="205"/>
    </row>
    <row r="293" spans="1:8" s="30" customFormat="1" ht="14.25" x14ac:dyDescent="0.2">
      <c r="A293" s="92"/>
      <c r="B293" s="11" t="s">
        <v>166</v>
      </c>
      <c r="C293" s="9" t="s">
        <v>167</v>
      </c>
      <c r="D293" s="9">
        <v>38.4</v>
      </c>
      <c r="E293" s="9">
        <f>D293*Лист2!$B$3</f>
        <v>2794.752</v>
      </c>
      <c r="F293" s="50">
        <v>0.55000000000000004</v>
      </c>
      <c r="G293" s="205">
        <f t="shared" si="24"/>
        <v>1537.1136000000001</v>
      </c>
      <c r="H293" s="205"/>
    </row>
    <row r="294" spans="1:8" s="30" customFormat="1" ht="14.25" x14ac:dyDescent="0.2">
      <c r="A294" s="92"/>
      <c r="B294" s="11" t="s">
        <v>168</v>
      </c>
      <c r="C294" s="9" t="s">
        <v>169</v>
      </c>
      <c r="D294" s="9">
        <v>47.1</v>
      </c>
      <c r="E294" s="9">
        <f>D294*Лист2!$B$3</f>
        <v>3427.9380000000001</v>
      </c>
      <c r="F294" s="50">
        <v>0.55000000000000004</v>
      </c>
      <c r="G294" s="205">
        <f t="shared" si="24"/>
        <v>1885.3659000000002</v>
      </c>
      <c r="H294" s="205"/>
    </row>
    <row r="295" spans="1:8" s="30" customFormat="1" ht="14.25" x14ac:dyDescent="0.2">
      <c r="A295" s="92"/>
      <c r="B295" s="11" t="s">
        <v>170</v>
      </c>
      <c r="C295" s="9" t="s">
        <v>171</v>
      </c>
      <c r="D295" s="9">
        <v>92.6</v>
      </c>
      <c r="E295" s="9">
        <f>D295*Лист2!$B$3</f>
        <v>6739.4279999999999</v>
      </c>
      <c r="F295" s="50">
        <v>0.55000000000000004</v>
      </c>
      <c r="G295" s="205">
        <f t="shared" si="24"/>
        <v>3706.6854000000003</v>
      </c>
      <c r="H295" s="205"/>
    </row>
    <row r="296" spans="1:8" s="30" customFormat="1" ht="14.25" x14ac:dyDescent="0.2">
      <c r="A296" s="92"/>
      <c r="B296" s="11" t="s">
        <v>172</v>
      </c>
      <c r="C296" s="9" t="s">
        <v>171</v>
      </c>
      <c r="D296" s="9">
        <v>92.6</v>
      </c>
      <c r="E296" s="9">
        <f>D296*Лист2!$B$3</f>
        <v>6739.4279999999999</v>
      </c>
      <c r="F296" s="50">
        <v>0.55000000000000004</v>
      </c>
      <c r="G296" s="205">
        <f t="shared" si="24"/>
        <v>3706.6854000000003</v>
      </c>
      <c r="H296" s="205"/>
    </row>
    <row r="297" spans="1:8" s="30" customFormat="1" ht="14.25" x14ac:dyDescent="0.2">
      <c r="A297" s="92"/>
      <c r="B297" s="12" t="s">
        <v>383</v>
      </c>
      <c r="C297" s="9" t="s">
        <v>382</v>
      </c>
      <c r="D297" s="9">
        <v>47.1</v>
      </c>
      <c r="E297" s="9">
        <f>D297*Лист2!$B$3</f>
        <v>3427.9380000000001</v>
      </c>
      <c r="F297" s="50">
        <v>0.55000000000000004</v>
      </c>
      <c r="G297" s="205">
        <f t="shared" si="24"/>
        <v>1885.3659000000002</v>
      </c>
      <c r="H297" s="205"/>
    </row>
    <row r="298" spans="1:8" s="30" customFormat="1" ht="38.25" x14ac:dyDescent="0.2">
      <c r="A298" s="92"/>
      <c r="B298" s="12" t="s">
        <v>385</v>
      </c>
      <c r="C298" s="27" t="s">
        <v>384</v>
      </c>
      <c r="D298" s="27">
        <v>25.7</v>
      </c>
      <c r="E298" s="9">
        <f>D298*Лист2!$B$3</f>
        <v>1870.4459999999999</v>
      </c>
      <c r="F298" s="50">
        <v>0.55000000000000004</v>
      </c>
      <c r="G298" s="205">
        <f t="shared" si="24"/>
        <v>1028.7453</v>
      </c>
      <c r="H298" s="205"/>
    </row>
    <row r="299" spans="1:8" s="30" customFormat="1" ht="25.5" x14ac:dyDescent="0.2">
      <c r="A299" s="92"/>
      <c r="B299" s="11" t="s">
        <v>183</v>
      </c>
      <c r="C299" s="9" t="s">
        <v>184</v>
      </c>
      <c r="D299" s="9">
        <v>186.4</v>
      </c>
      <c r="E299" s="9">
        <f>D299*Лист2!$B$3</f>
        <v>13566.192000000001</v>
      </c>
      <c r="F299" s="50">
        <v>0.55000000000000004</v>
      </c>
      <c r="G299" s="205">
        <f t="shared" si="24"/>
        <v>7461.405600000001</v>
      </c>
      <c r="H299" s="205"/>
    </row>
    <row r="300" spans="1:8" s="30" customFormat="1" ht="25.5" x14ac:dyDescent="0.2">
      <c r="A300" s="92"/>
      <c r="B300" s="11" t="s">
        <v>314</v>
      </c>
      <c r="C300" s="9" t="s">
        <v>185</v>
      </c>
      <c r="D300" s="9">
        <v>246.1</v>
      </c>
      <c r="E300" s="9">
        <f>D300*Лист2!$B$3</f>
        <v>17911.157999999999</v>
      </c>
      <c r="F300" s="50">
        <v>0.55000000000000004</v>
      </c>
      <c r="G300" s="205">
        <f t="shared" si="24"/>
        <v>9851.1369000000013</v>
      </c>
      <c r="H300" s="205"/>
    </row>
    <row r="301" spans="1:8" s="30" customFormat="1" ht="25.5" x14ac:dyDescent="0.2">
      <c r="A301" s="92"/>
      <c r="B301" s="11" t="s">
        <v>315</v>
      </c>
      <c r="C301" s="9" t="s">
        <v>186</v>
      </c>
      <c r="D301" s="9">
        <v>164.9</v>
      </c>
      <c r="E301" s="9">
        <f>D301*Лист2!$B$3</f>
        <v>12001.422</v>
      </c>
      <c r="F301" s="50">
        <v>0.55000000000000004</v>
      </c>
      <c r="G301" s="205">
        <f t="shared" si="24"/>
        <v>6600.7821000000004</v>
      </c>
      <c r="H301" s="205"/>
    </row>
    <row r="302" spans="1:8" s="30" customFormat="1" ht="25.5" x14ac:dyDescent="0.2">
      <c r="A302" s="92"/>
      <c r="B302" s="11" t="s">
        <v>316</v>
      </c>
      <c r="C302" s="9" t="s">
        <v>187</v>
      </c>
      <c r="D302" s="9">
        <v>225.8</v>
      </c>
      <c r="E302" s="9">
        <f>D302*Лист2!$B$3</f>
        <v>16433.724000000002</v>
      </c>
      <c r="F302" s="50">
        <v>0.55000000000000004</v>
      </c>
      <c r="G302" s="205">
        <f t="shared" si="24"/>
        <v>9038.5482000000011</v>
      </c>
      <c r="H302" s="205"/>
    </row>
    <row r="303" spans="1:8" s="30" customFormat="1" ht="25.5" x14ac:dyDescent="0.2">
      <c r="A303" s="92"/>
      <c r="B303" s="11" t="s">
        <v>317</v>
      </c>
      <c r="C303" s="9" t="s">
        <v>184</v>
      </c>
      <c r="D303" s="9">
        <v>186.4</v>
      </c>
      <c r="E303" s="9">
        <f>D303*Лист2!$B$3</f>
        <v>13566.192000000001</v>
      </c>
      <c r="F303" s="50">
        <v>0.55000000000000004</v>
      </c>
      <c r="G303" s="205">
        <f t="shared" si="24"/>
        <v>7461.405600000001</v>
      </c>
      <c r="H303" s="205"/>
    </row>
    <row r="304" spans="1:8" s="30" customFormat="1" ht="25.5" x14ac:dyDescent="0.2">
      <c r="A304" s="92"/>
      <c r="B304" s="11" t="s">
        <v>318</v>
      </c>
      <c r="C304" s="9" t="s">
        <v>185</v>
      </c>
      <c r="D304" s="9">
        <v>246.1</v>
      </c>
      <c r="E304" s="9">
        <f>D304*Лист2!$B$3</f>
        <v>17911.157999999999</v>
      </c>
      <c r="F304" s="50">
        <v>0.55000000000000004</v>
      </c>
      <c r="G304" s="205">
        <f t="shared" si="24"/>
        <v>9851.1369000000013</v>
      </c>
      <c r="H304" s="205"/>
    </row>
    <row r="305" spans="1:8" s="30" customFormat="1" ht="25.5" x14ac:dyDescent="0.2">
      <c r="A305" s="92"/>
      <c r="B305" s="11" t="s">
        <v>319</v>
      </c>
      <c r="C305" s="9" t="s">
        <v>186</v>
      </c>
      <c r="D305" s="9">
        <v>164.9</v>
      </c>
      <c r="E305" s="9">
        <f>D305*Лист2!$B$3</f>
        <v>12001.422</v>
      </c>
      <c r="F305" s="50">
        <v>0.55000000000000004</v>
      </c>
      <c r="G305" s="205">
        <f t="shared" si="24"/>
        <v>6600.7821000000004</v>
      </c>
      <c r="H305" s="205"/>
    </row>
    <row r="306" spans="1:8" s="30" customFormat="1" ht="25.5" x14ac:dyDescent="0.2">
      <c r="A306" s="92"/>
      <c r="B306" s="11" t="s">
        <v>320</v>
      </c>
      <c r="C306" s="9" t="s">
        <v>187</v>
      </c>
      <c r="D306" s="9">
        <v>225.8</v>
      </c>
      <c r="E306" s="9">
        <f>D306*Лист2!$B$3</f>
        <v>16433.724000000002</v>
      </c>
      <c r="F306" s="50">
        <v>0.55000000000000004</v>
      </c>
      <c r="G306" s="205">
        <f t="shared" si="24"/>
        <v>9038.5482000000011</v>
      </c>
      <c r="H306" s="205"/>
    </row>
    <row r="307" spans="1:8" s="30" customFormat="1" ht="25.5" x14ac:dyDescent="0.2">
      <c r="A307" s="92"/>
      <c r="B307" s="11" t="s">
        <v>321</v>
      </c>
      <c r="C307" s="9" t="s">
        <v>188</v>
      </c>
      <c r="D307" s="9">
        <v>544.79999999999995</v>
      </c>
      <c r="E307" s="9">
        <f>D307*Лист2!$B$3</f>
        <v>39650.543999999994</v>
      </c>
      <c r="F307" s="50">
        <v>0.55000000000000004</v>
      </c>
      <c r="G307" s="205">
        <f t="shared" si="24"/>
        <v>21807.799199999998</v>
      </c>
      <c r="H307" s="205"/>
    </row>
    <row r="308" spans="1:8" s="30" customFormat="1" ht="25.5" x14ac:dyDescent="0.2">
      <c r="A308" s="92"/>
      <c r="B308" s="11" t="s">
        <v>322</v>
      </c>
      <c r="C308" s="9" t="s">
        <v>189</v>
      </c>
      <c r="D308" s="9">
        <v>726.4</v>
      </c>
      <c r="E308" s="9">
        <f>D308*Лист2!$B$3</f>
        <v>52867.392</v>
      </c>
      <c r="F308" s="50">
        <v>0.55000000000000004</v>
      </c>
      <c r="G308" s="205">
        <f t="shared" si="24"/>
        <v>29077.065600000002</v>
      </c>
      <c r="H308" s="205"/>
    </row>
    <row r="309" spans="1:8" s="30" customFormat="1" ht="25.5" x14ac:dyDescent="0.2">
      <c r="A309" s="92"/>
      <c r="B309" s="11" t="s">
        <v>323</v>
      </c>
      <c r="C309" s="9" t="s">
        <v>190</v>
      </c>
      <c r="D309" s="9">
        <v>506.7</v>
      </c>
      <c r="E309" s="9">
        <f>D309*Лист2!$B$3</f>
        <v>36877.625999999997</v>
      </c>
      <c r="F309" s="50">
        <v>0.55000000000000004</v>
      </c>
      <c r="G309" s="205">
        <f t="shared" si="24"/>
        <v>20282.694299999999</v>
      </c>
      <c r="H309" s="205"/>
    </row>
    <row r="310" spans="1:8" s="30" customFormat="1" ht="25.5" x14ac:dyDescent="0.2">
      <c r="A310" s="92"/>
      <c r="B310" s="11" t="s">
        <v>324</v>
      </c>
      <c r="C310" s="9" t="s">
        <v>191</v>
      </c>
      <c r="D310" s="9">
        <v>646.5</v>
      </c>
      <c r="E310" s="9">
        <f>D310*Лист2!$B$3</f>
        <v>47052.270000000004</v>
      </c>
      <c r="F310" s="50">
        <v>0.55000000000000004</v>
      </c>
      <c r="G310" s="205">
        <f t="shared" si="24"/>
        <v>25878.748500000005</v>
      </c>
      <c r="H310" s="205"/>
    </row>
    <row r="311" spans="1:8" s="30" customFormat="1" ht="25.5" x14ac:dyDescent="0.2">
      <c r="A311" s="92"/>
      <c r="B311" s="11" t="s">
        <v>325</v>
      </c>
      <c r="C311" s="9" t="s">
        <v>192</v>
      </c>
      <c r="D311" s="9">
        <v>77.2</v>
      </c>
      <c r="E311" s="9">
        <f>D311*Лист2!$B$3</f>
        <v>5618.616</v>
      </c>
      <c r="F311" s="50">
        <v>0.55000000000000004</v>
      </c>
      <c r="G311" s="205">
        <f t="shared" si="24"/>
        <v>3090.2388000000001</v>
      </c>
      <c r="H311" s="205"/>
    </row>
    <row r="312" spans="1:8" s="30" customFormat="1" ht="25.5" x14ac:dyDescent="0.2">
      <c r="A312" s="92"/>
      <c r="B312" s="11" t="s">
        <v>326</v>
      </c>
      <c r="C312" s="9" t="s">
        <v>193</v>
      </c>
      <c r="D312" s="9">
        <v>77.2</v>
      </c>
      <c r="E312" s="9">
        <f>D312*Лист2!$B$3</f>
        <v>5618.616</v>
      </c>
      <c r="F312" s="50">
        <v>0.55000000000000004</v>
      </c>
      <c r="G312" s="205">
        <f t="shared" si="24"/>
        <v>3090.2388000000001</v>
      </c>
      <c r="H312" s="205"/>
    </row>
    <row r="313" spans="1:8" s="30" customFormat="1" ht="25.5" x14ac:dyDescent="0.2">
      <c r="A313" s="92"/>
      <c r="B313" s="11" t="s">
        <v>327</v>
      </c>
      <c r="C313" s="9" t="s">
        <v>194</v>
      </c>
      <c r="D313" s="9">
        <v>152.80000000000001</v>
      </c>
      <c r="E313" s="9">
        <f>D313*Лист2!$B$3</f>
        <v>11120.784000000001</v>
      </c>
      <c r="F313" s="50">
        <v>0.55000000000000004</v>
      </c>
      <c r="G313" s="205">
        <f t="shared" si="24"/>
        <v>6116.4312000000009</v>
      </c>
      <c r="H313" s="205"/>
    </row>
    <row r="314" spans="1:8" s="30" customFormat="1" ht="25.5" x14ac:dyDescent="0.2">
      <c r="A314" s="92"/>
      <c r="B314" s="11" t="s">
        <v>328</v>
      </c>
      <c r="C314" s="9" t="s">
        <v>195</v>
      </c>
      <c r="D314" s="9">
        <v>138.9</v>
      </c>
      <c r="E314" s="9">
        <f>D314*Лист2!$B$3</f>
        <v>10109.142</v>
      </c>
      <c r="F314" s="50">
        <v>0.55000000000000004</v>
      </c>
      <c r="G314" s="205">
        <f t="shared" si="24"/>
        <v>5560.0281000000004</v>
      </c>
      <c r="H314" s="205"/>
    </row>
    <row r="315" spans="1:8" s="30" customFormat="1" ht="38.25" x14ac:dyDescent="0.2">
      <c r="A315" s="92"/>
      <c r="B315" s="11" t="s">
        <v>329</v>
      </c>
      <c r="C315" s="9" t="s">
        <v>196</v>
      </c>
      <c r="D315" s="9">
        <v>263.60000000000002</v>
      </c>
      <c r="E315" s="9">
        <f>D315*Лист2!$B$3</f>
        <v>19184.808000000001</v>
      </c>
      <c r="F315" s="50">
        <v>0.55000000000000004</v>
      </c>
      <c r="G315" s="205">
        <f t="shared" si="24"/>
        <v>10551.644400000001</v>
      </c>
      <c r="H315" s="205"/>
    </row>
    <row r="316" spans="1:8" s="30" customFormat="1" ht="38.25" x14ac:dyDescent="0.2">
      <c r="A316" s="92"/>
      <c r="B316" s="11" t="s">
        <v>330</v>
      </c>
      <c r="C316" s="9" t="s">
        <v>200</v>
      </c>
      <c r="D316" s="9">
        <v>726.4</v>
      </c>
      <c r="E316" s="9">
        <f>D316*Лист2!$B$3</f>
        <v>52867.392</v>
      </c>
      <c r="F316" s="50">
        <v>0.55000000000000004</v>
      </c>
      <c r="G316" s="205">
        <f t="shared" si="24"/>
        <v>29077.065600000002</v>
      </c>
      <c r="H316" s="205"/>
    </row>
    <row r="317" spans="1:8" s="30" customFormat="1" ht="38.25" x14ac:dyDescent="0.2">
      <c r="A317" s="92"/>
      <c r="B317" s="11" t="s">
        <v>331</v>
      </c>
      <c r="C317" s="9" t="s">
        <v>197</v>
      </c>
      <c r="D317" s="9">
        <v>237.8</v>
      </c>
      <c r="E317" s="9">
        <f>D317*Лист2!$B$3</f>
        <v>17307.084000000003</v>
      </c>
      <c r="F317" s="50">
        <v>0.55000000000000004</v>
      </c>
      <c r="G317" s="205">
        <f t="shared" si="24"/>
        <v>9518.8962000000029</v>
      </c>
      <c r="H317" s="205"/>
    </row>
    <row r="318" spans="1:8" s="30" customFormat="1" ht="38.25" x14ac:dyDescent="0.2">
      <c r="A318" s="92"/>
      <c r="B318" s="11" t="s">
        <v>332</v>
      </c>
      <c r="C318" s="9" t="s">
        <v>201</v>
      </c>
      <c r="D318" s="9">
        <v>646.5</v>
      </c>
      <c r="E318" s="9">
        <f>D318*Лист2!$B$3</f>
        <v>47052.270000000004</v>
      </c>
      <c r="F318" s="50">
        <v>0.55000000000000004</v>
      </c>
      <c r="G318" s="205">
        <f t="shared" si="24"/>
        <v>25878.748500000005</v>
      </c>
      <c r="H318" s="205"/>
    </row>
    <row r="319" spans="1:8" s="30" customFormat="1" ht="25.5" x14ac:dyDescent="0.2">
      <c r="A319" s="92"/>
      <c r="B319" s="11" t="s">
        <v>333</v>
      </c>
      <c r="C319" s="9" t="s">
        <v>199</v>
      </c>
      <c r="D319" s="9">
        <v>544.79999999999995</v>
      </c>
      <c r="E319" s="9">
        <f>D319*Лист2!$B$3</f>
        <v>39650.543999999994</v>
      </c>
      <c r="F319" s="50">
        <v>0.55000000000000004</v>
      </c>
      <c r="G319" s="205">
        <f t="shared" si="24"/>
        <v>21807.799199999998</v>
      </c>
      <c r="H319" s="205"/>
    </row>
    <row r="320" spans="1:8" s="30" customFormat="1" ht="25.5" x14ac:dyDescent="0.2">
      <c r="A320" s="92"/>
      <c r="B320" s="11" t="s">
        <v>334</v>
      </c>
      <c r="C320" s="9" t="s">
        <v>198</v>
      </c>
      <c r="D320" s="9">
        <v>506.7</v>
      </c>
      <c r="E320" s="9">
        <f>D320*Лист2!$B$3</f>
        <v>36877.625999999997</v>
      </c>
      <c r="F320" s="50">
        <v>0.55000000000000004</v>
      </c>
      <c r="G320" s="205">
        <f t="shared" si="24"/>
        <v>20282.694299999999</v>
      </c>
      <c r="H320" s="205"/>
    </row>
    <row r="321" spans="1:8" s="30" customFormat="1" ht="25.5" x14ac:dyDescent="0.2">
      <c r="A321" s="92"/>
      <c r="B321" s="11" t="s">
        <v>335</v>
      </c>
      <c r="C321" s="9" t="s">
        <v>202</v>
      </c>
      <c r="D321" s="9">
        <v>263.60000000000002</v>
      </c>
      <c r="E321" s="9">
        <f>D321*Лист2!$B$3</f>
        <v>19184.808000000001</v>
      </c>
      <c r="F321" s="50">
        <v>0.55000000000000004</v>
      </c>
      <c r="G321" s="205">
        <f t="shared" si="24"/>
        <v>10551.644400000001</v>
      </c>
      <c r="H321" s="205"/>
    </row>
    <row r="322" spans="1:8" s="30" customFormat="1" ht="25.5" x14ac:dyDescent="0.2">
      <c r="A322" s="92"/>
      <c r="B322" s="11" t="s">
        <v>336</v>
      </c>
      <c r="C322" s="9" t="s">
        <v>200</v>
      </c>
      <c r="D322" s="9">
        <v>726.4</v>
      </c>
      <c r="E322" s="9">
        <f>D322*Лист2!$B$3</f>
        <v>52867.392</v>
      </c>
      <c r="F322" s="50">
        <v>0.55000000000000004</v>
      </c>
      <c r="G322" s="205">
        <f t="shared" si="24"/>
        <v>29077.065600000002</v>
      </c>
      <c r="H322" s="205"/>
    </row>
    <row r="323" spans="1:8" s="30" customFormat="1" ht="25.5" x14ac:dyDescent="0.2">
      <c r="A323" s="92"/>
      <c r="B323" s="11" t="s">
        <v>337</v>
      </c>
      <c r="C323" s="9" t="s">
        <v>203</v>
      </c>
      <c r="D323" s="9">
        <v>237.8</v>
      </c>
      <c r="E323" s="9">
        <f>D323*Лист2!$B$3</f>
        <v>17307.084000000003</v>
      </c>
      <c r="F323" s="50">
        <v>0.55000000000000004</v>
      </c>
      <c r="G323" s="205">
        <f t="shared" si="24"/>
        <v>9518.8962000000029</v>
      </c>
      <c r="H323" s="205"/>
    </row>
    <row r="324" spans="1:8" s="30" customFormat="1" ht="38.25" x14ac:dyDescent="0.2">
      <c r="A324" s="92"/>
      <c r="B324" s="11" t="s">
        <v>338</v>
      </c>
      <c r="C324" s="9" t="s">
        <v>201</v>
      </c>
      <c r="D324" s="9">
        <v>646.5</v>
      </c>
      <c r="E324" s="9">
        <f>D324*Лист2!$B$3</f>
        <v>47052.270000000004</v>
      </c>
      <c r="F324" s="50">
        <v>0.55000000000000004</v>
      </c>
      <c r="G324" s="205">
        <f t="shared" si="24"/>
        <v>25878.748500000005</v>
      </c>
      <c r="H324" s="205"/>
    </row>
    <row r="325" spans="1:8" s="30" customFormat="1" ht="14.25" x14ac:dyDescent="0.2">
      <c r="A325" s="92"/>
      <c r="B325" s="11" t="s">
        <v>344</v>
      </c>
      <c r="C325" s="9" t="s">
        <v>343</v>
      </c>
      <c r="D325" s="134">
        <v>185.2</v>
      </c>
      <c r="E325" s="9">
        <f>D325*Лист2!$B$3</f>
        <v>13478.856</v>
      </c>
      <c r="F325" s="50">
        <v>0.55000000000000004</v>
      </c>
      <c r="G325" s="205">
        <f t="shared" si="24"/>
        <v>7413.3708000000006</v>
      </c>
      <c r="H325" s="205"/>
    </row>
    <row r="326" spans="1:8" s="30" customFormat="1" ht="14.25" x14ac:dyDescent="0.2">
      <c r="A326" s="92"/>
      <c r="B326" s="13" t="s">
        <v>281</v>
      </c>
      <c r="C326" s="9" t="s">
        <v>171</v>
      </c>
      <c r="D326" s="9">
        <v>92.6</v>
      </c>
      <c r="E326" s="9">
        <f>D326*Лист2!$B$3</f>
        <v>6739.4279999999999</v>
      </c>
      <c r="F326" s="50">
        <v>0.55000000000000004</v>
      </c>
      <c r="G326" s="205">
        <f t="shared" si="24"/>
        <v>3706.6854000000003</v>
      </c>
      <c r="H326" s="205"/>
    </row>
    <row r="327" spans="1:8" s="30" customFormat="1" ht="14.25" x14ac:dyDescent="0.2">
      <c r="A327" s="92"/>
      <c r="B327" s="11" t="s">
        <v>173</v>
      </c>
      <c r="C327" s="9" t="s">
        <v>196</v>
      </c>
      <c r="D327" s="9">
        <v>263.60000000000002</v>
      </c>
      <c r="E327" s="9">
        <f>D327*Лист2!$B$3</f>
        <v>19184.808000000001</v>
      </c>
      <c r="F327" s="50">
        <v>0.55000000000000004</v>
      </c>
      <c r="G327" s="205">
        <f t="shared" si="24"/>
        <v>10551.644400000001</v>
      </c>
      <c r="H327" s="205"/>
    </row>
    <row r="328" spans="1:8" s="30" customFormat="1" ht="14.25" x14ac:dyDescent="0.2">
      <c r="A328" s="92"/>
      <c r="B328" s="14" t="s">
        <v>207</v>
      </c>
      <c r="C328" s="16" t="s">
        <v>208</v>
      </c>
      <c r="D328" s="16">
        <v>10.9</v>
      </c>
      <c r="E328" s="9">
        <f>D328*Лист2!$B$3</f>
        <v>793.30200000000002</v>
      </c>
      <c r="F328" s="50">
        <v>0.55000000000000004</v>
      </c>
      <c r="G328" s="205">
        <f t="shared" si="24"/>
        <v>436.31610000000006</v>
      </c>
      <c r="H328" s="205"/>
    </row>
    <row r="329" spans="1:8" s="30" customFormat="1" ht="38.25" x14ac:dyDescent="0.2">
      <c r="A329" s="92"/>
      <c r="B329" s="11" t="s">
        <v>174</v>
      </c>
      <c r="C329" s="9" t="s">
        <v>175</v>
      </c>
      <c r="D329" s="9">
        <v>126.2</v>
      </c>
      <c r="E329" s="9">
        <f>D329*Лист2!$B$3</f>
        <v>9184.8360000000011</v>
      </c>
      <c r="F329" s="50">
        <v>0.55000000000000004</v>
      </c>
      <c r="G329" s="205">
        <f t="shared" si="24"/>
        <v>5051.6598000000013</v>
      </c>
      <c r="H329" s="205"/>
    </row>
    <row r="330" spans="1:8" s="30" customFormat="1" ht="25.5" x14ac:dyDescent="0.2">
      <c r="A330" s="92"/>
      <c r="B330" s="11" t="s">
        <v>339</v>
      </c>
      <c r="C330" s="9" t="s">
        <v>202</v>
      </c>
      <c r="D330" s="9">
        <v>263.60000000000002</v>
      </c>
      <c r="E330" s="9">
        <f>D330*Лист2!$B$3</f>
        <v>19184.808000000001</v>
      </c>
      <c r="F330" s="50">
        <v>0.55000000000000004</v>
      </c>
      <c r="G330" s="205">
        <f t="shared" si="24"/>
        <v>10551.644400000001</v>
      </c>
      <c r="H330" s="205"/>
    </row>
    <row r="331" spans="1:8" s="30" customFormat="1" ht="25.5" x14ac:dyDescent="0.2">
      <c r="A331" s="92"/>
      <c r="B331" s="11" t="s">
        <v>340</v>
      </c>
      <c r="C331" s="9" t="s">
        <v>200</v>
      </c>
      <c r="D331" s="9">
        <v>726.4</v>
      </c>
      <c r="E331" s="9">
        <f>D331*Лист2!$B$3</f>
        <v>52867.392</v>
      </c>
      <c r="F331" s="50">
        <v>0.55000000000000004</v>
      </c>
      <c r="G331" s="205">
        <f t="shared" si="24"/>
        <v>29077.065600000002</v>
      </c>
      <c r="H331" s="205"/>
    </row>
    <row r="332" spans="1:8" s="30" customFormat="1" ht="25.5" x14ac:dyDescent="0.2">
      <c r="A332" s="92"/>
      <c r="B332" s="11" t="s">
        <v>341</v>
      </c>
      <c r="C332" s="9" t="s">
        <v>203</v>
      </c>
      <c r="D332" s="9">
        <v>237.8</v>
      </c>
      <c r="E332" s="9">
        <f>D332*Лист2!$B$3</f>
        <v>17307.084000000003</v>
      </c>
      <c r="F332" s="50">
        <v>0.55000000000000004</v>
      </c>
      <c r="G332" s="205">
        <f t="shared" si="24"/>
        <v>9518.8962000000029</v>
      </c>
      <c r="H332" s="205"/>
    </row>
    <row r="333" spans="1:8" s="30" customFormat="1" ht="25.5" x14ac:dyDescent="0.2">
      <c r="A333" s="92"/>
      <c r="B333" s="11" t="s">
        <v>342</v>
      </c>
      <c r="C333" s="9" t="s">
        <v>191</v>
      </c>
      <c r="D333" s="9">
        <v>646.5</v>
      </c>
      <c r="E333" s="9">
        <f>D333*Лист2!$B$3</f>
        <v>47052.270000000004</v>
      </c>
      <c r="F333" s="50">
        <v>0.55000000000000004</v>
      </c>
      <c r="G333" s="205">
        <f t="shared" si="24"/>
        <v>25878.748500000005</v>
      </c>
      <c r="H333" s="205"/>
    </row>
    <row r="334" spans="1:8" s="30" customFormat="1" ht="25.5" x14ac:dyDescent="0.2">
      <c r="A334" s="92"/>
      <c r="B334" s="15" t="s">
        <v>205</v>
      </c>
      <c r="C334" s="17" t="s">
        <v>206</v>
      </c>
      <c r="D334" s="17">
        <v>38.200000000000003</v>
      </c>
      <c r="E334" s="9">
        <f>D334*Лист2!$B$3</f>
        <v>2780.1960000000004</v>
      </c>
      <c r="F334" s="50">
        <v>0.55000000000000004</v>
      </c>
      <c r="G334" s="205">
        <f t="shared" si="24"/>
        <v>1529.1078000000002</v>
      </c>
      <c r="H334" s="205"/>
    </row>
    <row r="335" spans="1:8" s="30" customFormat="1" ht="25.5" x14ac:dyDescent="0.2">
      <c r="A335" s="92"/>
      <c r="B335" s="15" t="s">
        <v>204</v>
      </c>
      <c r="C335" s="17" t="s">
        <v>176</v>
      </c>
      <c r="D335" s="17">
        <v>31.8</v>
      </c>
      <c r="E335" s="9">
        <f>D335*Лист2!$B$3</f>
        <v>2314.404</v>
      </c>
      <c r="F335" s="50">
        <v>0.55000000000000004</v>
      </c>
      <c r="G335" s="205">
        <f t="shared" si="24"/>
        <v>1272.9222000000002</v>
      </c>
      <c r="H335" s="205"/>
    </row>
    <row r="336" spans="1:8" s="30" customFormat="1" ht="14.25" x14ac:dyDescent="0.2">
      <c r="A336" s="92"/>
      <c r="B336" s="18"/>
      <c r="C336" s="93"/>
      <c r="D336" s="19"/>
      <c r="E336" s="19"/>
      <c r="F336" s="103"/>
      <c r="G336" s="103"/>
      <c r="H336" s="103"/>
    </row>
    <row r="337" spans="1:8" s="30" customFormat="1" ht="15" x14ac:dyDescent="0.2">
      <c r="A337" s="92"/>
      <c r="B337" s="94"/>
      <c r="C337" s="95"/>
      <c r="D337" s="94"/>
      <c r="E337" s="94"/>
      <c r="F337" s="94"/>
      <c r="G337" s="94"/>
      <c r="H337" s="118"/>
    </row>
    <row r="338" spans="1:8" ht="23.25" x14ac:dyDescent="0.2">
      <c r="A338" s="96"/>
      <c r="B338" s="139" t="s">
        <v>455</v>
      </c>
      <c r="C338" s="140"/>
      <c r="D338" s="140"/>
      <c r="E338" s="140"/>
      <c r="F338" s="140"/>
      <c r="G338" s="140"/>
      <c r="H338" s="140"/>
    </row>
    <row r="339" spans="1:8" ht="18" x14ac:dyDescent="0.2">
      <c r="A339" s="96"/>
      <c r="B339" s="141" t="s">
        <v>456</v>
      </c>
      <c r="C339" s="142"/>
      <c r="D339" s="142"/>
      <c r="E339" s="142"/>
      <c r="F339" s="142"/>
      <c r="G339" s="142"/>
      <c r="H339" s="142"/>
    </row>
    <row r="340" spans="1:8" ht="50.1" customHeight="1" x14ac:dyDescent="0.2">
      <c r="A340" s="96"/>
      <c r="B340" s="101" t="s">
        <v>1</v>
      </c>
      <c r="C340" s="226" t="s">
        <v>395</v>
      </c>
      <c r="D340" s="226"/>
      <c r="E340" s="226" t="s">
        <v>394</v>
      </c>
      <c r="F340" s="226"/>
      <c r="G340" s="226" t="s">
        <v>422</v>
      </c>
      <c r="H340" s="226"/>
    </row>
    <row r="341" spans="1:8" ht="14.25" x14ac:dyDescent="0.2">
      <c r="A341" s="96"/>
      <c r="B341" s="102">
        <v>1</v>
      </c>
      <c r="C341" s="227">
        <v>2</v>
      </c>
      <c r="D341" s="227"/>
      <c r="E341" s="227">
        <v>3</v>
      </c>
      <c r="F341" s="227"/>
      <c r="G341" s="227">
        <v>4</v>
      </c>
      <c r="H341" s="227"/>
    </row>
    <row r="342" spans="1:8" ht="69.95" customHeight="1" x14ac:dyDescent="0.2">
      <c r="A342" s="96"/>
      <c r="B342" s="26" t="s">
        <v>221</v>
      </c>
      <c r="C342" s="220" t="s">
        <v>222</v>
      </c>
      <c r="D342" s="220"/>
      <c r="E342" s="220" t="s">
        <v>223</v>
      </c>
      <c r="F342" s="220"/>
      <c r="G342" s="224">
        <v>3000</v>
      </c>
      <c r="H342" s="225"/>
    </row>
    <row r="343" spans="1:8" ht="50.1" customHeight="1" x14ac:dyDescent="0.2">
      <c r="A343" s="96"/>
      <c r="B343" s="26" t="s">
        <v>224</v>
      </c>
      <c r="C343" s="220" t="s">
        <v>222</v>
      </c>
      <c r="D343" s="220"/>
      <c r="E343" s="220" t="s">
        <v>223</v>
      </c>
      <c r="F343" s="220"/>
      <c r="G343" s="224">
        <v>2000</v>
      </c>
      <c r="H343" s="225"/>
    </row>
    <row r="344" spans="1:8" ht="40.5" customHeight="1" x14ac:dyDescent="0.2">
      <c r="A344" s="96"/>
      <c r="B344" s="26" t="s">
        <v>225</v>
      </c>
      <c r="C344" s="220" t="s">
        <v>222</v>
      </c>
      <c r="D344" s="220"/>
      <c r="E344" s="220" t="s">
        <v>226</v>
      </c>
      <c r="F344" s="220"/>
      <c r="G344" s="224">
        <v>1000</v>
      </c>
      <c r="H344" s="225"/>
    </row>
    <row r="345" spans="1:8" ht="40.5" customHeight="1" x14ac:dyDescent="0.2">
      <c r="A345" s="96"/>
      <c r="B345" s="26" t="s">
        <v>227</v>
      </c>
      <c r="C345" s="220" t="s">
        <v>222</v>
      </c>
      <c r="D345" s="220"/>
      <c r="E345" s="220" t="s">
        <v>228</v>
      </c>
      <c r="F345" s="220"/>
      <c r="G345" s="224">
        <v>350</v>
      </c>
      <c r="H345" s="225"/>
    </row>
    <row r="346" spans="1:8" ht="40.5" customHeight="1" x14ac:dyDescent="0.2">
      <c r="A346" s="96"/>
      <c r="B346" s="26" t="s">
        <v>229</v>
      </c>
      <c r="C346" s="220" t="s">
        <v>222</v>
      </c>
      <c r="D346" s="220"/>
      <c r="E346" s="220" t="s">
        <v>230</v>
      </c>
      <c r="F346" s="220"/>
      <c r="G346" s="224">
        <v>300</v>
      </c>
      <c r="H346" s="225"/>
    </row>
    <row r="347" spans="1:8" ht="40.5" customHeight="1" x14ac:dyDescent="0.2">
      <c r="A347" s="96"/>
      <c r="B347" s="26" t="s">
        <v>231</v>
      </c>
      <c r="C347" s="220" t="s">
        <v>222</v>
      </c>
      <c r="D347" s="220"/>
      <c r="E347" s="220" t="s">
        <v>232</v>
      </c>
      <c r="F347" s="220"/>
      <c r="G347" s="224">
        <v>350</v>
      </c>
      <c r="H347" s="225"/>
    </row>
    <row r="348" spans="1:8" ht="40.5" customHeight="1" x14ac:dyDescent="0.2">
      <c r="A348" s="96"/>
      <c r="B348" s="26" t="s">
        <v>233</v>
      </c>
      <c r="C348" s="220" t="s">
        <v>222</v>
      </c>
      <c r="D348" s="220"/>
      <c r="E348" s="220" t="s">
        <v>234</v>
      </c>
      <c r="F348" s="220"/>
      <c r="G348" s="224">
        <v>350</v>
      </c>
      <c r="H348" s="225"/>
    </row>
    <row r="349" spans="1:8" ht="40.5" customHeight="1" x14ac:dyDescent="0.2">
      <c r="A349" s="96"/>
      <c r="B349" s="26" t="s">
        <v>235</v>
      </c>
      <c r="C349" s="220" t="s">
        <v>222</v>
      </c>
      <c r="D349" s="220"/>
      <c r="E349" s="220" t="s">
        <v>236</v>
      </c>
      <c r="F349" s="220"/>
      <c r="G349" s="224">
        <v>1300</v>
      </c>
      <c r="H349" s="225"/>
    </row>
    <row r="350" spans="1:8" ht="40.5" customHeight="1" x14ac:dyDescent="0.2">
      <c r="A350" s="96"/>
      <c r="B350" s="26" t="s">
        <v>237</v>
      </c>
      <c r="C350" s="220" t="s">
        <v>222</v>
      </c>
      <c r="D350" s="220"/>
      <c r="E350" s="220" t="s">
        <v>238</v>
      </c>
      <c r="F350" s="220"/>
      <c r="G350" s="224">
        <v>1300</v>
      </c>
      <c r="H350" s="225"/>
    </row>
    <row r="351" spans="1:8" ht="40.5" customHeight="1" x14ac:dyDescent="0.2">
      <c r="A351" s="96"/>
      <c r="B351" s="26" t="s">
        <v>239</v>
      </c>
      <c r="C351" s="220" t="s">
        <v>222</v>
      </c>
      <c r="D351" s="220"/>
      <c r="E351" s="220" t="s">
        <v>348</v>
      </c>
      <c r="F351" s="220"/>
      <c r="G351" s="224">
        <v>400</v>
      </c>
      <c r="H351" s="225"/>
    </row>
    <row r="352" spans="1:8" ht="40.5" customHeight="1" x14ac:dyDescent="0.2">
      <c r="A352" s="96"/>
      <c r="B352" s="26" t="s">
        <v>240</v>
      </c>
      <c r="C352" s="220" t="s">
        <v>222</v>
      </c>
      <c r="D352" s="220"/>
      <c r="E352" s="220" t="s">
        <v>241</v>
      </c>
      <c r="F352" s="220"/>
      <c r="G352" s="224">
        <v>350</v>
      </c>
      <c r="H352" s="225"/>
    </row>
    <row r="353" spans="1:8" ht="40.5" customHeight="1" x14ac:dyDescent="0.2">
      <c r="A353" s="96"/>
      <c r="B353" s="26" t="s">
        <v>242</v>
      </c>
      <c r="C353" s="220" t="s">
        <v>222</v>
      </c>
      <c r="D353" s="220"/>
      <c r="E353" s="220" t="s">
        <v>243</v>
      </c>
      <c r="F353" s="220"/>
      <c r="G353" s="224">
        <v>400</v>
      </c>
      <c r="H353" s="225"/>
    </row>
    <row r="354" spans="1:8" ht="40.5" customHeight="1" x14ac:dyDescent="0.2">
      <c r="A354" s="96"/>
      <c r="B354" s="26" t="s">
        <v>244</v>
      </c>
      <c r="C354" s="220" t="s">
        <v>222</v>
      </c>
      <c r="D354" s="220"/>
      <c r="E354" s="220" t="s">
        <v>346</v>
      </c>
      <c r="F354" s="220"/>
      <c r="G354" s="224">
        <v>4000</v>
      </c>
      <c r="H354" s="225"/>
    </row>
    <row r="355" spans="1:8" ht="40.5" customHeight="1" x14ac:dyDescent="0.2">
      <c r="A355" s="96"/>
      <c r="B355" s="26" t="s">
        <v>245</v>
      </c>
      <c r="C355" s="220" t="s">
        <v>222</v>
      </c>
      <c r="D355" s="220"/>
      <c r="E355" s="220" t="s">
        <v>246</v>
      </c>
      <c r="F355" s="220"/>
      <c r="G355" s="224">
        <v>500</v>
      </c>
      <c r="H355" s="225"/>
    </row>
    <row r="356" spans="1:8" ht="40.5" customHeight="1" x14ac:dyDescent="0.2">
      <c r="A356" s="96"/>
      <c r="B356" s="26" t="s">
        <v>75</v>
      </c>
      <c r="C356" s="220" t="s">
        <v>222</v>
      </c>
      <c r="D356" s="220"/>
      <c r="E356" s="220" t="s">
        <v>280</v>
      </c>
      <c r="F356" s="220"/>
      <c r="G356" s="224">
        <v>500</v>
      </c>
      <c r="H356" s="225"/>
    </row>
    <row r="357" spans="1:8" ht="14.25" x14ac:dyDescent="0.2">
      <c r="A357" s="96"/>
      <c r="B357" s="20"/>
      <c r="C357" s="19"/>
      <c r="D357" s="19"/>
      <c r="E357" s="19"/>
      <c r="F357" s="19"/>
      <c r="G357" s="19"/>
      <c r="H357" s="19"/>
    </row>
    <row r="358" spans="1:8" ht="15.75" x14ac:dyDescent="0.2">
      <c r="A358" s="96"/>
      <c r="B358" s="162" t="s">
        <v>458</v>
      </c>
      <c r="C358" s="163"/>
      <c r="D358" s="163"/>
      <c r="E358" s="163"/>
      <c r="F358" s="163"/>
      <c r="G358" s="163"/>
      <c r="H358" s="163"/>
    </row>
    <row r="359" spans="1:8" ht="40.5" customHeight="1" x14ac:dyDescent="0.2">
      <c r="A359" s="96"/>
      <c r="B359" s="26" t="s">
        <v>312</v>
      </c>
      <c r="C359" s="223" t="s">
        <v>222</v>
      </c>
      <c r="D359" s="223"/>
      <c r="E359" s="220" t="s">
        <v>257</v>
      </c>
      <c r="F359" s="220"/>
      <c r="G359" s="224">
        <v>4500</v>
      </c>
      <c r="H359" s="225"/>
    </row>
    <row r="360" spans="1:8" ht="40.5" customHeight="1" x14ac:dyDescent="0.2">
      <c r="A360" s="96"/>
      <c r="B360" s="26" t="s">
        <v>4</v>
      </c>
      <c r="C360" s="223" t="s">
        <v>222</v>
      </c>
      <c r="D360" s="223"/>
      <c r="E360" s="220" t="s">
        <v>257</v>
      </c>
      <c r="F360" s="220"/>
      <c r="G360" s="224">
        <v>300</v>
      </c>
      <c r="H360" s="225"/>
    </row>
    <row r="361" spans="1:8" ht="40.5" customHeight="1" x14ac:dyDescent="0.2">
      <c r="A361" s="96"/>
      <c r="B361" s="26" t="s">
        <v>313</v>
      </c>
      <c r="C361" s="223" t="s">
        <v>222</v>
      </c>
      <c r="D361" s="223"/>
      <c r="E361" s="220" t="s">
        <v>248</v>
      </c>
      <c r="F361" s="220"/>
      <c r="G361" s="224">
        <v>2500</v>
      </c>
      <c r="H361" s="225"/>
    </row>
    <row r="362" spans="1:8" ht="40.5" customHeight="1" x14ac:dyDescent="0.2">
      <c r="A362" s="96"/>
      <c r="B362" s="26" t="s">
        <v>249</v>
      </c>
      <c r="C362" s="220" t="s">
        <v>247</v>
      </c>
      <c r="D362" s="220"/>
      <c r="E362" s="220" t="s">
        <v>250</v>
      </c>
      <c r="F362" s="220"/>
      <c r="G362" s="224">
        <v>700</v>
      </c>
      <c r="H362" s="225"/>
    </row>
    <row r="363" spans="1:8" ht="40.5" customHeight="1" x14ac:dyDescent="0.2">
      <c r="A363" s="96"/>
      <c r="B363" s="26" t="s">
        <v>251</v>
      </c>
      <c r="C363" s="220" t="s">
        <v>222</v>
      </c>
      <c r="D363" s="220"/>
      <c r="E363" s="220" t="s">
        <v>252</v>
      </c>
      <c r="F363" s="220"/>
      <c r="G363" s="224">
        <v>500</v>
      </c>
      <c r="H363" s="225"/>
    </row>
    <row r="364" spans="1:8" ht="40.5" customHeight="1" x14ac:dyDescent="0.2">
      <c r="A364" s="96"/>
      <c r="B364" s="26" t="s">
        <v>253</v>
      </c>
      <c r="C364" s="220" t="s">
        <v>247</v>
      </c>
      <c r="D364" s="220"/>
      <c r="E364" s="220" t="s">
        <v>254</v>
      </c>
      <c r="F364" s="220"/>
      <c r="G364" s="224">
        <v>2000</v>
      </c>
      <c r="H364" s="225"/>
    </row>
    <row r="365" spans="1:8" ht="40.5" customHeight="1" x14ac:dyDescent="0.2">
      <c r="A365" s="96"/>
      <c r="B365" s="26" t="s">
        <v>245</v>
      </c>
      <c r="C365" s="220" t="s">
        <v>247</v>
      </c>
      <c r="D365" s="220"/>
      <c r="E365" s="220" t="s">
        <v>255</v>
      </c>
      <c r="F365" s="220"/>
      <c r="G365" s="224">
        <v>500</v>
      </c>
      <c r="H365" s="225"/>
    </row>
    <row r="366" spans="1:8" ht="40.5" customHeight="1" x14ac:dyDescent="0.2">
      <c r="A366" s="96"/>
      <c r="B366" s="26" t="s">
        <v>256</v>
      </c>
      <c r="C366" s="220" t="s">
        <v>247</v>
      </c>
      <c r="D366" s="220"/>
      <c r="E366" s="220" t="s">
        <v>257</v>
      </c>
      <c r="F366" s="220"/>
      <c r="G366" s="224">
        <v>6000</v>
      </c>
      <c r="H366" s="225"/>
    </row>
    <row r="367" spans="1:8" ht="40.5" customHeight="1" x14ac:dyDescent="0.2">
      <c r="A367" s="96"/>
      <c r="B367" s="26" t="s">
        <v>258</v>
      </c>
      <c r="C367" s="220" t="s">
        <v>247</v>
      </c>
      <c r="D367" s="220"/>
      <c r="E367" s="220" t="s">
        <v>257</v>
      </c>
      <c r="F367" s="220"/>
      <c r="G367" s="224">
        <v>4000</v>
      </c>
      <c r="H367" s="225"/>
    </row>
    <row r="368" spans="1:8" ht="40.5" customHeight="1" x14ac:dyDescent="0.2">
      <c r="A368" s="96"/>
      <c r="B368" s="26" t="s">
        <v>259</v>
      </c>
      <c r="C368" s="220" t="s">
        <v>247</v>
      </c>
      <c r="D368" s="220"/>
      <c r="E368" s="220" t="s">
        <v>255</v>
      </c>
      <c r="F368" s="220"/>
      <c r="G368" s="224">
        <v>500</v>
      </c>
      <c r="H368" s="225"/>
    </row>
    <row r="369" spans="1:8" ht="40.5" customHeight="1" x14ac:dyDescent="0.2">
      <c r="A369" s="96"/>
      <c r="B369" s="26" t="s">
        <v>260</v>
      </c>
      <c r="C369" s="220" t="s">
        <v>247</v>
      </c>
      <c r="D369" s="220"/>
      <c r="E369" s="220" t="s">
        <v>255</v>
      </c>
      <c r="F369" s="220"/>
      <c r="G369" s="224">
        <v>500</v>
      </c>
      <c r="H369" s="225"/>
    </row>
    <row r="370" spans="1:8" ht="40.5" customHeight="1" x14ac:dyDescent="0.2">
      <c r="A370" s="96"/>
      <c r="B370" s="26" t="s">
        <v>227</v>
      </c>
      <c r="C370" s="220" t="s">
        <v>247</v>
      </c>
      <c r="D370" s="220"/>
      <c r="E370" s="220" t="s">
        <v>261</v>
      </c>
      <c r="F370" s="220"/>
      <c r="G370" s="224">
        <v>500</v>
      </c>
      <c r="H370" s="225"/>
    </row>
    <row r="371" spans="1:8" ht="40.5" customHeight="1" x14ac:dyDescent="0.2">
      <c r="A371" s="96"/>
      <c r="B371" s="26" t="s">
        <v>262</v>
      </c>
      <c r="C371" s="220" t="s">
        <v>247</v>
      </c>
      <c r="D371" s="220"/>
      <c r="E371" s="220" t="s">
        <v>255</v>
      </c>
      <c r="F371" s="220"/>
      <c r="G371" s="224">
        <v>400</v>
      </c>
      <c r="H371" s="225"/>
    </row>
    <row r="372" spans="1:8" ht="40.5" customHeight="1" x14ac:dyDescent="0.2">
      <c r="A372" s="96"/>
      <c r="B372" s="26" t="s">
        <v>233</v>
      </c>
      <c r="C372" s="220" t="s">
        <v>222</v>
      </c>
      <c r="D372" s="220"/>
      <c r="E372" s="220" t="s">
        <v>263</v>
      </c>
      <c r="F372" s="220"/>
      <c r="G372" s="229">
        <v>500</v>
      </c>
      <c r="H372" s="230"/>
    </row>
    <row r="373" spans="1:8" ht="40.5" customHeight="1" x14ac:dyDescent="0.2">
      <c r="A373" s="96"/>
      <c r="B373" s="26" t="s">
        <v>264</v>
      </c>
      <c r="C373" s="220" t="s">
        <v>247</v>
      </c>
      <c r="D373" s="220"/>
      <c r="E373" s="220" t="s">
        <v>265</v>
      </c>
      <c r="F373" s="220"/>
      <c r="G373" s="229">
        <v>500</v>
      </c>
      <c r="H373" s="230"/>
    </row>
    <row r="374" spans="1:8" ht="40.5" customHeight="1" x14ac:dyDescent="0.2">
      <c r="A374" s="96"/>
      <c r="B374" s="26" t="s">
        <v>239</v>
      </c>
      <c r="C374" s="220" t="s">
        <v>247</v>
      </c>
      <c r="D374" s="220"/>
      <c r="E374" s="220" t="s">
        <v>257</v>
      </c>
      <c r="F374" s="220"/>
      <c r="G374" s="229">
        <v>500</v>
      </c>
      <c r="H374" s="230"/>
    </row>
    <row r="375" spans="1:8" ht="40.5" customHeight="1" x14ac:dyDescent="0.2">
      <c r="A375" s="96"/>
      <c r="B375" s="26" t="s">
        <v>266</v>
      </c>
      <c r="C375" s="220" t="s">
        <v>222</v>
      </c>
      <c r="D375" s="220"/>
      <c r="E375" s="220" t="s">
        <v>263</v>
      </c>
      <c r="F375" s="220"/>
      <c r="G375" s="229">
        <v>500</v>
      </c>
      <c r="H375" s="230"/>
    </row>
    <row r="376" spans="1:8" ht="40.5" customHeight="1" x14ac:dyDescent="0.2">
      <c r="A376" s="96"/>
      <c r="B376" s="26" t="s">
        <v>267</v>
      </c>
      <c r="C376" s="220" t="s">
        <v>247</v>
      </c>
      <c r="D376" s="220"/>
      <c r="E376" s="220" t="s">
        <v>268</v>
      </c>
      <c r="F376" s="220"/>
      <c r="G376" s="224">
        <v>3000</v>
      </c>
      <c r="H376" s="225"/>
    </row>
    <row r="377" spans="1:8" ht="40.5" customHeight="1" x14ac:dyDescent="0.2">
      <c r="A377" s="96"/>
      <c r="B377" s="26" t="s">
        <v>269</v>
      </c>
      <c r="C377" s="220" t="s">
        <v>247</v>
      </c>
      <c r="D377" s="220"/>
      <c r="E377" s="220" t="s">
        <v>263</v>
      </c>
      <c r="F377" s="220"/>
      <c r="G377" s="229">
        <v>300</v>
      </c>
      <c r="H377" s="230"/>
    </row>
    <row r="378" spans="1:8" ht="40.5" customHeight="1" x14ac:dyDescent="0.2">
      <c r="A378" s="96"/>
      <c r="B378" s="26" t="s">
        <v>270</v>
      </c>
      <c r="C378" s="220" t="s">
        <v>247</v>
      </c>
      <c r="D378" s="220"/>
      <c r="E378" s="220" t="s">
        <v>263</v>
      </c>
      <c r="F378" s="220"/>
      <c r="G378" s="229">
        <v>700</v>
      </c>
      <c r="H378" s="230"/>
    </row>
    <row r="379" spans="1:8" ht="40.5" customHeight="1" x14ac:dyDescent="0.2">
      <c r="A379" s="96"/>
      <c r="B379" s="26" t="s">
        <v>271</v>
      </c>
      <c r="C379" s="220" t="s">
        <v>222</v>
      </c>
      <c r="D379" s="220"/>
      <c r="E379" s="220" t="s">
        <v>347</v>
      </c>
      <c r="F379" s="220"/>
      <c r="G379" s="224">
        <v>7000</v>
      </c>
      <c r="H379" s="225"/>
    </row>
    <row r="380" spans="1:8" ht="14.25" x14ac:dyDescent="0.2">
      <c r="A380" s="96"/>
      <c r="B380" s="20"/>
      <c r="C380" s="19"/>
      <c r="D380" s="19"/>
      <c r="E380" s="19"/>
      <c r="F380" s="19"/>
      <c r="G380" s="19"/>
      <c r="H380" s="19"/>
    </row>
    <row r="381" spans="1:8" ht="15.75" x14ac:dyDescent="0.2">
      <c r="A381" s="96"/>
      <c r="B381" s="166" t="s">
        <v>457</v>
      </c>
      <c r="C381" s="167"/>
      <c r="D381" s="167"/>
      <c r="E381" s="167"/>
      <c r="F381" s="167"/>
      <c r="G381" s="167"/>
      <c r="H381" s="167"/>
    </row>
    <row r="382" spans="1:8" ht="40.5" customHeight="1" x14ac:dyDescent="0.2">
      <c r="A382" s="96"/>
      <c r="B382" s="26" t="s">
        <v>289</v>
      </c>
      <c r="C382" s="220" t="s">
        <v>222</v>
      </c>
      <c r="D382" s="220"/>
      <c r="E382" s="220" t="s">
        <v>292</v>
      </c>
      <c r="F382" s="220"/>
      <c r="G382" s="224">
        <v>2500</v>
      </c>
      <c r="H382" s="225"/>
    </row>
    <row r="383" spans="1:8" ht="40.5" customHeight="1" x14ac:dyDescent="0.2">
      <c r="A383" s="96"/>
      <c r="B383" s="26" t="s">
        <v>245</v>
      </c>
      <c r="C383" s="220" t="s">
        <v>222</v>
      </c>
      <c r="D383" s="220"/>
      <c r="E383" s="220" t="s">
        <v>292</v>
      </c>
      <c r="F383" s="220"/>
      <c r="G383" s="224">
        <v>500</v>
      </c>
      <c r="H383" s="225"/>
    </row>
    <row r="384" spans="1:8" ht="40.5" customHeight="1" x14ac:dyDescent="0.2">
      <c r="A384" s="96"/>
      <c r="B384" s="26" t="s">
        <v>290</v>
      </c>
      <c r="C384" s="220" t="s">
        <v>291</v>
      </c>
      <c r="D384" s="220"/>
      <c r="E384" s="220" t="s">
        <v>292</v>
      </c>
      <c r="F384" s="220"/>
      <c r="G384" s="224">
        <v>3500</v>
      </c>
      <c r="H384" s="225"/>
    </row>
    <row r="385" spans="1:8" ht="14.25" x14ac:dyDescent="0.2">
      <c r="A385" s="96"/>
      <c r="B385" s="20"/>
      <c r="C385" s="19"/>
      <c r="D385" s="19"/>
      <c r="E385" s="19"/>
      <c r="F385" s="19"/>
      <c r="G385" s="19"/>
      <c r="H385" s="19"/>
    </row>
    <row r="386" spans="1:8" ht="26.25" x14ac:dyDescent="0.4">
      <c r="A386" s="96"/>
      <c r="B386" s="228"/>
      <c r="C386" s="228"/>
      <c r="D386" s="228"/>
      <c r="E386" s="228"/>
      <c r="F386" s="228"/>
      <c r="G386" s="228"/>
      <c r="H386" s="228"/>
    </row>
    <row r="387" spans="1:8" ht="16.5" x14ac:dyDescent="0.3">
      <c r="A387" s="96"/>
      <c r="B387" s="217" t="s">
        <v>427</v>
      </c>
      <c r="C387" s="218"/>
      <c r="D387" s="218"/>
      <c r="E387" s="218"/>
      <c r="F387" s="218"/>
      <c r="G387" s="218"/>
      <c r="H387" s="218"/>
    </row>
    <row r="388" spans="1:8" ht="31.7" customHeight="1" x14ac:dyDescent="0.3">
      <c r="A388" s="96"/>
      <c r="B388" s="217" t="s">
        <v>435</v>
      </c>
      <c r="C388" s="218"/>
      <c r="D388" s="218"/>
      <c r="E388" s="218"/>
      <c r="F388" s="218"/>
      <c r="G388" s="218"/>
      <c r="H388" s="218"/>
    </row>
    <row r="389" spans="1:8" ht="13.7" customHeight="1" x14ac:dyDescent="0.25">
      <c r="A389" s="96"/>
      <c r="B389" s="107"/>
      <c r="C389" s="107"/>
      <c r="D389" s="107"/>
      <c r="E389" s="107"/>
      <c r="F389" s="107"/>
      <c r="G389" s="107"/>
      <c r="H389" s="107"/>
    </row>
    <row r="390" spans="1:8" ht="25.7" customHeight="1" x14ac:dyDescent="0.2">
      <c r="A390" s="96"/>
      <c r="B390" s="216" t="s">
        <v>459</v>
      </c>
      <c r="C390" s="215"/>
      <c r="D390" s="215"/>
      <c r="E390" s="215"/>
      <c r="F390" s="215"/>
      <c r="G390" s="215"/>
      <c r="H390" s="215"/>
    </row>
    <row r="391" spans="1:8" ht="14.25" x14ac:dyDescent="0.2">
      <c r="A391" s="96"/>
      <c r="B391" s="221" t="s">
        <v>465</v>
      </c>
      <c r="C391" s="221"/>
      <c r="D391" s="221"/>
      <c r="E391" s="221"/>
      <c r="F391" s="221"/>
      <c r="G391" s="221"/>
      <c r="H391" s="221"/>
    </row>
    <row r="392" spans="1:8" ht="14.25" x14ac:dyDescent="0.2">
      <c r="A392" s="96"/>
      <c r="B392" s="221"/>
      <c r="C392" s="221"/>
      <c r="D392" s="221"/>
      <c r="E392" s="221"/>
      <c r="F392" s="221"/>
      <c r="G392" s="221"/>
      <c r="H392" s="221"/>
    </row>
    <row r="393" spans="1:8" ht="14.25" x14ac:dyDescent="0.2">
      <c r="A393" s="96"/>
      <c r="B393" s="221"/>
      <c r="C393" s="221"/>
      <c r="D393" s="221"/>
      <c r="E393" s="221"/>
      <c r="F393" s="221"/>
      <c r="G393" s="221"/>
      <c r="H393" s="221"/>
    </row>
    <row r="394" spans="1:8" ht="14.25" x14ac:dyDescent="0.2">
      <c r="A394" s="96"/>
      <c r="B394" s="221"/>
      <c r="C394" s="221"/>
      <c r="D394" s="221"/>
      <c r="E394" s="221"/>
      <c r="F394" s="221"/>
      <c r="G394" s="221"/>
      <c r="H394" s="221"/>
    </row>
    <row r="395" spans="1:8" ht="14.25" x14ac:dyDescent="0.2">
      <c r="A395" s="96"/>
      <c r="B395" s="221"/>
      <c r="C395" s="221"/>
      <c r="D395" s="221"/>
      <c r="E395" s="221"/>
      <c r="F395" s="221"/>
      <c r="G395" s="221"/>
      <c r="H395" s="221"/>
    </row>
    <row r="396" spans="1:8" ht="14.25" x14ac:dyDescent="0.2">
      <c r="A396" s="96"/>
      <c r="B396" s="221"/>
      <c r="C396" s="221"/>
      <c r="D396" s="221"/>
      <c r="E396" s="221"/>
      <c r="F396" s="221"/>
      <c r="G396" s="221"/>
      <c r="H396" s="221"/>
    </row>
    <row r="397" spans="1:8" s="20" customFormat="1" x14ac:dyDescent="0.2">
      <c r="B397" s="216" t="s">
        <v>436</v>
      </c>
      <c r="C397" s="216"/>
      <c r="D397" s="216"/>
      <c r="E397" s="216"/>
      <c r="F397" s="216"/>
      <c r="G397" s="216"/>
      <c r="H397" s="216"/>
    </row>
    <row r="398" spans="1:8" s="20" customFormat="1" x14ac:dyDescent="0.2">
      <c r="B398" s="216"/>
      <c r="C398" s="216"/>
      <c r="D398" s="216"/>
      <c r="E398" s="216"/>
      <c r="F398" s="216"/>
      <c r="G398" s="216"/>
      <c r="H398" s="216"/>
    </row>
    <row r="399" spans="1:8" ht="21.95" customHeight="1" x14ac:dyDescent="0.2">
      <c r="A399" s="96"/>
      <c r="B399" s="136" t="s">
        <v>412</v>
      </c>
      <c r="C399" s="135"/>
      <c r="D399" s="135"/>
      <c r="E399" s="135"/>
      <c r="F399" s="135"/>
      <c r="G399" s="135"/>
      <c r="H399" s="136"/>
    </row>
    <row r="400" spans="1:8" ht="14.25" x14ac:dyDescent="0.2">
      <c r="A400" s="96"/>
      <c r="B400" s="215" t="s">
        <v>439</v>
      </c>
      <c r="C400" s="215"/>
      <c r="D400" s="215"/>
      <c r="E400" s="215"/>
      <c r="F400" s="215"/>
      <c r="G400" s="215"/>
      <c r="H400" s="215"/>
    </row>
    <row r="401" spans="1:8" ht="14.25" x14ac:dyDescent="0.2">
      <c r="A401" s="96"/>
      <c r="B401" s="215"/>
      <c r="C401" s="215"/>
      <c r="D401" s="215"/>
      <c r="E401" s="215"/>
      <c r="F401" s="215"/>
      <c r="G401" s="215"/>
      <c r="H401" s="215"/>
    </row>
    <row r="402" spans="1:8" ht="14.25" x14ac:dyDescent="0.2">
      <c r="A402" s="96"/>
      <c r="B402" s="215" t="s">
        <v>438</v>
      </c>
      <c r="C402" s="215"/>
      <c r="D402" s="215"/>
      <c r="E402" s="215"/>
      <c r="F402" s="215"/>
      <c r="G402" s="215"/>
      <c r="H402" s="215"/>
    </row>
    <row r="403" spans="1:8" ht="14.25" x14ac:dyDescent="0.2">
      <c r="A403" s="96"/>
      <c r="B403" s="215"/>
      <c r="C403" s="215"/>
      <c r="D403" s="215"/>
      <c r="E403" s="215"/>
      <c r="F403" s="215"/>
      <c r="G403" s="215"/>
      <c r="H403" s="215"/>
    </row>
    <row r="404" spans="1:8" ht="14.25" x14ac:dyDescent="0.2">
      <c r="A404" s="96"/>
      <c r="B404" s="215" t="s">
        <v>437</v>
      </c>
      <c r="C404" s="215"/>
      <c r="D404" s="215"/>
      <c r="E404" s="215"/>
      <c r="F404" s="215"/>
      <c r="G404" s="215"/>
      <c r="H404" s="215"/>
    </row>
    <row r="405" spans="1:8" ht="14.25" x14ac:dyDescent="0.2">
      <c r="A405" s="96"/>
      <c r="B405" s="215"/>
      <c r="C405" s="215"/>
      <c r="D405" s="215"/>
      <c r="E405" s="215"/>
      <c r="F405" s="215"/>
      <c r="G405" s="215"/>
      <c r="H405" s="215"/>
    </row>
    <row r="406" spans="1:8" ht="14.25" x14ac:dyDescent="0.2">
      <c r="A406" s="96"/>
      <c r="B406" s="221" t="s">
        <v>463</v>
      </c>
      <c r="C406" s="221"/>
      <c r="D406" s="221"/>
      <c r="E406" s="221"/>
      <c r="F406" s="221"/>
      <c r="G406" s="221"/>
      <c r="H406" s="221"/>
    </row>
    <row r="407" spans="1:8" ht="14.25" x14ac:dyDescent="0.2">
      <c r="A407" s="96"/>
      <c r="B407" s="221"/>
      <c r="C407" s="221"/>
      <c r="D407" s="221"/>
      <c r="E407" s="221"/>
      <c r="F407" s="221"/>
      <c r="G407" s="221"/>
      <c r="H407" s="221"/>
    </row>
    <row r="408" spans="1:8" ht="14.25" x14ac:dyDescent="0.2">
      <c r="A408" s="96"/>
      <c r="B408" s="222" t="s">
        <v>460</v>
      </c>
      <c r="C408" s="222"/>
      <c r="D408" s="222"/>
      <c r="E408" s="222"/>
      <c r="F408" s="222"/>
      <c r="G408" s="222"/>
      <c r="H408" s="222"/>
    </row>
    <row r="409" spans="1:8" ht="14.25" x14ac:dyDescent="0.2">
      <c r="A409" s="96"/>
      <c r="B409" s="222"/>
      <c r="C409" s="222"/>
      <c r="D409" s="222"/>
      <c r="E409" s="222"/>
      <c r="F409" s="222"/>
      <c r="G409" s="222"/>
      <c r="H409" s="222"/>
    </row>
    <row r="410" spans="1:8" ht="14.25" x14ac:dyDescent="0.2">
      <c r="A410" s="96"/>
      <c r="B410" s="222"/>
      <c r="C410" s="222"/>
      <c r="D410" s="222"/>
      <c r="E410" s="222"/>
      <c r="F410" s="222"/>
      <c r="G410" s="222"/>
      <c r="H410" s="222"/>
    </row>
    <row r="411" spans="1:8" ht="14.25" x14ac:dyDescent="0.2">
      <c r="A411" s="96"/>
      <c r="B411" s="214" t="s">
        <v>440</v>
      </c>
      <c r="C411" s="214"/>
      <c r="D411" s="214"/>
      <c r="E411" s="214"/>
      <c r="F411" s="214"/>
      <c r="G411" s="214"/>
      <c r="H411" s="214"/>
    </row>
    <row r="412" spans="1:8" ht="14.25" x14ac:dyDescent="0.2">
      <c r="A412" s="96"/>
      <c r="B412" s="214"/>
      <c r="C412" s="214"/>
      <c r="D412" s="214"/>
      <c r="E412" s="214"/>
      <c r="F412" s="214"/>
      <c r="G412" s="214"/>
      <c r="H412" s="214"/>
    </row>
    <row r="413" spans="1:8" ht="28.5" x14ac:dyDescent="0.2">
      <c r="A413" s="96"/>
      <c r="B413" s="118" t="s">
        <v>300</v>
      </c>
      <c r="H413" s="118"/>
    </row>
    <row r="414" spans="1:8" ht="14.25" x14ac:dyDescent="0.2">
      <c r="A414" s="96"/>
      <c r="B414" s="118" t="s">
        <v>423</v>
      </c>
      <c r="C414" s="118"/>
      <c r="D414" s="118"/>
      <c r="E414" s="118"/>
      <c r="F414" s="118"/>
      <c r="G414" s="118"/>
      <c r="H414" s="118"/>
    </row>
    <row r="415" spans="1:8" ht="14.25" x14ac:dyDescent="0.2">
      <c r="A415" s="96"/>
      <c r="B415" s="118" t="s">
        <v>424</v>
      </c>
      <c r="C415" s="118"/>
      <c r="D415" s="118"/>
      <c r="E415" s="118"/>
      <c r="F415" s="118"/>
      <c r="G415" s="118"/>
      <c r="H415" s="118"/>
    </row>
    <row r="416" spans="1:8" ht="14.25" x14ac:dyDescent="0.2">
      <c r="A416" s="96"/>
      <c r="B416" s="118" t="s">
        <v>345</v>
      </c>
      <c r="C416" s="118"/>
      <c r="D416" s="118"/>
      <c r="E416" s="118"/>
      <c r="F416" s="118"/>
      <c r="G416" s="118"/>
      <c r="H416" s="118"/>
    </row>
    <row r="417" spans="1:8" ht="14.25" x14ac:dyDescent="0.2">
      <c r="A417" s="137"/>
      <c r="B417" s="118" t="s">
        <v>301</v>
      </c>
      <c r="C417" s="118"/>
      <c r="D417" s="118"/>
      <c r="E417" s="118"/>
      <c r="F417" s="118"/>
      <c r="G417" s="118"/>
      <c r="H417" s="118"/>
    </row>
    <row r="418" spans="1:8" ht="14.25" x14ac:dyDescent="0.2">
      <c r="A418" s="137"/>
      <c r="B418" s="118"/>
    </row>
    <row r="419" spans="1:8" ht="26.25" x14ac:dyDescent="0.4">
      <c r="A419" s="137"/>
      <c r="B419" s="260" t="s">
        <v>428</v>
      </c>
      <c r="C419" s="261"/>
      <c r="D419" s="261"/>
      <c r="E419" s="261"/>
      <c r="F419" s="261"/>
      <c r="G419" s="261"/>
      <c r="H419" s="262"/>
    </row>
    <row r="420" spans="1:8" ht="15.75" x14ac:dyDescent="0.25">
      <c r="B420" s="168"/>
      <c r="C420" s="168"/>
      <c r="D420" s="168"/>
      <c r="E420" s="168"/>
      <c r="F420" s="168"/>
      <c r="G420" s="168"/>
      <c r="H420" s="169"/>
    </row>
    <row r="421" spans="1:8" ht="23.1" customHeight="1" x14ac:dyDescent="0.25">
      <c r="A421" s="97"/>
      <c r="B421" s="267" t="s">
        <v>466</v>
      </c>
      <c r="C421" s="267"/>
      <c r="D421" s="267"/>
      <c r="E421" s="267"/>
      <c r="F421" s="267"/>
      <c r="G421" s="267"/>
      <c r="H421" s="170"/>
    </row>
    <row r="422" spans="1:8" ht="23.1" customHeight="1" x14ac:dyDescent="0.25">
      <c r="A422" s="138"/>
      <c r="B422" s="268" t="s">
        <v>429</v>
      </c>
      <c r="C422" s="268"/>
      <c r="D422" s="268"/>
      <c r="E422" s="268"/>
      <c r="F422" s="268"/>
      <c r="G422" s="268"/>
      <c r="H422" s="171"/>
    </row>
    <row r="423" spans="1:8" ht="23.1" customHeight="1" x14ac:dyDescent="0.25">
      <c r="A423" s="118"/>
      <c r="B423" s="258" t="s">
        <v>430</v>
      </c>
      <c r="C423" s="259"/>
      <c r="D423" s="259"/>
      <c r="E423" s="259"/>
      <c r="F423" s="259"/>
      <c r="G423" s="259"/>
      <c r="H423" s="172"/>
    </row>
    <row r="424" spans="1:8" ht="15.75" x14ac:dyDescent="0.25">
      <c r="B424" s="174"/>
      <c r="C424" s="175"/>
      <c r="D424" s="175"/>
      <c r="E424" s="176"/>
      <c r="F424" s="176"/>
      <c r="G424" s="175"/>
      <c r="H424" s="173"/>
    </row>
    <row r="425" spans="1:8" ht="14.25" x14ac:dyDescent="0.2">
      <c r="B425" s="177"/>
      <c r="C425" s="177"/>
      <c r="D425" s="177"/>
      <c r="E425" s="177"/>
      <c r="F425" s="177"/>
      <c r="G425" s="177"/>
    </row>
    <row r="426" spans="1:8" ht="14.25" x14ac:dyDescent="0.2">
      <c r="B426" s="118"/>
      <c r="C426" s="118"/>
      <c r="D426" s="118"/>
      <c r="E426" s="118"/>
      <c r="F426" s="118"/>
      <c r="G426" s="118"/>
    </row>
  </sheetData>
  <mergeCells count="337">
    <mergeCell ref="G1:H6"/>
    <mergeCell ref="B421:G421"/>
    <mergeCell ref="B422:G422"/>
    <mergeCell ref="G321:H321"/>
    <mergeCell ref="G322:H322"/>
    <mergeCell ref="G323:H323"/>
    <mergeCell ref="G324:H324"/>
    <mergeCell ref="G325:H325"/>
    <mergeCell ref="G326:H326"/>
    <mergeCell ref="G291:H291"/>
    <mergeCell ref="G292:H292"/>
    <mergeCell ref="G293:H293"/>
    <mergeCell ref="G294:H294"/>
    <mergeCell ref="G295:H295"/>
    <mergeCell ref="G296:H296"/>
    <mergeCell ref="G297:H297"/>
    <mergeCell ref="G298:H298"/>
    <mergeCell ref="G299:H299"/>
    <mergeCell ref="B423:G423"/>
    <mergeCell ref="B419:H419"/>
    <mergeCell ref="G327:H327"/>
    <mergeCell ref="G328:H328"/>
    <mergeCell ref="G329:H329"/>
    <mergeCell ref="G330:H330"/>
    <mergeCell ref="G331:H331"/>
    <mergeCell ref="G332:H332"/>
    <mergeCell ref="G333:H333"/>
    <mergeCell ref="G334:H334"/>
    <mergeCell ref="G335:H335"/>
    <mergeCell ref="G379:H379"/>
    <mergeCell ref="G382:H382"/>
    <mergeCell ref="G383:H383"/>
    <mergeCell ref="G384:H384"/>
    <mergeCell ref="G366:H366"/>
    <mergeCell ref="G342:H342"/>
    <mergeCell ref="G343:H343"/>
    <mergeCell ref="G344:H344"/>
    <mergeCell ref="G345:H345"/>
    <mergeCell ref="E346:F346"/>
    <mergeCell ref="C346:D346"/>
    <mergeCell ref="B390:H390"/>
    <mergeCell ref="C373:D373"/>
    <mergeCell ref="G365:H365"/>
    <mergeCell ref="G372:H372"/>
    <mergeCell ref="G371:H371"/>
    <mergeCell ref="G319:H319"/>
    <mergeCell ref="G320:H320"/>
    <mergeCell ref="G362:H362"/>
    <mergeCell ref="G300:H300"/>
    <mergeCell ref="G301:H301"/>
    <mergeCell ref="G302:H302"/>
    <mergeCell ref="G303:H303"/>
    <mergeCell ref="G304:H304"/>
    <mergeCell ref="G305:H305"/>
    <mergeCell ref="G306:H306"/>
    <mergeCell ref="G307:H307"/>
    <mergeCell ref="G308:H308"/>
    <mergeCell ref="G367:H367"/>
    <mergeCell ref="G364:H364"/>
    <mergeCell ref="G346:H346"/>
    <mergeCell ref="G351:H351"/>
    <mergeCell ref="G352:H352"/>
    <mergeCell ref="G353:H353"/>
    <mergeCell ref="G354:H354"/>
    <mergeCell ref="G355:H355"/>
    <mergeCell ref="G356:H356"/>
    <mergeCell ref="G359:H359"/>
    <mergeCell ref="G360:H360"/>
    <mergeCell ref="G361:H361"/>
    <mergeCell ref="G247:H247"/>
    <mergeCell ref="F224:H224"/>
    <mergeCell ref="C236:H236"/>
    <mergeCell ref="G348:H348"/>
    <mergeCell ref="G349:H349"/>
    <mergeCell ref="G350:H350"/>
    <mergeCell ref="G249:H249"/>
    <mergeCell ref="G250:H250"/>
    <mergeCell ref="G251:H251"/>
    <mergeCell ref="G252:H252"/>
    <mergeCell ref="G240:H240"/>
    <mergeCell ref="G241:H241"/>
    <mergeCell ref="G242:H242"/>
    <mergeCell ref="G243:H243"/>
    <mergeCell ref="G244:H244"/>
    <mergeCell ref="G245:H245"/>
    <mergeCell ref="G309:H309"/>
    <mergeCell ref="G310:H310"/>
    <mergeCell ref="G311:H311"/>
    <mergeCell ref="G312:H3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246:H246"/>
    <mergeCell ref="G121:H121"/>
    <mergeCell ref="G122:H122"/>
    <mergeCell ref="G123:H123"/>
    <mergeCell ref="G165:H165"/>
    <mergeCell ref="G166:H166"/>
    <mergeCell ref="F128:H128"/>
    <mergeCell ref="F145:H145"/>
    <mergeCell ref="F223:H223"/>
    <mergeCell ref="F222:H222"/>
    <mergeCell ref="B149:G149"/>
    <mergeCell ref="B177:H177"/>
    <mergeCell ref="F129:H129"/>
    <mergeCell ref="F130:H130"/>
    <mergeCell ref="F131:H131"/>
    <mergeCell ref="F132:H132"/>
    <mergeCell ref="F133:H133"/>
    <mergeCell ref="F134:H134"/>
    <mergeCell ref="F135:H135"/>
    <mergeCell ref="F136:H136"/>
    <mergeCell ref="F137:H137"/>
    <mergeCell ref="F138:H138"/>
    <mergeCell ref="F139:H139"/>
    <mergeCell ref="F140:H140"/>
    <mergeCell ref="F144:H144"/>
    <mergeCell ref="F146:H146"/>
    <mergeCell ref="G167:H167"/>
    <mergeCell ref="G168:H168"/>
    <mergeCell ref="G169:H169"/>
    <mergeCell ref="G170:H170"/>
    <mergeCell ref="G162:H162"/>
    <mergeCell ref="B175:H176"/>
    <mergeCell ref="G290:H290"/>
    <mergeCell ref="D273:E273"/>
    <mergeCell ref="D271:E271"/>
    <mergeCell ref="D272:E272"/>
    <mergeCell ref="D269:E269"/>
    <mergeCell ref="D270:E270"/>
    <mergeCell ref="D266:E266"/>
    <mergeCell ref="D263:E263"/>
    <mergeCell ref="F258:H258"/>
    <mergeCell ref="D260:E260"/>
    <mergeCell ref="D262:E262"/>
    <mergeCell ref="D264:E264"/>
    <mergeCell ref="D265:E265"/>
    <mergeCell ref="D267:E267"/>
    <mergeCell ref="G287:H287"/>
    <mergeCell ref="G288:H288"/>
    <mergeCell ref="B281:G281"/>
    <mergeCell ref="G289:H289"/>
    <mergeCell ref="G213:H213"/>
    <mergeCell ref="F127:H127"/>
    <mergeCell ref="D258:E258"/>
    <mergeCell ref="D274:E274"/>
    <mergeCell ref="D275:E275"/>
    <mergeCell ref="D278:E278"/>
    <mergeCell ref="D280:E280"/>
    <mergeCell ref="D276:E276"/>
    <mergeCell ref="F264:H264"/>
    <mergeCell ref="F265:H265"/>
    <mergeCell ref="F266:H266"/>
    <mergeCell ref="F267:H267"/>
    <mergeCell ref="F268:H268"/>
    <mergeCell ref="F269:H269"/>
    <mergeCell ref="D279:E279"/>
    <mergeCell ref="F263:H263"/>
    <mergeCell ref="F262:H262"/>
    <mergeCell ref="F261:H261"/>
    <mergeCell ref="F260:H260"/>
    <mergeCell ref="D259:E259"/>
    <mergeCell ref="F259:H259"/>
    <mergeCell ref="F270:H270"/>
    <mergeCell ref="D261:E261"/>
    <mergeCell ref="D268:E268"/>
    <mergeCell ref="G248:H248"/>
    <mergeCell ref="B253:H254"/>
    <mergeCell ref="E342:F342"/>
    <mergeCell ref="C342:D342"/>
    <mergeCell ref="F280:H280"/>
    <mergeCell ref="F271:H271"/>
    <mergeCell ref="F272:H272"/>
    <mergeCell ref="F273:H273"/>
    <mergeCell ref="F274:H274"/>
    <mergeCell ref="F275:H275"/>
    <mergeCell ref="F276:H276"/>
    <mergeCell ref="F277:H277"/>
    <mergeCell ref="F278:H278"/>
    <mergeCell ref="F279:H279"/>
    <mergeCell ref="G284:H284"/>
    <mergeCell ref="G285:H285"/>
    <mergeCell ref="G286:H286"/>
    <mergeCell ref="D277:E277"/>
    <mergeCell ref="G313:H313"/>
    <mergeCell ref="G314:H314"/>
    <mergeCell ref="G315:H315"/>
    <mergeCell ref="G316:H316"/>
    <mergeCell ref="G317:H317"/>
    <mergeCell ref="G318:H318"/>
    <mergeCell ref="E383:F383"/>
    <mergeCell ref="E384:F384"/>
    <mergeCell ref="C382:D382"/>
    <mergeCell ref="C383:D383"/>
    <mergeCell ref="B386:H386"/>
    <mergeCell ref="G378:H378"/>
    <mergeCell ref="G368:H368"/>
    <mergeCell ref="G369:H369"/>
    <mergeCell ref="G370:H370"/>
    <mergeCell ref="C374:D374"/>
    <mergeCell ref="C375:D375"/>
    <mergeCell ref="C376:D376"/>
    <mergeCell ref="C377:D377"/>
    <mergeCell ref="C378:D378"/>
    <mergeCell ref="C379:D379"/>
    <mergeCell ref="E373:F373"/>
    <mergeCell ref="E374:F374"/>
    <mergeCell ref="E382:F382"/>
    <mergeCell ref="G375:H375"/>
    <mergeCell ref="G376:H376"/>
    <mergeCell ref="G377:H377"/>
    <mergeCell ref="G373:H373"/>
    <mergeCell ref="G374:H374"/>
    <mergeCell ref="G347:H347"/>
    <mergeCell ref="G363:H363"/>
    <mergeCell ref="E376:F376"/>
    <mergeCell ref="G340:H340"/>
    <mergeCell ref="G341:H341"/>
    <mergeCell ref="E340:F340"/>
    <mergeCell ref="C340:D340"/>
    <mergeCell ref="C341:D341"/>
    <mergeCell ref="E341:F341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C347:D347"/>
    <mergeCell ref="C348:D348"/>
    <mergeCell ref="E343:F343"/>
    <mergeCell ref="E344:F344"/>
    <mergeCell ref="C343:D343"/>
    <mergeCell ref="C344:D344"/>
    <mergeCell ref="E345:F345"/>
    <mergeCell ref="C345:D345"/>
    <mergeCell ref="E359:F359"/>
    <mergeCell ref="E360:F360"/>
    <mergeCell ref="E361:F361"/>
    <mergeCell ref="E362:F362"/>
    <mergeCell ref="E363:F363"/>
    <mergeCell ref="E364:F364"/>
    <mergeCell ref="C359:D359"/>
    <mergeCell ref="C349:D349"/>
    <mergeCell ref="C350:D350"/>
    <mergeCell ref="C351:D351"/>
    <mergeCell ref="C352:D352"/>
    <mergeCell ref="C353:D353"/>
    <mergeCell ref="C354:D354"/>
    <mergeCell ref="C355:D355"/>
    <mergeCell ref="E356:F356"/>
    <mergeCell ref="C356:D356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E365:F365"/>
    <mergeCell ref="E366:F366"/>
    <mergeCell ref="E367:F367"/>
    <mergeCell ref="B406:H407"/>
    <mergeCell ref="B408:H410"/>
    <mergeCell ref="B391:H396"/>
    <mergeCell ref="E368:F368"/>
    <mergeCell ref="E369:F369"/>
    <mergeCell ref="E370:F370"/>
    <mergeCell ref="E371:F371"/>
    <mergeCell ref="E372:F372"/>
    <mergeCell ref="C368:D368"/>
    <mergeCell ref="C369:D369"/>
    <mergeCell ref="C370:D370"/>
    <mergeCell ref="C371:D371"/>
    <mergeCell ref="C372:D372"/>
    <mergeCell ref="C384:D384"/>
    <mergeCell ref="E377:F377"/>
    <mergeCell ref="E378:F378"/>
    <mergeCell ref="E379:F379"/>
    <mergeCell ref="E375:F375"/>
    <mergeCell ref="B411:H412"/>
    <mergeCell ref="B400:H401"/>
    <mergeCell ref="B402:H403"/>
    <mergeCell ref="B404:H405"/>
    <mergeCell ref="B397:H398"/>
    <mergeCell ref="B387:H387"/>
    <mergeCell ref="B388:H388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171:H171"/>
    <mergeCell ref="G173:H173"/>
    <mergeCell ref="G174:H174"/>
    <mergeCell ref="G172:H172"/>
    <mergeCell ref="G31:H31"/>
    <mergeCell ref="G88:H88"/>
    <mergeCell ref="G89:H89"/>
    <mergeCell ref="G90:H90"/>
    <mergeCell ref="G91:H91"/>
    <mergeCell ref="G32:H32"/>
    <mergeCell ref="G33:H33"/>
    <mergeCell ref="G34:H34"/>
    <mergeCell ref="G82:H82"/>
    <mergeCell ref="G83:H83"/>
    <mergeCell ref="G84:H84"/>
    <mergeCell ref="G85:H85"/>
    <mergeCell ref="G86:H86"/>
    <mergeCell ref="G87:H87"/>
    <mergeCell ref="B77:H78"/>
    <mergeCell ref="G163:H163"/>
    <mergeCell ref="G164:H164"/>
    <mergeCell ref="G110:H110"/>
    <mergeCell ref="G111:H111"/>
    <mergeCell ref="G112:H112"/>
  </mergeCells>
  <phoneticPr fontId="0" type="noConversion"/>
  <pageMargins left="0.74791666666666701" right="0.74791666666666701" top="0.98402777777777795" bottom="0.98402777777777795" header="0.51180555555555496" footer="0.51180555555555496"/>
  <pageSetup paperSize="9" scale="55" firstPageNumber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H13" sqref="H13"/>
    </sheetView>
  </sheetViews>
  <sheetFormatPr defaultColWidth="17.42578125" defaultRowHeight="12.75" x14ac:dyDescent="0.2"/>
  <cols>
    <col min="1" max="6" width="8" customWidth="1"/>
  </cols>
  <sheetData>
    <row r="2" spans="1:2" x14ac:dyDescent="0.2">
      <c r="B2" t="s">
        <v>461</v>
      </c>
    </row>
    <row r="3" spans="1:2" x14ac:dyDescent="0.2">
      <c r="A3" t="s">
        <v>378</v>
      </c>
      <c r="B3" s="4">
        <v>72.78</v>
      </c>
    </row>
    <row r="4" spans="1:2" x14ac:dyDescent="0.2">
      <c r="B4" t="s">
        <v>377</v>
      </c>
    </row>
  </sheetData>
  <phoneticPr fontId="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7.42578125" defaultRowHeight="12.75" x14ac:dyDescent="0.2"/>
  <cols>
    <col min="1" max="6" width="8" customWidth="1"/>
  </cols>
  <sheetData/>
  <phoneticPr fontId="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Лист1!зкшсыф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Ольга Васильевна</cp:lastModifiedBy>
  <cp:revision>9</cp:revision>
  <cp:lastPrinted>2025-02-05T14:50:02Z</cp:lastPrinted>
  <dcterms:created xsi:type="dcterms:W3CDTF">2015-02-16T12:34:29Z</dcterms:created>
  <dcterms:modified xsi:type="dcterms:W3CDTF">2025-04-02T11:44:51Z</dcterms:modified>
  <dc:language>ru-RU</dc:language>
</cp:coreProperties>
</file>