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_atanga/Documents/Original/Sweden - boreal forest/R/"/>
    </mc:Choice>
  </mc:AlternateContent>
  <xr:revisionPtr revIDLastSave="0" documentId="13_ncr:1_{40BD9446-4E9C-7341-9B1B-70CFC0CEA642}" xr6:coauthVersionLast="47" xr6:coauthVersionMax="47" xr10:uidLastSave="{00000000-0000-0000-0000-000000000000}"/>
  <bookViews>
    <workbookView xWindow="6400" yWindow="0" windowWidth="19200" windowHeight="16000" xr2:uid="{82BC1C72-414F-F546-B02A-099B79D9254E}"/>
  </bookViews>
  <sheets>
    <sheet name="D14C" sheetId="3" r:id="rId1"/>
    <sheet name="Atm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7" i="3" l="1"/>
  <c r="J4" i="3"/>
  <c r="J5" i="3"/>
  <c r="J6" i="3"/>
  <c r="J7" i="3"/>
  <c r="K7" i="3" s="1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3" i="3"/>
  <c r="R26" i="3"/>
  <c r="S26" i="3"/>
  <c r="T26" i="3"/>
  <c r="U26" i="3"/>
  <c r="R25" i="3"/>
  <c r="S25" i="3"/>
  <c r="T25" i="3"/>
  <c r="U25" i="3"/>
  <c r="R24" i="3"/>
  <c r="S24" i="3"/>
  <c r="T24" i="3"/>
  <c r="K24" i="3" s="1"/>
  <c r="U24" i="3"/>
  <c r="R23" i="3"/>
  <c r="S23" i="3"/>
  <c r="T23" i="3"/>
  <c r="K23" i="3" s="1"/>
  <c r="U23" i="3"/>
  <c r="R22" i="3"/>
  <c r="S22" i="3"/>
  <c r="T22" i="3"/>
  <c r="K22" i="3" s="1"/>
  <c r="U22" i="3"/>
  <c r="R21" i="3"/>
  <c r="S21" i="3"/>
  <c r="T21" i="3"/>
  <c r="U21" i="3"/>
  <c r="R20" i="3"/>
  <c r="S20" i="3"/>
  <c r="T20" i="3"/>
  <c r="K20" i="3" s="1"/>
  <c r="U20" i="3"/>
  <c r="R19" i="3"/>
  <c r="S19" i="3"/>
  <c r="T19" i="3"/>
  <c r="U19" i="3"/>
  <c r="R18" i="3"/>
  <c r="S18" i="3"/>
  <c r="T18" i="3"/>
  <c r="K18" i="3" s="1"/>
  <c r="U18" i="3"/>
  <c r="R17" i="3"/>
  <c r="S17" i="3"/>
  <c r="T17" i="3"/>
  <c r="U17" i="3"/>
  <c r="R16" i="3"/>
  <c r="S16" i="3"/>
  <c r="T16" i="3"/>
  <c r="U16" i="3"/>
  <c r="R15" i="3"/>
  <c r="S15" i="3"/>
  <c r="T15" i="3"/>
  <c r="K15" i="3" s="1"/>
  <c r="U15" i="3"/>
  <c r="R14" i="3"/>
  <c r="S14" i="3"/>
  <c r="T14" i="3"/>
  <c r="K14" i="3" s="1"/>
  <c r="U14" i="3"/>
  <c r="R13" i="3"/>
  <c r="S13" i="3"/>
  <c r="T13" i="3"/>
  <c r="U13" i="3"/>
  <c r="R12" i="3"/>
  <c r="S12" i="3"/>
  <c r="T12" i="3"/>
  <c r="K12" i="3" s="1"/>
  <c r="U12" i="3"/>
  <c r="R11" i="3"/>
  <c r="S11" i="3"/>
  <c r="T11" i="3"/>
  <c r="U11" i="3"/>
  <c r="R10" i="3"/>
  <c r="S10" i="3"/>
  <c r="T10" i="3"/>
  <c r="K10" i="3" s="1"/>
  <c r="U10" i="3"/>
  <c r="R9" i="3"/>
  <c r="S9" i="3"/>
  <c r="T9" i="3"/>
  <c r="U9" i="3"/>
  <c r="R8" i="3"/>
  <c r="S8" i="3"/>
  <c r="T8" i="3"/>
  <c r="U8" i="3"/>
  <c r="R7" i="3"/>
  <c r="S7" i="3"/>
  <c r="T7" i="3"/>
  <c r="U7" i="3"/>
  <c r="R6" i="3"/>
  <c r="S6" i="3"/>
  <c r="T6" i="3"/>
  <c r="K6" i="3" s="1"/>
  <c r="U6" i="3"/>
  <c r="R5" i="3"/>
  <c r="S5" i="3"/>
  <c r="T5" i="3"/>
  <c r="K5" i="3" s="1"/>
  <c r="U5" i="3"/>
  <c r="R4" i="3"/>
  <c r="S4" i="3"/>
  <c r="T4" i="3"/>
  <c r="K4" i="3" s="1"/>
  <c r="U4" i="3"/>
  <c r="R3" i="3"/>
  <c r="S3" i="3"/>
  <c r="T3" i="3"/>
  <c r="U3" i="3"/>
  <c r="K3" i="3"/>
  <c r="K19" i="3"/>
  <c r="K11" i="3"/>
  <c r="K26" i="3"/>
  <c r="K25" i="3"/>
  <c r="K17" i="3"/>
  <c r="K9" i="3"/>
  <c r="K16" i="3"/>
  <c r="K8" i="3"/>
  <c r="K21" i="3"/>
  <c r="K13" i="3"/>
</calcChain>
</file>

<file path=xl/sharedStrings.xml><?xml version="1.0" encoding="utf-8"?>
<sst xmlns="http://schemas.openxmlformats.org/spreadsheetml/2006/main" count="193" uniqueCount="106">
  <si>
    <t>ID</t>
  </si>
  <si>
    <t>Date</t>
  </si>
  <si>
    <t>SVB-R-1</t>
  </si>
  <si>
    <t>SVB-R-2</t>
  </si>
  <si>
    <t>SVB-R-3</t>
  </si>
  <si>
    <t>SVB-R-4</t>
  </si>
  <si>
    <t>SVB-R-5</t>
  </si>
  <si>
    <t>SVB-R-6</t>
  </si>
  <si>
    <t>SVB-R-7</t>
  </si>
  <si>
    <t>SVB-R-8</t>
  </si>
  <si>
    <t>SVB-R-9</t>
  </si>
  <si>
    <t>SVB-R-10</t>
  </si>
  <si>
    <t>SVB-R-11</t>
  </si>
  <si>
    <t>SVB-R-12</t>
  </si>
  <si>
    <t>SVB-R-13</t>
  </si>
  <si>
    <t>SVB-R-14</t>
  </si>
  <si>
    <t>SVB-R-15</t>
  </si>
  <si>
    <t>SVB-R-16</t>
  </si>
  <si>
    <t>SVB-R-17</t>
  </si>
  <si>
    <t>SVB-R-18</t>
  </si>
  <si>
    <t>SVB-R-19</t>
  </si>
  <si>
    <t>SVB-R-20</t>
  </si>
  <si>
    <t>SVB-R-21</t>
  </si>
  <si>
    <t>SVB-R-22</t>
  </si>
  <si>
    <t>SVB-R-23</t>
  </si>
  <si>
    <t>SVB-R-24</t>
  </si>
  <si>
    <t>Sample volume (mL)</t>
  </si>
  <si>
    <t>Cs (CO2 in ppm at start of collection)</t>
  </si>
  <si>
    <t>Ce (CO2 in ppm at end of collection)</t>
  </si>
  <si>
    <t>Approx. chamber volume (cm3)</t>
  </si>
  <si>
    <t>CO2 (mol)</t>
  </si>
  <si>
    <t>CO2 (mg)</t>
  </si>
  <si>
    <t>C (mg) with volume of the sampled CO2</t>
  </si>
  <si>
    <t>1</t>
  </si>
  <si>
    <t>2</t>
  </si>
  <si>
    <t xml:space="preserve">Scrubbing time </t>
  </si>
  <si>
    <t>5:45 - 6:00</t>
  </si>
  <si>
    <t xml:space="preserve">3  </t>
  </si>
  <si>
    <t>4</t>
  </si>
  <si>
    <t>17:45 - 18:00</t>
  </si>
  <si>
    <t>3</t>
  </si>
  <si>
    <t>8:45 - 9:00</t>
  </si>
  <si>
    <t>6:00 - 9:00</t>
  </si>
  <si>
    <t xml:space="preserve">9:00 - 12:00 </t>
  </si>
  <si>
    <t>12:00 -  15:00</t>
  </si>
  <si>
    <t>15:00 - 18:00</t>
  </si>
  <si>
    <t>18:00 - 21:00</t>
  </si>
  <si>
    <t>21:00 - 6:00</t>
  </si>
  <si>
    <t>11:45 - 12:00</t>
  </si>
  <si>
    <t>14:45 - 15:00</t>
  </si>
  <si>
    <t>20:45 - 21:00</t>
  </si>
  <si>
    <t>Integration time</t>
  </si>
  <si>
    <t>7:15 - 9:00</t>
  </si>
  <si>
    <t>6:50 - 7:15</t>
  </si>
  <si>
    <t>Time of extraction</t>
  </si>
  <si>
    <t>Temperature sensor (C)</t>
  </si>
  <si>
    <t>Relative humidity</t>
  </si>
  <si>
    <t>AMS-ion current less than 1/2 of the mean</t>
  </si>
  <si>
    <t>AMS-ion current less than 1/10 of the mean</t>
  </si>
  <si>
    <t>failed during sample preparation</t>
  </si>
  <si>
    <t xml:space="preserve">err </t>
  </si>
  <si>
    <t>remark</t>
  </si>
  <si>
    <r>
      <t>F</t>
    </r>
    <r>
      <rPr>
        <b/>
        <vertAlign val="superscript"/>
        <sz val="12"/>
        <rFont val="Calibri"/>
        <family val="2"/>
        <scheme val="minor"/>
      </rPr>
      <t>14</t>
    </r>
    <r>
      <rPr>
        <b/>
        <sz val="12"/>
        <rFont val="Calibri"/>
        <family val="2"/>
        <scheme val="minor"/>
      </rPr>
      <t>C</t>
    </r>
  </si>
  <si>
    <t>Total time of respiration (h)</t>
  </si>
  <si>
    <t>chamber area (m2)</t>
  </si>
  <si>
    <t>Flux (mg CO2 m-2 h-1)</t>
  </si>
  <si>
    <t>time</t>
  </si>
  <si>
    <t>D14C</t>
  </si>
  <si>
    <t>D14C1</t>
  </si>
  <si>
    <t>Flux</t>
  </si>
  <si>
    <t>error</t>
  </si>
  <si>
    <t>Chamber</t>
  </si>
  <si>
    <t>TIMESTAMP_START</t>
  </si>
  <si>
    <t xml:space="preserve">Type </t>
  </si>
  <si>
    <t>FFSR</t>
  </si>
  <si>
    <t>project_id</t>
  </si>
  <si>
    <t>flask_id</t>
  </si>
  <si>
    <t>date.local</t>
  </si>
  <si>
    <t>time.local</t>
  </si>
  <si>
    <t>height_magl</t>
  </si>
  <si>
    <t>D14CO2</t>
  </si>
  <si>
    <t>D14CO2_sig</t>
  </si>
  <si>
    <t>d13CO2</t>
  </si>
  <si>
    <t>d13CO2_err</t>
  </si>
  <si>
    <t>co2_ppm</t>
  </si>
  <si>
    <t>sd_co2_ppm</t>
  </si>
  <si>
    <t>d13CH4</t>
  </si>
  <si>
    <t>d13CH4_err</t>
  </si>
  <si>
    <t>ch4_ppb</t>
  </si>
  <si>
    <t>sd_ch4_ppb</t>
  </si>
  <si>
    <t>n2o_ppb</t>
  </si>
  <si>
    <t>sd_n2o_ppb</t>
  </si>
  <si>
    <t>SVB-A-53</t>
  </si>
  <si>
    <t>F03470</t>
  </si>
  <si>
    <t>2.1</t>
  </si>
  <si>
    <t>SVB-A-54</t>
  </si>
  <si>
    <t>F03473</t>
  </si>
  <si>
    <t>4.3</t>
  </si>
  <si>
    <t>2.2</t>
  </si>
  <si>
    <t>SVB-A-55</t>
  </si>
  <si>
    <t>F03469</t>
  </si>
  <si>
    <t>-3.8</t>
  </si>
  <si>
    <t>ICOS_SVB</t>
  </si>
  <si>
    <t>-3.23</t>
  </si>
  <si>
    <t>1.65</t>
  </si>
  <si>
    <t>-6,6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</si>
</sst>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400]h:mm:ss\ AM/PM"/>
    <numFmt numFmtId="165" formatCode="0.0000"/>
    <numFmt numFmtId="166" formatCode="yyyy\-mm\-dd;@"/>
    <numFmt numFmtId="167" formatCode="[$]hh:mm;@" x16r2:formatCode16="[$-en-DE,1]hh:mm;@"/>
    <numFmt numFmtId="168" formatCode="yyyy&quot;-&quot;mm&quot;-&quot;dd"/>
    <numFmt numFmtId="169" formatCode="0.000"/>
  </numFmts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vertAlign val="superscript"/>
      <sz val="12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5" borderId="0" xfId="0" applyFill="1" applyAlignment="1">
      <alignment horizontal="center" wrapText="1"/>
    </xf>
    <xf numFmtId="14" fontId="0" fillId="5" borderId="0" xfId="0" applyNumberFormat="1" applyFill="1" applyAlignment="1">
      <alignment horizontal="center"/>
    </xf>
    <xf numFmtId="0" fontId="1" fillId="5" borderId="0" xfId="0" applyFont="1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4" fontId="0" fillId="6" borderId="0" xfId="0" applyNumberFormat="1" applyFill="1" applyAlignment="1">
      <alignment horizontal="center"/>
    </xf>
    <xf numFmtId="14" fontId="0" fillId="4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64" fontId="2" fillId="0" borderId="0" xfId="0" applyNumberFormat="1" applyFont="1" applyAlignment="1">
      <alignment horizontal="center" wrapText="1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7" borderId="0" xfId="0" applyNumberFormat="1" applyFill="1" applyAlignment="1">
      <alignment horizontal="center"/>
    </xf>
    <xf numFmtId="165" fontId="3" fillId="0" borderId="0" xfId="0" applyNumberFormat="1" applyFont="1"/>
    <xf numFmtId="0" fontId="3" fillId="0" borderId="0" xfId="0" applyFont="1"/>
    <xf numFmtId="0" fontId="1" fillId="0" borderId="0" xfId="0" applyFont="1"/>
    <xf numFmtId="165" fontId="4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0" fillId="2" borderId="0" xfId="0" applyFill="1"/>
    <xf numFmtId="0" fontId="1" fillId="2" borderId="0" xfId="0" applyFont="1" applyFill="1" applyAlignment="1">
      <alignment horizontal="center"/>
    </xf>
    <xf numFmtId="164" fontId="2" fillId="4" borderId="0" xfId="0" applyNumberFormat="1" applyFont="1" applyFill="1" applyAlignment="1">
      <alignment horizontal="center" wrapText="1"/>
    </xf>
    <xf numFmtId="164" fontId="0" fillId="4" borderId="0" xfId="0" applyNumberFormat="1" applyFill="1" applyAlignment="1">
      <alignment horizontal="center"/>
    </xf>
    <xf numFmtId="21" fontId="0" fillId="4" borderId="0" xfId="0" applyNumberFormat="1" applyFill="1" applyAlignment="1">
      <alignment horizontal="center"/>
    </xf>
    <xf numFmtId="166" fontId="2" fillId="0" borderId="0" xfId="0" applyNumberFormat="1" applyFont="1"/>
    <xf numFmtId="167" fontId="0" fillId="0" borderId="0" xfId="0" applyNumberFormat="1"/>
    <xf numFmtId="2" fontId="6" fillId="0" borderId="0" xfId="0" applyNumberFormat="1" applyFont="1"/>
    <xf numFmtId="2" fontId="7" fillId="0" borderId="0" xfId="0" applyNumberFormat="1" applyFont="1"/>
    <xf numFmtId="49" fontId="0" fillId="0" borderId="1" xfId="0" applyNumberFormat="1" applyBorder="1" applyAlignment="1">
      <alignment vertical="center"/>
    </xf>
    <xf numFmtId="0" fontId="0" fillId="0" borderId="1" xfId="0" applyBorder="1"/>
    <xf numFmtId="168" fontId="0" fillId="0" borderId="1" xfId="0" applyNumberFormat="1" applyBorder="1" applyAlignment="1">
      <alignment vertical="center"/>
    </xf>
    <xf numFmtId="21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horizontal="right" vertical="center"/>
    </xf>
    <xf numFmtId="169" fontId="0" fillId="0" borderId="1" xfId="0" applyNumberFormat="1" applyBorder="1" applyAlignment="1">
      <alignment vertical="center"/>
    </xf>
    <xf numFmtId="165" fontId="0" fillId="0" borderId="1" xfId="0" applyNumberFormat="1" applyBorder="1" applyAlignment="1">
      <alignment vertical="center"/>
    </xf>
    <xf numFmtId="169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Daily variation of 14C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D14C!$N$3:$N$26</c:f>
              <c:numCache>
                <c:formatCode>[$-F400]h:mm:ss\ AM/PM</c:formatCode>
                <c:ptCount val="24"/>
                <c:pt idx="0">
                  <c:v>0.33333333333333331</c:v>
                </c:pt>
                <c:pt idx="1">
                  <c:v>0.4375</c:v>
                </c:pt>
                <c:pt idx="2">
                  <c:v>0.5625</c:v>
                </c:pt>
                <c:pt idx="3">
                  <c:v>0.6875</c:v>
                </c:pt>
                <c:pt idx="4">
                  <c:v>0.8125</c:v>
                </c:pt>
                <c:pt idx="5">
                  <c:v>6.25E-2</c:v>
                </c:pt>
                <c:pt idx="6">
                  <c:v>0.3125</c:v>
                </c:pt>
                <c:pt idx="7">
                  <c:v>0.4375</c:v>
                </c:pt>
                <c:pt idx="8">
                  <c:v>0.5625</c:v>
                </c:pt>
                <c:pt idx="9">
                  <c:v>0.6875</c:v>
                </c:pt>
                <c:pt idx="10">
                  <c:v>0.8125</c:v>
                </c:pt>
                <c:pt idx="11">
                  <c:v>6.25E-2</c:v>
                </c:pt>
                <c:pt idx="12">
                  <c:v>0.3125</c:v>
                </c:pt>
                <c:pt idx="13">
                  <c:v>0.4375</c:v>
                </c:pt>
                <c:pt idx="14">
                  <c:v>0.5625</c:v>
                </c:pt>
                <c:pt idx="15">
                  <c:v>0.6875</c:v>
                </c:pt>
                <c:pt idx="16">
                  <c:v>0.8125</c:v>
                </c:pt>
                <c:pt idx="17">
                  <c:v>6.25E-2</c:v>
                </c:pt>
                <c:pt idx="18">
                  <c:v>0.3125</c:v>
                </c:pt>
                <c:pt idx="19">
                  <c:v>0.4375</c:v>
                </c:pt>
                <c:pt idx="20">
                  <c:v>0.5625</c:v>
                </c:pt>
                <c:pt idx="21">
                  <c:v>0.6875</c:v>
                </c:pt>
                <c:pt idx="22">
                  <c:v>0.8125</c:v>
                </c:pt>
                <c:pt idx="23">
                  <c:v>6.25E-2</c:v>
                </c:pt>
              </c:numCache>
            </c:numRef>
          </c:xVal>
          <c:yVal>
            <c:numRef>
              <c:f>D14C!$X$3:$X$26</c:f>
              <c:numCache>
                <c:formatCode>General</c:formatCode>
                <c:ptCount val="24"/>
                <c:pt idx="0">
                  <c:v>20.6</c:v>
                </c:pt>
                <c:pt idx="2">
                  <c:v>8.4</c:v>
                </c:pt>
                <c:pt idx="3">
                  <c:v>9.8000000000000007</c:v>
                </c:pt>
                <c:pt idx="4">
                  <c:v>4</c:v>
                </c:pt>
                <c:pt idx="5">
                  <c:v>-13.7</c:v>
                </c:pt>
                <c:pt idx="6">
                  <c:v>19.399999999999999</c:v>
                </c:pt>
                <c:pt idx="7">
                  <c:v>10.8</c:v>
                </c:pt>
                <c:pt idx="15">
                  <c:v>12.4</c:v>
                </c:pt>
                <c:pt idx="16">
                  <c:v>-55.4</c:v>
                </c:pt>
                <c:pt idx="17">
                  <c:v>18.600000000000001</c:v>
                </c:pt>
                <c:pt idx="18">
                  <c:v>25.3</c:v>
                </c:pt>
                <c:pt idx="21">
                  <c:v>20.5</c:v>
                </c:pt>
                <c:pt idx="22">
                  <c:v>14.8</c:v>
                </c:pt>
                <c:pt idx="23">
                  <c:v>23.7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A-574D-8BE5-082368E4F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12672"/>
        <c:axId val="81514320"/>
      </c:scatterChart>
      <c:valAx>
        <c:axId val="8151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1514320"/>
        <c:crosses val="autoZero"/>
        <c:crossBetween val="midCat"/>
      </c:valAx>
      <c:valAx>
        <c:axId val="8151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151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Daily variation of 14C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D14C!$N$3:$N$26</c:f>
              <c:numCache>
                <c:formatCode>[$-F400]h:mm:ss\ AM/PM</c:formatCode>
                <c:ptCount val="24"/>
                <c:pt idx="0">
                  <c:v>0.33333333333333331</c:v>
                </c:pt>
                <c:pt idx="1">
                  <c:v>0.4375</c:v>
                </c:pt>
                <c:pt idx="2">
                  <c:v>0.5625</c:v>
                </c:pt>
                <c:pt idx="3">
                  <c:v>0.6875</c:v>
                </c:pt>
                <c:pt idx="4">
                  <c:v>0.8125</c:v>
                </c:pt>
                <c:pt idx="5">
                  <c:v>6.25E-2</c:v>
                </c:pt>
                <c:pt idx="6">
                  <c:v>0.3125</c:v>
                </c:pt>
                <c:pt idx="7">
                  <c:v>0.4375</c:v>
                </c:pt>
                <c:pt idx="8">
                  <c:v>0.5625</c:v>
                </c:pt>
                <c:pt idx="9">
                  <c:v>0.6875</c:v>
                </c:pt>
                <c:pt idx="10">
                  <c:v>0.8125</c:v>
                </c:pt>
                <c:pt idx="11">
                  <c:v>6.25E-2</c:v>
                </c:pt>
                <c:pt idx="12">
                  <c:v>0.3125</c:v>
                </c:pt>
                <c:pt idx="13">
                  <c:v>0.4375</c:v>
                </c:pt>
                <c:pt idx="14">
                  <c:v>0.5625</c:v>
                </c:pt>
                <c:pt idx="15">
                  <c:v>0.6875</c:v>
                </c:pt>
                <c:pt idx="16">
                  <c:v>0.8125</c:v>
                </c:pt>
                <c:pt idx="17">
                  <c:v>6.25E-2</c:v>
                </c:pt>
                <c:pt idx="18">
                  <c:v>0.3125</c:v>
                </c:pt>
                <c:pt idx="19">
                  <c:v>0.4375</c:v>
                </c:pt>
                <c:pt idx="20">
                  <c:v>0.5625</c:v>
                </c:pt>
                <c:pt idx="21">
                  <c:v>0.6875</c:v>
                </c:pt>
                <c:pt idx="22">
                  <c:v>0.8125</c:v>
                </c:pt>
                <c:pt idx="23">
                  <c:v>6.25E-2</c:v>
                </c:pt>
              </c:numCache>
            </c:numRef>
          </c:xVal>
          <c:yVal>
            <c:numRef>
              <c:f>D14C!$K$3:$K$26</c:f>
              <c:numCache>
                <c:formatCode>General</c:formatCode>
                <c:ptCount val="24"/>
                <c:pt idx="0">
                  <c:v>132.51036284565222</c:v>
                </c:pt>
                <c:pt idx="1">
                  <c:v>80.982001541308378</c:v>
                </c:pt>
                <c:pt idx="2">
                  <c:v>133.63241938714535</c:v>
                </c:pt>
                <c:pt idx="3">
                  <c:v>72.833832670020243</c:v>
                </c:pt>
                <c:pt idx="4">
                  <c:v>90.214590612631767</c:v>
                </c:pt>
                <c:pt idx="5">
                  <c:v>20.866084060623535</c:v>
                </c:pt>
                <c:pt idx="6">
                  <c:v>124.57042230548872</c:v>
                </c:pt>
                <c:pt idx="7">
                  <c:v>65.537179455717663</c:v>
                </c:pt>
                <c:pt idx="8">
                  <c:v>80.096966052541404</c:v>
                </c:pt>
                <c:pt idx="9">
                  <c:v>80.818415620569724</c:v>
                </c:pt>
                <c:pt idx="10">
                  <c:v>137.37436247772027</c:v>
                </c:pt>
                <c:pt idx="11">
                  <c:v>23.789406369211797</c:v>
                </c:pt>
                <c:pt idx="12">
                  <c:v>65.43816498044059</c:v>
                </c:pt>
                <c:pt idx="13">
                  <c:v>139.45427809458971</c:v>
                </c:pt>
                <c:pt idx="14">
                  <c:v>77.05854318969206</c:v>
                </c:pt>
                <c:pt idx="15">
                  <c:v>84.793402959804155</c:v>
                </c:pt>
                <c:pt idx="16">
                  <c:v>72.950748915138774</c:v>
                </c:pt>
                <c:pt idx="17">
                  <c:v>45.24627060301934</c:v>
                </c:pt>
                <c:pt idx="18">
                  <c:v>78.733011283176069</c:v>
                </c:pt>
                <c:pt idx="19">
                  <c:v>93.360075042110566</c:v>
                </c:pt>
                <c:pt idx="20">
                  <c:v>83.347959159093833</c:v>
                </c:pt>
                <c:pt idx="21">
                  <c:v>133.6113722562508</c:v>
                </c:pt>
                <c:pt idx="22">
                  <c:v>81.761204024836715</c:v>
                </c:pt>
                <c:pt idx="23">
                  <c:v>32.657559627154299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9-6248-9116-C0F2D0450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12672"/>
        <c:axId val="81514320"/>
      </c:scatterChart>
      <c:valAx>
        <c:axId val="8151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1514320"/>
        <c:crosses val="autoZero"/>
        <c:crossBetween val="midCat"/>
      </c:valAx>
      <c:valAx>
        <c:axId val="8151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151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393702</xdr:colOff>
      <xdr:row>39</xdr:row>
      <xdr:rowOff>9236</xdr:rowOff>
    </xdr:from>
    <xdr:to>
      <xdr:col>16</xdr:col>
      <xdr:colOff>150093</xdr:colOff>
      <xdr:row>53</xdr:row>
      <xdr:rowOff>161636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814793-CE25-8B47-B9EF-432D8444E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342900</xdr:colOff>
      <xdr:row>42</xdr:row>
      <xdr:rowOff>165100</xdr:rowOff>
    </xdr:from>
    <xdr:to>
      <xdr:col>10</xdr:col>
      <xdr:colOff>127000</xdr:colOff>
      <xdr:row>64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3F0698-76F1-8D40-AD1B-77218998E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998F1-ECC1-2247-B9A2-81C03B1B76CB}">
  <dimension ref="A1:AB37"/>
  <sheetViews>
    <sheetView tabSelected="1" topLeftCell="I2" zoomScale="110" zoomScaleNormal="110" workbookViewId="0">
      <selection activeCell="O19" sqref="A19:XFD19"/>
    </sheetView>
  </sheetViews>
  <sheetFormatPr baseColWidth="10" defaultRowHeight="16" x14ac:dyDescent="0.2"/>
  <cols>
    <col min="2" max="2" width="22.33203125" style="32" customWidth="1"/>
    <col min="3" max="3" width="5.6640625" style="32" bestFit="1" customWidth="1"/>
    <col min="4" max="4" width="10.83203125" customWidth="1"/>
    <col min="7" max="7" width="11.83203125" customWidth="1"/>
    <col min="8" max="8" width="12.6640625" customWidth="1"/>
    <col min="9" max="10" width="12.33203125" customWidth="1"/>
    <col min="11" max="12" width="12.33203125" style="26" customWidth="1"/>
    <col min="14" max="14" width="10.83203125" style="14"/>
    <col min="15" max="15" width="18.5" customWidth="1"/>
    <col min="16" max="16" width="14.6640625" style="3" bestFit="1" customWidth="1"/>
    <col min="17" max="18" width="16.6640625" style="3" customWidth="1"/>
    <col min="19" max="19" width="13.83203125" style="3" customWidth="1"/>
    <col min="20" max="20" width="10.6640625" style="3" customWidth="1"/>
    <col min="21" max="21" width="14.1640625" style="3" customWidth="1"/>
    <col min="22" max="22" width="11.6640625" bestFit="1" customWidth="1"/>
    <col min="27" max="28" width="11.6640625" customWidth="1"/>
  </cols>
  <sheetData>
    <row r="1" spans="1:28" hidden="1" x14ac:dyDescent="0.2"/>
    <row r="2" spans="1:28" s="1" customFormat="1" ht="56" customHeight="1" x14ac:dyDescent="0.2">
      <c r="A2" s="1" t="s">
        <v>0</v>
      </c>
      <c r="B2" s="31" t="s">
        <v>72</v>
      </c>
      <c r="C2" s="31" t="s">
        <v>73</v>
      </c>
      <c r="D2" s="1" t="s">
        <v>1</v>
      </c>
      <c r="E2" s="1" t="s">
        <v>55</v>
      </c>
      <c r="F2" s="1" t="s">
        <v>56</v>
      </c>
      <c r="G2" s="1" t="s">
        <v>35</v>
      </c>
      <c r="H2" s="1" t="s">
        <v>51</v>
      </c>
      <c r="I2" s="25" t="s">
        <v>63</v>
      </c>
      <c r="J2" s="25" t="s">
        <v>64</v>
      </c>
      <c r="K2" s="25" t="s">
        <v>65</v>
      </c>
      <c r="L2" s="25" t="s">
        <v>69</v>
      </c>
      <c r="M2" s="16" t="s">
        <v>54</v>
      </c>
      <c r="N2" s="28" t="s">
        <v>66</v>
      </c>
      <c r="O2" s="2" t="s">
        <v>27</v>
      </c>
      <c r="P2" s="2" t="s">
        <v>28</v>
      </c>
      <c r="Q2" s="2" t="s">
        <v>29</v>
      </c>
      <c r="R2" s="2" t="s">
        <v>26</v>
      </c>
      <c r="S2" s="2" t="s">
        <v>30</v>
      </c>
      <c r="T2" s="2" t="s">
        <v>31</v>
      </c>
      <c r="U2" s="2" t="s">
        <v>32</v>
      </c>
      <c r="V2" s="23" t="s">
        <v>62</v>
      </c>
      <c r="W2" s="23" t="s">
        <v>60</v>
      </c>
      <c r="X2" s="24" t="s">
        <v>67</v>
      </c>
      <c r="Y2" s="24" t="s">
        <v>68</v>
      </c>
      <c r="Z2" s="24" t="s">
        <v>70</v>
      </c>
      <c r="AA2" s="24" t="s">
        <v>61</v>
      </c>
      <c r="AB2" s="24" t="s">
        <v>71</v>
      </c>
    </row>
    <row r="3" spans="1:28" x14ac:dyDescent="0.2">
      <c r="A3" s="3" t="s">
        <v>2</v>
      </c>
      <c r="B3" s="33">
        <v>202208130800</v>
      </c>
      <c r="C3" s="34" t="s">
        <v>74</v>
      </c>
      <c r="D3" s="6">
        <v>44786</v>
      </c>
      <c r="E3" s="15">
        <v>15.1</v>
      </c>
      <c r="F3" s="7"/>
      <c r="G3" s="3" t="s">
        <v>53</v>
      </c>
      <c r="H3" s="3" t="s">
        <v>52</v>
      </c>
      <c r="I3" s="3">
        <v>1.75</v>
      </c>
      <c r="J3" s="12">
        <f>286.52/10000</f>
        <v>2.8651999999999997E-2</v>
      </c>
      <c r="K3" s="27">
        <f>T3/J3/I3</f>
        <v>132.51036284565222</v>
      </c>
      <c r="L3" s="27">
        <v>132.51036284565222</v>
      </c>
      <c r="M3" s="17">
        <v>0.375</v>
      </c>
      <c r="N3" s="29">
        <v>0.33333333333333331</v>
      </c>
      <c r="O3" s="3">
        <v>4000</v>
      </c>
      <c r="P3" s="3">
        <v>1400</v>
      </c>
      <c r="Q3" s="4">
        <v>1373</v>
      </c>
      <c r="R3" s="4">
        <f>((O3-P3)/(1000000)) * Q3</f>
        <v>3.5697999999999999</v>
      </c>
      <c r="S3" s="4">
        <f t="shared" ref="S3:S26" si="0">(101.325*(R3/1000))/(8.31*((E3+273.15)))</f>
        <v>1.5100459326008745E-4</v>
      </c>
      <c r="T3" s="4">
        <f>S3*44000</f>
        <v>6.6442021034438481</v>
      </c>
      <c r="U3" s="5">
        <f>T3*0.272</f>
        <v>1.8072229721367268</v>
      </c>
      <c r="V3" s="20">
        <v>1.0297000000000001</v>
      </c>
      <c r="W3" s="20">
        <v>2.2000000000000001E-3</v>
      </c>
      <c r="X3" s="21">
        <v>20.6</v>
      </c>
      <c r="Y3" s="21">
        <v>20.6</v>
      </c>
      <c r="Z3" s="21">
        <v>2.2000000000000002</v>
      </c>
      <c r="AA3" s="21"/>
      <c r="AB3" s="18" t="s">
        <v>33</v>
      </c>
    </row>
    <row r="4" spans="1:28" x14ac:dyDescent="0.2">
      <c r="A4" s="3" t="s">
        <v>3</v>
      </c>
      <c r="B4" s="33">
        <v>202208131030</v>
      </c>
      <c r="C4" s="34" t="s">
        <v>74</v>
      </c>
      <c r="D4" s="6">
        <v>44786</v>
      </c>
      <c r="E4" s="15">
        <v>18.600000000000001</v>
      </c>
      <c r="F4" s="7"/>
      <c r="G4" s="3" t="s">
        <v>41</v>
      </c>
      <c r="H4" s="3" t="s">
        <v>43</v>
      </c>
      <c r="I4" s="3">
        <v>3</v>
      </c>
      <c r="J4" s="12">
        <f t="shared" ref="J4:J26" si="1">286.52/10000</f>
        <v>2.8651999999999997E-2</v>
      </c>
      <c r="K4" s="27">
        <f t="shared" ref="K4:K26" si="2">T4/J4/I4</f>
        <v>80.982001541308378</v>
      </c>
      <c r="L4" s="27">
        <v>80.982001541308378</v>
      </c>
      <c r="M4" s="17">
        <v>0.5</v>
      </c>
      <c r="N4" s="29">
        <v>0.4375</v>
      </c>
      <c r="O4" s="3">
        <v>4377</v>
      </c>
      <c r="P4" s="3">
        <v>1620</v>
      </c>
      <c r="Q4" s="4">
        <v>1373</v>
      </c>
      <c r="R4" s="4">
        <f t="shared" ref="R4:R26" si="3">((O4-P4)/(1000000)) * Q4</f>
        <v>3.785361</v>
      </c>
      <c r="S4" s="4">
        <f t="shared" si="0"/>
        <v>1.5820202101101595E-4</v>
      </c>
      <c r="T4" s="4">
        <f t="shared" ref="T4:T26" si="4">S4*44000</f>
        <v>6.9608889244847019</v>
      </c>
      <c r="U4" s="5">
        <f t="shared" ref="U4:U26" si="5">T4*0.272</f>
        <v>1.893361787459839</v>
      </c>
      <c r="V4" s="20">
        <v>0.94130000000000003</v>
      </c>
      <c r="W4" s="20">
        <v>5.0000000000000001E-3</v>
      </c>
      <c r="X4" s="22"/>
      <c r="Y4" s="22"/>
      <c r="Z4" s="21">
        <v>5</v>
      </c>
      <c r="AA4" s="21" t="s">
        <v>57</v>
      </c>
      <c r="AB4" s="18" t="s">
        <v>34</v>
      </c>
    </row>
    <row r="5" spans="1:28" x14ac:dyDescent="0.2">
      <c r="A5" s="3" t="s">
        <v>4</v>
      </c>
      <c r="B5" s="33">
        <v>202208131330</v>
      </c>
      <c r="C5" s="34" t="s">
        <v>74</v>
      </c>
      <c r="D5" s="6">
        <v>44786</v>
      </c>
      <c r="E5" s="15">
        <v>18.399999999999999</v>
      </c>
      <c r="F5" s="7"/>
      <c r="G5" s="3" t="s">
        <v>48</v>
      </c>
      <c r="H5" s="3" t="s">
        <v>44</v>
      </c>
      <c r="I5" s="3">
        <v>3</v>
      </c>
      <c r="J5" s="12">
        <f t="shared" si="1"/>
        <v>2.8651999999999997E-2</v>
      </c>
      <c r="K5" s="27">
        <f t="shared" si="2"/>
        <v>133.63241938714535</v>
      </c>
      <c r="L5" s="27">
        <v>133.63241938714535</v>
      </c>
      <c r="M5" s="17">
        <v>0.625</v>
      </c>
      <c r="N5" s="29">
        <v>0.5625</v>
      </c>
      <c r="O5" s="3">
        <v>5700</v>
      </c>
      <c r="P5" s="3">
        <v>1910</v>
      </c>
      <c r="Q5" s="4">
        <v>1647</v>
      </c>
      <c r="R5" s="4">
        <f t="shared" si="3"/>
        <v>6.2421299999999995</v>
      </c>
      <c r="S5" s="4">
        <f t="shared" si="0"/>
        <v>2.6105700547366962E-4</v>
      </c>
      <c r="T5" s="4">
        <f t="shared" si="4"/>
        <v>11.486508240841463</v>
      </c>
      <c r="U5" s="5">
        <f t="shared" si="5"/>
        <v>3.1243302415088783</v>
      </c>
      <c r="V5" s="20">
        <v>1.0173000000000001</v>
      </c>
      <c r="W5" s="20">
        <v>2.0999999999999999E-3</v>
      </c>
      <c r="X5" s="21">
        <v>8.4</v>
      </c>
      <c r="Y5" s="21">
        <v>8.4</v>
      </c>
      <c r="Z5" s="21">
        <v>2.1</v>
      </c>
      <c r="AA5" s="21"/>
      <c r="AB5" s="18" t="s">
        <v>37</v>
      </c>
    </row>
    <row r="6" spans="1:28" x14ac:dyDescent="0.2">
      <c r="A6" s="3" t="s">
        <v>5</v>
      </c>
      <c r="B6" s="33">
        <v>202208131630</v>
      </c>
      <c r="C6" s="34" t="s">
        <v>74</v>
      </c>
      <c r="D6" s="6">
        <v>44786</v>
      </c>
      <c r="E6" s="15">
        <v>17.600000000000001</v>
      </c>
      <c r="F6" s="7"/>
      <c r="G6" s="3" t="s">
        <v>49</v>
      </c>
      <c r="H6" s="3" t="s">
        <v>45</v>
      </c>
      <c r="I6" s="3">
        <v>3</v>
      </c>
      <c r="J6" s="12">
        <f t="shared" si="1"/>
        <v>2.8651999999999997E-2</v>
      </c>
      <c r="K6" s="27">
        <f t="shared" si="2"/>
        <v>72.833832670020243</v>
      </c>
      <c r="L6" s="27">
        <v>72.833832670020243</v>
      </c>
      <c r="M6" s="17">
        <v>0.75</v>
      </c>
      <c r="N6" s="29">
        <v>0.6875</v>
      </c>
      <c r="O6" s="3">
        <v>3400</v>
      </c>
      <c r="P6" s="3">
        <v>1340</v>
      </c>
      <c r="Q6" s="4">
        <v>1647</v>
      </c>
      <c r="R6" s="4">
        <f t="shared" si="3"/>
        <v>3.3928200000000004</v>
      </c>
      <c r="S6" s="4">
        <f t="shared" si="0"/>
        <v>1.4228420274964225E-4</v>
      </c>
      <c r="T6" s="4">
        <f t="shared" si="4"/>
        <v>6.2605049209842587</v>
      </c>
      <c r="U6" s="5">
        <f t="shared" si="5"/>
        <v>1.7028573385077186</v>
      </c>
      <c r="V6" s="20">
        <v>1.0186999999999999</v>
      </c>
      <c r="W6" s="20">
        <v>2.5000000000000001E-3</v>
      </c>
      <c r="X6" s="21">
        <v>9.8000000000000007</v>
      </c>
      <c r="Y6" s="21">
        <v>9.8000000000000007</v>
      </c>
      <c r="Z6" s="21">
        <v>2.5</v>
      </c>
      <c r="AA6" s="21"/>
      <c r="AB6" s="18" t="s">
        <v>38</v>
      </c>
    </row>
    <row r="7" spans="1:28" x14ac:dyDescent="0.2">
      <c r="A7" s="3" t="s">
        <v>6</v>
      </c>
      <c r="B7" s="33">
        <v>202208131930</v>
      </c>
      <c r="C7" s="34" t="s">
        <v>74</v>
      </c>
      <c r="D7" s="6">
        <v>44786</v>
      </c>
      <c r="E7" s="15">
        <v>14.2</v>
      </c>
      <c r="F7" s="7"/>
      <c r="G7" s="3" t="s">
        <v>39</v>
      </c>
      <c r="H7" s="3" t="s">
        <v>46</v>
      </c>
      <c r="I7" s="3">
        <v>3</v>
      </c>
      <c r="J7" s="12">
        <f t="shared" si="1"/>
        <v>2.8651999999999997E-2</v>
      </c>
      <c r="K7" s="27">
        <f t="shared" si="2"/>
        <v>90.214590612631767</v>
      </c>
      <c r="L7" s="27">
        <v>90.214590612631767</v>
      </c>
      <c r="M7" s="17">
        <v>0.875</v>
      </c>
      <c r="N7" s="29">
        <v>0.8125</v>
      </c>
      <c r="O7" s="3">
        <v>4200</v>
      </c>
      <c r="P7" s="3">
        <v>1175</v>
      </c>
      <c r="Q7" s="4">
        <v>1373</v>
      </c>
      <c r="R7" s="4">
        <f t="shared" si="3"/>
        <v>4.1533249999999997</v>
      </c>
      <c r="S7" s="4">
        <f t="shared" si="0"/>
        <v>1.7623830342498582E-4</v>
      </c>
      <c r="T7" s="4">
        <f t="shared" si="4"/>
        <v>7.7544853506993761</v>
      </c>
      <c r="U7" s="5">
        <f t="shared" si="5"/>
        <v>2.1092200153902305</v>
      </c>
      <c r="V7" s="20">
        <v>1.0128999999999999</v>
      </c>
      <c r="W7" s="20">
        <v>2.5000000000000001E-3</v>
      </c>
      <c r="X7" s="21">
        <v>4</v>
      </c>
      <c r="Y7" s="21">
        <v>4</v>
      </c>
      <c r="Z7" s="21">
        <v>2.5</v>
      </c>
      <c r="AA7" s="21"/>
      <c r="AB7" s="18" t="s">
        <v>33</v>
      </c>
    </row>
    <row r="8" spans="1:28" x14ac:dyDescent="0.2">
      <c r="A8" s="3" t="s">
        <v>7</v>
      </c>
      <c r="B8" s="33">
        <v>202208140130</v>
      </c>
      <c r="C8" s="34" t="s">
        <v>74</v>
      </c>
      <c r="D8" s="8">
        <v>44787</v>
      </c>
      <c r="E8" s="9">
        <v>11.6</v>
      </c>
      <c r="F8" s="9"/>
      <c r="G8" s="3" t="s">
        <v>50</v>
      </c>
      <c r="H8" s="3" t="s">
        <v>47</v>
      </c>
      <c r="I8" s="3">
        <v>9</v>
      </c>
      <c r="J8" s="12">
        <f t="shared" si="1"/>
        <v>2.8651999999999997E-2</v>
      </c>
      <c r="K8" s="27">
        <f t="shared" si="2"/>
        <v>20.866084060623535</v>
      </c>
      <c r="L8" s="27">
        <v>20.866084060623535</v>
      </c>
      <c r="M8" s="17">
        <v>0.25</v>
      </c>
      <c r="N8" s="29">
        <v>6.25E-2</v>
      </c>
      <c r="O8" s="3">
        <v>3760</v>
      </c>
      <c r="P8" s="3">
        <v>1680</v>
      </c>
      <c r="Q8" s="4">
        <v>1373</v>
      </c>
      <c r="R8" s="4">
        <f t="shared" si="3"/>
        <v>2.8558399999999997</v>
      </c>
      <c r="S8" s="4">
        <f t="shared" si="0"/>
        <v>1.2228853101238339E-4</v>
      </c>
      <c r="T8" s="4">
        <f t="shared" si="4"/>
        <v>5.3806953645448692</v>
      </c>
      <c r="U8" s="5">
        <f t="shared" si="5"/>
        <v>1.4635491391562045</v>
      </c>
      <c r="V8" s="20">
        <v>0.995</v>
      </c>
      <c r="W8" s="20">
        <v>3.3999999999999998E-3</v>
      </c>
      <c r="X8" s="22">
        <v>-13.7</v>
      </c>
      <c r="Y8" s="21"/>
      <c r="Z8" s="21">
        <v>3.4</v>
      </c>
      <c r="AA8" s="21"/>
      <c r="AB8" s="18" t="s">
        <v>34</v>
      </c>
    </row>
    <row r="9" spans="1:28" x14ac:dyDescent="0.2">
      <c r="A9" s="3" t="s">
        <v>8</v>
      </c>
      <c r="B9" s="33">
        <v>202208140730</v>
      </c>
      <c r="C9" s="34" t="s">
        <v>74</v>
      </c>
      <c r="D9" s="8">
        <v>44787</v>
      </c>
      <c r="E9" s="9">
        <v>15.1</v>
      </c>
      <c r="F9" s="9"/>
      <c r="G9" s="3" t="s">
        <v>36</v>
      </c>
      <c r="H9" s="3" t="s">
        <v>42</v>
      </c>
      <c r="I9" s="3">
        <v>3</v>
      </c>
      <c r="J9" s="12">
        <f t="shared" si="1"/>
        <v>2.8651999999999997E-2</v>
      </c>
      <c r="K9" s="27">
        <f t="shared" si="2"/>
        <v>124.57042230548872</v>
      </c>
      <c r="L9" s="27">
        <v>124.57042230548872</v>
      </c>
      <c r="M9" s="17">
        <v>0.375</v>
      </c>
      <c r="N9" s="29">
        <v>0.3125</v>
      </c>
      <c r="O9" s="3">
        <v>4843</v>
      </c>
      <c r="P9" s="3">
        <v>1350</v>
      </c>
      <c r="Q9" s="4">
        <v>1647</v>
      </c>
      <c r="R9" s="4">
        <f t="shared" si="3"/>
        <v>5.7529709999999996</v>
      </c>
      <c r="S9" s="4">
        <f t="shared" si="0"/>
        <v>2.4335398226569519E-4</v>
      </c>
      <c r="T9" s="4">
        <f t="shared" si="4"/>
        <v>10.707575219690588</v>
      </c>
      <c r="U9" s="5">
        <f t="shared" si="5"/>
        <v>2.9124604597558399</v>
      </c>
      <c r="V9" s="20">
        <v>1.0284</v>
      </c>
      <c r="W9" s="20">
        <v>2.5000000000000001E-3</v>
      </c>
      <c r="X9" s="21">
        <v>19.399999999999999</v>
      </c>
      <c r="Y9" s="21">
        <v>19.399999999999999</v>
      </c>
      <c r="Z9" s="21">
        <v>2.5</v>
      </c>
      <c r="AA9" s="21"/>
      <c r="AB9" s="18" t="s">
        <v>37</v>
      </c>
    </row>
    <row r="10" spans="1:28" x14ac:dyDescent="0.2">
      <c r="A10" s="3" t="s">
        <v>9</v>
      </c>
      <c r="B10" s="33">
        <v>202208141030</v>
      </c>
      <c r="C10" s="34" t="s">
        <v>74</v>
      </c>
      <c r="D10" s="8">
        <v>44787</v>
      </c>
      <c r="E10" s="9">
        <v>18.600000000000001</v>
      </c>
      <c r="F10" s="9"/>
      <c r="G10" s="3" t="s">
        <v>41</v>
      </c>
      <c r="H10" s="3" t="s">
        <v>43</v>
      </c>
      <c r="I10" s="3">
        <v>3</v>
      </c>
      <c r="J10" s="12">
        <f t="shared" si="1"/>
        <v>2.8651999999999997E-2</v>
      </c>
      <c r="K10" s="27">
        <f t="shared" si="2"/>
        <v>65.537179455717663</v>
      </c>
      <c r="L10" s="27">
        <v>65.537179455717663</v>
      </c>
      <c r="M10" s="17">
        <v>0.5</v>
      </c>
      <c r="N10" s="29">
        <v>0.4375</v>
      </c>
      <c r="O10" s="3">
        <v>3200</v>
      </c>
      <c r="P10" s="3">
        <v>1340</v>
      </c>
      <c r="Q10" s="4">
        <v>1647</v>
      </c>
      <c r="R10" s="4">
        <f t="shared" si="3"/>
        <v>3.0634200000000003</v>
      </c>
      <c r="S10" s="4">
        <f t="shared" si="0"/>
        <v>1.2802985902944699E-4</v>
      </c>
      <c r="T10" s="4">
        <f t="shared" si="4"/>
        <v>5.6333137972956671</v>
      </c>
      <c r="U10" s="5">
        <f t="shared" si="5"/>
        <v>1.5322613528644216</v>
      </c>
      <c r="V10" s="20">
        <v>1.0198</v>
      </c>
      <c r="W10" s="20">
        <v>2.3999999999999998E-3</v>
      </c>
      <c r="X10" s="21">
        <v>10.8</v>
      </c>
      <c r="Y10" s="21">
        <v>10.8</v>
      </c>
      <c r="Z10" s="21">
        <v>2.4</v>
      </c>
      <c r="AA10" s="21"/>
      <c r="AB10" s="18" t="s">
        <v>38</v>
      </c>
    </row>
    <row r="11" spans="1:28" x14ac:dyDescent="0.2">
      <c r="A11" s="3" t="s">
        <v>10</v>
      </c>
      <c r="B11" s="33">
        <v>202208141330</v>
      </c>
      <c r="C11" s="34" t="s">
        <v>74</v>
      </c>
      <c r="D11" s="8">
        <v>44787</v>
      </c>
      <c r="E11" s="9">
        <v>18.399999999999999</v>
      </c>
      <c r="F11" s="9"/>
      <c r="G11" s="3" t="s">
        <v>48</v>
      </c>
      <c r="H11" s="3" t="s">
        <v>44</v>
      </c>
      <c r="I11" s="3">
        <v>3</v>
      </c>
      <c r="J11" s="12">
        <f t="shared" si="1"/>
        <v>2.8651999999999997E-2</v>
      </c>
      <c r="K11" s="27">
        <f t="shared" si="2"/>
        <v>80.096966052541404</v>
      </c>
      <c r="L11" s="27">
        <v>80.096966052541404</v>
      </c>
      <c r="M11" s="17">
        <v>0.625</v>
      </c>
      <c r="N11" s="29">
        <v>0.5625</v>
      </c>
      <c r="O11" s="3">
        <v>4030</v>
      </c>
      <c r="P11" s="3">
        <v>1305</v>
      </c>
      <c r="Q11" s="4">
        <v>1373</v>
      </c>
      <c r="R11" s="4">
        <f t="shared" si="3"/>
        <v>3.741425</v>
      </c>
      <c r="S11" s="4">
        <f t="shared" si="0"/>
        <v>1.5647306395482382E-4</v>
      </c>
      <c r="T11" s="4">
        <f t="shared" si="4"/>
        <v>6.8848148140122483</v>
      </c>
      <c r="U11" s="5">
        <f t="shared" si="5"/>
        <v>1.8726696294113316</v>
      </c>
      <c r="V11" s="20">
        <v>0.93589999999999995</v>
      </c>
      <c r="W11" s="20">
        <v>8.0000000000000002E-3</v>
      </c>
      <c r="X11" s="22"/>
      <c r="Y11" s="22"/>
      <c r="Z11" s="21">
        <v>8</v>
      </c>
      <c r="AA11" s="21" t="s">
        <v>58</v>
      </c>
      <c r="AB11" s="18" t="s">
        <v>33</v>
      </c>
    </row>
    <row r="12" spans="1:28" x14ac:dyDescent="0.2">
      <c r="A12" s="3" t="s">
        <v>11</v>
      </c>
      <c r="B12" s="33">
        <v>202208141630</v>
      </c>
      <c r="C12" s="34" t="s">
        <v>74</v>
      </c>
      <c r="D12" s="8">
        <v>44787</v>
      </c>
      <c r="E12" s="9">
        <v>17.600000000000001</v>
      </c>
      <c r="F12" s="9"/>
      <c r="G12" s="3" t="s">
        <v>49</v>
      </c>
      <c r="H12" s="3" t="s">
        <v>45</v>
      </c>
      <c r="I12" s="3">
        <v>3</v>
      </c>
      <c r="J12" s="12">
        <f t="shared" si="1"/>
        <v>2.8651999999999997E-2</v>
      </c>
      <c r="K12" s="27">
        <f t="shared" si="2"/>
        <v>80.818415620569724</v>
      </c>
      <c r="L12" s="27">
        <v>80.818415620569724</v>
      </c>
      <c r="M12" s="17">
        <v>0.75</v>
      </c>
      <c r="N12" s="29">
        <v>0.6875</v>
      </c>
      <c r="O12" s="3">
        <v>3992</v>
      </c>
      <c r="P12" s="3">
        <v>1250</v>
      </c>
      <c r="Q12" s="4">
        <v>1373</v>
      </c>
      <c r="R12" s="4">
        <f t="shared" si="3"/>
        <v>3.7647660000000003</v>
      </c>
      <c r="S12" s="4">
        <f t="shared" si="0"/>
        <v>1.5788244847912935E-4</v>
      </c>
      <c r="T12" s="4">
        <f t="shared" si="4"/>
        <v>6.9468277330816912</v>
      </c>
      <c r="U12" s="5">
        <f t="shared" si="5"/>
        <v>1.8895371433982202</v>
      </c>
      <c r="V12" s="20">
        <v>0.97599999999999998</v>
      </c>
      <c r="W12" s="20">
        <v>5.1999999999999998E-3</v>
      </c>
      <c r="X12" s="22"/>
      <c r="Y12" s="22"/>
      <c r="Z12" s="21">
        <v>5.2</v>
      </c>
      <c r="AA12" s="21" t="s">
        <v>57</v>
      </c>
      <c r="AB12" s="18" t="s">
        <v>34</v>
      </c>
    </row>
    <row r="13" spans="1:28" x14ac:dyDescent="0.2">
      <c r="A13" s="3" t="s">
        <v>12</v>
      </c>
      <c r="B13" s="33">
        <v>202208141930</v>
      </c>
      <c r="C13" s="34" t="s">
        <v>74</v>
      </c>
      <c r="D13" s="8">
        <v>44787</v>
      </c>
      <c r="E13" s="9">
        <v>14.2</v>
      </c>
      <c r="F13" s="9"/>
      <c r="G13" s="3" t="s">
        <v>39</v>
      </c>
      <c r="H13" s="3" t="s">
        <v>46</v>
      </c>
      <c r="I13" s="3">
        <v>3</v>
      </c>
      <c r="J13" s="12">
        <f t="shared" si="1"/>
        <v>2.8651999999999997E-2</v>
      </c>
      <c r="K13" s="27">
        <f t="shared" si="2"/>
        <v>137.37436247772027</v>
      </c>
      <c r="L13" s="27">
        <v>137.37436247772027</v>
      </c>
      <c r="M13" s="17">
        <v>0.875</v>
      </c>
      <c r="N13" s="29">
        <v>0.8125</v>
      </c>
      <c r="O13" s="3">
        <v>5310</v>
      </c>
      <c r="P13" s="3">
        <v>1470</v>
      </c>
      <c r="Q13" s="4">
        <v>1647</v>
      </c>
      <c r="R13" s="4">
        <f t="shared" si="3"/>
        <v>6.3244800000000003</v>
      </c>
      <c r="S13" s="4">
        <f t="shared" si="0"/>
        <v>2.6836706138943004E-4</v>
      </c>
      <c r="T13" s="4">
        <f t="shared" si="4"/>
        <v>11.808150701134922</v>
      </c>
      <c r="U13" s="5">
        <f t="shared" si="5"/>
        <v>3.2118169907086989</v>
      </c>
      <c r="V13" s="20">
        <v>1.0079</v>
      </c>
      <c r="W13" s="20">
        <v>4.4000000000000003E-3</v>
      </c>
      <c r="X13" s="22"/>
      <c r="Y13" s="22"/>
      <c r="Z13" s="21">
        <v>4.4000000000000004</v>
      </c>
      <c r="AA13" s="21" t="s">
        <v>57</v>
      </c>
      <c r="AB13" s="18" t="s">
        <v>37</v>
      </c>
    </row>
    <row r="14" spans="1:28" x14ac:dyDescent="0.2">
      <c r="A14" s="3" t="s">
        <v>13</v>
      </c>
      <c r="B14" s="33">
        <v>202208150130</v>
      </c>
      <c r="C14" s="34" t="s">
        <v>74</v>
      </c>
      <c r="D14" s="10">
        <v>44788</v>
      </c>
      <c r="E14" s="13">
        <v>13.2</v>
      </c>
      <c r="F14" s="13">
        <v>24.5</v>
      </c>
      <c r="G14" s="3" t="s">
        <v>50</v>
      </c>
      <c r="H14" s="3" t="s">
        <v>47</v>
      </c>
      <c r="I14" s="3">
        <v>9</v>
      </c>
      <c r="J14" s="12">
        <f t="shared" si="1"/>
        <v>2.8651999999999997E-2</v>
      </c>
      <c r="K14" s="27">
        <f t="shared" si="2"/>
        <v>23.789406369211797</v>
      </c>
      <c r="L14" s="27">
        <v>23.789406369211797</v>
      </c>
      <c r="M14" s="17">
        <v>0.25</v>
      </c>
      <c r="N14" s="29">
        <v>6.25E-2</v>
      </c>
      <c r="O14" s="3">
        <v>3030</v>
      </c>
      <c r="P14" s="3">
        <v>1042</v>
      </c>
      <c r="Q14" s="4">
        <v>1647</v>
      </c>
      <c r="R14" s="4">
        <f t="shared" si="3"/>
        <v>3.2742360000000001</v>
      </c>
      <c r="S14" s="4">
        <f t="shared" si="0"/>
        <v>1.3942106003672516E-4</v>
      </c>
      <c r="T14" s="4">
        <f t="shared" si="4"/>
        <v>6.1345266416159072</v>
      </c>
      <c r="U14" s="5">
        <f t="shared" si="5"/>
        <v>1.6685912465195269</v>
      </c>
      <c r="V14" s="20"/>
      <c r="W14" s="20"/>
      <c r="X14" s="22"/>
      <c r="Y14" s="22"/>
      <c r="Z14" s="21"/>
      <c r="AA14" s="21" t="s">
        <v>59</v>
      </c>
      <c r="AB14" s="18" t="s">
        <v>38</v>
      </c>
    </row>
    <row r="15" spans="1:28" x14ac:dyDescent="0.2">
      <c r="A15" s="3" t="s">
        <v>14</v>
      </c>
      <c r="B15" s="33">
        <v>202208150730</v>
      </c>
      <c r="C15" s="34" t="s">
        <v>74</v>
      </c>
      <c r="D15" s="10">
        <v>44788</v>
      </c>
      <c r="E15" s="13">
        <v>12.6</v>
      </c>
      <c r="F15" s="13">
        <v>32.299999999999997</v>
      </c>
      <c r="G15" s="3" t="s">
        <v>36</v>
      </c>
      <c r="H15" s="3" t="s">
        <v>42</v>
      </c>
      <c r="I15" s="3">
        <v>3</v>
      </c>
      <c r="J15" s="12">
        <f t="shared" si="1"/>
        <v>2.8651999999999997E-2</v>
      </c>
      <c r="K15" s="27">
        <f t="shared" si="2"/>
        <v>65.43816498044059</v>
      </c>
      <c r="L15" s="27">
        <v>65.43816498044059</v>
      </c>
      <c r="M15" s="17">
        <v>0.375</v>
      </c>
      <c r="N15" s="29">
        <v>0.3125</v>
      </c>
      <c r="O15" s="3">
        <v>3300</v>
      </c>
      <c r="P15" s="3">
        <v>1118</v>
      </c>
      <c r="Q15" s="4">
        <v>1373</v>
      </c>
      <c r="R15" s="4">
        <f t="shared" si="3"/>
        <v>2.995886</v>
      </c>
      <c r="S15" s="4">
        <f t="shared" si="0"/>
        <v>1.2783642975133523E-4</v>
      </c>
      <c r="T15" s="4">
        <f t="shared" si="4"/>
        <v>5.6248029090587499</v>
      </c>
      <c r="U15" s="5">
        <f t="shared" si="5"/>
        <v>1.5299463912639801</v>
      </c>
      <c r="V15" s="20">
        <v>5.1799999999999999E-2</v>
      </c>
      <c r="W15" s="20">
        <v>9.5999999999999992E-3</v>
      </c>
      <c r="X15" s="22"/>
      <c r="Y15" s="22"/>
      <c r="Z15" s="21">
        <v>9.6</v>
      </c>
      <c r="AA15" s="21" t="s">
        <v>58</v>
      </c>
      <c r="AB15" s="18" t="s">
        <v>34</v>
      </c>
    </row>
    <row r="16" spans="1:28" x14ac:dyDescent="0.2">
      <c r="A16" s="3" t="s">
        <v>15</v>
      </c>
      <c r="B16" s="33">
        <v>202208151030</v>
      </c>
      <c r="C16" s="34" t="s">
        <v>74</v>
      </c>
      <c r="D16" s="10">
        <v>44788</v>
      </c>
      <c r="E16" s="13">
        <v>13.6</v>
      </c>
      <c r="F16" s="13">
        <v>36.1</v>
      </c>
      <c r="G16" s="3" t="s">
        <v>41</v>
      </c>
      <c r="H16" s="3" t="s">
        <v>43</v>
      </c>
      <c r="I16" s="3">
        <v>3</v>
      </c>
      <c r="J16" s="12">
        <f t="shared" si="1"/>
        <v>2.8651999999999997E-2</v>
      </c>
      <c r="K16" s="27">
        <f t="shared" si="2"/>
        <v>139.45427809458971</v>
      </c>
      <c r="L16" s="27">
        <v>139.45427809458971</v>
      </c>
      <c r="M16" s="17">
        <v>0.5</v>
      </c>
      <c r="N16" s="29">
        <v>0.4375</v>
      </c>
      <c r="O16" s="3">
        <v>5310</v>
      </c>
      <c r="P16" s="3">
        <v>1420</v>
      </c>
      <c r="Q16" s="4">
        <v>1647</v>
      </c>
      <c r="R16" s="4">
        <f t="shared" si="3"/>
        <v>6.4068299999999994</v>
      </c>
      <c r="S16" s="4">
        <f t="shared" si="0"/>
        <v>2.7243027108860343E-4</v>
      </c>
      <c r="T16" s="4">
        <f t="shared" si="4"/>
        <v>11.986931927898551</v>
      </c>
      <c r="U16" s="5">
        <f t="shared" si="5"/>
        <v>3.2604454843884061</v>
      </c>
      <c r="V16" s="20">
        <v>0.59519999999999995</v>
      </c>
      <c r="W16" s="20">
        <v>1.37E-2</v>
      </c>
      <c r="X16" s="22"/>
      <c r="Y16" s="22"/>
      <c r="Z16" s="21">
        <v>13.7</v>
      </c>
      <c r="AA16" s="21" t="s">
        <v>58</v>
      </c>
      <c r="AB16" s="18" t="s">
        <v>40</v>
      </c>
    </row>
    <row r="17" spans="1:28" x14ac:dyDescent="0.2">
      <c r="A17" s="3" t="s">
        <v>16</v>
      </c>
      <c r="B17" s="33">
        <v>202208151330</v>
      </c>
      <c r="C17" s="34" t="s">
        <v>74</v>
      </c>
      <c r="D17" s="10">
        <v>44788</v>
      </c>
      <c r="E17" s="13">
        <v>15</v>
      </c>
      <c r="F17" s="13">
        <v>40.299999999999997</v>
      </c>
      <c r="G17" s="3" t="s">
        <v>48</v>
      </c>
      <c r="H17" s="3" t="s">
        <v>44</v>
      </c>
      <c r="I17" s="3">
        <v>3</v>
      </c>
      <c r="J17" s="12">
        <f t="shared" si="1"/>
        <v>2.8651999999999997E-2</v>
      </c>
      <c r="K17" s="27">
        <f t="shared" si="2"/>
        <v>77.05854318969206</v>
      </c>
      <c r="L17" s="27">
        <v>77.05854318969206</v>
      </c>
      <c r="M17" s="17">
        <v>0.625</v>
      </c>
      <c r="N17" s="29">
        <v>0.5625</v>
      </c>
      <c r="O17" s="3">
        <v>3400</v>
      </c>
      <c r="P17" s="3">
        <v>1240</v>
      </c>
      <c r="Q17" s="4">
        <v>1647</v>
      </c>
      <c r="R17" s="4">
        <f t="shared" si="3"/>
        <v>3.5575200000000002</v>
      </c>
      <c r="S17" s="4">
        <f t="shared" si="0"/>
        <v>1.5053736678211749E-4</v>
      </c>
      <c r="T17" s="4">
        <f t="shared" si="4"/>
        <v>6.6236441384131695</v>
      </c>
      <c r="U17" s="5">
        <f t="shared" si="5"/>
        <v>1.8016312056483823</v>
      </c>
      <c r="V17" s="20">
        <v>1.0382</v>
      </c>
      <c r="W17" s="20">
        <v>3.5999999999999999E-3</v>
      </c>
      <c r="X17" s="22"/>
      <c r="Y17" s="22"/>
      <c r="Z17" s="21">
        <v>3.6</v>
      </c>
      <c r="AA17" s="21" t="s">
        <v>57</v>
      </c>
      <c r="AB17" s="18" t="s">
        <v>38</v>
      </c>
    </row>
    <row r="18" spans="1:28" x14ac:dyDescent="0.2">
      <c r="A18" s="3" t="s">
        <v>17</v>
      </c>
      <c r="B18" s="33">
        <v>202208151630</v>
      </c>
      <c r="C18" s="34" t="s">
        <v>74</v>
      </c>
      <c r="D18" s="10">
        <v>44788</v>
      </c>
      <c r="E18" s="13">
        <v>16.3</v>
      </c>
      <c r="F18" s="13">
        <v>3.3</v>
      </c>
      <c r="G18" s="3" t="s">
        <v>49</v>
      </c>
      <c r="H18" s="3" t="s">
        <v>45</v>
      </c>
      <c r="I18" s="3">
        <v>3</v>
      </c>
      <c r="J18" s="12">
        <f t="shared" si="1"/>
        <v>2.8651999999999997E-2</v>
      </c>
      <c r="K18" s="27">
        <f t="shared" si="2"/>
        <v>84.793402959804155</v>
      </c>
      <c r="L18" s="27">
        <v>84.793402959804155</v>
      </c>
      <c r="M18" s="17">
        <v>0.75</v>
      </c>
      <c r="N18" s="29">
        <v>0.6875</v>
      </c>
      <c r="O18" s="3">
        <v>4477</v>
      </c>
      <c r="P18" s="3">
        <v>1613</v>
      </c>
      <c r="Q18" s="4">
        <v>1373</v>
      </c>
      <c r="R18" s="4">
        <f t="shared" si="3"/>
        <v>3.9322719999999998</v>
      </c>
      <c r="S18" s="4">
        <f t="shared" si="0"/>
        <v>1.6564776692756648E-4</v>
      </c>
      <c r="T18" s="4">
        <f t="shared" si="4"/>
        <v>7.2885017448129252</v>
      </c>
      <c r="U18" s="5">
        <f t="shared" si="5"/>
        <v>1.9824724745891158</v>
      </c>
      <c r="V18" s="20">
        <v>1.0213000000000001</v>
      </c>
      <c r="W18" s="20">
        <v>3.7000000000000002E-3</v>
      </c>
      <c r="X18" s="21">
        <v>12.4</v>
      </c>
      <c r="Y18" s="21">
        <v>12.4</v>
      </c>
      <c r="Z18" s="21">
        <v>3.7</v>
      </c>
      <c r="AA18" s="21"/>
      <c r="AB18" s="18" t="s">
        <v>33</v>
      </c>
    </row>
    <row r="19" spans="1:28" x14ac:dyDescent="0.2">
      <c r="A19" s="3" t="s">
        <v>18</v>
      </c>
      <c r="B19" s="33">
        <v>202208151930</v>
      </c>
      <c r="C19" s="34" t="s">
        <v>74</v>
      </c>
      <c r="D19" s="10">
        <v>44788</v>
      </c>
      <c r="E19" s="13">
        <v>16.3</v>
      </c>
      <c r="F19" s="13">
        <v>3.7</v>
      </c>
      <c r="G19" s="3" t="s">
        <v>39</v>
      </c>
      <c r="H19" s="3" t="s">
        <v>46</v>
      </c>
      <c r="I19" s="3">
        <v>3</v>
      </c>
      <c r="J19" s="12">
        <f t="shared" si="1"/>
        <v>2.8651999999999997E-2</v>
      </c>
      <c r="K19" s="27">
        <f t="shared" si="2"/>
        <v>72.950748915138774</v>
      </c>
      <c r="L19" s="27">
        <v>72.950748915138774</v>
      </c>
      <c r="M19" s="17">
        <v>0.875</v>
      </c>
      <c r="N19" s="29">
        <v>0.8125</v>
      </c>
      <c r="O19" s="3">
        <v>4014</v>
      </c>
      <c r="P19" s="3">
        <v>1550</v>
      </c>
      <c r="Q19" s="4">
        <v>1373</v>
      </c>
      <c r="R19" s="4">
        <f t="shared" si="3"/>
        <v>3.3830719999999999</v>
      </c>
      <c r="S19" s="4">
        <f t="shared" si="0"/>
        <v>1.4251260394885609E-4</v>
      </c>
      <c r="T19" s="4">
        <f t="shared" si="4"/>
        <v>6.270554573749668</v>
      </c>
      <c r="U19" s="5">
        <f t="shared" si="5"/>
        <v>1.7055908440599099</v>
      </c>
      <c r="V19" s="20">
        <v>0.95289999999999997</v>
      </c>
      <c r="W19" s="20">
        <v>3.2000000000000002E-3</v>
      </c>
      <c r="X19" s="22">
        <v>-55.4</v>
      </c>
      <c r="Y19" s="21"/>
      <c r="Z19" s="21">
        <v>3.2</v>
      </c>
      <c r="AA19" s="21"/>
      <c r="AB19" s="18" t="s">
        <v>34</v>
      </c>
    </row>
    <row r="20" spans="1:28" x14ac:dyDescent="0.2">
      <c r="A20" s="3" t="s">
        <v>19</v>
      </c>
      <c r="B20" s="33">
        <v>202208160130</v>
      </c>
      <c r="C20" s="34" t="s">
        <v>74</v>
      </c>
      <c r="D20" s="11">
        <v>44789</v>
      </c>
      <c r="E20" s="14">
        <v>13.8</v>
      </c>
      <c r="F20" s="14">
        <v>3.6</v>
      </c>
      <c r="G20" s="3" t="s">
        <v>50</v>
      </c>
      <c r="H20" s="3" t="s">
        <v>47</v>
      </c>
      <c r="I20" s="3">
        <v>9</v>
      </c>
      <c r="J20" s="12">
        <f t="shared" si="1"/>
        <v>2.8651999999999997E-2</v>
      </c>
      <c r="K20" s="27">
        <f t="shared" si="2"/>
        <v>45.24627060301934</v>
      </c>
      <c r="L20" s="27">
        <v>45.24627060301934</v>
      </c>
      <c r="M20" s="17">
        <v>0.25</v>
      </c>
      <c r="N20" s="29">
        <v>6.25E-2</v>
      </c>
      <c r="O20" s="3">
        <v>5600</v>
      </c>
      <c r="P20" s="3">
        <v>1811</v>
      </c>
      <c r="Q20" s="4">
        <v>1647</v>
      </c>
      <c r="R20" s="4">
        <f t="shared" si="3"/>
        <v>6.2404829999999993</v>
      </c>
      <c r="S20" s="4">
        <f t="shared" si="0"/>
        <v>2.6517193881498617E-4</v>
      </c>
      <c r="T20" s="4">
        <f t="shared" si="4"/>
        <v>11.667565307859391</v>
      </c>
      <c r="U20" s="5">
        <f t="shared" si="5"/>
        <v>3.1735777637377547</v>
      </c>
      <c r="V20" s="20">
        <v>1.0276000000000001</v>
      </c>
      <c r="W20" s="20">
        <v>3.8E-3</v>
      </c>
      <c r="X20" s="21">
        <v>18.600000000000001</v>
      </c>
      <c r="Y20" s="21">
        <v>18.600000000000001</v>
      </c>
      <c r="Z20" s="21">
        <v>3.8</v>
      </c>
      <c r="AA20" s="21"/>
      <c r="AB20" s="18" t="s">
        <v>40</v>
      </c>
    </row>
    <row r="21" spans="1:28" x14ac:dyDescent="0.2">
      <c r="A21" s="3" t="s">
        <v>20</v>
      </c>
      <c r="B21" s="33">
        <v>202208160730</v>
      </c>
      <c r="C21" s="34" t="s">
        <v>74</v>
      </c>
      <c r="D21" s="11">
        <v>44789</v>
      </c>
      <c r="E21" s="14">
        <v>15.4</v>
      </c>
      <c r="F21" s="14">
        <v>4</v>
      </c>
      <c r="G21" s="3" t="s">
        <v>36</v>
      </c>
      <c r="H21" s="3" t="s">
        <v>42</v>
      </c>
      <c r="I21" s="3">
        <v>3</v>
      </c>
      <c r="J21" s="12">
        <f t="shared" si="1"/>
        <v>2.8651999999999997E-2</v>
      </c>
      <c r="K21" s="27">
        <f t="shared" si="2"/>
        <v>78.733011283176069</v>
      </c>
      <c r="L21" s="27">
        <v>78.733011283176069</v>
      </c>
      <c r="M21" s="17">
        <v>0.375</v>
      </c>
      <c r="N21" s="29">
        <v>0.3125</v>
      </c>
      <c r="O21" s="3">
        <v>3260</v>
      </c>
      <c r="P21" s="3">
        <v>1050</v>
      </c>
      <c r="Q21" s="4">
        <v>1647</v>
      </c>
      <c r="R21" s="4">
        <f t="shared" si="3"/>
        <v>3.6398700000000002</v>
      </c>
      <c r="S21" s="4">
        <f t="shared" si="0"/>
        <v>1.5380851631492459E-4</v>
      </c>
      <c r="T21" s="4">
        <f t="shared" si="4"/>
        <v>6.7675747178566814</v>
      </c>
      <c r="U21" s="5">
        <f t="shared" si="5"/>
        <v>1.8407803232570175</v>
      </c>
      <c r="V21" s="20">
        <v>1.0344</v>
      </c>
      <c r="W21" s="20">
        <v>3.3999999999999998E-3</v>
      </c>
      <c r="X21" s="21">
        <v>25.3</v>
      </c>
      <c r="Y21" s="21">
        <v>25.3</v>
      </c>
      <c r="Z21" s="21">
        <v>3.4</v>
      </c>
      <c r="AA21" s="21"/>
      <c r="AB21" s="19" t="s">
        <v>38</v>
      </c>
    </row>
    <row r="22" spans="1:28" x14ac:dyDescent="0.2">
      <c r="A22" s="3" t="s">
        <v>21</v>
      </c>
      <c r="B22" s="33">
        <v>202208161030</v>
      </c>
      <c r="C22" s="34" t="s">
        <v>74</v>
      </c>
      <c r="D22" s="11">
        <v>44789</v>
      </c>
      <c r="E22" s="14">
        <v>21.5</v>
      </c>
      <c r="F22" s="14">
        <v>5.5</v>
      </c>
      <c r="G22" s="3" t="s">
        <v>41</v>
      </c>
      <c r="H22" s="3" t="s">
        <v>43</v>
      </c>
      <c r="I22" s="3">
        <v>3</v>
      </c>
      <c r="J22" s="12">
        <f t="shared" si="1"/>
        <v>2.8651999999999997E-2</v>
      </c>
      <c r="K22" s="27">
        <f t="shared" si="2"/>
        <v>93.360075042110566</v>
      </c>
      <c r="L22" s="27">
        <v>93.360075042110566</v>
      </c>
      <c r="M22" s="17">
        <v>0.5</v>
      </c>
      <c r="N22" s="29">
        <v>0.4375</v>
      </c>
      <c r="O22" s="3">
        <v>4770</v>
      </c>
      <c r="P22" s="3">
        <v>1560</v>
      </c>
      <c r="Q22" s="4">
        <v>1373</v>
      </c>
      <c r="R22" s="4">
        <f t="shared" si="3"/>
        <v>4.40733</v>
      </c>
      <c r="S22" s="4">
        <f t="shared" si="0"/>
        <v>1.8238315023453758E-4</v>
      </c>
      <c r="T22" s="4">
        <f t="shared" si="4"/>
        <v>8.0248586103196544</v>
      </c>
      <c r="U22" s="5">
        <f t="shared" si="5"/>
        <v>2.1827615420069462</v>
      </c>
      <c r="V22" s="20">
        <v>4.2799999999999998E-2</v>
      </c>
      <c r="W22" s="20">
        <v>8.2000000000000007E-3</v>
      </c>
      <c r="X22" s="22"/>
      <c r="Y22" s="22"/>
      <c r="Z22" s="21">
        <v>8.1999999999999993</v>
      </c>
      <c r="AA22" s="21" t="s">
        <v>58</v>
      </c>
      <c r="AB22" s="18" t="s">
        <v>33</v>
      </c>
    </row>
    <row r="23" spans="1:28" x14ac:dyDescent="0.2">
      <c r="A23" s="3" t="s">
        <v>22</v>
      </c>
      <c r="B23" s="33">
        <v>202208161330</v>
      </c>
      <c r="C23" s="34" t="s">
        <v>74</v>
      </c>
      <c r="D23" s="11">
        <v>44789</v>
      </c>
      <c r="E23" s="14">
        <v>20.6</v>
      </c>
      <c r="F23" s="14">
        <v>7</v>
      </c>
      <c r="G23" s="3" t="s">
        <v>48</v>
      </c>
      <c r="H23" s="3" t="s">
        <v>44</v>
      </c>
      <c r="I23" s="3">
        <v>3</v>
      </c>
      <c r="J23" s="12">
        <f t="shared" si="1"/>
        <v>2.8651999999999997E-2</v>
      </c>
      <c r="K23" s="27">
        <f t="shared" si="2"/>
        <v>83.347959159093833</v>
      </c>
      <c r="L23" s="27">
        <v>83.347959159093833</v>
      </c>
      <c r="M23" s="17">
        <v>0.625</v>
      </c>
      <c r="N23" s="29">
        <v>0.5625</v>
      </c>
      <c r="O23" s="3">
        <v>4113</v>
      </c>
      <c r="P23" s="3">
        <v>1256</v>
      </c>
      <c r="Q23" s="4">
        <v>1373</v>
      </c>
      <c r="R23" s="4">
        <f t="shared" si="3"/>
        <v>3.9226610000000002</v>
      </c>
      <c r="S23" s="4">
        <f t="shared" si="0"/>
        <v>1.6282402676088794E-4</v>
      </c>
      <c r="T23" s="4">
        <f t="shared" si="4"/>
        <v>7.1642571774790689</v>
      </c>
      <c r="U23" s="5">
        <f t="shared" si="5"/>
        <v>1.948677952274307</v>
      </c>
      <c r="V23" s="20"/>
      <c r="W23" s="20"/>
      <c r="X23" s="21"/>
      <c r="Y23" s="21"/>
      <c r="Z23" s="21"/>
      <c r="AA23" s="21" t="s">
        <v>59</v>
      </c>
      <c r="AB23" s="18" t="s">
        <v>34</v>
      </c>
    </row>
    <row r="24" spans="1:28" x14ac:dyDescent="0.2">
      <c r="A24" s="3" t="s">
        <v>23</v>
      </c>
      <c r="B24" s="33">
        <v>202208161630</v>
      </c>
      <c r="C24" s="34" t="s">
        <v>74</v>
      </c>
      <c r="D24" s="11">
        <v>44789</v>
      </c>
      <c r="E24" s="14">
        <v>19.600000000000001</v>
      </c>
      <c r="F24" s="14">
        <v>7.5</v>
      </c>
      <c r="G24" s="3" t="s">
        <v>49</v>
      </c>
      <c r="H24" s="3" t="s">
        <v>45</v>
      </c>
      <c r="I24" s="3">
        <v>3</v>
      </c>
      <c r="J24" s="12">
        <f t="shared" si="1"/>
        <v>2.8651999999999997E-2</v>
      </c>
      <c r="K24" s="27">
        <f t="shared" si="2"/>
        <v>133.6113722562508</v>
      </c>
      <c r="L24" s="27">
        <v>133.6113722562508</v>
      </c>
      <c r="M24" s="17">
        <v>0.75</v>
      </c>
      <c r="N24" s="29">
        <v>0.6875</v>
      </c>
      <c r="O24" s="3">
        <v>5535</v>
      </c>
      <c r="P24" s="3">
        <v>1730</v>
      </c>
      <c r="Q24" s="4">
        <v>1647</v>
      </c>
      <c r="R24" s="4">
        <f t="shared" si="3"/>
        <v>6.2668349999999995</v>
      </c>
      <c r="S24" s="4">
        <f t="shared" si="0"/>
        <v>2.6101588894677938E-4</v>
      </c>
      <c r="T24" s="4">
        <f t="shared" si="4"/>
        <v>11.484699113658293</v>
      </c>
      <c r="U24" s="5">
        <f t="shared" si="5"/>
        <v>3.1238381589150559</v>
      </c>
      <c r="V24" s="20">
        <v>1.0296000000000001</v>
      </c>
      <c r="W24" s="20">
        <v>3.8E-3</v>
      </c>
      <c r="X24" s="21">
        <v>20.5</v>
      </c>
      <c r="Y24" s="21">
        <v>20.5</v>
      </c>
      <c r="Z24" s="21">
        <v>3.8</v>
      </c>
      <c r="AA24" s="21"/>
      <c r="AB24" s="18" t="s">
        <v>40</v>
      </c>
    </row>
    <row r="25" spans="1:28" x14ac:dyDescent="0.2">
      <c r="A25" s="3" t="s">
        <v>24</v>
      </c>
      <c r="B25" s="33">
        <v>202208161930</v>
      </c>
      <c r="C25" s="34" t="s">
        <v>74</v>
      </c>
      <c r="D25" s="11">
        <v>44789</v>
      </c>
      <c r="E25" s="14">
        <v>15.4</v>
      </c>
      <c r="F25" s="14">
        <v>10.9</v>
      </c>
      <c r="G25" s="3" t="s">
        <v>39</v>
      </c>
      <c r="H25" s="3" t="s">
        <v>46</v>
      </c>
      <c r="I25" s="3">
        <v>3</v>
      </c>
      <c r="J25" s="12">
        <f t="shared" si="1"/>
        <v>2.8651999999999997E-2</v>
      </c>
      <c r="K25" s="27">
        <f t="shared" si="2"/>
        <v>81.761204024836715</v>
      </c>
      <c r="L25" s="27">
        <v>81.761204024836715</v>
      </c>
      <c r="M25" s="17">
        <v>0.875</v>
      </c>
      <c r="N25" s="29">
        <v>0.8125</v>
      </c>
      <c r="O25" s="3">
        <v>3500</v>
      </c>
      <c r="P25" s="3">
        <v>1205</v>
      </c>
      <c r="Q25" s="4">
        <v>1647</v>
      </c>
      <c r="R25" s="4">
        <f t="shared" si="3"/>
        <v>3.7798650000000005</v>
      </c>
      <c r="S25" s="4">
        <f t="shared" si="0"/>
        <v>1.5972422848088325E-4</v>
      </c>
      <c r="T25" s="4">
        <f t="shared" si="4"/>
        <v>7.0278660531588635</v>
      </c>
      <c r="U25" s="5">
        <f t="shared" si="5"/>
        <v>1.911579566459211</v>
      </c>
      <c r="V25" s="20">
        <v>1.0238</v>
      </c>
      <c r="W25" s="20">
        <v>3.5999999999999999E-3</v>
      </c>
      <c r="X25" s="21">
        <v>14.8</v>
      </c>
      <c r="Y25" s="21">
        <v>14.8</v>
      </c>
      <c r="Z25" s="21">
        <v>3.6</v>
      </c>
      <c r="AA25" s="21"/>
      <c r="AB25" s="18" t="s">
        <v>38</v>
      </c>
    </row>
    <row r="26" spans="1:28" x14ac:dyDescent="0.2">
      <c r="A26" s="3" t="s">
        <v>25</v>
      </c>
      <c r="B26" s="33">
        <v>202208130130</v>
      </c>
      <c r="C26" s="34" t="s">
        <v>74</v>
      </c>
      <c r="D26" s="6">
        <v>44786</v>
      </c>
      <c r="E26" s="15">
        <v>15.5</v>
      </c>
      <c r="F26" s="15">
        <v>7.5</v>
      </c>
      <c r="G26" s="3" t="s">
        <v>50</v>
      </c>
      <c r="H26" s="3" t="s">
        <v>47</v>
      </c>
      <c r="I26" s="3">
        <v>9</v>
      </c>
      <c r="J26" s="12">
        <f t="shared" si="1"/>
        <v>2.8651999999999997E-2</v>
      </c>
      <c r="K26" s="27">
        <f t="shared" si="2"/>
        <v>32.657559627154299</v>
      </c>
      <c r="L26" s="27">
        <v>32.657559627154299</v>
      </c>
      <c r="M26" s="17">
        <v>0.25</v>
      </c>
      <c r="N26" s="29">
        <v>6.25E-2</v>
      </c>
      <c r="O26" s="3">
        <v>4550</v>
      </c>
      <c r="P26" s="3">
        <v>1250</v>
      </c>
      <c r="Q26" s="4">
        <v>1373</v>
      </c>
      <c r="R26" s="4">
        <f t="shared" si="3"/>
        <v>4.5308999999999999</v>
      </c>
      <c r="S26" s="4">
        <f t="shared" si="0"/>
        <v>1.9139408149852324E-4</v>
      </c>
      <c r="T26" s="4">
        <f t="shared" si="4"/>
        <v>8.4213395859350229</v>
      </c>
      <c r="U26" s="5">
        <f t="shared" si="5"/>
        <v>2.2906043673743266</v>
      </c>
      <c r="V26" s="20">
        <v>1.0327</v>
      </c>
      <c r="W26" s="20">
        <v>3.5999999999999999E-3</v>
      </c>
      <c r="X26" s="21">
        <v>23.7</v>
      </c>
      <c r="Y26" s="21">
        <v>23.7</v>
      </c>
      <c r="Z26" s="21">
        <v>3.6</v>
      </c>
      <c r="AA26" s="21"/>
      <c r="AB26" s="18" t="s">
        <v>33</v>
      </c>
    </row>
    <row r="27" spans="1:28" x14ac:dyDescent="0.2">
      <c r="B27" s="33">
        <v>202208130000</v>
      </c>
      <c r="C27" s="34" t="s">
        <v>74</v>
      </c>
      <c r="I27" s="3"/>
      <c r="J27" s="3"/>
      <c r="K27" s="9"/>
      <c r="L27" s="9"/>
      <c r="N27" s="30">
        <v>0.875</v>
      </c>
    </row>
    <row r="28" spans="1:28" x14ac:dyDescent="0.2">
      <c r="C28" s="34" t="s">
        <v>74</v>
      </c>
      <c r="N28" s="30">
        <v>0.91666666666666663</v>
      </c>
    </row>
    <row r="29" spans="1:28" x14ac:dyDescent="0.2">
      <c r="C29" s="34" t="s">
        <v>74</v>
      </c>
      <c r="N29" s="30">
        <v>4.1666666666666664E-2</v>
      </c>
    </row>
    <row r="37" spans="18:18" x14ac:dyDescent="0.2">
      <c r="R37" s="3">
        <f>9.55*2</f>
        <v>19.100000000000001</v>
      </c>
    </row>
  </sheetData>
  <pageMargins left="0.7" right="0.7" top="0.75" bottom="0.75" header="0.3" footer="0.3"/>
  <ignoredErrors>
    <ignoredError sqref="AB3:AB26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42BE0-C998-C54A-947B-86DC0B8FCDF8}">
  <dimension ref="A1:Q6"/>
  <sheetViews>
    <sheetView zoomScale="125" workbookViewId="0">
      <selection activeCell="F8" sqref="F8"/>
    </sheetView>
  </sheetViews>
  <sheetFormatPr baseColWidth="10" defaultRowHeight="16" x14ac:dyDescent="0.2"/>
  <sheetData>
    <row r="1" spans="1:17" s="36" customFormat="1" ht="13.75" customHeight="1" x14ac:dyDescent="0.2">
      <c r="A1" s="35" t="s">
        <v>75</v>
      </c>
      <c r="B1" s="35" t="s">
        <v>76</v>
      </c>
      <c r="C1" s="35" t="s">
        <v>77</v>
      </c>
      <c r="D1" s="35" t="s">
        <v>78</v>
      </c>
      <c r="E1" s="35" t="s">
        <v>79</v>
      </c>
      <c r="F1" s="35" t="s">
        <v>80</v>
      </c>
      <c r="G1" s="35" t="s">
        <v>81</v>
      </c>
      <c r="H1" s="35" t="s">
        <v>82</v>
      </c>
      <c r="I1" s="35" t="s">
        <v>83</v>
      </c>
      <c r="J1" s="35" t="s">
        <v>84</v>
      </c>
      <c r="K1" s="35" t="s">
        <v>85</v>
      </c>
      <c r="L1" s="35" t="s">
        <v>86</v>
      </c>
      <c r="M1" s="35" t="s">
        <v>87</v>
      </c>
      <c r="N1" s="35" t="s">
        <v>88</v>
      </c>
      <c r="O1" s="35" t="s">
        <v>89</v>
      </c>
      <c r="P1" s="35" t="s">
        <v>90</v>
      </c>
      <c r="Q1" s="35" t="s">
        <v>91</v>
      </c>
    </row>
    <row r="2" spans="1:17" s="36" customFormat="1" ht="13.75" customHeight="1" x14ac:dyDescent="0.2">
      <c r="A2" s="35" t="s">
        <v>92</v>
      </c>
      <c r="B2" s="35" t="s">
        <v>93</v>
      </c>
      <c r="C2" s="37">
        <v>44791</v>
      </c>
      <c r="D2" s="38">
        <v>1.0625</v>
      </c>
      <c r="E2" s="39">
        <v>150</v>
      </c>
      <c r="F2" s="40" t="s">
        <v>105</v>
      </c>
      <c r="G2" s="40" t="s">
        <v>94</v>
      </c>
      <c r="H2" s="41">
        <v>-8.5749197006225604</v>
      </c>
      <c r="I2" s="42">
        <v>7.6415471804242496E-3</v>
      </c>
      <c r="J2" s="43">
        <v>416.26800488110803</v>
      </c>
      <c r="K2" s="43">
        <v>1.1730769073536601E-2</v>
      </c>
      <c r="L2" s="41">
        <v>-48.733680725097699</v>
      </c>
      <c r="M2" s="41">
        <v>0.45985581214329802</v>
      </c>
      <c r="N2" s="43">
        <v>2018.8615540752201</v>
      </c>
      <c r="O2" s="43">
        <v>2.25537712136004</v>
      </c>
      <c r="P2" s="44">
        <v>336.68739970963497</v>
      </c>
      <c r="Q2" s="43">
        <v>9.5602295635858793E-3</v>
      </c>
    </row>
    <row r="3" spans="1:17" s="36" customFormat="1" ht="13.75" customHeight="1" x14ac:dyDescent="0.2">
      <c r="A3" s="35" t="s">
        <v>95</v>
      </c>
      <c r="B3" s="35" t="s">
        <v>96</v>
      </c>
      <c r="C3" s="37">
        <v>44789</v>
      </c>
      <c r="D3" s="38">
        <v>1.583333333333333</v>
      </c>
      <c r="E3" s="39">
        <v>150</v>
      </c>
      <c r="F3" s="40" t="s">
        <v>97</v>
      </c>
      <c r="G3" s="40" t="s">
        <v>98</v>
      </c>
      <c r="H3" s="41">
        <v>-8.2090501785278303</v>
      </c>
      <c r="I3" s="42">
        <v>6.5124816884400199E-3</v>
      </c>
      <c r="J3" s="43">
        <v>407.11192241526101</v>
      </c>
      <c r="K3" s="43">
        <v>0.28032673985592199</v>
      </c>
      <c r="L3" s="41">
        <v>-48.755420684814503</v>
      </c>
      <c r="M3" s="41">
        <v>0.45985581214329802</v>
      </c>
      <c r="N3" s="43">
        <v>2038.5466962359201</v>
      </c>
      <c r="O3" s="43">
        <v>0.215353901935327</v>
      </c>
      <c r="P3" s="44">
        <v>336.91237847863903</v>
      </c>
      <c r="Q3" s="43">
        <v>0.20115258907953601</v>
      </c>
    </row>
    <row r="4" spans="1:17" s="36" customFormat="1" ht="13.75" customHeight="1" x14ac:dyDescent="0.2">
      <c r="A4" s="35" t="s">
        <v>99</v>
      </c>
      <c r="B4" s="35" t="s">
        <v>100</v>
      </c>
      <c r="C4" s="37">
        <v>44789</v>
      </c>
      <c r="D4" s="38">
        <v>1.5</v>
      </c>
      <c r="E4" s="39">
        <v>150</v>
      </c>
      <c r="F4" s="40" t="s">
        <v>101</v>
      </c>
      <c r="G4" s="40" t="s">
        <v>34</v>
      </c>
      <c r="H4" s="41">
        <v>-8.2953395843505895</v>
      </c>
      <c r="I4" s="42">
        <v>8.9626023718664596E-3</v>
      </c>
      <c r="J4" s="43">
        <v>409.46215931157298</v>
      </c>
      <c r="K4" s="43">
        <v>8.3175438387431994E-2</v>
      </c>
      <c r="L4" s="41">
        <v>-49.1256103515625</v>
      </c>
      <c r="M4" s="41">
        <v>0.122178575616725</v>
      </c>
      <c r="N4" s="43">
        <v>2039.16742108888</v>
      </c>
      <c r="O4" s="43">
        <v>3.0183869804005101</v>
      </c>
      <c r="P4" s="44">
        <v>336.89111403606199</v>
      </c>
      <c r="Q4" s="43">
        <v>7.5307608368964704E-2</v>
      </c>
    </row>
    <row r="5" spans="1:17" s="36" customFormat="1" x14ac:dyDescent="0.2">
      <c r="A5" s="36" t="s">
        <v>102</v>
      </c>
      <c r="E5" s="36">
        <v>150</v>
      </c>
      <c r="F5" s="40" t="s">
        <v>103</v>
      </c>
      <c r="G5" s="40" t="s">
        <v>104</v>
      </c>
    </row>
    <row r="6" spans="1:17" s="36" customFormat="1" x14ac:dyDescent="0.2"/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D14C</vt:lpstr>
      <vt:lpstr>Atm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2022-08-10T13:31:15Z</dcterms:created>
  <dcterms:modified xsi:type="dcterms:W3CDTF">2023-11-14T15:37:32Z</dcterms:modified>
</cp:coreProperties>
</file>