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统计" sheetId="2" r:id="rId1"/>
    <sheet name="第一周" sheetId="3" r:id="rId2"/>
    <sheet name="第二周" sheetId="4" r:id="rId3"/>
    <sheet name="第三周" sheetId="5" r:id="rId4"/>
    <sheet name="第四周" sheetId="6" r:id="rId5"/>
    <sheet name="第五周" sheetId="7" r:id="rId6"/>
  </sheets>
  <calcPr calcId="152511" iterate="1"/>
</workbook>
</file>

<file path=xl/calcChain.xml><?xml version="1.0" encoding="utf-8"?>
<calcChain xmlns="http://schemas.openxmlformats.org/spreadsheetml/2006/main">
  <c r="J11" i="3" l="1"/>
  <c r="E15" i="2" l="1"/>
  <c r="F15" i="2" l="1"/>
  <c r="G15" i="2"/>
  <c r="D15" i="2"/>
  <c r="I2" i="7" l="1"/>
  <c r="H2" i="7"/>
  <c r="G2" i="7"/>
  <c r="F2" i="7"/>
  <c r="E2" i="7"/>
  <c r="D2" i="7"/>
  <c r="C2" i="7"/>
  <c r="I2" i="6"/>
  <c r="H2" i="6"/>
  <c r="G2" i="6"/>
  <c r="F2" i="6"/>
  <c r="E2" i="6"/>
  <c r="D2" i="6"/>
  <c r="C2" i="6"/>
  <c r="I2" i="5"/>
  <c r="H2" i="5"/>
  <c r="G2" i="5"/>
  <c r="F2" i="5"/>
  <c r="E2" i="5"/>
  <c r="D2" i="5"/>
  <c r="C2" i="5"/>
  <c r="I2" i="4"/>
  <c r="H2" i="4"/>
  <c r="G2" i="4"/>
  <c r="F2" i="4"/>
  <c r="E2" i="4"/>
  <c r="D2" i="4"/>
  <c r="C2" i="4"/>
  <c r="I2" i="3"/>
  <c r="H2" i="3"/>
  <c r="G2" i="3"/>
  <c r="F2" i="3"/>
  <c r="E2" i="3"/>
  <c r="D2" i="3"/>
  <c r="C2" i="3"/>
  <c r="A1" i="7"/>
  <c r="A1" i="6"/>
  <c r="A1" i="5"/>
  <c r="A1" i="4"/>
  <c r="A1" i="3"/>
  <c r="A5" i="2"/>
  <c r="E3" i="2" l="1"/>
  <c r="E2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D11" i="2"/>
  <c r="F11" i="2"/>
  <c r="D12" i="2"/>
  <c r="E12" i="2"/>
  <c r="F12" i="2"/>
  <c r="G12" i="2"/>
  <c r="D13" i="2"/>
  <c r="E13" i="2"/>
  <c r="F13" i="2"/>
  <c r="G13" i="2"/>
  <c r="D14" i="2"/>
  <c r="E14" i="2"/>
  <c r="F14" i="2"/>
  <c r="G14" i="2"/>
  <c r="I13" i="4"/>
  <c r="F13" i="4"/>
  <c r="C13" i="4"/>
  <c r="I7" i="4"/>
  <c r="H7" i="4"/>
  <c r="H13" i="4" s="1"/>
  <c r="G7" i="4"/>
  <c r="G13" i="4" s="1"/>
  <c r="F7" i="4"/>
  <c r="E7" i="4"/>
  <c r="E13" i="4" s="1"/>
  <c r="D7" i="4"/>
  <c r="D13" i="4" s="1"/>
  <c r="C7" i="4"/>
  <c r="D13" i="7"/>
  <c r="C13" i="7"/>
  <c r="I7" i="7"/>
  <c r="I13" i="7" s="1"/>
  <c r="H7" i="7"/>
  <c r="H13" i="7" s="1"/>
  <c r="G7" i="7"/>
  <c r="G13" i="7" s="1"/>
  <c r="F7" i="7"/>
  <c r="F13" i="7" s="1"/>
  <c r="E7" i="7"/>
  <c r="E13" i="7" s="1"/>
  <c r="D7" i="7"/>
  <c r="C7" i="7"/>
  <c r="I7" i="6"/>
  <c r="I13" i="6" s="1"/>
  <c r="H7" i="6"/>
  <c r="H13" i="6" s="1"/>
  <c r="G7" i="6"/>
  <c r="G13" i="6" s="1"/>
  <c r="F7" i="6"/>
  <c r="F13" i="6" s="1"/>
  <c r="E7" i="6"/>
  <c r="E13" i="6" s="1"/>
  <c r="D7" i="6"/>
  <c r="D13" i="6" s="1"/>
  <c r="C7" i="6"/>
  <c r="C13" i="6" s="1"/>
  <c r="F13" i="5"/>
  <c r="I7" i="5"/>
  <c r="I13" i="5" s="1"/>
  <c r="H7" i="5"/>
  <c r="H13" i="5" s="1"/>
  <c r="G7" i="5"/>
  <c r="G13" i="5" s="1"/>
  <c r="F7" i="5"/>
  <c r="E7" i="5"/>
  <c r="E13" i="5" s="1"/>
  <c r="D7" i="5"/>
  <c r="D13" i="5" s="1"/>
  <c r="C7" i="5"/>
  <c r="C13" i="5" s="1"/>
  <c r="C7" i="3"/>
  <c r="E7" i="3"/>
  <c r="F7" i="3"/>
  <c r="G7" i="3"/>
  <c r="H7" i="3"/>
  <c r="I7" i="3"/>
  <c r="H10" i="2" l="1"/>
  <c r="H8" i="2"/>
  <c r="H9" i="2"/>
  <c r="H7" i="2"/>
  <c r="C13" i="2"/>
  <c r="H13" i="2" s="1"/>
  <c r="J3" i="3"/>
  <c r="C11" i="2" s="1"/>
  <c r="J12" i="7"/>
  <c r="J11" i="7"/>
  <c r="J8" i="7"/>
  <c r="J3" i="7"/>
  <c r="G11" i="2" s="1"/>
  <c r="J12" i="6"/>
  <c r="J11" i="6"/>
  <c r="J8" i="6"/>
  <c r="J3" i="6"/>
  <c r="J12" i="5"/>
  <c r="J11" i="5"/>
  <c r="J8" i="5"/>
  <c r="J3" i="5"/>
  <c r="E11" i="2" s="1"/>
  <c r="J12" i="4"/>
  <c r="J11" i="4"/>
  <c r="J8" i="4"/>
  <c r="J3" i="4"/>
  <c r="D13" i="3"/>
  <c r="J12" i="3"/>
  <c r="C14" i="2" s="1"/>
  <c r="H14" i="2" s="1"/>
  <c r="J8" i="3"/>
  <c r="C12" i="2" s="1"/>
  <c r="H12" i="2" s="1"/>
  <c r="I13" i="3"/>
  <c r="H13" i="3"/>
  <c r="G13" i="3"/>
  <c r="F13" i="3"/>
  <c r="C13" i="3"/>
  <c r="H11" i="2" l="1"/>
  <c r="J13" i="6"/>
  <c r="J13" i="5"/>
  <c r="J13" i="4"/>
  <c r="J13" i="3"/>
  <c r="C15" i="2" s="1"/>
  <c r="H15" i="2" s="1"/>
  <c r="J13" i="7"/>
  <c r="E13" i="3"/>
</calcChain>
</file>

<file path=xl/sharedStrings.xml><?xml version="1.0" encoding="utf-8"?>
<sst xmlns="http://schemas.openxmlformats.org/spreadsheetml/2006/main" count="419" uniqueCount="41">
  <si>
    <t>项目</t>
  </si>
  <si>
    <t>结算</t>
  </si>
  <si>
    <t>早餐</t>
  </si>
  <si>
    <t>午餐</t>
  </si>
  <si>
    <t>晚餐</t>
  </si>
  <si>
    <t>其他</t>
  </si>
  <si>
    <t>杂项</t>
  </si>
  <si>
    <t>收益</t>
  </si>
  <si>
    <t>非小额开支</t>
  </si>
  <si>
    <t>合计</t>
  </si>
  <si>
    <t>￥0</t>
  </si>
  <si>
    <t>生活费</t>
    <phoneticPr fontId="2" type="noConversion"/>
  </si>
  <si>
    <t>合计</t>
    <phoneticPr fontId="2" type="noConversion"/>
  </si>
  <si>
    <t>第二周</t>
    <phoneticPr fontId="2" type="noConversion"/>
  </si>
  <si>
    <t>第三周</t>
    <phoneticPr fontId="2" type="noConversion"/>
  </si>
  <si>
    <t>第四周</t>
    <phoneticPr fontId="2" type="noConversion"/>
  </si>
  <si>
    <t>第五周</t>
    <phoneticPr fontId="2" type="noConversion"/>
  </si>
  <si>
    <t>设置</t>
    <phoneticPr fontId="2" type="noConversion"/>
  </si>
  <si>
    <t>第一周</t>
    <phoneticPr fontId="2" type="noConversion"/>
  </si>
  <si>
    <t>本月天数</t>
    <phoneticPr fontId="2" type="noConversion"/>
  </si>
  <si>
    <t>￥0</t>
    <phoneticPr fontId="2" type="noConversion"/>
  </si>
  <si>
    <r>
      <t>第一个周一的日期(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</si>
  <si>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月份(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</si>
  <si>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年份(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</si>
  <si>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t>注：右侧项目用于自动生成本月日期表单</t>
    <phoneticPr fontId="2" type="noConversion"/>
  </si>
  <si>
    <t>测试数据￥10</t>
    <phoneticPr fontId="2" type="noConversion"/>
  </si>
  <si>
    <t>测试数据￥15</t>
    <phoneticPr fontId="2" type="noConversion"/>
  </si>
  <si>
    <t>测试数据￥18</t>
    <phoneticPr fontId="2" type="noConversion"/>
  </si>
  <si>
    <t>测试数据￥100</t>
    <phoneticPr fontId="2" type="noConversion"/>
  </si>
  <si>
    <t>￥0</t>
    <phoneticPr fontId="2" type="noConversion"/>
  </si>
  <si>
    <t>合计</t>
    <phoneticPr fontId="2" type="noConversion"/>
  </si>
  <si>
    <t>2. 在“统计”表单中填写年份、月份、第一个周一的日期，即可在表头自动生成本月每天日期；</t>
    <phoneticPr fontId="2" type="noConversion"/>
  </si>
  <si>
    <t>1. 设计原则：以最简单的操作进行记录，可自动生成日期表格与统计表格；</t>
    <phoneticPr fontId="2" type="noConversion"/>
  </si>
  <si>
    <t>7. anyway, keep things easy. 不要让记录成为负担。推荐平时使用印象笔记之类的进行简单快速记录，周末再进行格式整理；</t>
    <phoneticPr fontId="2" type="noConversion"/>
  </si>
  <si>
    <t>6. 填入数据格式为 &lt;项目说明&gt;￥&lt;金额&gt; ，以“￥”分割，前面为文本后面为数字，否则会解析失败无法进行自动求和；</t>
    <phoneticPr fontId="2" type="noConversion"/>
  </si>
  <si>
    <t>5. 在每周开销明细页面中，所有的求和栏也都是自动计算的，每天需要填写的就是“三餐记录”、“杂项开销”、“非小额开销”与“当日收益”；</t>
    <phoneticPr fontId="2" type="noConversion"/>
  </si>
  <si>
    <t>4. 统计页面除了以上时间信息，其他项目都是自动生成的，无需改动；</t>
    <phoneticPr fontId="2" type="noConversion"/>
  </si>
  <si>
    <t>3. 若所填写的第一个周一的日期在20号之后，那么该表单将算为下个月的开销记录；</t>
    <phoneticPr fontId="2" type="noConversion"/>
  </si>
  <si>
    <t>使用说明</t>
    <phoneticPr fontId="2" type="noConversion"/>
  </si>
  <si>
    <t>8. 最后附上链接：https://gitlab.com/csnotes/csnotes/blob/master/res/awesome_tools/V1.0_CostCalculationTemplatePlus.xlsx</t>
    <phoneticPr fontId="2" type="noConversion"/>
  </si>
  <si>
    <t>当前时间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</si>
</sst>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64D1"/>
        <bgColor indexed="64"/>
      </patternFill>
    </fill>
    <fill>
      <patternFill patternType="solid">
        <fgColor rgb="FFCDEEF0"/>
        <bgColor indexed="64"/>
      </patternFill>
    </fill>
    <fill>
      <patternFill patternType="solid">
        <fgColor rgb="FFF0D1F6"/>
        <bgColor indexed="64"/>
      </patternFill>
    </fill>
    <fill>
      <patternFill patternType="solid">
        <fgColor rgb="FF57BFC4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 style="medium">
        <color rgb="FF89D7DC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/>
      <diagonal/>
    </border>
    <border>
      <left style="medium">
        <color rgb="FF89D7DC"/>
      </left>
      <right style="medium">
        <color rgb="FF89D7DC"/>
      </right>
      <top/>
      <bottom/>
      <diagonal/>
    </border>
    <border>
      <left style="medium">
        <color rgb="FFD785E7"/>
      </left>
      <right/>
      <top style="medium">
        <color rgb="FFD785E7"/>
      </top>
      <bottom style="medium">
        <color rgb="FFD785E7"/>
      </bottom>
      <diagonal/>
    </border>
    <border>
      <left/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/>
      <diagonal/>
    </border>
    <border>
      <left style="medium">
        <color rgb="FFD785E7"/>
      </left>
      <right style="medium">
        <color rgb="FFD785E7"/>
      </right>
      <top/>
      <bottom/>
      <diagonal/>
    </border>
    <border>
      <left style="medium">
        <color rgb="FF3BA3A8"/>
      </left>
      <right style="medium">
        <color rgb="FF3BA3A8"/>
      </right>
      <top style="medium">
        <color rgb="FF3BA3A8"/>
      </top>
      <bottom/>
      <diagonal/>
    </border>
    <border>
      <left style="medium">
        <color rgb="FFFFD346"/>
      </left>
      <right style="medium">
        <color rgb="FFFFD346"/>
      </right>
      <top style="medium">
        <color rgb="FFFFD346"/>
      </top>
      <bottom/>
      <diagonal/>
    </border>
    <border>
      <left style="medium">
        <color rgb="FF622FD5"/>
      </left>
      <right/>
      <top style="medium">
        <color rgb="FF622FD5"/>
      </top>
      <bottom/>
      <diagonal/>
    </border>
    <border>
      <left/>
      <right style="medium">
        <color rgb="FF622FD5"/>
      </right>
      <top style="medium">
        <color rgb="FF622FD5"/>
      </top>
      <bottom/>
      <diagonal/>
    </border>
    <border>
      <left style="medium">
        <color rgb="FF622FD5"/>
      </left>
      <right style="medium">
        <color rgb="FF622FD5"/>
      </right>
      <top style="medium">
        <color rgb="FF622FD5"/>
      </top>
      <bottom/>
      <diagonal/>
    </border>
    <border>
      <left style="medium">
        <color rgb="FF89D7DC"/>
      </left>
      <right style="medium">
        <color rgb="FF89D7DC"/>
      </right>
      <top style="medium">
        <color rgb="FFBBBBBB"/>
      </top>
      <bottom/>
      <diagonal/>
    </border>
    <border>
      <left style="medium">
        <color rgb="FFFFD346"/>
      </left>
      <right style="medium">
        <color rgb="FFFFD346"/>
      </right>
      <top style="medium">
        <color rgb="FF3BA3A8"/>
      </top>
      <bottom/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3BA3A8"/>
      </bottom>
      <diagonal/>
    </border>
    <border>
      <left/>
      <right style="medium">
        <color rgb="FFD785E7"/>
      </right>
      <top style="medium">
        <color rgb="FFD785E7"/>
      </top>
      <bottom style="medium">
        <color rgb="FF3BA3A8"/>
      </bottom>
      <diagonal/>
    </border>
    <border>
      <left style="medium">
        <color rgb="FF3BA3A8"/>
      </left>
      <right/>
      <top style="medium">
        <color rgb="FF3BA3A8"/>
      </top>
      <bottom style="medium">
        <color rgb="FF3BA3A8"/>
      </bottom>
      <diagonal/>
    </border>
    <border>
      <left/>
      <right style="medium">
        <color rgb="FF3BA3A8"/>
      </right>
      <top style="medium">
        <color rgb="FF3BA3A8"/>
      </top>
      <bottom style="medium">
        <color rgb="FF3BA3A8"/>
      </bottom>
      <diagonal/>
    </border>
    <border>
      <left style="medium">
        <color rgb="FFFFD346"/>
      </left>
      <right/>
      <top style="medium">
        <color rgb="FF3BA3A8"/>
      </top>
      <bottom style="medium">
        <color rgb="FF622FD5"/>
      </bottom>
      <diagonal/>
    </border>
    <border>
      <left/>
      <right style="medium">
        <color rgb="FFFFD346"/>
      </right>
      <top style="medium">
        <color rgb="FF3BA3A8"/>
      </top>
      <bottom style="medium">
        <color rgb="FF622FD5"/>
      </bottom>
      <diagonal/>
    </border>
    <border>
      <left style="medium">
        <color rgb="FF89D7DC"/>
      </left>
      <right style="medium">
        <color rgb="FF89D7DC"/>
      </right>
      <top/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/>
      <bottom style="medium">
        <color rgb="FF3BA3A8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9D7DC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14" fontId="0" fillId="10" borderId="37" xfId="0" applyNumberForma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 wrapText="1"/>
    </xf>
    <xf numFmtId="0" fontId="3" fillId="12" borderId="41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8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left" vertical="center" wrapText="1"/>
    </xf>
    <xf numFmtId="0" fontId="3" fillId="12" borderId="39" xfId="0" applyFont="1" applyFill="1" applyBorder="1" applyAlignment="1">
      <alignment horizontal="left" vertical="center" wrapText="1"/>
    </xf>
    <xf numFmtId="0" fontId="3" fillId="12" borderId="43" xfId="0" applyFont="1" applyFill="1" applyBorder="1" applyAlignment="1">
      <alignment horizontal="left" vertical="center" wrapText="1"/>
    </xf>
    <xf numFmtId="0" fontId="3" fillId="12" borderId="44" xfId="0" applyFont="1" applyFill="1" applyBorder="1" applyAlignment="1">
      <alignment horizontal="left" vertical="center" wrapText="1"/>
    </xf>
    <xf numFmtId="0" fontId="3" fillId="12" borderId="45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22" fontId="0" fillId="9" borderId="30" xfId="0" applyNumberFormat="1" applyFill="1" applyBorder="1" applyAlignment="1">
      <alignment horizontal="center" vertical="center"/>
    </xf>
    <xf numFmtId="22" fontId="0" fillId="9" borderId="31" xfId="0" applyNumberForma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2" sqref="D2"/>
    </sheetView>
  </sheetViews>
  <sheetFormatPr defaultRowHeight="14" x14ac:dyDescent="0.25"/>
  <cols>
    <col min="1" max="9" width="15.6328125" customWidth="1"/>
  </cols>
  <sheetData>
    <row r="1" spans="1:8" ht="25" customHeight="1" thickBot="1" x14ac:dyDescent="0.3">
      <c r="A1" s="28" t="s">
        <v>17</v>
      </c>
      <c r="B1" s="15" t="s">
        <v>23</v>
      </c>
      <c r="C1" s="12">
        <v>2019</v>
      </c>
      <c r="D1" s="34" t="s">
        <v>24</v>
      </c>
      <c r="E1" s="35"/>
      <c r="F1" s="35"/>
      <c r="G1" s="16"/>
    </row>
    <row r="2" spans="1:8" ht="25" customHeight="1" thickBot="1" x14ac:dyDescent="0.3">
      <c r="A2" s="29"/>
      <c r="B2" s="15" t="s">
        <v>22</v>
      </c>
      <c r="C2" s="12">
        <v>12</v>
      </c>
      <c r="D2" s="17" t="s">
        <v>40</v>
      </c>
      <c r="E2" s="30">
        <f ca="1">NOW()</f>
        <v>43738.431450925927</v>
      </c>
      <c r="F2" s="31"/>
    </row>
    <row r="3" spans="1:8" ht="34" customHeight="1" thickBot="1" x14ac:dyDescent="0.3">
      <c r="A3" s="29"/>
      <c r="B3" s="15" t="s">
        <v>21</v>
      </c>
      <c r="C3" s="12">
        <v>30</v>
      </c>
      <c r="D3" s="18" t="s">
        <v>19</v>
      </c>
      <c r="E3" s="32">
        <f>DAY(EOMONTH(统计!$C$1&amp;"/"&amp;统计!$C$2&amp;"/1",0))</f>
        <v>31</v>
      </c>
      <c r="F3" s="33"/>
    </row>
    <row r="4" spans="1:8" ht="25" customHeight="1" thickBot="1" x14ac:dyDescent="0.3"/>
    <row r="5" spans="1:8" ht="25" customHeight="1" thickBot="1" x14ac:dyDescent="0.3">
      <c r="A5" s="47" t="str">
        <f>IF(统计!$C$2=12,统计!$C$1+1,统计!$C$1)&amp;"年"&amp;IF(统计!$C$3&gt;20,IF(统计!$C$2=12,1,统计!$C$2+1),统计!$C$2)&amp;"月消费表"</f>
        <v>2020年1月消费表</v>
      </c>
      <c r="B5" s="48"/>
      <c r="C5" s="48"/>
      <c r="D5" s="48"/>
      <c r="E5" s="48"/>
      <c r="F5" s="48"/>
      <c r="G5" s="48"/>
      <c r="H5" s="48"/>
    </row>
    <row r="6" spans="1:8" ht="25" customHeight="1" thickBot="1" x14ac:dyDescent="0.3">
      <c r="A6" s="13" t="s">
        <v>0</v>
      </c>
      <c r="B6" s="14"/>
      <c r="C6" s="8" t="s">
        <v>18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12</v>
      </c>
    </row>
    <row r="7" spans="1:8" ht="25" customHeight="1" thickBot="1" x14ac:dyDescent="0.3">
      <c r="A7" s="36" t="s">
        <v>11</v>
      </c>
      <c r="B7" s="12" t="s">
        <v>2</v>
      </c>
      <c r="C7" s="12" t="str">
        <f>"￥"&amp;SUM(MID(第一周!$C$3,FIND("￥",第一周!$C$3)+1,5),MID(第一周!$D$3,FIND("￥",第一周!$D$3)+1,5),MID(第一周!$E$3,FIND("￥",第一周!$E$3)+1,5),MID(第一周!$F$3,FIND("￥",第一周!$F$3)+1,5),MID(第一周!$G$3,FIND("￥",第一周!$G$3)+1,5),MID(第一周!$H$3,FIND("￥",第一周!$H$3)+1,5),MID(第一周!$I$3,FIND("￥",第一周!$I$3)+1,5))</f>
        <v>￥10</v>
      </c>
      <c r="D7" s="12" t="str">
        <f>"￥"&amp;SUM(MID(第二周!$C$3,FIND("￥",第二周!$C$3)+1,5),MID(第二周!$D$3,FIND("￥",第二周!$D$3)+1,5),MID(第二周!$E$3,FIND("￥",第二周!$E$3)+1,5),MID(第二周!$F$3,FIND("￥",第二周!$F$3)+1,5),MID(第二周!$G$3,FIND("￥",第二周!$G$3)+1,5),MID(第二周!$H$3,FIND("￥",第二周!$H$3)+1,5),MID(第二周!$I$3,FIND("￥",第二周!$I$3)+1,5))</f>
        <v>￥0</v>
      </c>
      <c r="E7" s="12" t="str">
        <f>"￥"&amp;SUM(MID(第三周!$C$3,FIND("￥",第三周!$C$3)+1,5),MID(第三周!$D$3,FIND("￥",第三周!$D$3)+1,5),MID(第三周!$E$3,FIND("￥",第三周!$E$3)+1,5),MID(第三周!$F$3,FIND("￥",第三周!$F$3)+1,5),MID(第三周!$G$3,FIND("￥",第三周!$G$3)+1,5),MID(第三周!$H$3,FIND("￥",第三周!$H$3)+1,5),MID(第三周!$I$3,FIND("￥",第三周!$I$3)+1,5))</f>
        <v>￥0</v>
      </c>
      <c r="F7" s="12" t="str">
        <f>"￥"&amp;SUM(MID(第四周!$C$3,FIND("￥",第四周!$C$3)+1,5),MID(第四周!$D$3,FIND("￥",第四周!$D$3)+1,5),MID(第四周!$E$3,FIND("￥",第四周!$E$3)+1,5),MID(第四周!$F$3,FIND("￥",第四周!$F$3)+1,5),MID(第四周!$G$3,FIND("￥",第四周!$G$3)+1,5),MID(第四周!$H$3,FIND("￥",第四周!$H$3)+1,5),MID(第四周!$I$3,FIND("￥",第四周!$I$3)+1,5))</f>
        <v>￥0</v>
      </c>
      <c r="G7" s="12" t="str">
        <f>"￥"&amp;SUM(MID(第五周!$C$3,FIND("￥",第五周!$C$3)+1,5),MID(第五周!$D$3,FIND("￥",第五周!$D$3)+1,5),MID(第五周!$E$3,FIND("￥",第五周!$E$3)+1,5),MID(第五周!$F$3,FIND("￥",第五周!$F$3)+1,5),MID(第五周!$G$3,FIND("￥",第五周!$G$3)+1,5),MID(第五周!$H$3,FIND("￥",第五周!$H$3)+1,5),MID(第五周!$I$3,FIND("￥",第五周!$I$3)+1,5))</f>
        <v>￥0</v>
      </c>
      <c r="H7" s="12" t="str">
        <f t="shared" ref="H7:H14" si="0">"￥"&amp;SUM(MID(C7,FIND("￥",C7)+1,5),MID(D7,FIND("￥",D7)+1,5),MID(E7,FIND("￥",E7)+1,5),MID(F7,FIND("￥",F7)+1,5),MID(G7,FIND("￥",G7)+1,5))</f>
        <v>￥10</v>
      </c>
    </row>
    <row r="8" spans="1:8" ht="25" customHeight="1" thickBot="1" x14ac:dyDescent="0.3">
      <c r="A8" s="37"/>
      <c r="B8" s="2" t="s">
        <v>3</v>
      </c>
      <c r="C8" s="12" t="str">
        <f>"￥"&amp;SUM(MID(第一周!$C$4,FIND("￥",第一周!$C$4)+1,5),MID(第一周!$D$4,FIND("￥",第一周!$D$4)+1,5),MID(第一周!$E$4,FIND("￥",第一周!$E$4)+1,5),MID(第一周!$F$4,FIND("￥",第一周!$F$4)+1,5),MID(第一周!$G$4,FIND("￥",第一周!$G$4)+1,5),MID(第一周!$H$4,FIND("￥",第一周!$H$4)+1,5),MID(第一周!$I$4,FIND("￥",第一周!$I$4)+1,5))</f>
        <v>￥0</v>
      </c>
      <c r="D8" s="12" t="str">
        <f>"￥"&amp;SUM(MID(第二周!$C$4,FIND("￥",第二周!$C$4)+1,5),MID(第二周!$D$4,FIND("￥",第二周!$D$4)+1,5),MID(第二周!$E$4,FIND("￥",第二周!$E$4)+1,5),MID(第二周!$F$4,FIND("￥",第二周!$F$4)+1,5),MID(第二周!$G$4,FIND("￥",第二周!$G$4)+1,5),MID(第二周!$H$4,FIND("￥",第二周!$H$4)+1,5),MID(第二周!$I$4,FIND("￥",第二周!$I$4)+1,5))</f>
        <v>￥0</v>
      </c>
      <c r="E8" s="12" t="str">
        <f>"￥"&amp;SUM(MID(第三周!$C$4,FIND("￥",第三周!$C$4)+1,5),MID(第三周!$D$4,FIND("￥",第三周!$D$4)+1,5),MID(第三周!$E$4,FIND("￥",第三周!$E$4)+1,5),MID(第三周!$F$4,FIND("￥",第三周!$F$4)+1,5),MID(第三周!$G$4,FIND("￥",第三周!$G$4)+1,5),MID(第三周!$H$4,FIND("￥",第三周!$H$4)+1,5),MID(第三周!$I$4,FIND("￥",第三周!$I$4)+1,5))</f>
        <v>￥0</v>
      </c>
      <c r="F8" s="12" t="str">
        <f>"￥"&amp;SUM(MID(第四周!$C$4,FIND("￥",第四周!$C$4)+1,5),MID(第四周!$D$4,FIND("￥",第四周!$D$4)+1,5),MID(第四周!$E$4,FIND("￥",第四周!$E$4)+1,5),MID(第四周!$F$4,FIND("￥",第四周!$F$4)+1,5),MID(第四周!$G$4,FIND("￥",第四周!$G$4)+1,5),MID(第四周!$H$4,FIND("￥",第四周!$H$4)+1,5),MID(第四周!$I$4,FIND("￥",第四周!$I$4)+1,5))</f>
        <v>￥0</v>
      </c>
      <c r="G8" s="12" t="str">
        <f>"￥"&amp;SUM(MID(第五周!$C$4,FIND("￥",第五周!$C$4)+1,5),MID(第五周!$D$4,FIND("￥",第五周!$D$4)+1,5),MID(第五周!$E$4,FIND("￥",第五周!$E$4)+1,5),MID(第五周!$F$4,FIND("￥",第五周!$F$4)+1,5),MID(第五周!$G$4,FIND("￥",第五周!$G$4)+1,5),MID(第五周!$H$4,FIND("￥",第五周!$H$4)+1,5),MID(第五周!$I$4,FIND("￥",第五周!$I$4)+1,5))</f>
        <v>￥0</v>
      </c>
      <c r="H8" s="12" t="str">
        <f t="shared" si="0"/>
        <v>￥0</v>
      </c>
    </row>
    <row r="9" spans="1:8" ht="25" customHeight="1" thickBot="1" x14ac:dyDescent="0.3">
      <c r="A9" s="37"/>
      <c r="B9" s="3" t="s">
        <v>4</v>
      </c>
      <c r="C9" s="12" t="str">
        <f>"￥"&amp;SUM(MID(第一周!$C$5,FIND("￥",第一周!$C$5)+1,5),MID(第一周!$D$5,FIND("￥",第一周!$D$5)+1,5),MID(第一周!$E$5,FIND("￥",第一周!$E$5)+1,5),MID(第一周!$F$5,FIND("￥",第一周!$F$5)+1,5),MID(第一周!$G$5,FIND("￥",第一周!$G$5)+1,5),MID(第一周!$H$5,FIND("￥",第一周!$H$5)+1,5),MID(第一周!$I$5,FIND("￥",第一周!$I$5)+1,5))</f>
        <v>￥0</v>
      </c>
      <c r="D9" s="12" t="str">
        <f>"￥"&amp;SUM(MID(第二周!$C$5,FIND("￥",第二周!$C$5)+1,5),MID(第二周!$D$5,FIND("￥",第二周!$D$5)+1,5),MID(第二周!$E$5,FIND("￥",第二周!$E$5)+1,5),MID(第二周!$F$5,FIND("￥",第二周!$F$5)+1,5),MID(第二周!$G$5,FIND("￥",第二周!$G$5)+1,5),MID(第二周!$H$5,FIND("￥",第二周!$H$5)+1,5),MID(第二周!$I$5,FIND("￥",第二周!$I$5)+1,5))</f>
        <v>￥0</v>
      </c>
      <c r="E9" s="12" t="str">
        <f>"￥"&amp;SUM(MID(第三周!$C$5,FIND("￥",第三周!$C$5)+1,5),MID(第三周!$D$5,FIND("￥",第三周!$D$5)+1,5),MID(第三周!$E$5,FIND("￥",第三周!$E$5)+1,5),MID(第三周!$F$5,FIND("￥",第三周!$F$5)+1,5),MID(第三周!$G$5,FIND("￥",第三周!$G$5)+1,5),MID(第三周!$H$5,FIND("￥",第三周!$H$5)+1,5),MID(第三周!$I$5,FIND("￥",第三周!$I$5)+1,5))</f>
        <v>￥0</v>
      </c>
      <c r="F9" s="12" t="str">
        <f>"￥"&amp;SUM(MID(第四周!$C$5,FIND("￥",第四周!$C$5)+1,5),MID(第四周!$D$5,FIND("￥",第四周!$D$5)+1,5),MID(第四周!$E$5,FIND("￥",第四周!$E$5)+1,5),MID(第四周!$F$5,FIND("￥",第四周!$F$5)+1,5),MID(第四周!$G$5,FIND("￥",第四周!$G$5)+1,5),MID(第四周!$H$5,FIND("￥",第四周!$H$5)+1,5),MID(第四周!$I$5,FIND("￥",第四周!$I$5)+1,5))</f>
        <v>￥0</v>
      </c>
      <c r="G9" s="12" t="str">
        <f>"￥"&amp;SUM(MID(第五周!$C$5,FIND("￥",第五周!$C$5)+1,5),MID(第五周!$D$5,FIND("￥",第五周!$D$5)+1,5),MID(第五周!$E$5,FIND("￥",第五周!$E$5)+1,5),MID(第五周!$F$5,FIND("￥",第五周!$F$5)+1,5),MID(第五周!$G$5,FIND("￥",第五周!$G$5)+1,5),MID(第五周!$H$5,FIND("￥",第五周!$H$5)+1,5),MID(第五周!$I$5,FIND("￥",第五周!$I$5)+1,5))</f>
        <v>￥0</v>
      </c>
      <c r="H9" s="12" t="str">
        <f t="shared" si="0"/>
        <v>￥0</v>
      </c>
    </row>
    <row r="10" spans="1:8" ht="25" customHeight="1" thickBot="1" x14ac:dyDescent="0.3">
      <c r="A10" s="37"/>
      <c r="B10" s="2" t="s">
        <v>5</v>
      </c>
      <c r="C10" s="12" t="str">
        <f>"￥"&amp;SUM(MID(第一周!$C$6,FIND("￥",第一周!$C$6)+1,5),MID(第一周!$D$6,FIND("￥",第一周!$D$6)+1,5),MID(第一周!$E$6,FIND("￥",第一周!$E$6)+1,5),MID(第一周!$F$6,FIND("￥",第一周!$F$6)+1,5),MID(第一周!$G$6,FIND("￥",第一周!$G$6)+1,5),MID(第一周!$H$6,FIND("￥",第一周!$H$6)+1,5),MID(第一周!$I$6,FIND("￥",第一周!$I$6)+1,5))</f>
        <v>￥0</v>
      </c>
      <c r="D10" s="12" t="str">
        <f>"￥"&amp;SUM(MID(第二周!$C$6,FIND("￥",第二周!$C$6)+1,5),MID(第二周!$D$6,FIND("￥",第二周!$D$6)+1,5),MID(第二周!$E$6,FIND("￥",第二周!$E$6)+1,5),MID(第二周!$F$6,FIND("￥",第二周!$F$6)+1,5),MID(第二周!$G$6,FIND("￥",第二周!$G$6)+1,5),MID(第二周!$H$6,FIND("￥",第二周!$H$6)+1,5),MID(第二周!$I$6,FIND("￥",第二周!$I$6)+1,5))</f>
        <v>￥0</v>
      </c>
      <c r="E10" s="12" t="str">
        <f>"￥"&amp;SUM(MID(第三周!$C$6,FIND("￥",第三周!$C$6)+1,5),MID(第三周!$D$6,FIND("￥",第三周!$D$6)+1,5),MID(第三周!$E$6,FIND("￥",第三周!$E$6)+1,5),MID(第三周!$F$6,FIND("￥",第三周!$F$6)+1,5),MID(第三周!$G$6,FIND("￥",第三周!$G$6)+1,5),MID(第三周!$H$6,FIND("￥",第三周!$H$6)+1,5),MID(第三周!$I$6,FIND("￥",第三周!$I$6)+1,5))</f>
        <v>￥0</v>
      </c>
      <c r="F10" s="12" t="str">
        <f>"￥"&amp;SUM(MID(第四周!$C$6,FIND("￥",第四周!$C$6)+1,5),MID(第四周!$D$6,FIND("￥",第四周!$D$6)+1,5),MID(第四周!$E$6,FIND("￥",第四周!$E$6)+1,5),MID(第四周!$F$6,FIND("￥",第四周!$F$6)+1,5),MID(第四周!$G$6,FIND("￥",第四周!$G$6)+1,5),MID(第四周!$H$6,FIND("￥",第四周!$H$6)+1,5),MID(第四周!$I$6,FIND("￥",第四周!$I$6)+1,5))</f>
        <v>￥0</v>
      </c>
      <c r="G10" s="12" t="str">
        <f>"￥"&amp;SUM(MID(第五周!$C$6,FIND("￥",第五周!$C$6)+1,5),MID(第五周!$D$6,FIND("￥",第五周!$D$6)+1,5),MID(第五周!$E$6,FIND("￥",第五周!$E$6)+1,5),MID(第五周!$F$6,FIND("￥",第五周!$F$6)+1,5),MID(第五周!$G$6,FIND("￥",第五周!$G$6)+1,5),MID(第五周!$H$6,FIND("￥",第五周!$H$6)+1,5),MID(第五周!$I$6,FIND("￥",第五周!$I$6)+1,5))</f>
        <v>￥0</v>
      </c>
      <c r="H10" s="12" t="str">
        <f t="shared" si="0"/>
        <v>￥0</v>
      </c>
    </row>
    <row r="11" spans="1:8" ht="25" customHeight="1" thickBot="1" x14ac:dyDescent="0.3">
      <c r="A11" s="38"/>
      <c r="B11" s="2" t="s">
        <v>1</v>
      </c>
      <c r="C11" s="12" t="str">
        <f>第一周!$J$3</f>
        <v>￥10</v>
      </c>
      <c r="D11" s="12" t="str">
        <f>第二周!$J$3</f>
        <v>￥0</v>
      </c>
      <c r="E11" s="12" t="str">
        <f>第三周!$J$3</f>
        <v>￥0</v>
      </c>
      <c r="F11" s="12" t="str">
        <f>第四周!$J$3</f>
        <v>￥0</v>
      </c>
      <c r="G11" s="12" t="str">
        <f>第五周!$J$3</f>
        <v>￥0</v>
      </c>
      <c r="H11" s="12" t="str">
        <f t="shared" si="0"/>
        <v>￥10</v>
      </c>
    </row>
    <row r="12" spans="1:8" ht="25" customHeight="1" thickBot="1" x14ac:dyDescent="0.3">
      <c r="A12" s="43" t="s">
        <v>6</v>
      </c>
      <c r="B12" s="44"/>
      <c r="C12" s="11" t="str">
        <f>第一周!$J$8</f>
        <v>￥15</v>
      </c>
      <c r="D12" s="11" t="str">
        <f>第二周!$J$8</f>
        <v>￥0</v>
      </c>
      <c r="E12" s="11" t="str">
        <f>第三周!$J$8</f>
        <v>￥0</v>
      </c>
      <c r="F12" s="11" t="str">
        <f>第四周!$J$8</f>
        <v>￥0</v>
      </c>
      <c r="G12" s="11" t="str">
        <f>第五周!$J$8</f>
        <v>￥0</v>
      </c>
      <c r="H12" s="11" t="str">
        <f t="shared" si="0"/>
        <v>￥15</v>
      </c>
    </row>
    <row r="13" spans="1:8" ht="25" customHeight="1" thickBot="1" x14ac:dyDescent="0.3">
      <c r="A13" s="41" t="s">
        <v>7</v>
      </c>
      <c r="B13" s="42"/>
      <c r="C13" s="4" t="str">
        <f>第一周!$J$11</f>
        <v>￥18</v>
      </c>
      <c r="D13" s="4" t="str">
        <f>第二周!$J$11</f>
        <v>￥0</v>
      </c>
      <c r="E13" s="4" t="str">
        <f>第三周!$J$11</f>
        <v>￥0</v>
      </c>
      <c r="F13" s="4" t="str">
        <f>第四周!$J$11</f>
        <v>￥0</v>
      </c>
      <c r="G13" s="4" t="str">
        <f>第五周!$J$11</f>
        <v>￥0</v>
      </c>
      <c r="H13" s="4" t="str">
        <f t="shared" si="0"/>
        <v>￥18</v>
      </c>
    </row>
    <row r="14" spans="1:8" ht="25" customHeight="1" thickBot="1" x14ac:dyDescent="0.3">
      <c r="A14" s="39" t="s">
        <v>8</v>
      </c>
      <c r="B14" s="40"/>
      <c r="C14" s="6" t="str">
        <f>第一周!$J$12</f>
        <v>￥100</v>
      </c>
      <c r="D14" s="6" t="str">
        <f>第二周!$J$12</f>
        <v>￥0</v>
      </c>
      <c r="E14" s="6" t="str">
        <f>第三周!$J$12</f>
        <v>￥0</v>
      </c>
      <c r="F14" s="6" t="str">
        <f>第四周!$J$12</f>
        <v>￥0</v>
      </c>
      <c r="G14" s="6" t="str">
        <f>第五周!$J$12</f>
        <v>￥0</v>
      </c>
      <c r="H14" s="6" t="str">
        <f t="shared" si="0"/>
        <v>￥100</v>
      </c>
    </row>
    <row r="15" spans="1:8" ht="25" customHeight="1" x14ac:dyDescent="0.25">
      <c r="A15" s="45" t="s">
        <v>30</v>
      </c>
      <c r="B15" s="46"/>
      <c r="C15" s="7" t="str">
        <f>第一周!$J$13</f>
        <v>￥107</v>
      </c>
      <c r="D15" s="7" t="str">
        <f>第二周!$J$13</f>
        <v>￥0</v>
      </c>
      <c r="E15" s="7" t="str">
        <f>第三周!$J$13</f>
        <v>￥0</v>
      </c>
      <c r="F15" s="7" t="str">
        <f>第四周!$J$13</f>
        <v>￥0</v>
      </c>
      <c r="G15" s="7" t="str">
        <f>第五周!$J$13</f>
        <v>￥0</v>
      </c>
      <c r="H15" s="7" t="str">
        <f>"￥"&amp;SUM(MID(C15,FIND("￥",C15)+1,5),MID(D15,FIND("￥",D15)+1,5),MID(E15,FIND("￥",E15)+1,5),MID(F15,FIND("￥",F15)+1,5),MID(G15,FIND("￥",G15)+1,5))</f>
        <v>￥107</v>
      </c>
    </row>
    <row r="17" spans="1:8" ht="25.5" customHeight="1" x14ac:dyDescent="0.25">
      <c r="A17" s="19" t="s">
        <v>38</v>
      </c>
      <c r="B17" s="20"/>
      <c r="C17" s="20"/>
      <c r="D17" s="20"/>
      <c r="E17" s="20"/>
      <c r="F17" s="20"/>
      <c r="G17" s="20"/>
      <c r="H17" s="21"/>
    </row>
    <row r="18" spans="1:8" ht="15" customHeight="1" x14ac:dyDescent="0.25">
      <c r="A18" s="22" t="s">
        <v>32</v>
      </c>
      <c r="B18" s="23"/>
      <c r="C18" s="23"/>
      <c r="D18" s="23"/>
      <c r="E18" s="23"/>
      <c r="F18" s="23"/>
      <c r="G18" s="23"/>
      <c r="H18" s="24"/>
    </row>
    <row r="19" spans="1:8" ht="15" customHeight="1" x14ac:dyDescent="0.25">
      <c r="A19" s="22" t="s">
        <v>31</v>
      </c>
      <c r="B19" s="23"/>
      <c r="C19" s="23"/>
      <c r="D19" s="23"/>
      <c r="E19" s="23"/>
      <c r="F19" s="23"/>
      <c r="G19" s="23"/>
      <c r="H19" s="24"/>
    </row>
    <row r="20" spans="1:8" ht="15" customHeight="1" x14ac:dyDescent="0.25">
      <c r="A20" s="22" t="s">
        <v>37</v>
      </c>
      <c r="B20" s="23"/>
      <c r="C20" s="23"/>
      <c r="D20" s="23"/>
      <c r="E20" s="23"/>
      <c r="F20" s="23"/>
      <c r="G20" s="23"/>
      <c r="H20" s="24"/>
    </row>
    <row r="21" spans="1:8" ht="15" customHeight="1" x14ac:dyDescent="0.25">
      <c r="A21" s="22" t="s">
        <v>36</v>
      </c>
      <c r="B21" s="23"/>
      <c r="C21" s="23"/>
      <c r="D21" s="23"/>
      <c r="E21" s="23"/>
      <c r="F21" s="23"/>
      <c r="G21" s="23"/>
      <c r="H21" s="24"/>
    </row>
    <row r="22" spans="1:8" ht="30" customHeight="1" x14ac:dyDescent="0.25">
      <c r="A22" s="22" t="s">
        <v>35</v>
      </c>
      <c r="B22" s="23"/>
      <c r="C22" s="23"/>
      <c r="D22" s="23"/>
      <c r="E22" s="23"/>
      <c r="F22" s="23"/>
      <c r="G22" s="23"/>
      <c r="H22" s="24"/>
    </row>
    <row r="23" spans="1:8" ht="15" customHeight="1" x14ac:dyDescent="0.25">
      <c r="A23" s="22" t="s">
        <v>34</v>
      </c>
      <c r="B23" s="23"/>
      <c r="C23" s="23"/>
      <c r="D23" s="23"/>
      <c r="E23" s="23"/>
      <c r="F23" s="23"/>
      <c r="G23" s="23"/>
      <c r="H23" s="24"/>
    </row>
    <row r="24" spans="1:8" ht="15" customHeight="1" x14ac:dyDescent="0.25">
      <c r="A24" s="22" t="s">
        <v>33</v>
      </c>
      <c r="B24" s="23"/>
      <c r="C24" s="23"/>
      <c r="D24" s="23"/>
      <c r="E24" s="23"/>
      <c r="F24" s="23"/>
      <c r="G24" s="23"/>
      <c r="H24" s="24"/>
    </row>
    <row r="25" spans="1:8" ht="15" customHeight="1" x14ac:dyDescent="0.25">
      <c r="A25" s="25" t="s">
        <v>39</v>
      </c>
      <c r="B25" s="26"/>
      <c r="C25" s="26"/>
      <c r="D25" s="26"/>
      <c r="E25" s="26"/>
      <c r="F25" s="26"/>
      <c r="G25" s="26"/>
      <c r="H25" s="27"/>
    </row>
  </sheetData>
  <mergeCells count="19">
    <mergeCell ref="A22:H22"/>
    <mergeCell ref="A23:H23"/>
    <mergeCell ref="A24:H24"/>
    <mergeCell ref="A25:H25"/>
    <mergeCell ref="A1:A3"/>
    <mergeCell ref="E2:F2"/>
    <mergeCell ref="E3:F3"/>
    <mergeCell ref="D1:F1"/>
    <mergeCell ref="A7:A11"/>
    <mergeCell ref="A14:B14"/>
    <mergeCell ref="A13:B13"/>
    <mergeCell ref="A12:B12"/>
    <mergeCell ref="A15:B15"/>
    <mergeCell ref="A5:H5"/>
    <mergeCell ref="A17:H17"/>
    <mergeCell ref="A18:H18"/>
    <mergeCell ref="A19:H19"/>
    <mergeCell ref="A20:H20"/>
    <mergeCell ref="A21:H2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8" sqref="J8:J10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47" t="str">
        <f>IF(统计!$C$2=12,统计!$C$1+1,统计!$C$1)&amp;"年"&amp;IF(统计!$C$3&gt;20,IF(统计!$C$2=12,1,统计!$C$2+1),统计!$C$2)&amp;"月第一周"</f>
        <v>2020年1月第一周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25" customHeight="1" thickBot="1" x14ac:dyDescent="0.3">
      <c r="A2" s="50" t="s">
        <v>0</v>
      </c>
      <c r="B2" s="51"/>
      <c r="C2" s="8" t="str">
        <f>IF((统计!$C$3+0)&lt;=DAY(EOMONTH(统计!$C$1&amp;"/"&amp;统计!$C$2&amp;"/1",0)),统计!$C$2&amp;"."&amp;(统计!$C$3+0),IF(统计!$C$2=12,1,(统计!$C$2+1))&amp;"."&amp;((统计!$C$3+0)-DAY(EOMONTH(统计!$C$1&amp;"/"&amp;统计!$C$2&amp;"/1",0))))&amp;" Mon."</f>
        <v>12.30 Mon.</v>
      </c>
      <c r="D2" s="8" t="str">
        <f>IF((统计!$C$3+1)&lt;=DAY(EOMONTH(统计!$C$1&amp;"/"&amp;统计!$C$2&amp;"/1",0)),统计!$C$2&amp;"."&amp;(统计!$C$3+1),IF(统计!$C$2=12,1,(统计!$C$2+1))&amp;"."&amp;((统计!$C$3+1)-DAY(EOMONTH(统计!$C$1&amp;"/"&amp;统计!$C$2&amp;"/1",0))))&amp;" Tues."</f>
        <v>12.31 Tues.</v>
      </c>
      <c r="E2" s="8" t="str">
        <f>IF((统计!$C$3+2)&lt;=DAY(EOMONTH(统计!$C$1&amp;"/"&amp;统计!$C$2&amp;"/1",0)),统计!$C$2&amp;"."&amp;(统计!$C$3+2),IF(统计!$C$2=12,1,(统计!$C$2+1))&amp;"."&amp;((统计!$C$3+2)-DAY(EOMONTH(统计!$C$1&amp;"/"&amp;统计!$C$2&amp;"/1",0))))&amp;" Wed."</f>
        <v>1.1 Wed.</v>
      </c>
      <c r="F2" s="8" t="str">
        <f>IF((统计!$C$3+3)&lt;=DAY(EOMONTH(统计!$C$1&amp;"/"&amp;统计!$C$2&amp;"/1",0)),统计!$C$2&amp;"."&amp;(统计!$C$3+3),IF(统计!$C$2=12,1,(统计!$C$2+1))&amp;"."&amp;((统计!$C$3+3)-DAY(EOMONTH(统计!$C$1&amp;"/"&amp;统计!$C$2&amp;"/1",0))))&amp;" Thur."</f>
        <v>1.2 Thur.</v>
      </c>
      <c r="G2" s="8" t="str">
        <f>IF((统计!$C$3+4)&lt;=DAY(EOMONTH(统计!$C$1&amp;"/"&amp;统计!$C$2&amp;"/1",0)),统计!$C$2&amp;"."&amp;(统计!$C$3+4),IF(统计!$C$2=12,1,(统计!$C$2+1))&amp;"."&amp;((统计!$C$3+4)-DAY(EOMONTH(统计!$C$1&amp;"/"&amp;统计!$C$2&amp;"/1",0))))&amp;" Fri."</f>
        <v>1.3 Fri.</v>
      </c>
      <c r="H2" s="8" t="str">
        <f>IF((统计!$C$3+5)&lt;=DAY(EOMONTH(统计!$C$1&amp;"/"&amp;统计!$C$2&amp;"/1",0)),统计!$C$2&amp;"."&amp;(统计!$C$3+5),IF(统计!$C$2=12,1,(统计!$C$2+1))&amp;"."&amp;((统计!$C$3+5)-DAY(EOMONTH(统计!$C$1&amp;"/"&amp;统计!$C$2&amp;"/1",0))))&amp;" Sat."</f>
        <v>1.4 Sat.</v>
      </c>
      <c r="I2" s="8" t="str">
        <f>IF((统计!$C$3+6)&lt;=DAY(EOMONTH(统计!$C$1&amp;"/"&amp;统计!$C$2&amp;"/1",0)),统计!$C$2&amp;"."&amp;(统计!$C$3+6),IF(统计!$C$2=12,1,(统计!$C$2+1))&amp;"."&amp;((统计!$C$3+6)-DAY(EOMONTH(统计!$C$1&amp;"/"&amp;统计!$C$2&amp;"/1",0))))&amp;" Sun."</f>
        <v>1.5 Sun.</v>
      </c>
      <c r="J2" s="1" t="s">
        <v>1</v>
      </c>
    </row>
    <row r="3" spans="1:10" ht="25" customHeight="1" thickBot="1" x14ac:dyDescent="0.3">
      <c r="A3" s="36" t="s">
        <v>11</v>
      </c>
      <c r="B3" s="9" t="s">
        <v>2</v>
      </c>
      <c r="C3" s="3" t="s">
        <v>25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6" t="str">
        <f>"￥"&amp;SUM(MID(C7,FIND("￥",C7)+1,5),MID(D7,FIND("￥",D7)+1,5),MID(E7,FIND("￥",E7)+1,5),MID(F7,FIND("￥",F7)+1,5),MID(G7,FIND("￥",G7)+1,5),MID(H7,FIND("￥",H7)+1,5),MID(I7,FIND("￥",I7)+1,5))</f>
        <v>￥10</v>
      </c>
    </row>
    <row r="4" spans="1:10" ht="25" customHeight="1" thickBot="1" x14ac:dyDescent="0.3">
      <c r="A4" s="37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7"/>
    </row>
    <row r="5" spans="1:10" ht="25" customHeight="1" thickBot="1" x14ac:dyDescent="0.3">
      <c r="A5" s="37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7"/>
    </row>
    <row r="6" spans="1:10" ht="25" customHeight="1" thickBot="1" x14ac:dyDescent="0.3">
      <c r="A6" s="37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7"/>
    </row>
    <row r="7" spans="1:10" ht="25" customHeight="1" thickBot="1" x14ac:dyDescent="0.3">
      <c r="A7" s="38"/>
      <c r="B7" s="2" t="s">
        <v>1</v>
      </c>
      <c r="C7" s="2" t="str">
        <f t="shared" ref="C7:I7" si="0">"￥"&amp;SUM(MID(C3,FIND("￥",C3)+1,5),MID(C4,FIND("￥",C4)+1,5),MID(C5,FIND("￥",C5)+1,5),MID(C6,FIND("￥",C6)+1,5))</f>
        <v>￥10</v>
      </c>
      <c r="D7" s="3" t="s">
        <v>10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8"/>
    </row>
    <row r="8" spans="1:10" ht="25" customHeight="1" thickBot="1" x14ac:dyDescent="0.3">
      <c r="A8" s="52" t="s">
        <v>6</v>
      </c>
      <c r="B8" s="53"/>
      <c r="C8" s="10" t="s">
        <v>26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￥15</v>
      </c>
    </row>
    <row r="9" spans="1:10" ht="25" customHeight="1" thickBot="1" x14ac:dyDescent="0.3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5" customHeight="1" thickBot="1" x14ac:dyDescent="0.3">
      <c r="A10" s="43" t="s">
        <v>6</v>
      </c>
      <c r="B10" s="4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5" customHeight="1" thickBot="1" x14ac:dyDescent="0.3">
      <c r="A11" s="41" t="s">
        <v>7</v>
      </c>
      <c r="B11" s="42"/>
      <c r="C11" s="4" t="s">
        <v>27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￥18</v>
      </c>
    </row>
    <row r="12" spans="1:10" ht="25" customHeight="1" thickBot="1" x14ac:dyDescent="0.3">
      <c r="A12" s="39" t="s">
        <v>8</v>
      </c>
      <c r="B12" s="40"/>
      <c r="C12" s="6" t="s">
        <v>28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￥100</v>
      </c>
    </row>
    <row r="13" spans="1:10" ht="25" customHeight="1" x14ac:dyDescent="0.25">
      <c r="A13" s="45" t="s">
        <v>9</v>
      </c>
      <c r="B13" s="4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￥107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￥107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47" t="str">
        <f>IF(统计!$C$2=12,统计!$C$1+1,统计!$C$1)&amp;"年"&amp;IF(统计!$C$3&gt;20,IF(统计!$C$2=12,1,统计!$C$2+1),统计!$C$2)&amp;"月第二周"</f>
        <v>2020年1月第二周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25" customHeight="1" thickBot="1" x14ac:dyDescent="0.3">
      <c r="A2" s="50" t="s">
        <v>0</v>
      </c>
      <c r="B2" s="51"/>
      <c r="C2" s="8" t="str">
        <f>IF((统计!$C$3+7)&lt;=DAY(EOMONTH(统计!$C$1&amp;"/"&amp;统计!$C$2&amp;"/1",0)),统计!$C$2&amp;"."&amp;(统计!$C$3+7),IF(统计!$C$2=12,1,(统计!$C$2+1))&amp;"."&amp;((统计!$C$3+7)-DAY(EOMONTH(统计!$C$1&amp;"/"&amp;统计!$C$2&amp;"/1",0))))&amp;" Mon."</f>
        <v>1.6 Mon.</v>
      </c>
      <c r="D2" s="8" t="str">
        <f>IF((统计!$C$3+8)&lt;=DAY(EOMONTH(统计!$C$1&amp;"/"&amp;统计!$C$2&amp;"/1",0)),统计!$C$2&amp;"."&amp;(统计!$C$3+8),IF(统计!$C$2=12,1,(统计!$C$2+1))&amp;"."&amp;((统计!$C$3+8)-DAY(EOMONTH(统计!$C$1&amp;"/"&amp;统计!$C$2&amp;"/1",0))))&amp;" Tues."</f>
        <v>1.7 Tues.</v>
      </c>
      <c r="E2" s="8" t="str">
        <f>IF((统计!$C$3+9)&lt;=DAY(EOMONTH(统计!$C$1&amp;"/"&amp;统计!$C$2&amp;"/1",0)),统计!$C$2&amp;"."&amp;(统计!$C$3+9),IF(统计!$C$2=12,1,(统计!$C$2+1))&amp;"."&amp;((统计!$C$3+9)-DAY(EOMONTH(统计!$C$1&amp;"/"&amp;统计!$C$2&amp;"/1",0))))&amp;" Wed."</f>
        <v>1.8 Wed.</v>
      </c>
      <c r="F2" s="8" t="str">
        <f>IF((统计!$C$3+10)&lt;=DAY(EOMONTH(统计!$C$1&amp;"/"&amp;统计!$C$2&amp;"/1",0)),统计!$C$2&amp;"."&amp;(统计!$C$3+10),IF(统计!$C$2=12,1,(统计!$C$2+1))&amp;"."&amp;((统计!$C$3+10)-DAY(EOMONTH(统计!$C$1&amp;"/"&amp;统计!$C$2&amp;"/1",0))))&amp;" Thur."</f>
        <v>1.9 Thur.</v>
      </c>
      <c r="G2" s="8" t="str">
        <f>IF((统计!$C$3+11)&lt;=DAY(EOMONTH(统计!$C$1&amp;"/"&amp;统计!$C$2&amp;"/1",0)),统计!$C$2&amp;"."&amp;(统计!$C$3+11),IF(统计!$C$2=12,1,(统计!$C$2+1))&amp;"."&amp;((统计!$C$3+11)-DAY(EOMONTH(统计!$C$1&amp;"/"&amp;统计!$C$2&amp;"/1",0))))&amp;" Fri."</f>
        <v>1.10 Fri.</v>
      </c>
      <c r="H2" s="8" t="str">
        <f>IF((统计!$C$3+12)&lt;=DAY(EOMONTH(统计!$C$1&amp;"/"&amp;统计!$C$2&amp;"/1",0)),统计!$C$2&amp;"."&amp;(统计!$C$3+12),IF(统计!$C$2=12,1,(统计!$C$2+1))&amp;"."&amp;((统计!$C$3+12)-DAY(EOMONTH(统计!$C$1&amp;"/"&amp;统计!$C$2&amp;"/1",0))))&amp;" Sat."</f>
        <v>1.11 Sat.</v>
      </c>
      <c r="I2" s="8" t="str">
        <f>IF((统计!$C$3+13)&lt;=DAY(EOMONTH(统计!$C$1&amp;"/"&amp;统计!$C$2&amp;"/1",0)),统计!$C$2&amp;"."&amp;(统计!$C$3+13),IF(统计!$C$2=12,1,(统计!$C$2+1))&amp;"."&amp;((统计!$C$3+13)-DAY(EOMONTH(统计!$C$1&amp;"/"&amp;统计!$C$2&amp;"/1",0))))&amp;" Sun."</f>
        <v>1.12 Sun.</v>
      </c>
      <c r="J2" s="1" t="s">
        <v>1</v>
      </c>
    </row>
    <row r="3" spans="1:10" ht="25" customHeight="1" thickBot="1" x14ac:dyDescent="0.3">
      <c r="A3" s="36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6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37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7"/>
    </row>
    <row r="5" spans="1:10" ht="25" customHeight="1" thickBot="1" x14ac:dyDescent="0.3">
      <c r="A5" s="37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7"/>
    </row>
    <row r="6" spans="1:10" ht="25" customHeight="1" thickBot="1" x14ac:dyDescent="0.3">
      <c r="A6" s="37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7"/>
    </row>
    <row r="7" spans="1:10" ht="25" customHeight="1" thickBot="1" x14ac:dyDescent="0.3">
      <c r="A7" s="38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8"/>
    </row>
    <row r="8" spans="1:10" ht="25" customHeight="1" thickBot="1" x14ac:dyDescent="0.3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5" customHeight="1" thickBot="1" x14ac:dyDescent="0.3">
      <c r="A10" s="43" t="s">
        <v>6</v>
      </c>
      <c r="B10" s="4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5" customHeight="1" thickBot="1" x14ac:dyDescent="0.3">
      <c r="A11" s="41" t="s">
        <v>7</v>
      </c>
      <c r="B11" s="4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9" t="s">
        <v>8</v>
      </c>
      <c r="B12" s="4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5" t="s">
        <v>9</v>
      </c>
      <c r="B13" s="4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47" t="str">
        <f>IF(统计!$C$2=12,统计!$C$1+1,统计!$C$1)&amp;"年"&amp;IF(统计!$C$3&gt;20,IF(统计!$C$2=12,1,统计!$C$2+1),统计!$C$2)&amp;"月第三周"</f>
        <v>2020年1月第三周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25" customHeight="1" thickBot="1" x14ac:dyDescent="0.3">
      <c r="A2" s="50" t="s">
        <v>0</v>
      </c>
      <c r="B2" s="51"/>
      <c r="C2" s="8" t="str">
        <f>IF((统计!$C$3+14)&lt;=DAY(EOMONTH(统计!$C$1&amp;"/"&amp;统计!$C$2&amp;"/1",0)),统计!$C$2&amp;"."&amp;(统计!$C$3+14),IF(统计!$C$2=12,1,(统计!$C$2+1))&amp;"."&amp;((统计!$C$3+14)-DAY(EOMONTH(统计!$C$1&amp;"/"&amp;统计!$C$2&amp;"/1",0))))&amp;" Mon."</f>
        <v>1.13 Mon.</v>
      </c>
      <c r="D2" s="8" t="str">
        <f>IF((统计!$C$3+15)&lt;=DAY(EOMONTH(统计!$C$1&amp;"/"&amp;统计!$C$2&amp;"/1",0)),统计!$C$2&amp;"."&amp;(统计!$C$3+15),IF(统计!$C$2=12,1,(统计!$C$2+1))&amp;"."&amp;((统计!$C$3+15)-DAY(EOMONTH(统计!$C$1&amp;"/"&amp;统计!$C$2&amp;"/1",0))))&amp;" Tues."</f>
        <v>1.14 Tues.</v>
      </c>
      <c r="E2" s="8" t="str">
        <f>IF((统计!$C$3+16)&lt;=DAY(EOMONTH(统计!$C$1&amp;"/"&amp;统计!$C$2&amp;"/1",0)),统计!$C$2&amp;"."&amp;(统计!$C$3+16),IF(统计!$C$2=12,1,(统计!$C$2+1))&amp;"."&amp;((统计!$C$3+16)-DAY(EOMONTH(统计!$C$1&amp;"/"&amp;统计!$C$2&amp;"/1",0))))&amp;" Wed."</f>
        <v>1.15 Wed.</v>
      </c>
      <c r="F2" s="8" t="str">
        <f>IF((统计!$C$3+17)&lt;=DAY(EOMONTH(统计!$C$1&amp;"/"&amp;统计!$C$2&amp;"/1",0)),统计!$C$2&amp;"."&amp;(统计!$C$3+17),IF(统计!$C$2=12,1,(统计!$C$2+1))&amp;"."&amp;((统计!$C$3+17)-DAY(EOMONTH(统计!$C$1&amp;"/"&amp;统计!$C$2&amp;"/1",0))))&amp;" Thur."</f>
        <v>1.16 Thur.</v>
      </c>
      <c r="G2" s="8" t="str">
        <f>IF((统计!$C$3+18)&lt;=DAY(EOMONTH(统计!$C$1&amp;"/"&amp;统计!$C$2&amp;"/1",0)),统计!$C$2&amp;"."&amp;(统计!$C$3+18),IF(统计!$C$2=12,1,(统计!$C$2+1))&amp;"."&amp;((统计!$C$3+18)-DAY(EOMONTH(统计!$C$1&amp;"/"&amp;统计!$C$2&amp;"/1",0))))&amp;" Fri."</f>
        <v>1.17 Fri.</v>
      </c>
      <c r="H2" s="8" t="str">
        <f>IF((统计!$C$3+19)&lt;=DAY(EOMONTH(统计!$C$1&amp;"/"&amp;统计!$C$2&amp;"/1",0)),统计!$C$2&amp;"."&amp;(统计!$C$3+19),IF(统计!$C$2=12,1,(统计!$C$2+1))&amp;"."&amp;((统计!$C$3+19)-DAY(EOMONTH(统计!$C$1&amp;"/"&amp;统计!$C$2&amp;"/1",0))))&amp;" Sat."</f>
        <v>1.18 Sat.</v>
      </c>
      <c r="I2" s="8" t="str">
        <f>IF((统计!$C$3+20)&lt;=DAY(EOMONTH(统计!$C$1&amp;"/"&amp;统计!$C$2&amp;"/1",0)),统计!$C$2&amp;"."&amp;(统计!$C$3+20),IF(统计!$C$2=12,1,(统计!$C$2+1))&amp;"."&amp;((统计!$C$3+20)-DAY(EOMONTH(统计!$C$1&amp;"/"&amp;统计!$C$2&amp;"/1",0))))&amp;" Sun."</f>
        <v>1.19 Sun.</v>
      </c>
      <c r="J2" s="1" t="s">
        <v>1</v>
      </c>
    </row>
    <row r="3" spans="1:10" ht="25" customHeight="1" thickBot="1" x14ac:dyDescent="0.3">
      <c r="A3" s="36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29</v>
      </c>
      <c r="J3" s="36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37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7"/>
    </row>
    <row r="5" spans="1:10" ht="25" customHeight="1" thickBot="1" x14ac:dyDescent="0.3">
      <c r="A5" s="37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7"/>
    </row>
    <row r="6" spans="1:10" ht="25" customHeight="1" thickBot="1" x14ac:dyDescent="0.3">
      <c r="A6" s="37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7"/>
    </row>
    <row r="7" spans="1:10" ht="25" customHeight="1" thickBot="1" x14ac:dyDescent="0.3">
      <c r="A7" s="38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8"/>
    </row>
    <row r="8" spans="1:10" ht="25" customHeight="1" thickBot="1" x14ac:dyDescent="0.3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5" customHeight="1" thickBot="1" x14ac:dyDescent="0.3">
      <c r="A10" s="43" t="s">
        <v>6</v>
      </c>
      <c r="B10" s="4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5" customHeight="1" thickBot="1" x14ac:dyDescent="0.3">
      <c r="A11" s="41" t="s">
        <v>7</v>
      </c>
      <c r="B11" s="4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9" t="s">
        <v>8</v>
      </c>
      <c r="B12" s="4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5" t="s">
        <v>9</v>
      </c>
      <c r="B13" s="4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47" t="str">
        <f>IF(统计!$C$2=12,统计!$C$1+1,统计!$C$1)&amp;"年"&amp;IF(统计!$C$3&gt;20,IF(统计!$C$2=12,1,统计!$C$2+1),统计!$C$2)&amp;"月第四周"</f>
        <v>2020年1月第四周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25" customHeight="1" thickBot="1" x14ac:dyDescent="0.3">
      <c r="A2" s="50" t="s">
        <v>0</v>
      </c>
      <c r="B2" s="51"/>
      <c r="C2" s="8" t="str">
        <f>IF((统计!$C$3+21)&lt;=DAY(EOMONTH(统计!$C$1&amp;"/"&amp;统计!$C$2&amp;"/1",0)),统计!$C$2&amp;"."&amp;(统计!$C$3+21),IF(统计!$C$2=12,1,(统计!$C$2+1))&amp;"."&amp;((统计!$C$3+21)-DAY(EOMONTH(统计!$C$1&amp;"/"&amp;统计!$C$2&amp;"/1",0))))&amp;" Mon."</f>
        <v>1.20 Mon.</v>
      </c>
      <c r="D2" s="8" t="str">
        <f>IF((统计!$C$3+22)&lt;=DAY(EOMONTH(统计!$C$1&amp;"/"&amp;统计!$C$2&amp;"/1",0)),统计!$C$2&amp;"."&amp;(统计!$C$3+22),IF(统计!$C$2=12,1,(统计!$C$2+1))&amp;"."&amp;((统计!$C$3+22)-DAY(EOMONTH(统计!$C$1&amp;"/"&amp;统计!$C$2&amp;"/1",0))))&amp;" Tues."</f>
        <v>1.21 Tues.</v>
      </c>
      <c r="E2" s="8" t="str">
        <f>IF((统计!$C$3+23)&lt;=DAY(EOMONTH(统计!$C$1&amp;"/"&amp;统计!$C$2&amp;"/1",0)),统计!$C$2&amp;"."&amp;(统计!$C$3+23),IF(统计!$C$2=12,1,(统计!$C$2+1))&amp;"."&amp;((统计!$C$3+23)-DAY(EOMONTH(统计!$C$1&amp;"/"&amp;统计!$C$2&amp;"/1",0))))&amp;" Wed."</f>
        <v>1.22 Wed.</v>
      </c>
      <c r="F2" s="8" t="str">
        <f>IF((统计!$C$3+24)&lt;=DAY(EOMONTH(统计!$C$1&amp;"/"&amp;统计!$C$2&amp;"/1",0)),统计!$C$2&amp;"."&amp;(统计!$C$3+24),IF(统计!$C$2=12,1,(统计!$C$2+1))&amp;"."&amp;((统计!$C$3+24)-DAY(EOMONTH(统计!$C$1&amp;"/"&amp;统计!$C$2&amp;"/1",0))))&amp;" Thur."</f>
        <v>1.23 Thur.</v>
      </c>
      <c r="G2" s="8" t="str">
        <f>IF((统计!$C$3+25)&lt;=DAY(EOMONTH(统计!$C$1&amp;"/"&amp;统计!$C$2&amp;"/1",0)),统计!$C$2&amp;"."&amp;(统计!$C$3+25),IF(统计!$C$2=12,1,(统计!$C$2+1))&amp;"."&amp;((统计!$C$3+25)-DAY(EOMONTH(统计!$C$1&amp;"/"&amp;统计!$C$2&amp;"/1",0))))&amp;" Fri."</f>
        <v>1.24 Fri.</v>
      </c>
      <c r="H2" s="8" t="str">
        <f>IF((统计!$C$3+26)&lt;=DAY(EOMONTH(统计!$C$1&amp;"/"&amp;统计!$C$2&amp;"/1",0)),统计!$C$2&amp;"."&amp;(统计!$C$3+26),IF(统计!$C$2=12,1,(统计!$C$2+1))&amp;"."&amp;((统计!$C$3+26)-DAY(EOMONTH(统计!$C$1&amp;"/"&amp;统计!$C$2&amp;"/1",0))))&amp;" Sat."</f>
        <v>1.25 Sat.</v>
      </c>
      <c r="I2" s="8" t="str">
        <f>IF((统计!$C$3+27)&lt;=DAY(EOMONTH(统计!$C$1&amp;"/"&amp;统计!$C$2&amp;"/1",0)),统计!$C$2&amp;"."&amp;(统计!$C$3+27),IF(统计!$C$2=12,1,(统计!$C$2+1))&amp;"."&amp;((统计!$C$3+27)-DAY(EOMONTH(统计!$C$1&amp;"/"&amp;统计!$C$2&amp;"/1",0))))&amp;" Sun."</f>
        <v>1.26 Sun.</v>
      </c>
      <c r="J2" s="1" t="s">
        <v>1</v>
      </c>
    </row>
    <row r="3" spans="1:10" ht="25" customHeight="1" thickBot="1" x14ac:dyDescent="0.3">
      <c r="A3" s="36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6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37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7"/>
    </row>
    <row r="5" spans="1:10" ht="25" customHeight="1" thickBot="1" x14ac:dyDescent="0.3">
      <c r="A5" s="37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7"/>
    </row>
    <row r="6" spans="1:10" ht="25" customHeight="1" thickBot="1" x14ac:dyDescent="0.3">
      <c r="A6" s="37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7"/>
    </row>
    <row r="7" spans="1:10" ht="25" customHeight="1" thickBot="1" x14ac:dyDescent="0.3">
      <c r="A7" s="38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8"/>
    </row>
    <row r="8" spans="1:10" ht="25" customHeight="1" thickBot="1" x14ac:dyDescent="0.3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5" customHeight="1" thickBot="1" x14ac:dyDescent="0.3">
      <c r="A10" s="43" t="s">
        <v>6</v>
      </c>
      <c r="B10" s="4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5" customHeight="1" thickBot="1" x14ac:dyDescent="0.3">
      <c r="A11" s="41" t="s">
        <v>7</v>
      </c>
      <c r="B11" s="4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9" t="s">
        <v>8</v>
      </c>
      <c r="B12" s="4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5" t="s">
        <v>9</v>
      </c>
      <c r="B13" s="4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4" sqref="G4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47" t="str">
        <f>IF(统计!$C$2=12,统计!$C$1+1,统计!$C$1)&amp;"年"&amp;IF(统计!$C$3&gt;20,IF(统计!$C$2=12,1,统计!$C$2+1),统计!$C$2)&amp;"月第五周"</f>
        <v>2020年1月第五周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25" customHeight="1" thickBot="1" x14ac:dyDescent="0.3">
      <c r="A2" s="50" t="s">
        <v>0</v>
      </c>
      <c r="B2" s="51"/>
      <c r="C2" s="8" t="str">
        <f>IF((统计!$C$3+28)&lt;=DAY(EOMONTH(统计!$C$1&amp;"/"&amp;统计!$C$2&amp;"/1",0)),统计!$C$2&amp;"."&amp;(统计!$C$3+28),IF(((统计!$C$3+28)-DAY(EOMONTH(统计!$C$1&amp;"/"&amp;统计!$C$2&amp;"/1",0))-DAY(EOMONTH(统计!$C$1&amp;"/"&amp;IF(统计!$C$2=12,1,(统计!$C$2+1))&amp;"/1",0))&lt;=0),IF(统计!$C$2=12,1,(统计!$C$2+1))&amp;"."&amp;((统计!$C$3+28)-DAY(EOMONTH(统计!$C$1&amp;"/"&amp;统计!$C$2&amp;"/1",0))),IF(MOD((统计!$C$2+2),12)=0,12,MOD((统计!$C$2+2),12))&amp;"."&amp;((统计!$C$3+28)-DAY(EOMONTH(统计!$C$1&amp;"/"&amp;统计!$C$2&amp;"/1",0))-DAY(EOMONTH(统计!$C$1&amp;"/"&amp;IF(统计!$C$2=12,1,(统计!$C$2+1))&amp;"/1",0)))))&amp;" Mon."</f>
        <v>1.27 Mon.</v>
      </c>
      <c r="D2" s="8" t="str">
        <f>IF((统计!$C$3+29)&lt;=DAY(EOMONTH(统计!$C$1&amp;"/"&amp;统计!$C$2&amp;"/1",0)),统计!$C$2&amp;"."&amp;(统计!$C$3+29),IF(((统计!$C$3+29)-DAY(EOMONTH(统计!$C$1&amp;"/"&amp;统计!$C$2&amp;"/1",0))-DAY(EOMONTH(统计!$C$1&amp;"/"&amp;IF(统计!$C$2=12,1,(统计!$C$2+1))&amp;"/1",0))&lt;=0),IF(统计!$C$2=12,1,(统计!$C$2+1))&amp;"."&amp;((统计!$C$3+29)-DAY(EOMONTH(统计!$C$1&amp;"/"&amp;统计!$C$2&amp;"/1",0))),IF(MOD((统计!$C$2+2),12)=0,12,MOD((统计!$C$2+2),12))&amp;"."&amp;((统计!$C$3+29)-DAY(EOMONTH(统计!$C$1&amp;"/"&amp;统计!$C$2&amp;"/1",0))-DAY(EOMONTH(统计!$C$1&amp;"/"&amp;IF(统计!$C$2=12,1,(统计!$C$2+1))&amp;"/1",0)))))&amp;" Tues."</f>
        <v>1.28 Tues.</v>
      </c>
      <c r="E2" s="8" t="str">
        <f>IF((统计!$C$3+30)&lt;=DAY(EOMONTH(统计!$C$1&amp;"/"&amp;统计!$C$2&amp;"/1",0)),统计!$C$2&amp;"."&amp;(统计!$C$3+30),IF(((统计!$C$3+30)-DAY(EOMONTH(统计!$C$1&amp;"/"&amp;统计!$C$2&amp;"/1",0))-DAY(EOMONTH(统计!$C$1&amp;"/"&amp;IF(统计!$C$2=12,1,(统计!$C$2+1))&amp;"/1",0))&lt;=0),IF(统计!$C$2=12,1,(统计!$C$2+1))&amp;"."&amp;((统计!$C$3+30)-DAY(EOMONTH(统计!$C$1&amp;"/"&amp;统计!$C$2&amp;"/1",0))),IF(MOD((统计!$C$2+2),12)=0,12,MOD((统计!$C$2+2),12))&amp;"."&amp;((统计!$C$3+30)-DAY(EOMONTH(统计!$C$1&amp;"/"&amp;统计!$C$2&amp;"/1",0))-DAY(EOMONTH(统计!$C$1&amp;"/"&amp;IF(统计!$C$2=12,1,(统计!$C$2+1))&amp;"/1",0)))))&amp;" Wed."</f>
        <v>1.29 Wed.</v>
      </c>
      <c r="F2" s="8" t="str">
        <f>IF((统计!$C$3+31)&lt;=DAY(EOMONTH(统计!$C$1&amp;"/"&amp;统计!$C$2&amp;"/1",0)),统计!$C$2&amp;"."&amp;(统计!$C$3+31),IF(((统计!$C$3+31)-DAY(EOMONTH(统计!$C$1&amp;"/"&amp;统计!$C$2&amp;"/1",0))-DAY(EOMONTH(统计!$C$1&amp;"/"&amp;IF(统计!$C$2=12,1,(统计!$C$2+1))&amp;"/1",0))&lt;=0),IF(统计!$C$2=12,1,(统计!$C$2+1))&amp;"."&amp;((统计!$C$3+31)-DAY(EOMONTH(统计!$C$1&amp;"/"&amp;统计!$C$2&amp;"/1",0))),IF(MOD((统计!$C$2+2),12)=0,12,MOD((统计!$C$2+2),12))&amp;"."&amp;((统计!$C$3+31)-DAY(EOMONTH(统计!$C$1&amp;"/"&amp;统计!$C$2&amp;"/1",0))-DAY(EOMONTH(统计!$C$1&amp;"/"&amp;IF(统计!$C$2=12,1,(统计!$C$2+1))&amp;"/1",0)))))&amp;" Thur."</f>
        <v>1.30 Thur.</v>
      </c>
      <c r="G2" s="8" t="str">
        <f>IF((统计!$C$3+32)&lt;=DAY(EOMONTH(统计!$C$1&amp;"/"&amp;统计!$C$2&amp;"/1",0)),统计!$C$2&amp;"."&amp;(统计!$C$3+32),IF(((统计!$C$3+32)-DAY(EOMONTH(统计!$C$1&amp;"/"&amp;统计!$C$2&amp;"/1",0))-DAY(EOMONTH(统计!$C$1&amp;"/"&amp;IF(统计!$C$2=12,1,(统计!$C$2+1))&amp;"/1",0))&lt;=0),IF(统计!$C$2=12,1,(统计!$C$2+1))&amp;"."&amp;((统计!$C$3+32)-DAY(EOMONTH(统计!$C$1&amp;"/"&amp;统计!$C$2&amp;"/1",0))),IF(MOD((统计!$C$2+2),12)=0,12,MOD((统计!$C$2+2),12))&amp;"."&amp;((统计!$C$3+32)-DAY(EOMONTH(统计!$C$1&amp;"/"&amp;统计!$C$2&amp;"/1",0))-DAY(EOMONTH(统计!$C$1&amp;"/"&amp;IF(统计!$C$2=12,1,(统计!$C$2+1))&amp;"/1",0)))))&amp;" Fri."</f>
        <v>1.31 Fri.</v>
      </c>
      <c r="H2" s="8" t="str">
        <f>IF((统计!$C$3+33)&lt;=DAY(EOMONTH(统计!$C$1&amp;"/"&amp;统计!$C$2&amp;"/1",0)),统计!$C$2&amp;"."&amp;(统计!$C$3+33),IF(((统计!$C$3+33)-DAY(EOMONTH(统计!$C$1&amp;"/"&amp;统计!$C$2&amp;"/1",0))-DAY(EOMONTH(统计!$C$1&amp;"/"&amp;IF(统计!$C$2=12,1,(统计!$C$2+1))&amp;"/1",0))&lt;=0),IF(统计!$C$2=12,1,(统计!$C$2+1))&amp;"."&amp;((统计!$C$3+33)-DAY(EOMONTH(统计!$C$1&amp;"/"&amp;统计!$C$2&amp;"/1",0))),IF(MOD((统计!$C$2+2),12)=0,12,MOD((统计!$C$2+2),12))&amp;"."&amp;((统计!$C$3+33)-DAY(EOMONTH(统计!$C$1&amp;"/"&amp;统计!$C$2&amp;"/1",0))-DAY(EOMONTH(统计!$C$1&amp;"/"&amp;IF(统计!$C$2=12,1,(统计!$C$2+1))&amp;"/1",0)))))&amp;" Sat."</f>
        <v>2.1 Sat.</v>
      </c>
      <c r="I2" s="8" t="str">
        <f>IF((统计!$C$3+34)&lt;=DAY(EOMONTH(统计!$C$1&amp;"/"&amp;统计!$C$2&amp;"/1",0)),统计!$C$2&amp;"."&amp;(统计!$C$3+34),IF(((统计!$C$3+34)-DAY(EOMONTH(统计!$C$1&amp;"/"&amp;统计!$C$2&amp;"/1",0))-DAY(EOMONTH(统计!$C$1&amp;"/"&amp;IF(统计!$C$2=12,1,(统计!$C$2+1))&amp;"/1",0))&lt;=0),IF(统计!$C$2=12,1,(统计!$C$2+1))&amp;"."&amp;((统计!$C$3+34)-DAY(EOMONTH(统计!$C$1&amp;"/"&amp;统计!$C$2&amp;"/1",0))),IF(MOD((统计!$C$2+2),12)=0,12,MOD((统计!$C$2+2),12))&amp;"."&amp;((统计!$C$3+34)-DAY(EOMONTH(统计!$C$1&amp;"/"&amp;统计!$C$2&amp;"/1",0))-DAY(EOMONTH(统计!$C$1&amp;"/"&amp;IF(统计!$C$2=12,1,(统计!$C$2+1))&amp;"/1",0)))))&amp;" Sun."</f>
        <v>2.2 Sun.</v>
      </c>
      <c r="J2" s="1" t="s">
        <v>1</v>
      </c>
    </row>
    <row r="3" spans="1:10" ht="25" customHeight="1" thickBot="1" x14ac:dyDescent="0.3">
      <c r="A3" s="36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20</v>
      </c>
      <c r="J3" s="36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37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7"/>
    </row>
    <row r="5" spans="1:10" ht="25" customHeight="1" thickBot="1" x14ac:dyDescent="0.3">
      <c r="A5" s="37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7"/>
    </row>
    <row r="6" spans="1:10" ht="25" customHeight="1" thickBot="1" x14ac:dyDescent="0.3">
      <c r="A6" s="37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7"/>
    </row>
    <row r="7" spans="1:10" ht="25" customHeight="1" thickBot="1" x14ac:dyDescent="0.3">
      <c r="A7" s="38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8"/>
    </row>
    <row r="8" spans="1:10" ht="25" customHeight="1" thickBot="1" x14ac:dyDescent="0.3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5" customHeight="1" thickBot="1" x14ac:dyDescent="0.3">
      <c r="A10" s="43" t="s">
        <v>6</v>
      </c>
      <c r="B10" s="4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5" customHeight="1" thickBot="1" x14ac:dyDescent="0.3">
      <c r="A11" s="41" t="s">
        <v>7</v>
      </c>
      <c r="B11" s="4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9" t="s">
        <v>8</v>
      </c>
      <c r="B12" s="4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5" t="s">
        <v>9</v>
      </c>
      <c r="B13" s="4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第一周</vt:lpstr>
      <vt:lpstr>第二周</vt:lpstr>
      <vt:lpstr>第三周</vt:lpstr>
      <vt:lpstr>第四周</vt:lpstr>
      <vt:lpstr>第五周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2019-09-30T02:21:17Z</dcterms:modified>
</cp:coreProperties>
</file>