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inelli/Desktop/"/>
    </mc:Choice>
  </mc:AlternateContent>
  <xr:revisionPtr revIDLastSave="0" documentId="13_ncr:1_{27D79FAF-6B54-1646-9C8A-DC2A2E6A9B26}" xr6:coauthVersionLast="47" xr6:coauthVersionMax="47" xr10:uidLastSave="{00000000-0000-0000-0000-000000000000}"/>
  <bookViews>
    <workbookView xWindow="0" yWindow="500" windowWidth="28800" windowHeight="16540" xr2:uid="{74AB69C0-042C-A049-850F-541968C6B418}"/>
  </bookViews>
  <sheets>
    <sheet name="BOLLETTE" sheetId="1" r:id="rId1"/>
    <sheet name="PROIEZ G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2" l="1"/>
  <c r="F17" i="1"/>
  <c r="E17" i="1"/>
  <c r="D17" i="1"/>
  <c r="C17" i="1"/>
  <c r="G17" i="1"/>
  <c r="C21" i="2"/>
  <c r="L4" i="2" s="1"/>
  <c r="C16" i="2"/>
  <c r="G16" i="2"/>
  <c r="Q4" i="1"/>
  <c r="J17" i="1"/>
  <c r="K17" i="1"/>
  <c r="L17" i="1"/>
  <c r="M17" i="1"/>
  <c r="N17" i="1"/>
  <c r="Q3" i="1" l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K5" i="2"/>
  <c r="K11" i="2"/>
  <c r="K14" i="2"/>
  <c r="K12" i="2"/>
  <c r="K15" i="2"/>
  <c r="K10" i="2"/>
  <c r="K8" i="2"/>
  <c r="K7" i="2"/>
  <c r="K6" i="2"/>
  <c r="K13" i="2"/>
  <c r="K9" i="2"/>
  <c r="T5" i="1"/>
  <c r="T4" i="1" l="1"/>
  <c r="Q5" i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S18" i="1" l="1"/>
  <c r="S19" i="1" l="1"/>
  <c r="U19" i="1" s="1"/>
  <c r="T18" i="1"/>
  <c r="T19" i="1"/>
  <c r="U18" i="1"/>
  <c r="S20" i="1" l="1"/>
  <c r="U20" i="1" s="1"/>
  <c r="S21" i="1"/>
  <c r="U21" i="1" s="1"/>
  <c r="T20" i="1"/>
  <c r="S22" i="1" l="1"/>
  <c r="U22" i="1" s="1"/>
  <c r="T21" i="1"/>
  <c r="S23" i="1" l="1"/>
  <c r="U23" i="1" s="1"/>
  <c r="T22" i="1"/>
  <c r="T23" i="1" l="1"/>
  <c r="S24" i="1"/>
  <c r="U24" i="1" s="1"/>
  <c r="S25" i="1" l="1"/>
  <c r="T25" i="1" s="1"/>
  <c r="T24" i="1"/>
  <c r="U25" i="1" l="1"/>
  <c r="S26" i="1"/>
  <c r="U26" i="1" s="1"/>
  <c r="T26" i="1" l="1"/>
  <c r="S27" i="1"/>
  <c r="U27" i="1" s="1"/>
  <c r="S28" i="1" l="1"/>
  <c r="U28" i="1" s="1"/>
  <c r="T27" i="1"/>
  <c r="S29" i="1" l="1"/>
  <c r="U29" i="1" s="1"/>
  <c r="T28" i="1"/>
  <c r="T29" i="1" l="1"/>
  <c r="S30" i="1"/>
  <c r="U30" i="1" s="1"/>
  <c r="S31" i="1" l="1"/>
  <c r="U31" i="1" s="1"/>
  <c r="T30" i="1"/>
  <c r="S32" i="1" l="1"/>
  <c r="U32" i="1" s="1"/>
  <c r="T31" i="1"/>
  <c r="S33" i="1" l="1"/>
  <c r="U33" i="1" s="1"/>
  <c r="T32" i="1"/>
  <c r="T33" i="1" l="1"/>
  <c r="S34" i="1"/>
  <c r="U34" i="1" s="1"/>
  <c r="S35" i="1" l="1"/>
  <c r="U35" i="1" s="1"/>
  <c r="T34" i="1"/>
  <c r="S36" i="1"/>
  <c r="U36" i="1" s="1"/>
  <c r="T35" i="1"/>
  <c r="T36" i="1" l="1"/>
  <c r="S37" i="1"/>
  <c r="U37" i="1" s="1"/>
  <c r="T37" i="1" l="1"/>
  <c r="S38" i="1"/>
  <c r="U38" i="1" s="1"/>
  <c r="U41" i="1" l="1"/>
  <c r="U42" i="1"/>
  <c r="T38" i="1"/>
</calcChain>
</file>

<file path=xl/sharedStrings.xml><?xml version="1.0" encoding="utf-8"?>
<sst xmlns="http://schemas.openxmlformats.org/spreadsheetml/2006/main" count="88" uniqueCount="40">
  <si>
    <t>Gennaio</t>
  </si>
  <si>
    <t>Febbraio</t>
  </si>
  <si>
    <t>Marzo</t>
  </si>
  <si>
    <t>Aprile</t>
  </si>
  <si>
    <t xml:space="preserve">Maggio </t>
  </si>
  <si>
    <t>Giugno</t>
  </si>
  <si>
    <t>Luglio</t>
  </si>
  <si>
    <t xml:space="preserve">Agosto </t>
  </si>
  <si>
    <t>Settembre</t>
  </si>
  <si>
    <t>Ottobre</t>
  </si>
  <si>
    <t>Novembre</t>
  </si>
  <si>
    <t>Dicembre</t>
  </si>
  <si>
    <t>BOLLETTE LUCE</t>
  </si>
  <si>
    <t>BOLLETTE GAS</t>
  </si>
  <si>
    <t xml:space="preserve">TOT </t>
  </si>
  <si>
    <t>MEDIA ANN LUCE</t>
  </si>
  <si>
    <t>MEDIA ANN GAS</t>
  </si>
  <si>
    <t>SPESA LAVORI</t>
  </si>
  <si>
    <t>RISPARMIO ANNUALE GAS</t>
  </si>
  <si>
    <t>RISPARMIO ANNUALE LUCE</t>
  </si>
  <si>
    <t>PROIEZIONI</t>
  </si>
  <si>
    <t>CON LAVORI</t>
  </si>
  <si>
    <t>SENZA LAVORI - PREZZO VAR</t>
  </si>
  <si>
    <t>SENZA LAVORI - PREZZO COST</t>
  </si>
  <si>
    <t>INCREMENTO % ANNUALE GAS</t>
  </si>
  <si>
    <t>INCREMENTO % ANNUALE LUCE</t>
  </si>
  <si>
    <t>RISPARMIO % ANNUALE LUCE</t>
  </si>
  <si>
    <t>RISPARMIO % ANNUALE GAS</t>
  </si>
  <si>
    <t>ANNO                                             (anno 0 = lavori)</t>
  </si>
  <si>
    <t>GUADAGNI - PREZZO COST</t>
  </si>
  <si>
    <t>GUADAGNI -PREZZO VAR</t>
  </si>
  <si>
    <t>GUADAGNO IN 21 ANNI - PREZZO COST</t>
  </si>
  <si>
    <t>GUADAGNO IN 21 ANNI - PREZZO VAR</t>
  </si>
  <si>
    <t>BOLLETTE GAS - EUR</t>
  </si>
  <si>
    <t>BOLLETTE GAS - SMC</t>
  </si>
  <si>
    <t>TOT EUR</t>
  </si>
  <si>
    <t>TOT SMC</t>
  </si>
  <si>
    <t>EUR per SMC</t>
  </si>
  <si>
    <t>BOLLETTE GAS - EUR per SMC</t>
  </si>
  <si>
    <t>CANONE TV ANNUALE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</si>
</sst>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([$€-2]\ * #,##0.0000_);_([$€-2]\ * \(#,##0.0000\);_([$€-2]\ 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164" fontId="0" fillId="0" borderId="4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7" xfId="0" applyBorder="1"/>
    <xf numFmtId="164" fontId="0" fillId="0" borderId="18" xfId="0" applyNumberFormat="1" applyFill="1" applyBorder="1"/>
    <xf numFmtId="164" fontId="0" fillId="0" borderId="9" xfId="0" applyNumberFormat="1" applyFill="1" applyBorder="1"/>
    <xf numFmtId="0" fontId="0" fillId="0" borderId="9" xfId="0" applyBorder="1"/>
    <xf numFmtId="0" fontId="0" fillId="0" borderId="12" xfId="0" applyBorder="1"/>
    <xf numFmtId="164" fontId="0" fillId="0" borderId="0" xfId="0" applyNumberFormat="1"/>
    <xf numFmtId="0" fontId="0" fillId="0" borderId="19" xfId="0" applyBorder="1"/>
    <xf numFmtId="164" fontId="0" fillId="0" borderId="19" xfId="0" applyNumberFormat="1" applyBorder="1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Border="1"/>
    <xf numFmtId="0" fontId="1" fillId="0" borderId="10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/>
    <xf numFmtId="16" fontId="0" fillId="0" borderId="0" xfId="0" applyNumberFormat="1"/>
    <xf numFmtId="165" fontId="0" fillId="0" borderId="0" xfId="0" applyNumberFormat="1"/>
    <xf numFmtId="0" fontId="0" fillId="3" borderId="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4" xfId="0" applyBorder="1"/>
    <xf numFmtId="0" fontId="0" fillId="3" borderId="2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1" xfId="0" applyBorder="1"/>
    <xf numFmtId="1" fontId="0" fillId="0" borderId="0" xfId="0" applyNumberFormat="1"/>
    <xf numFmtId="0" fontId="4" fillId="4" borderId="0" xfId="0" applyFont="1" applyFill="1"/>
    <xf numFmtId="164" fontId="4" fillId="4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5048118985127"/>
          <c:y val="0.12267775182706629"/>
          <c:w val="0.7787527055728054"/>
          <c:h val="0.78381181840962522"/>
        </c:manualLayout>
      </c:layout>
      <c:lineChart>
        <c:grouping val="standard"/>
        <c:varyColors val="0"/>
        <c:ser>
          <c:idx val="0"/>
          <c:order val="0"/>
          <c:tx>
            <c:strRef>
              <c:f>BOLLETTE!$Q$17</c:f>
              <c:strCache>
                <c:ptCount val="1"/>
                <c:pt idx="0">
                  <c:v>SENZA LAVORI - PREZZO COST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BOLLETTE!$P$18:$P$38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BOLLETTE!$Q$18:$Q$38</c:f>
              <c:numCache>
                <c:formatCode>_([$€-2]\ * #,##0.00_);_([$€-2]\ * \(#,##0.00\);_([$€-2]\ * "-"??_);_(@_)</c:formatCode>
                <c:ptCount val="21"/>
                <c:pt idx="0">
                  <c:v>1494.7674999999999</c:v>
                </c:pt>
                <c:pt idx="1">
                  <c:v>2989.5349999999999</c:v>
                </c:pt>
                <c:pt idx="2">
                  <c:v>4484.3024999999998</c:v>
                </c:pt>
                <c:pt idx="3">
                  <c:v>5979.07</c:v>
                </c:pt>
                <c:pt idx="4">
                  <c:v>7473.8374999999996</c:v>
                </c:pt>
                <c:pt idx="5">
                  <c:v>8968.6049999999996</c:v>
                </c:pt>
                <c:pt idx="6">
                  <c:v>10463.372499999999</c:v>
                </c:pt>
                <c:pt idx="7">
                  <c:v>11958.14</c:v>
                </c:pt>
                <c:pt idx="8">
                  <c:v>13452.907499999999</c:v>
                </c:pt>
                <c:pt idx="9">
                  <c:v>14947.674999999999</c:v>
                </c:pt>
                <c:pt idx="10">
                  <c:v>16442.442499999997</c:v>
                </c:pt>
                <c:pt idx="11">
                  <c:v>17937.21</c:v>
                </c:pt>
                <c:pt idx="12">
                  <c:v>19431.977500000001</c:v>
                </c:pt>
                <c:pt idx="13">
                  <c:v>20926.745000000003</c:v>
                </c:pt>
                <c:pt idx="14">
                  <c:v>22421.512500000004</c:v>
                </c:pt>
                <c:pt idx="15">
                  <c:v>23916.280000000006</c:v>
                </c:pt>
                <c:pt idx="16">
                  <c:v>25411.047500000008</c:v>
                </c:pt>
                <c:pt idx="17">
                  <c:v>26905.81500000001</c:v>
                </c:pt>
                <c:pt idx="18">
                  <c:v>28400.582500000011</c:v>
                </c:pt>
                <c:pt idx="19">
                  <c:v>29895.350000000013</c:v>
                </c:pt>
                <c:pt idx="20">
                  <c:v>31390.117500000015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8-BC48-9E2F-FADACA22F470}"/>
            </c:ext>
          </c:extLst>
        </c:ser>
        <c:ser>
          <c:idx val="1"/>
          <c:order val="1"/>
          <c:tx>
            <c:strRef>
              <c:f>BOLLETTE!$S$17</c:f>
              <c:strCache>
                <c:ptCount val="1"/>
                <c:pt idx="0">
                  <c:v>CON LAVORI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BOLLETTE!$P$18:$P$38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BOLLETTE!$S$18:$S$38</c:f>
              <c:numCache>
                <c:formatCode>_([$€-2]\ * #,##0.00_);_([$€-2]\ * \(#,##0.00\);_([$€-2]\ * "-"??_);_(@_)</c:formatCode>
                <c:ptCount val="21"/>
                <c:pt idx="0">
                  <c:v>11446.231000000002</c:v>
                </c:pt>
                <c:pt idx="1">
                  <c:v>11643.925500000001</c:v>
                </c:pt>
                <c:pt idx="2">
                  <c:v>11841.62</c:v>
                </c:pt>
                <c:pt idx="3">
                  <c:v>12039.3145</c:v>
                </c:pt>
                <c:pt idx="4">
                  <c:v>12237.009</c:v>
                </c:pt>
                <c:pt idx="5">
                  <c:v>12434.7035</c:v>
                </c:pt>
                <c:pt idx="6">
                  <c:v>12632.397999999999</c:v>
                </c:pt>
                <c:pt idx="7">
                  <c:v>12830.092499999999</c:v>
                </c:pt>
                <c:pt idx="8">
                  <c:v>13027.786999999998</c:v>
                </c:pt>
                <c:pt idx="9">
                  <c:v>13225.481499999998</c:v>
                </c:pt>
                <c:pt idx="10">
                  <c:v>13423.175999999998</c:v>
                </c:pt>
                <c:pt idx="11">
                  <c:v>13620.870499999997</c:v>
                </c:pt>
                <c:pt idx="12">
                  <c:v>13818.564999999997</c:v>
                </c:pt>
                <c:pt idx="13">
                  <c:v>14016.259499999996</c:v>
                </c:pt>
                <c:pt idx="14">
                  <c:v>14213.953999999996</c:v>
                </c:pt>
                <c:pt idx="15">
                  <c:v>14411.648499999996</c:v>
                </c:pt>
                <c:pt idx="16">
                  <c:v>14609.342999999995</c:v>
                </c:pt>
                <c:pt idx="17">
                  <c:v>14807.037499999995</c:v>
                </c:pt>
                <c:pt idx="18">
                  <c:v>15004.731999999995</c:v>
                </c:pt>
                <c:pt idx="19">
                  <c:v>15202.426499999994</c:v>
                </c:pt>
                <c:pt idx="20">
                  <c:v>15400.120999999994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8-BC48-9E2F-FADACA22F470}"/>
            </c:ext>
          </c:extLst>
        </c:ser>
        <c:ser>
          <c:idx val="2"/>
          <c:order val="2"/>
          <c:tx>
            <c:v>DUMMY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BOLLETTE!$P$18:$P$38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F08-BC48-9E2F-FADACA22F470}"/>
            </c:ext>
          </c:extLst>
        </c:ser>
        <c:ser>
          <c:idx val="3"/>
          <c:order val="3"/>
          <c:tx>
            <c:strRef>
              <c:f>BOLLETTE!$R$17</c:f>
              <c:strCache>
                <c:ptCount val="1"/>
                <c:pt idx="0">
                  <c:v>SENZA LAVORI - PREZZO 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BOLLETTE!$P$18:$P$38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BOLLETTE!$R$18:$R$38</c:f>
              <c:numCache>
                <c:formatCode>_([$€-2]\ * #,##0.00_);_([$€-2]\ * \(#,##0.00\);_([$€-2]\ * "-"??_);_(@_)</c:formatCode>
                <c:ptCount val="21"/>
                <c:pt idx="0">
                  <c:v>1718.9826249999996</c:v>
                </c:pt>
                <c:pt idx="1">
                  <c:v>3437.9652499999993</c:v>
                </c:pt>
                <c:pt idx="2">
                  <c:v>5156.9478749999989</c:v>
                </c:pt>
                <c:pt idx="3">
                  <c:v>6875.9304999999986</c:v>
                </c:pt>
                <c:pt idx="4">
                  <c:v>8594.9131249999973</c:v>
                </c:pt>
                <c:pt idx="5">
                  <c:v>10313.895749999998</c:v>
                </c:pt>
                <c:pt idx="6">
                  <c:v>12032.878374999998</c:v>
                </c:pt>
                <c:pt idx="7">
                  <c:v>13751.860999999999</c:v>
                </c:pt>
                <c:pt idx="8">
                  <c:v>15470.843625</c:v>
                </c:pt>
                <c:pt idx="9">
                  <c:v>17189.826249999998</c:v>
                </c:pt>
                <c:pt idx="10">
                  <c:v>18908.808874999995</c:v>
                </c:pt>
                <c:pt idx="11">
                  <c:v>20627.791499999992</c:v>
                </c:pt>
                <c:pt idx="12">
                  <c:v>22346.774124999989</c:v>
                </c:pt>
                <c:pt idx="13">
                  <c:v>24065.756749999986</c:v>
                </c:pt>
                <c:pt idx="14">
                  <c:v>25784.739374999983</c:v>
                </c:pt>
                <c:pt idx="15">
                  <c:v>27503.72199999998</c:v>
                </c:pt>
                <c:pt idx="16">
                  <c:v>29222.704624999977</c:v>
                </c:pt>
                <c:pt idx="17">
                  <c:v>30941.687249999974</c:v>
                </c:pt>
                <c:pt idx="18">
                  <c:v>32660.66987499997</c:v>
                </c:pt>
                <c:pt idx="19">
                  <c:v>34379.652499999967</c:v>
                </c:pt>
                <c:pt idx="20">
                  <c:v>36098.635124999964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8-BC48-9E2F-FADACA22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85247"/>
        <c:axId val="1685928063"/>
      </c:lineChart>
      <c:catAx>
        <c:axId val="17604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8063"/>
        <c:crosses val="autoZero"/>
        <c:auto val="1"/>
        <c:lblAlgn val="ctr"/>
        <c:lblOffset val="100"/>
        <c:noMultiLvlLbl val="0"/>
      </c:catAx>
      <c:valAx>
        <c:axId val="16859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_);_(@_)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5247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21155698160707739"/>
          <c:y val="1.6169493640211367E-2"/>
          <c:w val="0.58483145903394507"/>
          <c:h val="0.10207024690095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5620</xdr:colOff>
      <xdr:row>4</xdr:row>
      <xdr:rowOff>3674</xdr:rowOff>
    </xdr:from>
    <xdr:to>
      <xdr:col>28</xdr:col>
      <xdr:colOff>12700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23A4F-5C4D-A942-B8C9-F24918C0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A4EF-72E4-234F-9C35-DB2D621B1504}">
  <sheetPr>
    <tabColor rgb="FF00B050"/>
  </sheetPr>
  <dimension ref="B2:AB45"/>
  <sheetViews>
    <sheetView tabSelected="1" zoomScale="95" workbookViewId="0">
      <selection activeCell="U23" sqref="U23"/>
    </sheetView>
  </sheetViews>
  <sheetFormatPr baseColWidth="10" defaultRowHeight="16" x14ac:dyDescent="0.2"/>
  <cols>
    <col min="7" max="7" width="11.5" customWidth="1"/>
    <col min="10" max="10" width="13.6640625" customWidth="1"/>
    <col min="16" max="16" width="28.33203125" customWidth="1"/>
    <col min="17" max="17" width="26.1640625" bestFit="1" customWidth="1"/>
    <col min="18" max="18" width="27.1640625" bestFit="1" customWidth="1"/>
    <col min="19" max="19" width="25.33203125" customWidth="1"/>
    <col min="20" max="20" width="24.6640625" customWidth="1"/>
    <col min="21" max="21" width="22.6640625" bestFit="1" customWidth="1"/>
  </cols>
  <sheetData>
    <row r="2" spans="2:28" ht="17" thickBot="1" x14ac:dyDescent="0.25"/>
    <row r="3" spans="2:28" x14ac:dyDescent="0.2">
      <c r="B3" s="48" t="s">
        <v>12</v>
      </c>
      <c r="C3" s="49"/>
      <c r="D3" s="49"/>
      <c r="E3" s="49"/>
      <c r="F3" s="49"/>
      <c r="G3" s="50"/>
      <c r="I3" s="48" t="s">
        <v>13</v>
      </c>
      <c r="J3" s="49"/>
      <c r="K3" s="49"/>
      <c r="L3" s="49"/>
      <c r="M3" s="49"/>
      <c r="N3" s="50"/>
      <c r="P3" t="s">
        <v>15</v>
      </c>
      <c r="Q3" s="19">
        <f>AVERAGE(C17:F17)</f>
        <v>506.29499999999996</v>
      </c>
    </row>
    <row r="4" spans="2:28" ht="17" thickBot="1" x14ac:dyDescent="0.25">
      <c r="B4" s="8"/>
      <c r="C4" s="9">
        <v>2018</v>
      </c>
      <c r="D4" s="9">
        <v>2019</v>
      </c>
      <c r="E4" s="9">
        <v>2020</v>
      </c>
      <c r="F4" s="9">
        <v>2021</v>
      </c>
      <c r="G4" s="10">
        <v>2022</v>
      </c>
      <c r="I4" s="11"/>
      <c r="J4" s="12">
        <v>2018</v>
      </c>
      <c r="K4" s="12">
        <v>2019</v>
      </c>
      <c r="L4" s="12">
        <v>2020</v>
      </c>
      <c r="M4" s="12">
        <v>2021</v>
      </c>
      <c r="N4" s="13">
        <v>2022</v>
      </c>
      <c r="P4" s="20" t="s">
        <v>16</v>
      </c>
      <c r="Q4" s="21">
        <f>AVERAGE(J17:M17)</f>
        <v>988.47249999999997</v>
      </c>
      <c r="S4" t="s">
        <v>19</v>
      </c>
      <c r="T4" s="19">
        <f>$Q$3*Q10</f>
        <v>506.29499999999996</v>
      </c>
    </row>
    <row r="5" spans="2:28" x14ac:dyDescent="0.2">
      <c r="B5" s="14" t="s">
        <v>0</v>
      </c>
      <c r="C5" s="7">
        <v>76.09</v>
      </c>
      <c r="D5" s="7">
        <v>65.7</v>
      </c>
      <c r="E5" s="7">
        <v>64.33</v>
      </c>
      <c r="F5" s="7">
        <v>56.67</v>
      </c>
      <c r="G5" s="15">
        <v>128.97</v>
      </c>
      <c r="I5" s="14" t="s">
        <v>0</v>
      </c>
      <c r="J5" s="7">
        <v>68.83</v>
      </c>
      <c r="K5" s="7">
        <v>106.79</v>
      </c>
      <c r="L5" s="7">
        <v>51.47</v>
      </c>
      <c r="M5" s="7">
        <v>82.28</v>
      </c>
      <c r="N5" s="15">
        <v>111.12</v>
      </c>
      <c r="P5" t="s">
        <v>14</v>
      </c>
      <c r="Q5" s="19">
        <f>SUM(Q3:Q4)</f>
        <v>1494.7674999999999</v>
      </c>
      <c r="S5" t="s">
        <v>18</v>
      </c>
      <c r="T5" s="19">
        <f>$Q$4*Q9</f>
        <v>790.77800000000002</v>
      </c>
    </row>
    <row r="6" spans="2:28" x14ac:dyDescent="0.2">
      <c r="B6" s="2" t="s">
        <v>1</v>
      </c>
      <c r="C6" s="1">
        <v>70.44</v>
      </c>
      <c r="D6" s="1">
        <v>69.84</v>
      </c>
      <c r="E6" s="1">
        <v>56.15</v>
      </c>
      <c r="F6" s="1">
        <v>60.35</v>
      </c>
      <c r="G6" s="16"/>
      <c r="I6" s="2" t="s">
        <v>1</v>
      </c>
      <c r="J6" s="1">
        <v>101.65</v>
      </c>
      <c r="K6" s="1">
        <v>70.95</v>
      </c>
      <c r="L6" s="1">
        <v>69.150000000000006</v>
      </c>
      <c r="M6" s="1">
        <v>52.54</v>
      </c>
      <c r="N6" s="16"/>
    </row>
    <row r="7" spans="2:28" x14ac:dyDescent="0.2">
      <c r="B7" s="2" t="s">
        <v>2</v>
      </c>
      <c r="C7" s="1">
        <v>77.17</v>
      </c>
      <c r="D7" s="1">
        <v>59.39</v>
      </c>
      <c r="E7" s="1">
        <v>52.95</v>
      </c>
      <c r="F7" s="1">
        <v>52.15</v>
      </c>
      <c r="G7" s="17"/>
      <c r="I7" s="2" t="s">
        <v>2</v>
      </c>
      <c r="J7" s="1">
        <v>101.65</v>
      </c>
      <c r="K7" s="1">
        <v>100.43</v>
      </c>
      <c r="L7" s="1">
        <v>76.88</v>
      </c>
      <c r="M7" s="1">
        <v>76.36</v>
      </c>
      <c r="N7" s="17"/>
    </row>
    <row r="8" spans="2:28" x14ac:dyDescent="0.2">
      <c r="B8" s="2" t="s">
        <v>3</v>
      </c>
      <c r="C8" s="1">
        <v>50.21</v>
      </c>
      <c r="D8" s="1">
        <v>35.33</v>
      </c>
      <c r="E8" s="1">
        <v>55.39</v>
      </c>
      <c r="F8" s="1">
        <v>55.05</v>
      </c>
      <c r="G8" s="17"/>
      <c r="I8" s="2" t="s">
        <v>3</v>
      </c>
      <c r="J8" s="1">
        <v>97.6</v>
      </c>
      <c r="K8" s="1">
        <v>93.72</v>
      </c>
      <c r="L8" s="1">
        <v>68.28</v>
      </c>
      <c r="M8" s="1">
        <v>81.06</v>
      </c>
      <c r="N8" s="17"/>
      <c r="P8" t="s">
        <v>17</v>
      </c>
      <c r="Q8" s="19">
        <v>10600</v>
      </c>
    </row>
    <row r="9" spans="2:28" x14ac:dyDescent="0.2">
      <c r="B9" s="2" t="s">
        <v>4</v>
      </c>
      <c r="C9" s="1">
        <v>38.15</v>
      </c>
      <c r="D9" s="1">
        <v>48.55</v>
      </c>
      <c r="E9" s="1">
        <v>55.39</v>
      </c>
      <c r="F9" s="1">
        <v>49.43</v>
      </c>
      <c r="G9" s="17"/>
      <c r="I9" s="2" t="s">
        <v>4</v>
      </c>
      <c r="J9" s="1">
        <v>102.85</v>
      </c>
      <c r="K9" s="1">
        <v>97.85</v>
      </c>
      <c r="L9" s="1">
        <v>68.28</v>
      </c>
      <c r="M9" s="1">
        <v>83.89</v>
      </c>
      <c r="N9" s="17"/>
      <c r="P9" t="s">
        <v>27</v>
      </c>
      <c r="Q9" s="22">
        <v>0.8</v>
      </c>
    </row>
    <row r="10" spans="2:28" x14ac:dyDescent="0.2">
      <c r="B10" s="2" t="s">
        <v>5</v>
      </c>
      <c r="C10" s="1">
        <v>47.87</v>
      </c>
      <c r="D10" s="1">
        <v>53.59</v>
      </c>
      <c r="E10" s="1">
        <v>43.12</v>
      </c>
      <c r="F10" s="1">
        <v>48.91</v>
      </c>
      <c r="G10" s="17"/>
      <c r="I10" s="2" t="s">
        <v>5</v>
      </c>
      <c r="J10" s="1">
        <v>102.85</v>
      </c>
      <c r="K10" s="1">
        <v>102.45</v>
      </c>
      <c r="L10" s="1">
        <v>68.290000000000006</v>
      </c>
      <c r="M10" s="1">
        <v>88.68</v>
      </c>
      <c r="N10" s="17"/>
      <c r="P10" t="s">
        <v>26</v>
      </c>
      <c r="Q10" s="23">
        <v>1</v>
      </c>
    </row>
    <row r="11" spans="2:28" x14ac:dyDescent="0.2">
      <c r="B11" s="2" t="s">
        <v>6</v>
      </c>
      <c r="C11" s="1">
        <v>51.22</v>
      </c>
      <c r="D11" s="1">
        <v>42.83</v>
      </c>
      <c r="E11" s="1">
        <v>51.64</v>
      </c>
      <c r="F11" s="1">
        <v>50.5</v>
      </c>
      <c r="G11" s="17"/>
      <c r="I11" s="2" t="s">
        <v>6</v>
      </c>
      <c r="J11" s="1">
        <v>110.52</v>
      </c>
      <c r="K11" s="1">
        <v>99.25</v>
      </c>
      <c r="L11" s="1">
        <v>70.98</v>
      </c>
      <c r="M11" s="1">
        <v>100.75</v>
      </c>
      <c r="N11" s="17"/>
      <c r="P11" t="s">
        <v>24</v>
      </c>
      <c r="Q11" s="23">
        <v>0.15</v>
      </c>
    </row>
    <row r="12" spans="2:28" x14ac:dyDescent="0.2">
      <c r="B12" s="2" t="s">
        <v>7</v>
      </c>
      <c r="C12" s="1">
        <v>66.88</v>
      </c>
      <c r="D12" s="1">
        <v>65.73</v>
      </c>
      <c r="E12" s="1">
        <v>54.25</v>
      </c>
      <c r="F12" s="1">
        <v>64.78</v>
      </c>
      <c r="G12" s="17"/>
      <c r="I12" s="2" t="s">
        <v>7</v>
      </c>
      <c r="J12" s="1">
        <v>110.52</v>
      </c>
      <c r="K12" s="1">
        <v>93.04</v>
      </c>
      <c r="L12" s="1">
        <v>67.61</v>
      </c>
      <c r="M12" s="1">
        <v>100.75</v>
      </c>
      <c r="N12" s="17"/>
      <c r="P12" t="s">
        <v>25</v>
      </c>
      <c r="Q12" s="23">
        <v>0.15</v>
      </c>
      <c r="V12" s="26"/>
      <c r="W12" s="26"/>
      <c r="X12" s="26"/>
      <c r="Y12" s="26"/>
      <c r="Z12" s="26"/>
      <c r="AA12" s="26"/>
      <c r="AB12" s="26"/>
    </row>
    <row r="13" spans="2:28" x14ac:dyDescent="0.2">
      <c r="B13" s="2" t="s">
        <v>8</v>
      </c>
      <c r="C13" s="1">
        <v>38.6</v>
      </c>
      <c r="D13" s="1">
        <v>54.39</v>
      </c>
      <c r="E13" s="1">
        <v>22.7</v>
      </c>
      <c r="F13" s="1">
        <v>49.41</v>
      </c>
      <c r="G13" s="17"/>
      <c r="I13" s="2" t="s">
        <v>8</v>
      </c>
      <c r="J13" s="1">
        <v>110.52</v>
      </c>
      <c r="K13" s="1">
        <v>93.04</v>
      </c>
      <c r="L13" s="1">
        <v>67.61</v>
      </c>
      <c r="M13" s="1">
        <v>100.75</v>
      </c>
      <c r="N13" s="17"/>
      <c r="V13" s="26"/>
      <c r="W13" s="26"/>
      <c r="X13" s="26"/>
      <c r="Y13" s="26"/>
      <c r="Z13" s="26"/>
      <c r="AA13" s="26"/>
      <c r="AB13" s="26"/>
    </row>
    <row r="14" spans="2:28" x14ac:dyDescent="0.2">
      <c r="B14" s="2" t="s">
        <v>9</v>
      </c>
      <c r="C14" s="1">
        <v>40.35</v>
      </c>
      <c r="D14" s="1">
        <v>48.61</v>
      </c>
      <c r="E14" s="1">
        <v>31.38</v>
      </c>
      <c r="F14" s="1">
        <v>51.92</v>
      </c>
      <c r="G14" s="17"/>
      <c r="I14" s="2" t="s">
        <v>9</v>
      </c>
      <c r="J14" s="1">
        <v>6.98</v>
      </c>
      <c r="K14" s="1">
        <v>93.04</v>
      </c>
      <c r="L14" s="1">
        <v>67.61</v>
      </c>
      <c r="M14" s="1">
        <v>0</v>
      </c>
      <c r="N14" s="17"/>
      <c r="V14" s="26"/>
      <c r="W14" s="26"/>
      <c r="X14" s="26"/>
      <c r="Y14" s="26"/>
      <c r="Z14" s="26"/>
      <c r="AA14" s="26"/>
      <c r="AB14" s="26"/>
    </row>
    <row r="15" spans="2:28" ht="17" thickBot="1" x14ac:dyDescent="0.25">
      <c r="B15" s="2" t="s">
        <v>10</v>
      </c>
      <c r="C15" s="1">
        <v>0</v>
      </c>
      <c r="D15" s="1">
        <v>0</v>
      </c>
      <c r="E15" s="1">
        <v>37.26</v>
      </c>
      <c r="F15" s="1">
        <v>65.010000000000005</v>
      </c>
      <c r="G15" s="17"/>
      <c r="I15" s="2" t="s">
        <v>10</v>
      </c>
      <c r="J15" s="1">
        <v>0</v>
      </c>
      <c r="K15" s="1">
        <v>0</v>
      </c>
      <c r="L15" s="1">
        <v>224.38</v>
      </c>
      <c r="M15" s="1">
        <v>95.82</v>
      </c>
      <c r="N15" s="17"/>
      <c r="Q15" s="19"/>
      <c r="V15" s="26"/>
      <c r="W15" s="26"/>
      <c r="X15" s="26"/>
      <c r="Y15" s="26"/>
      <c r="Z15" s="26"/>
      <c r="AA15" s="26"/>
      <c r="AB15" s="26"/>
    </row>
    <row r="16" spans="2:28" ht="17" thickBot="1" x14ac:dyDescent="0.25">
      <c r="B16" s="4" t="s">
        <v>11</v>
      </c>
      <c r="C16" s="5">
        <v>48.96</v>
      </c>
      <c r="D16" s="5">
        <v>52.31</v>
      </c>
      <c r="E16" s="5">
        <v>44.56</v>
      </c>
      <c r="F16" s="5">
        <v>89.67</v>
      </c>
      <c r="G16" s="18"/>
      <c r="I16" s="4" t="s">
        <v>11</v>
      </c>
      <c r="J16" s="5">
        <v>106.79</v>
      </c>
      <c r="K16" s="5">
        <v>41.05</v>
      </c>
      <c r="L16" s="5">
        <v>81.73</v>
      </c>
      <c r="M16" s="5">
        <v>96.37</v>
      </c>
      <c r="N16" s="18"/>
      <c r="P16" s="51" t="s">
        <v>28</v>
      </c>
      <c r="Q16" s="53" t="s">
        <v>20</v>
      </c>
      <c r="R16" s="54"/>
      <c r="S16" s="54"/>
      <c r="T16" s="54"/>
      <c r="U16" s="55"/>
      <c r="V16" s="26"/>
      <c r="W16" s="26"/>
      <c r="X16" s="26"/>
      <c r="Y16" s="26"/>
      <c r="Z16" s="26"/>
      <c r="AA16" s="26"/>
      <c r="AB16" s="26"/>
    </row>
    <row r="17" spans="2:28" ht="17" thickBot="1" x14ac:dyDescent="0.25">
      <c r="C17" s="19">
        <f>SUM(C5:C16)-$D$20</f>
        <v>495.94000000000005</v>
      </c>
      <c r="D17" s="19">
        <f>SUM(D5:D16)-$D$20</f>
        <v>486.27</v>
      </c>
      <c r="E17" s="19">
        <f>SUM(E5:E16)-$D$20</f>
        <v>459.11999999999989</v>
      </c>
      <c r="F17" s="19">
        <f>SUM(F5:F16)-$D$20</f>
        <v>583.84999999999991</v>
      </c>
      <c r="G17" s="19">
        <f>SUM(G5:G16)</f>
        <v>128.97</v>
      </c>
      <c r="H17" s="19"/>
      <c r="I17" s="19"/>
      <c r="J17" s="19">
        <f t="shared" ref="J17:N17" si="0">SUM(J5:J16)</f>
        <v>1020.76</v>
      </c>
      <c r="K17" s="19">
        <f t="shared" si="0"/>
        <v>991.6099999999999</v>
      </c>
      <c r="L17" s="19">
        <f t="shared" si="0"/>
        <v>982.27</v>
      </c>
      <c r="M17" s="19">
        <f t="shared" si="0"/>
        <v>959.24999999999989</v>
      </c>
      <c r="N17" s="19">
        <f t="shared" si="0"/>
        <v>111.12</v>
      </c>
      <c r="P17" s="52"/>
      <c r="Q17" s="27" t="s">
        <v>23</v>
      </c>
      <c r="R17" s="25" t="s">
        <v>22</v>
      </c>
      <c r="S17" s="25" t="s">
        <v>21</v>
      </c>
      <c r="T17" s="25" t="s">
        <v>29</v>
      </c>
      <c r="U17" s="28" t="s">
        <v>30</v>
      </c>
      <c r="V17" s="26"/>
      <c r="W17" s="26"/>
      <c r="X17" s="26"/>
      <c r="Y17" s="26"/>
      <c r="Z17" s="26"/>
      <c r="AA17" s="26"/>
      <c r="AB17" s="26"/>
    </row>
    <row r="18" spans="2:28" x14ac:dyDescent="0.2">
      <c r="P18" s="29">
        <v>0</v>
      </c>
      <c r="Q18" s="30">
        <f>$Q$5</f>
        <v>1494.7674999999999</v>
      </c>
      <c r="R18" s="30">
        <f>($Q$3*(1+$Q$12))+($Q$4*(1+$Q$11))</f>
        <v>1718.9826249999996</v>
      </c>
      <c r="S18" s="30">
        <f>$Q$8+(Q5/2)+((Q3-T4)/2)+((Q4-T5)/2)</f>
        <v>11446.231000000002</v>
      </c>
      <c r="T18" s="30">
        <f>Q18-S18</f>
        <v>-9951.4635000000017</v>
      </c>
      <c r="U18" s="31">
        <f>R18-S18</f>
        <v>-9727.2483750000029</v>
      </c>
      <c r="V18" s="26"/>
      <c r="W18" s="26"/>
      <c r="X18" s="26"/>
      <c r="Y18" s="26"/>
      <c r="Z18" s="26"/>
      <c r="AA18" s="26"/>
      <c r="AB18" s="26"/>
    </row>
    <row r="19" spans="2:28" x14ac:dyDescent="0.2">
      <c r="P19" s="32">
        <v>1</v>
      </c>
      <c r="Q19" s="1">
        <f>$Q18+$Q$5</f>
        <v>2989.5349999999999</v>
      </c>
      <c r="R19" s="1">
        <f>R18+($Q$3*(1+$Q$12))+($Q$4*(1+$Q$11))</f>
        <v>3437.9652499999993</v>
      </c>
      <c r="S19" s="1">
        <f>S18+($Q$3-$T$4)+($Q$4-$T$5)</f>
        <v>11643.925500000001</v>
      </c>
      <c r="T19" s="1">
        <f t="shared" ref="T19:T38" si="1">Q19-S19</f>
        <v>-8654.3905000000013</v>
      </c>
      <c r="U19" s="3">
        <f t="shared" ref="U19:U38" si="2">R19-S19</f>
        <v>-8205.9602500000019</v>
      </c>
      <c r="V19" s="26"/>
      <c r="W19" s="26"/>
      <c r="X19" s="26"/>
      <c r="Y19" s="26"/>
      <c r="Z19" s="26"/>
      <c r="AA19" s="26"/>
      <c r="AB19" s="26"/>
    </row>
    <row r="20" spans="2:28" x14ac:dyDescent="0.2">
      <c r="B20" t="s">
        <v>39</v>
      </c>
      <c r="D20" s="19">
        <v>110</v>
      </c>
      <c r="P20" s="32">
        <v>2</v>
      </c>
      <c r="Q20" s="1">
        <f t="shared" ref="Q20:Q38" si="3">$Q19+$Q$5</f>
        <v>4484.3024999999998</v>
      </c>
      <c r="R20" s="1">
        <f t="shared" ref="R20:R38" si="4">R19+($Q$3*(1+$Q$12))+($Q$4*(1+$Q$11))</f>
        <v>5156.9478749999989</v>
      </c>
      <c r="S20" s="1">
        <f t="shared" ref="S20:S38" si="5">S19+($Q$3-$T$4)+($Q$4-$T$5)</f>
        <v>11841.62</v>
      </c>
      <c r="T20" s="1">
        <f t="shared" si="1"/>
        <v>-7357.317500000001</v>
      </c>
      <c r="U20" s="3">
        <f t="shared" si="2"/>
        <v>-6684.6721250000019</v>
      </c>
      <c r="V20" s="26"/>
      <c r="W20" s="26"/>
      <c r="X20" s="26"/>
      <c r="Y20" s="26"/>
      <c r="Z20" s="26"/>
      <c r="AA20" s="26"/>
      <c r="AB20" s="26"/>
    </row>
    <row r="21" spans="2:28" x14ac:dyDescent="0.2">
      <c r="P21" s="32">
        <v>3</v>
      </c>
      <c r="Q21" s="1">
        <f t="shared" si="3"/>
        <v>5979.07</v>
      </c>
      <c r="R21" s="1">
        <f t="shared" si="4"/>
        <v>6875.9304999999986</v>
      </c>
      <c r="S21" s="1">
        <f t="shared" si="5"/>
        <v>12039.3145</v>
      </c>
      <c r="T21" s="1">
        <f t="shared" si="1"/>
        <v>-6060.2445000000007</v>
      </c>
      <c r="U21" s="3">
        <f t="shared" si="2"/>
        <v>-5163.3840000000018</v>
      </c>
      <c r="V21" s="26"/>
      <c r="W21" s="26"/>
      <c r="X21" s="26"/>
      <c r="Y21" s="26"/>
      <c r="Z21" s="26"/>
      <c r="AA21" s="26"/>
      <c r="AB21" s="26"/>
    </row>
    <row r="22" spans="2:28" x14ac:dyDescent="0.2">
      <c r="P22" s="32">
        <v>4</v>
      </c>
      <c r="Q22" s="1">
        <f t="shared" si="3"/>
        <v>7473.8374999999996</v>
      </c>
      <c r="R22" s="1">
        <f t="shared" si="4"/>
        <v>8594.9131249999973</v>
      </c>
      <c r="S22" s="1">
        <f>S21+($Q$3-$T$4)+($Q$4-$T$5)</f>
        <v>12237.009</v>
      </c>
      <c r="T22" s="1">
        <f t="shared" si="1"/>
        <v>-4763.1715000000004</v>
      </c>
      <c r="U22" s="3">
        <f t="shared" si="2"/>
        <v>-3642.0958750000027</v>
      </c>
      <c r="V22" s="26"/>
      <c r="W22" s="26"/>
      <c r="X22" s="26"/>
      <c r="Y22" s="26"/>
      <c r="Z22" s="26"/>
      <c r="AA22" s="26"/>
      <c r="AB22" s="26"/>
    </row>
    <row r="23" spans="2:28" x14ac:dyDescent="0.2">
      <c r="P23" s="32">
        <v>5</v>
      </c>
      <c r="Q23" s="1">
        <f t="shared" si="3"/>
        <v>8968.6049999999996</v>
      </c>
      <c r="R23" s="1">
        <f t="shared" si="4"/>
        <v>10313.895749999998</v>
      </c>
      <c r="S23" s="1">
        <f t="shared" si="5"/>
        <v>12434.7035</v>
      </c>
      <c r="T23" s="1">
        <f t="shared" si="1"/>
        <v>-3466.0985000000001</v>
      </c>
      <c r="U23" s="3">
        <f t="shared" si="2"/>
        <v>-2120.8077500000018</v>
      </c>
      <c r="V23" s="26"/>
      <c r="W23" s="26"/>
      <c r="X23" s="26"/>
      <c r="Y23" s="26"/>
      <c r="Z23" s="26"/>
      <c r="AA23" s="26"/>
      <c r="AB23" s="26"/>
    </row>
    <row r="24" spans="2:28" x14ac:dyDescent="0.2">
      <c r="L24" s="19"/>
      <c r="N24" s="36"/>
      <c r="P24" s="32">
        <v>6</v>
      </c>
      <c r="Q24" s="1">
        <f t="shared" si="3"/>
        <v>10463.372499999999</v>
      </c>
      <c r="R24" s="1">
        <f t="shared" si="4"/>
        <v>12032.878374999998</v>
      </c>
      <c r="S24" s="1">
        <f t="shared" si="5"/>
        <v>12632.397999999999</v>
      </c>
      <c r="T24" s="1">
        <f t="shared" si="1"/>
        <v>-2169.0254999999997</v>
      </c>
      <c r="U24" s="3">
        <f t="shared" si="2"/>
        <v>-599.51962500000081</v>
      </c>
      <c r="V24" s="26"/>
      <c r="W24" s="26"/>
      <c r="X24" s="26"/>
      <c r="Y24" s="26"/>
      <c r="Z24" s="26"/>
      <c r="AA24" s="26"/>
      <c r="AB24" s="26"/>
    </row>
    <row r="25" spans="2:28" x14ac:dyDescent="0.2">
      <c r="L25" s="19"/>
      <c r="N25" s="36"/>
      <c r="P25" s="32">
        <v>7</v>
      </c>
      <c r="Q25" s="1">
        <f t="shared" si="3"/>
        <v>11958.14</v>
      </c>
      <c r="R25" s="1">
        <f t="shared" si="4"/>
        <v>13751.860999999999</v>
      </c>
      <c r="S25" s="1">
        <f t="shared" si="5"/>
        <v>12830.092499999999</v>
      </c>
      <c r="T25" s="1">
        <f>Q25-S25</f>
        <v>-871.95249999999942</v>
      </c>
      <c r="U25" s="3">
        <f t="shared" si="2"/>
        <v>921.76850000000013</v>
      </c>
      <c r="V25" s="26"/>
      <c r="W25" s="26"/>
      <c r="X25" s="26"/>
      <c r="Y25" s="26"/>
      <c r="Z25" s="26"/>
      <c r="AA25" s="26"/>
      <c r="AB25" s="26"/>
    </row>
    <row r="26" spans="2:28" x14ac:dyDescent="0.2">
      <c r="L26" s="19"/>
      <c r="N26" s="36"/>
      <c r="P26" s="32">
        <v>8</v>
      </c>
      <c r="Q26" s="1">
        <f t="shared" si="3"/>
        <v>13452.907499999999</v>
      </c>
      <c r="R26" s="1">
        <f t="shared" si="4"/>
        <v>15470.843625</v>
      </c>
      <c r="S26" s="1">
        <f t="shared" si="5"/>
        <v>13027.786999999998</v>
      </c>
      <c r="T26" s="1">
        <f t="shared" si="1"/>
        <v>425.1205000000009</v>
      </c>
      <c r="U26" s="3">
        <f t="shared" si="2"/>
        <v>2443.0566250000011</v>
      </c>
      <c r="V26" s="26"/>
      <c r="W26" s="26"/>
      <c r="X26" s="26"/>
      <c r="Y26" s="26"/>
      <c r="Z26" s="26"/>
      <c r="AA26" s="26"/>
      <c r="AB26" s="26"/>
    </row>
    <row r="27" spans="2:28" x14ac:dyDescent="0.2">
      <c r="L27" s="19"/>
      <c r="N27" s="36"/>
      <c r="P27" s="32">
        <v>9</v>
      </c>
      <c r="Q27" s="1">
        <f t="shared" si="3"/>
        <v>14947.674999999999</v>
      </c>
      <c r="R27" s="1">
        <f t="shared" si="4"/>
        <v>17189.826249999998</v>
      </c>
      <c r="S27" s="1">
        <f t="shared" si="5"/>
        <v>13225.481499999998</v>
      </c>
      <c r="T27" s="1">
        <f t="shared" si="1"/>
        <v>1722.1935000000012</v>
      </c>
      <c r="U27" s="3">
        <f t="shared" si="2"/>
        <v>3964.3447500000002</v>
      </c>
      <c r="V27" s="26"/>
      <c r="W27" s="26"/>
      <c r="X27" s="26"/>
      <c r="Y27" s="26"/>
      <c r="Z27" s="26"/>
      <c r="AA27" s="26"/>
      <c r="AB27" s="26"/>
    </row>
    <row r="28" spans="2:28" x14ac:dyDescent="0.2">
      <c r="L28" s="19"/>
      <c r="N28" s="36"/>
      <c r="P28" s="32">
        <v>10</v>
      </c>
      <c r="Q28" s="1">
        <f t="shared" si="3"/>
        <v>16442.442499999997</v>
      </c>
      <c r="R28" s="1">
        <f t="shared" si="4"/>
        <v>18908.808874999995</v>
      </c>
      <c r="S28" s="1">
        <f t="shared" si="5"/>
        <v>13423.175999999998</v>
      </c>
      <c r="T28" s="1">
        <f t="shared" si="1"/>
        <v>3019.2664999999997</v>
      </c>
      <c r="U28" s="3">
        <f t="shared" si="2"/>
        <v>5485.6328749999975</v>
      </c>
      <c r="V28" s="26"/>
      <c r="W28" s="26"/>
      <c r="X28" s="26"/>
      <c r="Y28" s="26"/>
      <c r="Z28" s="26"/>
      <c r="AA28" s="26"/>
      <c r="AB28" s="26"/>
    </row>
    <row r="29" spans="2:28" x14ac:dyDescent="0.2">
      <c r="L29" s="19"/>
      <c r="N29" s="36"/>
      <c r="P29" s="32">
        <v>11</v>
      </c>
      <c r="Q29" s="1">
        <f t="shared" si="3"/>
        <v>17937.21</v>
      </c>
      <c r="R29" s="1">
        <f t="shared" si="4"/>
        <v>20627.791499999992</v>
      </c>
      <c r="S29" s="1">
        <f t="shared" si="5"/>
        <v>13620.870499999997</v>
      </c>
      <c r="T29" s="1">
        <f t="shared" si="1"/>
        <v>4316.3395000000019</v>
      </c>
      <c r="U29" s="3">
        <f t="shared" si="2"/>
        <v>7006.9209999999948</v>
      </c>
      <c r="V29" s="26"/>
      <c r="W29" s="26"/>
      <c r="X29" s="26"/>
      <c r="Y29" s="26"/>
      <c r="Z29" s="26"/>
      <c r="AA29" s="26"/>
      <c r="AB29" s="26"/>
    </row>
    <row r="30" spans="2:28" x14ac:dyDescent="0.2">
      <c r="L30" s="19"/>
      <c r="N30" s="36"/>
      <c r="P30" s="32">
        <v>12</v>
      </c>
      <c r="Q30" s="1">
        <f t="shared" si="3"/>
        <v>19431.977500000001</v>
      </c>
      <c r="R30" s="1">
        <f t="shared" si="4"/>
        <v>22346.774124999989</v>
      </c>
      <c r="S30" s="1">
        <f t="shared" si="5"/>
        <v>13818.564999999997</v>
      </c>
      <c r="T30" s="1">
        <f t="shared" si="1"/>
        <v>5613.412500000004</v>
      </c>
      <c r="U30" s="3">
        <f t="shared" si="2"/>
        <v>8528.2091249999921</v>
      </c>
      <c r="V30" s="26"/>
      <c r="W30" s="26"/>
      <c r="X30" s="26"/>
      <c r="Y30" s="26"/>
      <c r="Z30" s="26"/>
      <c r="AA30" s="26"/>
      <c r="AB30" s="26"/>
    </row>
    <row r="31" spans="2:28" x14ac:dyDescent="0.2">
      <c r="L31" s="19"/>
      <c r="N31" s="36"/>
      <c r="P31" s="32">
        <v>13</v>
      </c>
      <c r="Q31" s="1">
        <f t="shared" si="3"/>
        <v>20926.745000000003</v>
      </c>
      <c r="R31" s="1">
        <f t="shared" si="4"/>
        <v>24065.756749999986</v>
      </c>
      <c r="S31" s="1">
        <f t="shared" si="5"/>
        <v>14016.259499999996</v>
      </c>
      <c r="T31" s="1">
        <f t="shared" si="1"/>
        <v>6910.4855000000061</v>
      </c>
      <c r="U31" s="3">
        <f t="shared" si="2"/>
        <v>10049.497249999989</v>
      </c>
      <c r="V31" s="26"/>
      <c r="W31" s="26"/>
      <c r="X31" s="26"/>
      <c r="Y31" s="26"/>
      <c r="Z31" s="26"/>
      <c r="AA31" s="26"/>
      <c r="AB31" s="26"/>
    </row>
    <row r="32" spans="2:28" x14ac:dyDescent="0.2">
      <c r="L32" s="19"/>
      <c r="N32" s="36"/>
      <c r="P32" s="32">
        <v>14</v>
      </c>
      <c r="Q32" s="1">
        <f t="shared" si="3"/>
        <v>22421.512500000004</v>
      </c>
      <c r="R32" s="1">
        <f t="shared" si="4"/>
        <v>25784.739374999983</v>
      </c>
      <c r="S32" s="1">
        <f t="shared" si="5"/>
        <v>14213.953999999996</v>
      </c>
      <c r="T32" s="1">
        <f t="shared" si="1"/>
        <v>8207.5585000000083</v>
      </c>
      <c r="U32" s="3">
        <f t="shared" si="2"/>
        <v>11570.785374999987</v>
      </c>
      <c r="V32" s="26"/>
      <c r="W32" s="26"/>
      <c r="X32" s="26"/>
      <c r="Y32" s="26"/>
      <c r="Z32" s="26"/>
      <c r="AA32" s="26"/>
      <c r="AB32" s="26"/>
    </row>
    <row r="33" spans="12:28" x14ac:dyDescent="0.2">
      <c r="L33" s="19"/>
      <c r="N33" s="36"/>
      <c r="P33" s="32">
        <v>15</v>
      </c>
      <c r="Q33" s="1">
        <f t="shared" si="3"/>
        <v>23916.280000000006</v>
      </c>
      <c r="R33" s="1">
        <f t="shared" si="4"/>
        <v>27503.72199999998</v>
      </c>
      <c r="S33" s="1">
        <f t="shared" si="5"/>
        <v>14411.648499999996</v>
      </c>
      <c r="T33" s="1">
        <f t="shared" si="1"/>
        <v>9504.6315000000104</v>
      </c>
      <c r="U33" s="3">
        <f t="shared" si="2"/>
        <v>13092.073499999984</v>
      </c>
      <c r="V33" s="26"/>
      <c r="W33" s="26"/>
      <c r="X33" s="26"/>
      <c r="Y33" s="26"/>
      <c r="Z33" s="26"/>
      <c r="AA33" s="26"/>
      <c r="AB33" s="26"/>
    </row>
    <row r="34" spans="12:28" x14ac:dyDescent="0.2">
      <c r="L34" s="19"/>
      <c r="N34" s="36"/>
      <c r="P34" s="32">
        <v>16</v>
      </c>
      <c r="Q34" s="1">
        <f t="shared" si="3"/>
        <v>25411.047500000008</v>
      </c>
      <c r="R34" s="1">
        <f t="shared" si="4"/>
        <v>29222.704624999977</v>
      </c>
      <c r="S34" s="1">
        <f t="shared" si="5"/>
        <v>14609.342999999995</v>
      </c>
      <c r="T34" s="1">
        <f t="shared" si="1"/>
        <v>10801.704500000013</v>
      </c>
      <c r="U34" s="3">
        <f t="shared" si="2"/>
        <v>14613.361624999981</v>
      </c>
    </row>
    <row r="35" spans="12:28" x14ac:dyDescent="0.2">
      <c r="L35" s="19"/>
      <c r="N35" s="36"/>
      <c r="P35" s="32">
        <v>17</v>
      </c>
      <c r="Q35" s="1">
        <f t="shared" si="3"/>
        <v>26905.81500000001</v>
      </c>
      <c r="R35" s="1">
        <f t="shared" si="4"/>
        <v>30941.687249999974</v>
      </c>
      <c r="S35" s="1">
        <f t="shared" si="5"/>
        <v>14807.037499999995</v>
      </c>
      <c r="T35" s="1">
        <f t="shared" si="1"/>
        <v>12098.777500000015</v>
      </c>
      <c r="U35" s="3">
        <f t="shared" si="2"/>
        <v>16134.649749999979</v>
      </c>
    </row>
    <row r="36" spans="12:28" x14ac:dyDescent="0.2">
      <c r="P36" s="32">
        <v>18</v>
      </c>
      <c r="Q36" s="1">
        <f t="shared" si="3"/>
        <v>28400.582500000011</v>
      </c>
      <c r="R36" s="1">
        <f t="shared" si="4"/>
        <v>32660.66987499997</v>
      </c>
      <c r="S36" s="1">
        <f t="shared" si="5"/>
        <v>15004.731999999995</v>
      </c>
      <c r="T36" s="1">
        <f t="shared" si="1"/>
        <v>13395.850500000017</v>
      </c>
      <c r="U36" s="3">
        <f t="shared" si="2"/>
        <v>17655.937874999974</v>
      </c>
    </row>
    <row r="37" spans="12:28" x14ac:dyDescent="0.2">
      <c r="P37" s="32">
        <v>19</v>
      </c>
      <c r="Q37" s="1">
        <f t="shared" si="3"/>
        <v>29895.350000000013</v>
      </c>
      <c r="R37" s="1">
        <f t="shared" si="4"/>
        <v>34379.652499999967</v>
      </c>
      <c r="S37" s="1">
        <f t="shared" si="5"/>
        <v>15202.426499999994</v>
      </c>
      <c r="T37" s="1">
        <f t="shared" si="1"/>
        <v>14692.923500000019</v>
      </c>
      <c r="U37" s="3">
        <f t="shared" si="2"/>
        <v>19177.225999999973</v>
      </c>
    </row>
    <row r="38" spans="12:28" ht="17" thickBot="1" x14ac:dyDescent="0.25">
      <c r="P38" s="33">
        <v>20</v>
      </c>
      <c r="Q38" s="5">
        <f t="shared" si="3"/>
        <v>31390.117500000015</v>
      </c>
      <c r="R38" s="5">
        <f t="shared" si="4"/>
        <v>36098.635124999964</v>
      </c>
      <c r="S38" s="5">
        <f t="shared" si="5"/>
        <v>15400.120999999994</v>
      </c>
      <c r="T38" s="5">
        <f t="shared" si="1"/>
        <v>15989.996500000021</v>
      </c>
      <c r="U38" s="6">
        <f t="shared" si="2"/>
        <v>20698.514124999972</v>
      </c>
    </row>
    <row r="39" spans="12:28" x14ac:dyDescent="0.2">
      <c r="M39" s="19"/>
      <c r="N39" s="37"/>
      <c r="P39" s="24"/>
    </row>
    <row r="40" spans="12:28" x14ac:dyDescent="0.2">
      <c r="P40" s="24"/>
    </row>
    <row r="41" spans="12:28" ht="34" x14ac:dyDescent="0.2">
      <c r="P41" s="24"/>
      <c r="T41" s="34" t="s">
        <v>31</v>
      </c>
      <c r="U41" s="35">
        <f>$Q$38-$S$38</f>
        <v>15989.996500000021</v>
      </c>
    </row>
    <row r="42" spans="12:28" ht="34" x14ac:dyDescent="0.2">
      <c r="T42" s="34" t="s">
        <v>32</v>
      </c>
      <c r="U42" s="35">
        <f>R38-S38</f>
        <v>20698.514124999972</v>
      </c>
    </row>
    <row r="43" spans="12:28" x14ac:dyDescent="0.2">
      <c r="P43" s="24"/>
      <c r="Q43" s="19"/>
      <c r="R43" s="19"/>
      <c r="S43" s="19"/>
    </row>
    <row r="44" spans="12:28" x14ac:dyDescent="0.2">
      <c r="P44" s="24"/>
    </row>
    <row r="45" spans="12:28" x14ac:dyDescent="0.2">
      <c r="P45" s="24"/>
      <c r="Q45" s="19"/>
    </row>
  </sheetData>
  <mergeCells count="4">
    <mergeCell ref="I3:N3"/>
    <mergeCell ref="B3:G3"/>
    <mergeCell ref="P16:P17"/>
    <mergeCell ref="Q16:U16"/>
  </mergeCells>
  <phoneticPr fontId="3" type="noConversion"/>
  <conditionalFormatting sqref="Q18:Q38">
    <cfRule type="cellIs" dxfId="3" priority="1" operator="lessThan">
      <formula>$Q$8</formula>
    </cfRule>
  </conditionalFormatting>
  <conditionalFormatting sqref="T18:T38">
    <cfRule type="cellIs" dxfId="2" priority="3" operator="greaterThanOrEqual">
      <formula>0</formula>
    </cfRule>
  </conditionalFormatting>
  <conditionalFormatting sqref="U18:U38">
    <cfRule type="cellIs" dxfId="1" priority="2" operator="greaterThanOrEqual">
      <formula>0</formula>
    </cfRule>
  </conditionalFormatting>
  <conditionalFormatting sqref="R18:R38">
    <cfRule type="cellIs" dxfId="0" priority="4" operator="lessThan">
      <formula>$Q$8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6C6E-EEC7-1240-BEE5-54EFD2E50950}">
  <dimension ref="B1:L21"/>
  <sheetViews>
    <sheetView topLeftCell="A34" zoomScaleNormal="100" workbookViewId="0">
      <selection activeCell="K5" sqref="K5"/>
    </sheetView>
  </sheetViews>
  <sheetFormatPr baseColWidth="10" defaultRowHeight="16" x14ac:dyDescent="0.2"/>
  <cols>
    <col min="2" max="2" width="18.1640625" bestFit="1" customWidth="1"/>
    <col min="10" max="10" width="12" bestFit="1" customWidth="1"/>
  </cols>
  <sheetData>
    <row r="1" spans="2:12" ht="17" thickBot="1" x14ac:dyDescent="0.25"/>
    <row r="2" spans="2:12" x14ac:dyDescent="0.2">
      <c r="B2" s="48" t="s">
        <v>33</v>
      </c>
      <c r="C2" s="49"/>
      <c r="D2" s="50"/>
      <c r="F2" s="48" t="s">
        <v>34</v>
      </c>
      <c r="G2" s="49"/>
      <c r="H2" s="50"/>
      <c r="J2" s="48" t="s">
        <v>38</v>
      </c>
      <c r="K2" s="49"/>
      <c r="L2" s="50"/>
    </row>
    <row r="3" spans="2:12" ht="17" thickBot="1" x14ac:dyDescent="0.25">
      <c r="B3" s="11"/>
      <c r="C3" s="12">
        <v>2021</v>
      </c>
      <c r="D3" s="13">
        <v>2022</v>
      </c>
      <c r="F3" s="41"/>
      <c r="G3" s="38">
        <v>2021</v>
      </c>
      <c r="H3" s="39">
        <v>2022</v>
      </c>
      <c r="J3" s="41"/>
      <c r="K3" s="38">
        <v>2021</v>
      </c>
      <c r="L3" s="39">
        <v>2022</v>
      </c>
    </row>
    <row r="4" spans="2:12" x14ac:dyDescent="0.2">
      <c r="B4" s="14" t="s">
        <v>0</v>
      </c>
      <c r="C4" s="7"/>
      <c r="D4" s="15">
        <v>111.12</v>
      </c>
      <c r="F4" s="42" t="s">
        <v>0</v>
      </c>
      <c r="G4" s="30"/>
      <c r="H4" s="43">
        <v>90</v>
      </c>
      <c r="J4" s="42" t="s">
        <v>0</v>
      </c>
      <c r="K4" s="30"/>
      <c r="L4" s="31">
        <f>H4*$C$21</f>
        <v>109.51736453201971</v>
      </c>
    </row>
    <row r="5" spans="2:12" x14ac:dyDescent="0.2">
      <c r="B5" s="2" t="s">
        <v>1</v>
      </c>
      <c r="C5" s="1">
        <v>52.54</v>
      </c>
      <c r="D5" s="16"/>
      <c r="F5" s="2" t="s">
        <v>1</v>
      </c>
      <c r="G5" s="40">
        <v>158</v>
      </c>
      <c r="H5" s="16"/>
      <c r="J5" s="2" t="s">
        <v>1</v>
      </c>
      <c r="K5" s="1">
        <f>G5*$C$21</f>
        <v>192.26381773399015</v>
      </c>
      <c r="L5" s="16"/>
    </row>
    <row r="6" spans="2:12" x14ac:dyDescent="0.2">
      <c r="B6" s="2" t="s">
        <v>2</v>
      </c>
      <c r="C6" s="1">
        <v>76.36</v>
      </c>
      <c r="D6" s="17"/>
      <c r="F6" s="2" t="s">
        <v>2</v>
      </c>
      <c r="G6" s="40">
        <v>112</v>
      </c>
      <c r="H6" s="17"/>
      <c r="J6" s="2" t="s">
        <v>2</v>
      </c>
      <c r="K6" s="1">
        <f t="shared" ref="K6:K15" si="0">G6*$C$21</f>
        <v>136.28827586206899</v>
      </c>
      <c r="L6" s="17"/>
    </row>
    <row r="7" spans="2:12" x14ac:dyDescent="0.2">
      <c r="B7" s="2" t="s">
        <v>3</v>
      </c>
      <c r="C7" s="1">
        <v>81.06</v>
      </c>
      <c r="D7" s="17"/>
      <c r="F7" s="2" t="s">
        <v>3</v>
      </c>
      <c r="G7" s="40">
        <v>67</v>
      </c>
      <c r="H7" s="17"/>
      <c r="J7" s="2" t="s">
        <v>3</v>
      </c>
      <c r="K7" s="1">
        <f t="shared" si="0"/>
        <v>81.529593596059115</v>
      </c>
      <c r="L7" s="17"/>
    </row>
    <row r="8" spans="2:12" x14ac:dyDescent="0.2">
      <c r="B8" s="2" t="s">
        <v>4</v>
      </c>
      <c r="C8" s="1">
        <v>83.89</v>
      </c>
      <c r="D8" s="17"/>
      <c r="F8" s="2" t="s">
        <v>4</v>
      </c>
      <c r="G8" s="40">
        <v>47</v>
      </c>
      <c r="H8" s="17"/>
      <c r="J8" s="2" t="s">
        <v>4</v>
      </c>
      <c r="K8" s="1">
        <f t="shared" si="0"/>
        <v>57.192401477832519</v>
      </c>
      <c r="L8" s="17"/>
    </row>
    <row r="9" spans="2:12" x14ac:dyDescent="0.2">
      <c r="B9" s="2" t="s">
        <v>5</v>
      </c>
      <c r="C9" s="1">
        <v>88.68</v>
      </c>
      <c r="D9" s="17"/>
      <c r="F9" s="2" t="s">
        <v>5</v>
      </c>
      <c r="G9" s="40">
        <v>30</v>
      </c>
      <c r="H9" s="17"/>
      <c r="J9" s="2" t="s">
        <v>5</v>
      </c>
      <c r="K9" s="1">
        <f t="shared" si="0"/>
        <v>36.505788177339902</v>
      </c>
      <c r="L9" s="17"/>
    </row>
    <row r="10" spans="2:12" x14ac:dyDescent="0.2">
      <c r="B10" s="2" t="s">
        <v>6</v>
      </c>
      <c r="C10" s="1">
        <v>100.75</v>
      </c>
      <c r="D10" s="17"/>
      <c r="F10" s="2" t="s">
        <v>6</v>
      </c>
      <c r="G10" s="40">
        <v>28</v>
      </c>
      <c r="H10" s="17"/>
      <c r="J10" s="2" t="s">
        <v>6</v>
      </c>
      <c r="K10" s="1">
        <f t="shared" si="0"/>
        <v>34.072068965517246</v>
      </c>
      <c r="L10" s="17"/>
    </row>
    <row r="11" spans="2:12" x14ac:dyDescent="0.2">
      <c r="B11" s="2" t="s">
        <v>7</v>
      </c>
      <c r="C11" s="1">
        <v>100.75</v>
      </c>
      <c r="D11" s="17"/>
      <c r="F11" s="2" t="s">
        <v>7</v>
      </c>
      <c r="G11" s="40">
        <v>29</v>
      </c>
      <c r="H11" s="17"/>
      <c r="J11" s="2" t="s">
        <v>7</v>
      </c>
      <c r="K11" s="1">
        <f t="shared" si="0"/>
        <v>35.288928571428571</v>
      </c>
      <c r="L11" s="17"/>
    </row>
    <row r="12" spans="2:12" x14ac:dyDescent="0.2">
      <c r="B12" s="2" t="s">
        <v>8</v>
      </c>
      <c r="C12" s="1">
        <v>100.75</v>
      </c>
      <c r="D12" s="17"/>
      <c r="F12" s="2" t="s">
        <v>8</v>
      </c>
      <c r="G12" s="40">
        <v>29</v>
      </c>
      <c r="H12" s="17"/>
      <c r="J12" s="2" t="s">
        <v>8</v>
      </c>
      <c r="K12" s="1">
        <f t="shared" si="0"/>
        <v>35.288928571428571</v>
      </c>
      <c r="L12" s="17"/>
    </row>
    <row r="13" spans="2:12" x14ac:dyDescent="0.2">
      <c r="B13" s="2" t="s">
        <v>9</v>
      </c>
      <c r="C13" s="1">
        <v>0</v>
      </c>
      <c r="D13" s="17"/>
      <c r="F13" s="2" t="s">
        <v>9</v>
      </c>
      <c r="G13" s="40">
        <v>41</v>
      </c>
      <c r="H13" s="17"/>
      <c r="J13" s="2" t="s">
        <v>9</v>
      </c>
      <c r="K13" s="1">
        <f t="shared" si="0"/>
        <v>49.891243842364538</v>
      </c>
      <c r="L13" s="17"/>
    </row>
    <row r="14" spans="2:12" x14ac:dyDescent="0.2">
      <c r="B14" s="2" t="s">
        <v>10</v>
      </c>
      <c r="C14" s="1">
        <v>95.82</v>
      </c>
      <c r="D14" s="17"/>
      <c r="F14" s="2" t="s">
        <v>10</v>
      </c>
      <c r="G14" s="40">
        <v>91</v>
      </c>
      <c r="H14" s="17"/>
      <c r="J14" s="2" t="s">
        <v>10</v>
      </c>
      <c r="K14" s="1">
        <f t="shared" si="0"/>
        <v>110.73422413793104</v>
      </c>
      <c r="L14" s="17"/>
    </row>
    <row r="15" spans="2:12" ht="17" thickBot="1" x14ac:dyDescent="0.25">
      <c r="B15" s="4" t="s">
        <v>11</v>
      </c>
      <c r="C15" s="5">
        <v>96.37</v>
      </c>
      <c r="D15" s="18"/>
      <c r="F15" s="4" t="s">
        <v>11</v>
      </c>
      <c r="G15" s="44">
        <v>90</v>
      </c>
      <c r="H15" s="18"/>
      <c r="J15" s="4" t="s">
        <v>11</v>
      </c>
      <c r="K15" s="5">
        <f t="shared" si="0"/>
        <v>109.51736453201971</v>
      </c>
      <c r="L15" s="18"/>
    </row>
    <row r="16" spans="2:12" x14ac:dyDescent="0.2">
      <c r="B16" t="s">
        <v>35</v>
      </c>
      <c r="C16" s="19">
        <f>SUM(C4:D15)</f>
        <v>988.09</v>
      </c>
      <c r="F16" t="s">
        <v>36</v>
      </c>
      <c r="G16" s="45">
        <f>SUM(G4:H15)</f>
        <v>812</v>
      </c>
      <c r="K16" s="19">
        <f>SUM(K4:L15)</f>
        <v>988.09000000000015</v>
      </c>
    </row>
    <row r="21" spans="2:3" ht="24" x14ac:dyDescent="0.3">
      <c r="B21" s="46" t="s">
        <v>37</v>
      </c>
      <c r="C21" s="47">
        <f>C16/G16</f>
        <v>1.2168596059113301</v>
      </c>
    </row>
  </sheetData>
  <mergeCells count="3">
    <mergeCell ref="B2:D2"/>
    <mergeCell ref="F2:H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BOLLETTE</vt:lpstr>
      <vt:lpstr>PROIEZ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Poinelli</dc:creator>
  <cp:lastModifiedBy>Microsoft Office User</cp:lastModifiedBy>
  <dcterms:created xsi:type="dcterms:W3CDTF">2022-03-03T19:58:51Z</dcterms:created>
  <dcterms:modified xsi:type="dcterms:W3CDTF">2022-03-21T22:57:48Z</dcterms:modified>
</cp:coreProperties>
</file>