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PMA" sheetId="1" r:id="rId4"/>
    <sheet state="visible" name="KUDER" sheetId="2" r:id="rId5"/>
    <sheet state="hidden" name="Perfil Intereses Profesionales" sheetId="3" r:id="rId6"/>
    <sheet state="hidden" name="Significado de Campos Interes" sheetId="4" r:id="rId7"/>
    <sheet state="hidden" name="Actividades Ocupacionales" sheetId="5" r:id="rId8"/>
    <sheet state="hidden" name="Combinaciones" sheetId="6" r:id="rId9"/>
    <sheet state="hidden" name="Tablas" sheetId="7" r:id="rId10"/>
    <sheet state="hidden" name="tabla falla" sheetId="8" r:id="rId11"/>
  </sheets>
  <definedNames>
    <definedName localSheetId="7" name="FactorR">Tablas!$A$39:$D$47</definedName>
    <definedName localSheetId="7" name="FactorN">Tablas!$A$51:$D$59</definedName>
    <definedName localSheetId="7" name="FactorE">Tablas!$A$26:$D$35</definedName>
    <definedName name="FactorR">Tablas!$A$39:$D$47</definedName>
    <definedName name="FactorV">Tablas!$A$13:$D$22</definedName>
    <definedName localSheetId="7" name="FactorV">Tablas!$A$13:$D$22</definedName>
    <definedName localSheetId="7" name="Total">Tablas!$A$4:$D$9</definedName>
    <definedName name="FactorN">Tablas!$A$51:$D$59</definedName>
    <definedName name="FactorE">Tablas!$A$26:$D$35</definedName>
    <definedName localSheetId="7" name="FactorF">Tablas!$A$63:$D$71</definedName>
    <definedName name="Total">Tablas!$A$4:$D$9</definedName>
    <definedName name="FactorF">Tablas!$A$63:$D$71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3">
      <text>
        <t xml:space="preserve">======
ID#AAABTpVzhBU
Oscar Silva    (2024-09-25 23:07:21)
Revisar estos datos, son incoherentes y no alcanzan la posibilidad 0 y 50</t>
      </text>
    </comment>
    <comment authorId="0" ref="B26">
      <text>
        <t xml:space="preserve">======
ID#AAABTpVzhBQ
Oscar Silva    (2024-09-25 23:07:21)
Revisar estos datos, en el manual sólo menciona un grado 9 pero no alcanza la posibilidad de 60</t>
      </text>
    </comment>
    <comment authorId="0" ref="B59">
      <text>
        <t xml:space="preserve">======
ID#AAABTpVzhBc
Oscar Silva    (2024-09-25 23:07:21)
Revisar, no considera la posibilidad 0</t>
      </text>
    </comment>
    <comment authorId="0" ref="B71">
      <text>
        <t xml:space="preserve">======
ID#AAABTpVzhBY
Oscar Silva    (2024-09-25 23:07:21)
Revisar, no comprende la posibilidad 0</t>
      </text>
    </comment>
  </commentList>
</comments>
</file>

<file path=xl/sharedStrings.xml><?xml version="1.0" encoding="utf-8"?>
<sst xmlns="http://schemas.openxmlformats.org/spreadsheetml/2006/main" count="571" uniqueCount="199">
  <si>
    <t>|</t>
  </si>
  <si>
    <t>PMA</t>
  </si>
  <si>
    <t>ALESANDRO VALDERRAMA OYOLA</t>
  </si>
  <si>
    <t>Edad:</t>
  </si>
  <si>
    <t>15 años</t>
  </si>
  <si>
    <t>Sexo:</t>
  </si>
  <si>
    <t>Masculino</t>
  </si>
  <si>
    <t>Colegio:</t>
  </si>
  <si>
    <t>Instituto Americano</t>
  </si>
  <si>
    <t>Cel:</t>
  </si>
  <si>
    <t>FACTOR V</t>
  </si>
  <si>
    <t>FACTOR E</t>
  </si>
  <si>
    <t>FACTOR R</t>
  </si>
  <si>
    <t>FACTOR N</t>
  </si>
  <si>
    <t>FACTOR F</t>
  </si>
  <si>
    <t>C</t>
  </si>
  <si>
    <t>D</t>
  </si>
  <si>
    <t>A</t>
  </si>
  <si>
    <t>F</t>
  </si>
  <si>
    <t>H</t>
  </si>
  <si>
    <t>h</t>
  </si>
  <si>
    <t>B</t>
  </si>
  <si>
    <t>M</t>
  </si>
  <si>
    <t>Y</t>
  </si>
  <si>
    <t>y</t>
  </si>
  <si>
    <t>G</t>
  </si>
  <si>
    <t>g</t>
  </si>
  <si>
    <t>E</t>
  </si>
  <si>
    <t>X</t>
  </si>
  <si>
    <t>x</t>
  </si>
  <si>
    <t>a</t>
  </si>
  <si>
    <t>limite inferior</t>
  </si>
  <si>
    <t>limite superior</t>
  </si>
  <si>
    <t>PC</t>
  </si>
  <si>
    <t>RANGO</t>
  </si>
  <si>
    <t>NIVEL</t>
  </si>
  <si>
    <t>GRADO</t>
  </si>
  <si>
    <t>interpretación cualitativa</t>
  </si>
  <si>
    <t>e</t>
  </si>
  <si>
    <t>Ñ</t>
  </si>
  <si>
    <t>o</t>
  </si>
  <si>
    <t>m</t>
  </si>
  <si>
    <t>K</t>
  </si>
  <si>
    <t>j</t>
  </si>
  <si>
    <t>I</t>
  </si>
  <si>
    <t>c</t>
  </si>
  <si>
    <t>RESULTADO</t>
  </si>
  <si>
    <t>L</t>
  </si>
  <si>
    <t>l</t>
  </si>
  <si>
    <t>J</t>
  </si>
  <si>
    <t>n</t>
  </si>
  <si>
    <t>W</t>
  </si>
  <si>
    <t>T</t>
  </si>
  <si>
    <t>Límite Inferior</t>
  </si>
  <si>
    <t>Limite Superior</t>
  </si>
  <si>
    <t>Equivalencia</t>
  </si>
  <si>
    <t xml:space="preserve">TOTAL </t>
  </si>
  <si>
    <t>PLANTILLA DE CALIFICACIÓN KUDER ABREVIADO (Intereses Profesionales)</t>
  </si>
  <si>
    <t>Nombre y Apellidos:</t>
  </si>
  <si>
    <t>Curso:</t>
  </si>
  <si>
    <t>4to de secundaria</t>
  </si>
  <si>
    <t>Fecha:</t>
  </si>
  <si>
    <t>Nro</t>
  </si>
  <si>
    <t>Total</t>
  </si>
  <si>
    <t>PERFIL DE INTERESES PROFESIONALES</t>
  </si>
  <si>
    <t>Fecha evaluación:</t>
  </si>
  <si>
    <t>Colego:</t>
  </si>
  <si>
    <t>CAMPO DE INTERESES</t>
  </si>
  <si>
    <t>Distribución de Puntajes</t>
  </si>
  <si>
    <t>06</t>
  </si>
  <si>
    <t>07</t>
  </si>
  <si>
    <t>08</t>
  </si>
  <si>
    <t>09</t>
  </si>
  <si>
    <t>10</t>
  </si>
  <si>
    <t>11</t>
  </si>
  <si>
    <t>12</t>
  </si>
  <si>
    <t>13</t>
  </si>
  <si>
    <t>14</t>
  </si>
  <si>
    <t>15</t>
  </si>
  <si>
    <t>16</t>
  </si>
  <si>
    <t>0 Al aire libre</t>
  </si>
  <si>
    <t>1 Mecánico - Constructivo</t>
  </si>
  <si>
    <t>2 Cálculo</t>
  </si>
  <si>
    <t>3 Científico</t>
  </si>
  <si>
    <t>4 Persuasivo</t>
  </si>
  <si>
    <t>5 Artístico - Plástico</t>
  </si>
  <si>
    <t>6 Literario</t>
  </si>
  <si>
    <t>7 Musical</t>
  </si>
  <si>
    <t>8 Servicio Social</t>
  </si>
  <si>
    <t>9 Trabajo de Oficina</t>
  </si>
  <si>
    <t>NIVELES DE INTERES</t>
  </si>
  <si>
    <t>Rechazo Total</t>
  </si>
  <si>
    <t>Rechazo Parcial</t>
  </si>
  <si>
    <t>Indiferencia</t>
  </si>
  <si>
    <t>Interés Parcial</t>
  </si>
  <si>
    <t>Interés Total</t>
  </si>
  <si>
    <t>"0" Al aire libre</t>
  </si>
  <si>
    <t>"1" Mecánico - Constructivo</t>
  </si>
  <si>
    <t>"2" Cálculo</t>
  </si>
  <si>
    <t>"3" Científico</t>
  </si>
  <si>
    <t>"4" Persuasivo</t>
  </si>
  <si>
    <t>"5" Artístico - Plástico</t>
  </si>
  <si>
    <t>"6" Literario</t>
  </si>
  <si>
    <t>"7" Musical</t>
  </si>
  <si>
    <t>"8" Servicio Social</t>
  </si>
  <si>
    <t>"9" Trabajo de Oficina</t>
  </si>
  <si>
    <t>Resultados:</t>
  </si>
  <si>
    <t>El perfil de intereses profesionales con interés parcial es el de Persuasivo - Servicio Social (4-8)</t>
  </si>
  <si>
    <t>Puntajes Representativos</t>
  </si>
  <si>
    <t>Significado Campo de Interés</t>
  </si>
  <si>
    <t>Combinación 4-8</t>
  </si>
  <si>
    <t>Consejeros vocacionales, juristas, pedagógos, trabajadores sociales.</t>
  </si>
  <si>
    <t>Significado</t>
  </si>
  <si>
    <t>Actividad al aire libre: Interés y agrado por actividades que se realizan la mayor parte del tiempo en el campo, en los bosques o en el mar.</t>
  </si>
  <si>
    <t>Interés para trabajar con máquinas y herramientas, construir o arreglar artefactos mecánicos y eléctricos, muebles, etc.</t>
  </si>
  <si>
    <t>Lo poseen aquellas personas a quienes les agrada trabajar con números.</t>
  </si>
  <si>
    <t>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t>
  </si>
  <si>
    <t>Es propio de aquellos a quienes les gusta tratar con la gente, imponer sus puntos de vista, influir en la opinión de los demás, convencer a otros respecto de algún proyecto, venderles algún artículo, etc.</t>
  </si>
  <si>
    <t>Interés por hacer trabajos creativos, usando combinaciones de colores, materiales, formas y diseños, tales como dibujar, pintar, decorar, modelar, esculpir, tomar fotografías artísticas, etc.</t>
  </si>
  <si>
    <t>Se centra en el lenguaje considerado como medio de expresión. Lo poseen aquellos a quienes les gusta leer y expresar sus ideas en forma oral o escrita.</t>
  </si>
  <si>
    <t>Se sitúan aquí las personas que asisten con frecuencia a los conciertos, que se dedican a tocar un instrumento musical, cantar, bailar, leer sobre música o estudiar la vida de las compositores famosos.</t>
  </si>
  <si>
    <t>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t>
  </si>
  <si>
    <t>Es propio de las personas a quienes les gusta un tipo de trabajo de escritorio que requiere exactitud, orden y precisión.</t>
  </si>
  <si>
    <t>Campos de Intereses y Actividades Ocupacionales</t>
  </si>
  <si>
    <t>Ingenieros agronomos Ingenieros forestales Ingenieros de minas Ingenieros perqueros Geologos oficiales de Ejercito, Marina, Aviacion, Policia</t>
  </si>
  <si>
    <t xml:space="preserve">Antropologos      Astronomos                  Biologos                       Fisicos                   Ingenieros Electronicos Ingenieros Quimicos Medicos                      Odontologos                Psicologos                     Quimicos                     Quimicos Farmaceuticos Tecnicos de Laboratorio  </t>
  </si>
  <si>
    <t xml:space="preserve">Escritores                           Juristas                                Linguistas                            Periodistas                             Profesores (Letras)                 Traductores </t>
  </si>
  <si>
    <t xml:space="preserve">Ingenieros Civiles  Ingenieros Electricistas Ingenieros Industriales Ingenieros Mecanicos Ingenieros Metalurgicos Ingenieros Quimicos Aviadores                                 Tecnicos de Radio y TV Ebanistas </t>
  </si>
  <si>
    <t>Abogados             Administradores de negocios                     Diplomaticos                  Periodistas              Politicos                     Agentes de Seguros       AgeNtes de Publicidad    Jefes de Ventas             Locutores de Radio y TV</t>
  </si>
  <si>
    <t xml:space="preserve">Compositores                  Musicos                             Profesores de Musica           Artistas de Ballet </t>
  </si>
  <si>
    <t xml:space="preserve">Auditores              Contadores Publicos Economistas       Estadigrafos      Matematicas           Funcionarios Bancarios </t>
  </si>
  <si>
    <t xml:space="preserve">Arquitectos      Decoradores de Interiores Dibujantes, Pintores   Escultores, Fotografias </t>
  </si>
  <si>
    <t xml:space="preserve">Consejeros Vocacionales       Enfermeros(as)                 Medicos                              Pedagogos en General            Sacerdotes y Religiosos </t>
  </si>
  <si>
    <t xml:space="preserve">Archivistas                       Contadores                           Secetarios                             Taquigrafos(as)                  Tenedores de Libros </t>
  </si>
  <si>
    <t>Combinaciones</t>
  </si>
  <si>
    <t>Profesiones Sugeridas</t>
  </si>
  <si>
    <t xml:space="preserve">Ingenieros Agronomos ( Maquinarias Agricolas), Civiles, (Hidraulica, Transportes), de Minas, Navales, de Petroleo, Topografos </t>
  </si>
  <si>
    <t xml:space="preserve">Ingenieros Agronomos ( Estadistica, Economia), Metereologos </t>
  </si>
  <si>
    <t>Ingenieros Agronomos ( Fitotecnia, Parasitologia), Forestales, Sanitarios. Arqueologos, Geologos, Medicos Veterinarios</t>
  </si>
  <si>
    <t>Profesores de Educacion Fisica, Trabajadores Sociales.</t>
  </si>
  <si>
    <t>Ingenieros Civiles. Electricistas, Electronicos, Mecanicos</t>
  </si>
  <si>
    <t xml:space="preserve">Ingenieros Civiles, Electricistas, Electronicos, Endistriales, Mecanicos, Quimicos, Geologos, Odontologos, Optometras Tecnicos de Lavoratorio </t>
  </si>
  <si>
    <t>Ingenieros Industriales. Personal de Venta de Maquinarias. Automoviles. Etc.</t>
  </si>
  <si>
    <t xml:space="preserve">Arquitectos. Ingenieros Textiles. Profesores de artes manuales. </t>
  </si>
  <si>
    <t>Ingenieros de Sonido.</t>
  </si>
  <si>
    <t>Profesores de Materias Tecnicas</t>
  </si>
  <si>
    <t xml:space="preserve">Ingenieros (vease 13). Astronomos. Economistas. Fisicos. Matematicos. Quimicos </t>
  </si>
  <si>
    <t>Administradores de Negocios. Economistas</t>
  </si>
  <si>
    <t>Arquitectos. Ingenieros Civiles</t>
  </si>
  <si>
    <t>Economistas. Profesores (Matica, Materias Comerciales).</t>
  </si>
  <si>
    <t>Contadores Publicos. Empleados Bancarios. Tenedores de Libros</t>
  </si>
  <si>
    <t>Especialistas en Ciencias Sociales. Farmaceuticos. Profesores (Ciencias).</t>
  </si>
  <si>
    <t xml:space="preserve">Arquitectos-urbanistas. Arqueologos. Medicos-cirujanos. Odontologos </t>
  </si>
  <si>
    <t>Consejeros Vocacionales. Medicos. Psicologos. Profesores (Ciencias).</t>
  </si>
  <si>
    <t xml:space="preserve">Decoradores de Interiores. Dibujantes Publicitarios. Directores de Cine y TV. </t>
  </si>
  <si>
    <t>Escritores. Diplomaticos. Juristas. Periodistas. Profesores (letras).</t>
  </si>
  <si>
    <t>Actores y Actrices. Directores Musicales. Profesores de Musica y Canto.</t>
  </si>
  <si>
    <t xml:space="preserve">Consejeros Vocaciones, Juristas. Pedagogos. Trabajadores Sociales. </t>
  </si>
  <si>
    <t>Administradores de Negocios. Diplomaticos.</t>
  </si>
  <si>
    <t>Actores y Actrices. Escritores.</t>
  </si>
  <si>
    <t>Profesores de Artes Manuales.</t>
  </si>
  <si>
    <t>Actores y Actrices. Profesores de Musica y Canto.</t>
  </si>
  <si>
    <t>Especialistas en Ciencias Sociales. Farmaceuticos. Profesores (Letras y Ciencias).</t>
  </si>
  <si>
    <t>Bibliotecarios. Secretarios.</t>
  </si>
  <si>
    <t>Profesores (Musica, Baile).</t>
  </si>
  <si>
    <t>Profesores de Materias Comeciales.</t>
  </si>
  <si>
    <t>oo</t>
  </si>
  <si>
    <t>Muy Superior</t>
  </si>
  <si>
    <t>Superior</t>
  </si>
  <si>
    <t>Normal brillante</t>
  </si>
  <si>
    <t>Normal</t>
  </si>
  <si>
    <t>Inferior</t>
  </si>
  <si>
    <t>Deficiente</t>
  </si>
  <si>
    <t>Límite Superior</t>
  </si>
  <si>
    <t>"+"95</t>
  </si>
  <si>
    <t>Intelectualmente, muy superior al termino medio</t>
  </si>
  <si>
    <t>II+</t>
  </si>
  <si>
    <t>"+"90</t>
  </si>
  <si>
    <t>Definidamente superior al termino medio</t>
  </si>
  <si>
    <t>II</t>
  </si>
  <si>
    <t>"+"75</t>
  </si>
  <si>
    <t>Superior al término medio</t>
  </si>
  <si>
    <t>III+</t>
  </si>
  <si>
    <t>"+"50</t>
  </si>
  <si>
    <t>Término medio, posiblemente superior al término medio</t>
  </si>
  <si>
    <t>III</t>
  </si>
  <si>
    <t>Término medio, normal</t>
  </si>
  <si>
    <t>III-</t>
  </si>
  <si>
    <t>"-"50</t>
  </si>
  <si>
    <t>Término medio, posiblemente inferior al término medio</t>
  </si>
  <si>
    <t>IV</t>
  </si>
  <si>
    <t>Inferior al término medio</t>
  </si>
  <si>
    <t>"-"25</t>
  </si>
  <si>
    <t>IV-</t>
  </si>
  <si>
    <t>Definidamente inferior al termino medio</t>
  </si>
  <si>
    <t>"-"10</t>
  </si>
  <si>
    <t>V</t>
  </si>
  <si>
    <t>Deficiente mental</t>
  </si>
  <si>
    <t>"-"5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</si>
</sst>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5">
    <font>
      <sz val="11.0"/>
      <color theme="1"/>
      <name val="Calibri"/>
      <scheme val="minor"/>
    </font>
    <font>
      <sz val="11.0"/>
      <color theme="1"/>
      <name val="Calibri"/>
    </font>
    <font>
      <b/>
      <sz val="18.0"/>
      <color rgb="FF000000"/>
      <name val="Calibri"/>
    </font>
    <font/>
    <font>
      <b/>
      <sz val="14.0"/>
      <color theme="1"/>
      <name val="Calibri"/>
    </font>
    <font>
      <sz val="8.0"/>
      <color rgb="FF000000"/>
      <name val="Calibri"/>
    </font>
    <font>
      <sz val="9.0"/>
      <color rgb="FF000000"/>
      <name val="Calibri"/>
    </font>
    <font>
      <sz val="11.0"/>
      <color rgb="FFFF0000"/>
      <name val="Calibri"/>
    </font>
    <font>
      <sz val="11.0"/>
      <color rgb="FF339966"/>
      <name val="Calibri"/>
    </font>
    <font>
      <b/>
      <sz val="8.0"/>
      <color rgb="FF000000"/>
      <name val="Calibri"/>
    </font>
    <font>
      <b/>
      <sz val="11.0"/>
      <color theme="1"/>
      <name val="Calibri"/>
    </font>
    <font>
      <b/>
      <sz val="10.0"/>
      <color theme="1"/>
      <name val="Calibri"/>
    </font>
    <font>
      <sz val="11.0"/>
      <color rgb="FF000000"/>
      <name val="Calibri"/>
    </font>
    <font>
      <sz val="10.0"/>
      <color theme="1"/>
      <name val="Calibri"/>
    </font>
    <font>
      <color theme="1"/>
      <name val="Calibri"/>
    </font>
  </fonts>
  <fills count="8">
    <fill>
      <patternFill patternType="none"/>
    </fill>
    <fill>
      <patternFill patternType="lightGray"/>
    </fill>
    <fill>
      <patternFill patternType="solid">
        <fgColor rgb="FFFFFF00"/>
        <bgColor rgb="FFFFFF00"/>
      </patternFill>
    </fill>
    <fill>
      <patternFill patternType="solid">
        <fgColor rgb="FFBDD6EE"/>
        <bgColor rgb="FFBDD6EE"/>
      </patternFill>
    </fill>
    <fill>
      <patternFill patternType="solid">
        <fgColor rgb="FFFFFFFF"/>
        <bgColor rgb="FFFFFFFF"/>
      </patternFill>
    </fill>
    <fill>
      <patternFill patternType="solid">
        <fgColor rgb="FFD8D8D8"/>
        <bgColor rgb="FFD8D8D8"/>
      </patternFill>
    </fill>
    <fill>
      <patternFill patternType="solid">
        <fgColor rgb="FFFBE4D5"/>
        <bgColor rgb="FFFBE4D5"/>
      </patternFill>
    </fill>
    <fill>
      <patternFill patternType="solid">
        <fgColor rgb="FFE7E6E6"/>
        <bgColor rgb="FFE7E6E6"/>
      </patternFill>
    </fill>
  </fills>
  <borders count="51">
    <border/>
    <border>
      <bottom style="thin">
        <color rgb="FF000000"/>
      </bottom>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bottom style="thin">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bottom style="thin">
        <color rgb="FF000000"/>
      </bottom>
    </border>
    <border>
      <left style="medium">
        <color rgb="FF000000"/>
      </left>
      <right style="medium">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1" numFmtId="0" xfId="0" applyFont="1"/>
    <xf borderId="1" fillId="0" fontId="1" numFmtId="0" xfId="0" applyBorder="1" applyFont="1"/>
    <xf borderId="1" fillId="0" fontId="3" numFmtId="0" xfId="0" applyBorder="1" applyFont="1"/>
    <xf borderId="2" fillId="0" fontId="1" numFmtId="0" xfId="0" applyAlignment="1" applyBorder="1" applyFont="1">
      <alignment horizontal="center"/>
    </xf>
    <xf borderId="2" fillId="0" fontId="3" numFmtId="0" xfId="0" applyBorder="1" applyFont="1"/>
    <xf borderId="1" fillId="0" fontId="1" numFmtId="0" xfId="0" applyAlignment="1" applyBorder="1" applyFont="1">
      <alignment horizontal="left"/>
    </xf>
    <xf borderId="3" fillId="0" fontId="1" numFmtId="0" xfId="0" applyBorder="1" applyFont="1"/>
    <xf borderId="4" fillId="0" fontId="1" numFmtId="0" xfId="0" applyBorder="1" applyFont="1"/>
    <xf borderId="5" fillId="0" fontId="4" numFmtId="0" xfId="0" applyAlignment="1" applyBorder="1" applyFont="1">
      <alignment horizontal="center"/>
    </xf>
    <xf borderId="6" fillId="0" fontId="3" numFmtId="0" xfId="0" applyBorder="1" applyFont="1"/>
    <xf borderId="7" fillId="0" fontId="3" numFmtId="0" xfId="0" applyBorder="1" applyFont="1"/>
    <xf borderId="8" fillId="0" fontId="4" numFmtId="0" xfId="0" applyAlignment="1" applyBorder="1" applyFont="1">
      <alignment horizontal="center"/>
    </xf>
    <xf borderId="9" fillId="0" fontId="3" numFmtId="0" xfId="0" applyBorder="1" applyFont="1"/>
    <xf borderId="10" fillId="0" fontId="3" numFmtId="0" xfId="0" applyBorder="1" applyFont="1"/>
    <xf borderId="11" fillId="0" fontId="4" numFmtId="0" xfId="0" applyAlignment="1" applyBorder="1" applyFont="1">
      <alignment horizontal="center"/>
    </xf>
    <xf borderId="0" fillId="0" fontId="5" numFmtId="0" xfId="0" applyFont="1"/>
    <xf borderId="12" fillId="0" fontId="6" numFmtId="0" xfId="0" applyAlignment="1" applyBorder="1" applyFont="1">
      <alignment horizontal="center" vertical="center"/>
    </xf>
    <xf borderId="13" fillId="2" fontId="1" numFmtId="0" xfId="0" applyBorder="1" applyFill="1" applyFont="1"/>
    <xf borderId="14" fillId="3" fontId="1" numFmtId="0" xfId="0" applyBorder="1" applyFill="1" applyFont="1"/>
    <xf borderId="14" fillId="0" fontId="7" numFmtId="0" xfId="0" applyBorder="1" applyFont="1"/>
    <xf borderId="15" fillId="0" fontId="6" numFmtId="0" xfId="0" applyAlignment="1" applyBorder="1" applyFont="1">
      <alignment horizontal="center" vertical="center"/>
    </xf>
    <xf borderId="16" fillId="2" fontId="1" numFmtId="0" xfId="0" applyBorder="1" applyFont="1"/>
    <xf borderId="16" fillId="3" fontId="1" numFmtId="0" xfId="0" applyBorder="1" applyFont="1"/>
    <xf borderId="17" fillId="0" fontId="7" numFmtId="0" xfId="0" applyBorder="1" applyFont="1"/>
    <xf borderId="14" fillId="0" fontId="6" numFmtId="0" xfId="0" applyAlignment="1" applyBorder="1" applyFont="1">
      <alignment horizontal="center" vertical="center"/>
    </xf>
    <xf borderId="12" fillId="2" fontId="1" numFmtId="0" xfId="0" applyBorder="1" applyFont="1"/>
    <xf borderId="18" fillId="2" fontId="1" numFmtId="0" xfId="0" applyBorder="1" applyFont="1"/>
    <xf borderId="12" fillId="3" fontId="1" numFmtId="0" xfId="0" applyBorder="1" applyFont="1"/>
    <xf borderId="18" fillId="3" fontId="1" numFmtId="0" xfId="0" applyBorder="1" applyFont="1"/>
    <xf borderId="12" fillId="0" fontId="1" numFmtId="0" xfId="0" applyBorder="1" applyFont="1"/>
    <xf borderId="16" fillId="0" fontId="1" numFmtId="0" xfId="0" applyBorder="1" applyFont="1"/>
    <xf borderId="18" fillId="0" fontId="1" numFmtId="0" xfId="0" applyBorder="1" applyFont="1"/>
    <xf borderId="19" fillId="0" fontId="7" numFmtId="0" xfId="0" applyBorder="1" applyFont="1"/>
    <xf borderId="18" fillId="0" fontId="7" numFmtId="0" xfId="0" applyBorder="1" applyFont="1"/>
    <xf borderId="11" fillId="3" fontId="7" numFmtId="0" xfId="0" applyAlignment="1" applyBorder="1" applyFont="1">
      <alignment horizontal="center" readingOrder="0"/>
    </xf>
    <xf borderId="20" fillId="0" fontId="6" numFmtId="0" xfId="0" applyAlignment="1" applyBorder="1" applyFont="1">
      <alignment horizontal="center" vertical="center"/>
    </xf>
    <xf borderId="21" fillId="2" fontId="1" numFmtId="0" xfId="0" applyBorder="1" applyFont="1"/>
    <xf borderId="22" fillId="3" fontId="1" numFmtId="0" xfId="0" applyBorder="1" applyFont="1"/>
    <xf borderId="22" fillId="0" fontId="7" numFmtId="0" xfId="0" applyBorder="1" applyFont="1"/>
    <xf borderId="4" fillId="0" fontId="6" numFmtId="0" xfId="0" applyAlignment="1" applyBorder="1" applyFont="1">
      <alignment horizontal="center" vertical="center"/>
    </xf>
    <xf borderId="23" fillId="2" fontId="1" numFmtId="0" xfId="0" applyBorder="1" applyFont="1"/>
    <xf borderId="23" fillId="3" fontId="1" numFmtId="0" xfId="0" applyBorder="1" applyFont="1"/>
    <xf borderId="24" fillId="0" fontId="7" numFmtId="0" xfId="0" applyBorder="1" applyFont="1"/>
    <xf borderId="22" fillId="0" fontId="6" numFmtId="0" xfId="0" applyAlignment="1" applyBorder="1" applyFont="1">
      <alignment horizontal="center" vertical="center"/>
    </xf>
    <xf borderId="20" fillId="2" fontId="1" numFmtId="0" xfId="0" applyBorder="1" applyFont="1"/>
    <xf borderId="25" fillId="2" fontId="1" numFmtId="0" xfId="0" applyBorder="1" applyFont="1"/>
    <xf borderId="20" fillId="3" fontId="1" numFmtId="0" xfId="0" applyBorder="1" applyFont="1"/>
    <xf borderId="25" fillId="3" fontId="1" numFmtId="0" xfId="0" applyBorder="1" applyFont="1"/>
    <xf borderId="20" fillId="0" fontId="1" numFmtId="0" xfId="0" applyBorder="1" applyFont="1"/>
    <xf borderId="23" fillId="0" fontId="1" numFmtId="0" xfId="0" applyBorder="1" applyFont="1"/>
    <xf borderId="25" fillId="0" fontId="1" numFmtId="0" xfId="0" applyBorder="1" applyFont="1"/>
    <xf borderId="26" fillId="0" fontId="7" numFmtId="0" xfId="0" applyBorder="1" applyFont="1"/>
    <xf borderId="25" fillId="0" fontId="7" numFmtId="0" xfId="0" applyBorder="1" applyFont="1"/>
    <xf borderId="27" fillId="0" fontId="7" numFmtId="0" xfId="0" applyBorder="1" applyFont="1"/>
    <xf borderId="0" fillId="0" fontId="7" numFmtId="0" xfId="0" applyFont="1"/>
    <xf borderId="20" fillId="0" fontId="8" numFmtId="0" xfId="0" applyBorder="1" applyFont="1"/>
    <xf borderId="25" fillId="0" fontId="8" numFmtId="0" xfId="0" applyBorder="1" applyFont="1"/>
    <xf borderId="0" fillId="0" fontId="5" numFmtId="0" xfId="0" applyAlignment="1" applyFont="1">
      <alignment horizontal="center"/>
    </xf>
    <xf borderId="28" fillId="0" fontId="6" numFmtId="0" xfId="0" applyAlignment="1" applyBorder="1" applyFont="1">
      <alignment horizontal="center" vertical="center"/>
    </xf>
    <xf borderId="29" fillId="2" fontId="1" numFmtId="0" xfId="0" applyBorder="1" applyFont="1"/>
    <xf borderId="29" fillId="3" fontId="1" numFmtId="0" xfId="0" applyBorder="1" applyFont="1"/>
    <xf borderId="30" fillId="0" fontId="7" numFmtId="0" xfId="0" applyBorder="1" applyFont="1"/>
    <xf borderId="31" fillId="0" fontId="6" numFmtId="0" xfId="0" applyAlignment="1" applyBorder="1" applyFont="1">
      <alignment horizontal="center" vertical="center"/>
    </xf>
    <xf borderId="32" fillId="2" fontId="1" numFmtId="0" xfId="0" applyBorder="1" applyFont="1"/>
    <xf borderId="30" fillId="2" fontId="1" numFmtId="0" xfId="0" applyBorder="1" applyFont="1"/>
    <xf borderId="32" fillId="3" fontId="1" numFmtId="0" xfId="0" applyBorder="1" applyFont="1"/>
    <xf borderId="30" fillId="3" fontId="1" numFmtId="0" xfId="0" applyBorder="1" applyFont="1"/>
    <xf borderId="32" fillId="0" fontId="8" numFmtId="0" xfId="0" applyBorder="1" applyFont="1"/>
    <xf borderId="29" fillId="0" fontId="1" numFmtId="0" xfId="0" applyBorder="1" applyFont="1"/>
    <xf borderId="30" fillId="0" fontId="8" numFmtId="0" xfId="0" applyBorder="1" applyFont="1"/>
    <xf borderId="33" fillId="0" fontId="7" numFmtId="0" xfId="0" applyBorder="1" applyFont="1"/>
    <xf borderId="32" fillId="0" fontId="6" numFmtId="0" xfId="0" applyAlignment="1" applyBorder="1" applyFont="1">
      <alignment horizontal="center" vertical="center"/>
    </xf>
    <xf borderId="34" fillId="2" fontId="1" numFmtId="0" xfId="0" applyBorder="1" applyFont="1"/>
    <xf borderId="31" fillId="3" fontId="1" numFmtId="0" xfId="0" applyBorder="1" applyFont="1"/>
    <xf borderId="31" fillId="0" fontId="7" numFmtId="0" xfId="0" applyBorder="1" applyFont="1"/>
    <xf borderId="35" fillId="0" fontId="7" numFmtId="0" xfId="0" applyBorder="1" applyFont="1"/>
    <xf borderId="0" fillId="0" fontId="1" numFmtId="0" xfId="0" applyAlignment="1" applyFont="1">
      <alignment horizontal="center" vertical="center"/>
    </xf>
    <xf borderId="24" fillId="0" fontId="9" numFmtId="0" xfId="0" applyAlignment="1" applyBorder="1" applyFont="1">
      <alignment horizontal="center"/>
    </xf>
    <xf borderId="3" fillId="0" fontId="3" numFmtId="0" xfId="0" applyBorder="1" applyFont="1"/>
    <xf borderId="4" fillId="0" fontId="3" numFmtId="0" xfId="0" applyBorder="1" applyFont="1"/>
    <xf borderId="24" fillId="0" fontId="1" numFmtId="0" xfId="0" applyAlignment="1" applyBorder="1" applyFont="1">
      <alignment horizontal="center"/>
    </xf>
    <xf borderId="24" fillId="0" fontId="5" numFmtId="0" xfId="0" applyAlignment="1" applyBorder="1" applyFont="1">
      <alignment horizontal="center"/>
    </xf>
    <xf borderId="0" fillId="0" fontId="10" numFmtId="0" xfId="0" applyAlignment="1" applyFont="1">
      <alignment horizontal="center"/>
    </xf>
    <xf borderId="0" fillId="0" fontId="11" numFmtId="0" xfId="0" applyAlignment="1" applyFont="1">
      <alignment horizontal="left"/>
    </xf>
    <xf borderId="0" fillId="4" fontId="12" numFmtId="0" xfId="0" applyAlignment="1" applyFill="1" applyFont="1">
      <alignment horizontal="left"/>
    </xf>
    <xf borderId="1" fillId="0" fontId="13" numFmtId="0" xfId="0" applyBorder="1" applyFont="1"/>
    <xf borderId="0" fillId="0" fontId="11" numFmtId="0" xfId="0" applyAlignment="1" applyFont="1">
      <alignment horizontal="right"/>
    </xf>
    <xf borderId="0" fillId="0" fontId="13" numFmtId="0" xfId="0" applyFont="1"/>
    <xf borderId="0" fillId="0" fontId="11" numFmtId="0" xfId="0" applyFont="1"/>
    <xf borderId="3" fillId="0" fontId="13" numFmtId="0" xfId="0" applyAlignment="1" applyBorder="1" applyFont="1">
      <alignment horizontal="left" shrinkToFit="0" vertical="bottom" wrapText="0"/>
    </xf>
    <xf borderId="3" fillId="0" fontId="13" numFmtId="0" xfId="0" applyBorder="1" applyFont="1"/>
    <xf borderId="1" fillId="0" fontId="13" numFmtId="164" xfId="0" applyBorder="1" applyFont="1" applyNumberFormat="1"/>
    <xf borderId="23" fillId="0" fontId="10" numFmtId="0" xfId="0" applyAlignment="1" applyBorder="1" applyFont="1">
      <alignment horizontal="center"/>
    </xf>
    <xf borderId="23" fillId="0" fontId="1" numFmtId="0" xfId="0" applyAlignment="1" applyBorder="1" applyFont="1">
      <alignment horizontal="center"/>
    </xf>
    <xf borderId="23" fillId="5" fontId="1" numFmtId="0" xfId="0" applyBorder="1" applyFill="1" applyFont="1"/>
    <xf borderId="23" fillId="0" fontId="10" numFmtId="0" xfId="0" applyAlignment="1" applyBorder="1" applyFont="1">
      <alignment horizontal="right"/>
    </xf>
    <xf borderId="23" fillId="6" fontId="10" numFmtId="0" xfId="0" applyAlignment="1" applyBorder="1" applyFill="1" applyFont="1">
      <alignment horizontal="center"/>
    </xf>
    <xf borderId="0" fillId="0" fontId="14" numFmtId="0" xfId="0" applyFont="1"/>
    <xf borderId="0" fillId="0" fontId="14" numFmtId="164" xfId="0" applyFont="1" applyNumberFormat="1"/>
    <xf borderId="36" fillId="0" fontId="10" numFmtId="0" xfId="0" applyAlignment="1" applyBorder="1" applyFont="1">
      <alignment horizontal="center" vertical="center"/>
    </xf>
    <xf borderId="8" fillId="0" fontId="10" numFmtId="0" xfId="0" applyAlignment="1" applyBorder="1" applyFont="1">
      <alignment horizontal="center"/>
    </xf>
    <xf borderId="37" fillId="0" fontId="3" numFmtId="0" xfId="0" applyBorder="1" applyFont="1"/>
    <xf borderId="38" fillId="0" fontId="1" numFmtId="49" xfId="0" applyAlignment="1" applyBorder="1" applyFont="1" applyNumberFormat="1">
      <alignment horizontal="center"/>
    </xf>
    <xf borderId="39" fillId="0" fontId="1" numFmtId="49" xfId="0" applyAlignment="1" applyBorder="1" applyFont="1" applyNumberFormat="1">
      <alignment horizontal="center"/>
    </xf>
    <xf borderId="40" fillId="0" fontId="1" numFmtId="49" xfId="0" applyAlignment="1" applyBorder="1" applyFont="1" applyNumberFormat="1">
      <alignment horizontal="center"/>
    </xf>
    <xf borderId="39" fillId="0" fontId="1" numFmtId="0" xfId="0" applyAlignment="1" applyBorder="1" applyFont="1">
      <alignment horizontal="center"/>
    </xf>
    <xf borderId="40" fillId="0" fontId="1" numFmtId="0" xfId="0" applyAlignment="1" applyBorder="1" applyFont="1">
      <alignment horizontal="center"/>
    </xf>
    <xf borderId="38" fillId="0" fontId="1" numFmtId="0" xfId="0" applyAlignment="1" applyBorder="1" applyFont="1">
      <alignment horizontal="center"/>
    </xf>
    <xf borderId="41" fillId="0" fontId="1" numFmtId="0" xfId="0" applyBorder="1" applyFont="1"/>
    <xf borderId="42" fillId="0" fontId="1" numFmtId="0" xfId="0" applyAlignment="1" applyBorder="1" applyFont="1">
      <alignment horizontal="center"/>
    </xf>
    <xf borderId="43" fillId="0" fontId="1" numFmtId="0" xfId="0" applyAlignment="1" applyBorder="1" applyFont="1">
      <alignment horizontal="center"/>
    </xf>
    <xf borderId="44" fillId="0" fontId="1" numFmtId="0" xfId="0" applyAlignment="1" applyBorder="1" applyFont="1">
      <alignment horizontal="center"/>
    </xf>
    <xf borderId="45" fillId="0" fontId="1" numFmtId="0" xfId="0" applyAlignment="1" applyBorder="1" applyFont="1">
      <alignment horizontal="center"/>
    </xf>
    <xf borderId="22" fillId="0" fontId="1" numFmtId="0" xfId="0" applyBorder="1" applyFont="1"/>
    <xf borderId="4" fillId="0" fontId="1" numFmtId="0" xfId="0" applyAlignment="1" applyBorder="1" applyFont="1">
      <alignment horizontal="center"/>
    </xf>
    <xf borderId="25" fillId="0" fontId="1" numFmtId="0" xfId="0" applyAlignment="1" applyBorder="1" applyFont="1">
      <alignment horizontal="center"/>
    </xf>
    <xf borderId="20" fillId="0" fontId="1" numFmtId="0" xfId="0" applyAlignment="1" applyBorder="1" applyFont="1">
      <alignment horizontal="center"/>
    </xf>
    <xf borderId="23" fillId="6" fontId="1" numFmtId="0" xfId="0" applyAlignment="1" applyBorder="1" applyFont="1">
      <alignment horizontal="center"/>
    </xf>
    <xf borderId="20" fillId="6" fontId="1" numFmtId="0" xfId="0" applyAlignment="1" applyBorder="1" applyFont="1">
      <alignment horizontal="center"/>
    </xf>
    <xf borderId="46" fillId="0" fontId="1" numFmtId="0" xfId="0" applyBorder="1" applyFont="1"/>
    <xf borderId="47" fillId="0" fontId="1" numFmtId="0" xfId="0" applyAlignment="1" applyBorder="1" applyFont="1">
      <alignment horizontal="center"/>
    </xf>
    <xf borderId="48" fillId="0" fontId="1" numFmtId="0" xfId="0" applyAlignment="1" applyBorder="1" applyFont="1">
      <alignment horizontal="center"/>
    </xf>
    <xf borderId="49" fillId="0" fontId="1" numFmtId="0" xfId="0" applyAlignment="1" applyBorder="1" applyFont="1">
      <alignment horizontal="center"/>
    </xf>
    <xf borderId="50" fillId="0" fontId="1" numFmtId="0" xfId="0" applyAlignment="1" applyBorder="1" applyFont="1">
      <alignment horizontal="center"/>
    </xf>
    <xf borderId="11" fillId="0" fontId="10" numFmtId="0" xfId="0" applyBorder="1" applyFont="1"/>
    <xf borderId="9" fillId="0" fontId="10" numFmtId="0" xfId="0" applyAlignment="1" applyBorder="1" applyFont="1">
      <alignment horizontal="center"/>
    </xf>
    <xf borderId="0" fillId="0" fontId="1" numFmtId="0" xfId="0" applyAlignment="1" applyFont="1">
      <alignment shrinkToFit="0" vertical="center" wrapText="1"/>
    </xf>
    <xf borderId="24" fillId="0" fontId="10" numFmtId="0" xfId="0" applyAlignment="1" applyBorder="1" applyFont="1">
      <alignment horizontal="center" shrinkToFit="0" vertical="center" wrapText="1"/>
    </xf>
    <xf borderId="0" fillId="0" fontId="1" numFmtId="0" xfId="0" applyAlignment="1" applyFont="1">
      <alignment vertical="center"/>
    </xf>
    <xf borderId="24" fillId="0" fontId="1" numFmtId="0" xfId="0" applyAlignment="1" applyBorder="1" applyFont="1">
      <alignment horizontal="center" vertical="center"/>
    </xf>
    <xf borderId="24" fillId="6" fontId="1" numFmtId="0" xfId="0" applyAlignment="1" applyBorder="1" applyFont="1">
      <alignment horizontal="center" vertical="center"/>
    </xf>
    <xf borderId="0" fillId="0" fontId="10" numFmtId="0" xfId="0" applyAlignment="1" applyFont="1">
      <alignment horizontal="right"/>
    </xf>
    <xf borderId="0" fillId="0" fontId="10" numFmtId="0" xfId="0" applyFont="1"/>
    <xf borderId="0" fillId="0" fontId="1" numFmtId="0" xfId="0" applyAlignment="1" applyFont="1">
      <alignment horizontal="right" vertical="center"/>
    </xf>
    <xf borderId="0" fillId="0" fontId="1" numFmtId="0" xfId="0" applyAlignment="1" applyFont="1">
      <alignment horizontal="left" shrinkToFit="0" vertical="center" wrapText="1"/>
    </xf>
    <xf borderId="23" fillId="6" fontId="10" numFmtId="0" xfId="0" applyAlignment="1" applyBorder="1" applyFont="1">
      <alignment vertical="center"/>
    </xf>
    <xf borderId="23" fillId="6" fontId="10" numFmtId="0" xfId="0" applyAlignment="1" applyBorder="1" applyFont="1">
      <alignment horizontal="center" shrinkToFit="0" vertical="center" wrapText="1"/>
    </xf>
    <xf borderId="23" fillId="0" fontId="1" numFmtId="0" xfId="0" applyAlignment="1" applyBorder="1" applyFont="1">
      <alignment vertical="center"/>
    </xf>
    <xf borderId="23" fillId="0" fontId="1" numFmtId="0" xfId="0" applyAlignment="1" applyBorder="1" applyFont="1">
      <alignment horizontal="left" shrinkToFit="0" vertical="center" wrapText="1"/>
    </xf>
    <xf borderId="1" fillId="0" fontId="10" numFmtId="0" xfId="0" applyAlignment="1" applyBorder="1" applyFont="1">
      <alignment horizontal="center" shrinkToFit="0" vertical="center" wrapText="1"/>
    </xf>
    <xf borderId="0" fillId="0" fontId="1" numFmtId="0" xfId="0" applyAlignment="1" applyFont="1">
      <alignment shrinkToFit="0" wrapText="1"/>
    </xf>
    <xf borderId="23" fillId="0" fontId="1" numFmtId="0" xfId="0" applyAlignment="1" applyBorder="1" applyFont="1">
      <alignment horizontal="center" shrinkToFit="0" wrapText="1"/>
    </xf>
    <xf borderId="23" fillId="0" fontId="1" numFmtId="0" xfId="0" applyAlignment="1" applyBorder="1" applyFont="1">
      <alignment horizontal="left" shrinkToFit="0" vertical="top" wrapText="1"/>
    </xf>
    <xf borderId="23" fillId="0" fontId="1" numFmtId="0" xfId="0" applyAlignment="1" applyBorder="1" applyFont="1">
      <alignment horizontal="center" shrinkToFit="0" vertical="center" wrapText="1"/>
    </xf>
    <xf borderId="0" fillId="0" fontId="1" numFmtId="0" xfId="0" applyAlignment="1" applyFont="1">
      <alignment horizontal="center" shrinkToFit="0" wrapText="1"/>
    </xf>
    <xf borderId="23" fillId="0" fontId="1" numFmtId="0" xfId="0" applyAlignment="1" applyBorder="1" applyFont="1">
      <alignment horizontal="center" vertical="center"/>
    </xf>
    <xf borderId="24" fillId="7" fontId="10" numFmtId="0" xfId="0" applyAlignment="1" applyBorder="1" applyFill="1" applyFont="1">
      <alignment horizontal="center"/>
    </xf>
    <xf borderId="23" fillId="7" fontId="10" numFmtId="0" xfId="0" applyAlignment="1" applyBorder="1" applyFont="1">
      <alignment horizontal="center"/>
    </xf>
    <xf borderId="1" fillId="0" fontId="1" numFmtId="0" xfId="0" applyAlignment="1" applyBorder="1" applyFont="1">
      <alignment horizontal="center"/>
    </xf>
    <xf borderId="23" fillId="2" fontId="1" numFmtId="0" xfId="0" applyAlignment="1" applyBorder="1" applyFont="1">
      <alignment horizontal="center"/>
    </xf>
    <xf borderId="23" fillId="0" fontId="7"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352425</xdr:colOff>
      <xdr:row>0</xdr:row>
      <xdr:rowOff>352425</xdr:rowOff>
    </xdr:from>
    <xdr:ext cx="5019675" cy="3514725"/>
    <xdr:pic>
      <xdr:nvPicPr>
        <xdr:cNvPr descr="_Pic1"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704850</xdr:colOff>
      <xdr:row>2</xdr:row>
      <xdr:rowOff>190500</xdr:rowOff>
    </xdr:from>
    <xdr:ext cx="3952875" cy="5657850"/>
    <xdr:pic>
      <xdr:nvPicPr>
        <xdr:cNvPr descr="_Pic1"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1</xdr:row>
      <xdr:rowOff>57150</xdr:rowOff>
    </xdr:from>
    <xdr:ext cx="6105525" cy="4533900"/>
    <xdr:pic>
      <xdr:nvPicPr>
        <xdr:cNvPr descr="_Pic1"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10.29"/>
    <col customWidth="1" min="2" max="2" width="4.0"/>
    <col customWidth="1" hidden="1" min="3" max="3" width="5.29"/>
    <col customWidth="1" min="4" max="4" width="4.43"/>
    <col customWidth="1" hidden="1" min="5" max="5" width="4.43"/>
    <col customWidth="1" min="6" max="6" width="4.43"/>
    <col customWidth="1" hidden="1" min="7" max="7" width="4.43"/>
    <col customWidth="1" min="8" max="8" width="4.43"/>
    <col customWidth="1" hidden="1" min="9" max="9" width="4.43"/>
    <col customWidth="1" min="10" max="10" width="4.43"/>
    <col customWidth="1" hidden="1" min="11" max="13" width="4.43"/>
    <col customWidth="1" min="14" max="16" width="4.43"/>
    <col customWidth="1" hidden="1" min="17" max="20" width="4.43"/>
    <col customWidth="1" min="21" max="21" width="5.86"/>
    <col customWidth="1" hidden="1" min="22" max="22" width="4.43"/>
    <col customWidth="1" min="23" max="23" width="7.14"/>
    <col customWidth="1" hidden="1" min="24" max="24" width="4.43"/>
    <col customWidth="1" min="25" max="25" width="4.57"/>
    <col customWidth="1" hidden="1" min="26" max="26" width="4.57"/>
    <col customWidth="1" min="27" max="27" width="4.57"/>
    <col customWidth="1" hidden="1" min="28" max="28" width="4.57"/>
    <col customWidth="1" min="29" max="29" width="4.57"/>
    <col customWidth="1" hidden="1" min="30" max="30" width="4.57"/>
    <col customWidth="1" min="31" max="31" width="4.57"/>
    <col customWidth="1" hidden="1" min="32" max="32" width="4.57"/>
    <col customWidth="1" min="33" max="33" width="4.57"/>
    <col customWidth="1" hidden="1" min="34" max="34" width="4.57"/>
    <col customWidth="1" min="35" max="35" width="4.57"/>
    <col customWidth="1" hidden="1" min="36" max="36" width="4.57"/>
    <col customWidth="1" min="37" max="37" width="13.29"/>
    <col customWidth="1" min="38" max="38" width="25.57"/>
    <col customWidth="1" hidden="1" min="39" max="39" width="14.29"/>
    <col customWidth="1" hidden="1" min="40" max="40" width="13.71"/>
    <col customWidth="1" hidden="1" min="41" max="41" width="6.0"/>
    <col customWidth="1" hidden="1" min="42" max="42" width="8.71"/>
    <col customWidth="1" hidden="1" min="43" max="43" width="12.14"/>
    <col customWidth="1" hidden="1" min="44" max="44" width="8.71"/>
    <col customWidth="1" hidden="1" min="45" max="45" width="6.71"/>
    <col customWidth="1" hidden="1" min="46" max="46" width="23.57"/>
  </cols>
  <sheetData>
    <row r="1" ht="14.25" customHeight="1">
      <c r="A1" s="1" t="s">
        <v>0</v>
      </c>
      <c r="B1" s="2" t="s">
        <v>1</v>
      </c>
      <c r="AK1" s="2"/>
      <c r="AL1" s="3"/>
      <c r="AM1" s="3"/>
      <c r="AN1" s="3"/>
      <c r="AO1" s="3"/>
      <c r="AP1" s="3"/>
      <c r="AQ1" s="3"/>
      <c r="AR1" s="3"/>
      <c r="AS1" s="3"/>
      <c r="AT1" s="3"/>
    </row>
    <row r="2" ht="14.25" customHeight="1">
      <c r="A2" s="1"/>
      <c r="B2" s="1"/>
      <c r="C2" s="1"/>
      <c r="D2" s="1"/>
      <c r="E2" s="1"/>
      <c r="F2" s="1"/>
      <c r="G2" s="1"/>
      <c r="H2" s="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ht="21.75" customHeight="1">
      <c r="A3" s="1"/>
      <c r="B3" s="1" t="str">
        <f>+KUDER!A2</f>
        <v>Nombre y Apellidos:</v>
      </c>
      <c r="K3" s="4"/>
      <c r="L3" s="4"/>
      <c r="M3" s="4"/>
      <c r="N3" s="4" t="s">
        <v>2</v>
      </c>
      <c r="O3" s="5"/>
      <c r="P3" s="5"/>
      <c r="Q3" s="5"/>
      <c r="R3" s="5"/>
      <c r="S3" s="5"/>
      <c r="T3" s="5"/>
      <c r="U3" s="5"/>
      <c r="V3" s="5"/>
      <c r="W3" s="5"/>
      <c r="X3" s="5"/>
      <c r="Y3" s="5"/>
      <c r="Z3" s="5"/>
      <c r="AA3" s="5"/>
      <c r="AB3" s="5"/>
      <c r="AC3" s="5"/>
      <c r="AD3" s="5"/>
      <c r="AE3" s="5"/>
      <c r="AF3" s="5"/>
      <c r="AG3" s="5"/>
      <c r="AH3" s="4"/>
      <c r="AI3" s="4"/>
      <c r="AJ3" s="4"/>
      <c r="AK3" s="3"/>
      <c r="AL3" s="3"/>
      <c r="AM3" s="3"/>
      <c r="AN3" s="3"/>
      <c r="AO3" s="3"/>
      <c r="AP3" s="3"/>
      <c r="AQ3" s="3"/>
      <c r="AR3" s="3"/>
      <c r="AS3" s="3"/>
      <c r="AT3" s="3"/>
    </row>
    <row r="4" ht="21.75" customHeight="1">
      <c r="A4" s="1"/>
      <c r="B4" s="1" t="s">
        <v>3</v>
      </c>
      <c r="K4" s="4"/>
      <c r="L4" s="4"/>
      <c r="M4" s="4"/>
      <c r="N4" s="4" t="s">
        <v>4</v>
      </c>
      <c r="O4" s="5"/>
      <c r="P4" s="5"/>
      <c r="Q4" s="4"/>
      <c r="R4" s="4"/>
      <c r="S4" s="4"/>
      <c r="T4" s="4"/>
      <c r="U4" s="4"/>
      <c r="V4" s="4"/>
      <c r="W4" s="4"/>
      <c r="X4" s="6" t="s">
        <v>5</v>
      </c>
      <c r="Y4" s="7"/>
      <c r="Z4" s="3"/>
      <c r="AA4" s="4" t="s">
        <v>6</v>
      </c>
      <c r="AB4" s="5"/>
      <c r="AC4" s="5"/>
      <c r="AD4" s="5"/>
      <c r="AE4" s="5"/>
      <c r="AF4" s="5"/>
      <c r="AG4" s="5"/>
      <c r="AH4" s="5"/>
      <c r="AI4" s="5"/>
      <c r="AJ4" s="4"/>
      <c r="AK4" s="3"/>
      <c r="AL4" s="3"/>
      <c r="AM4" s="3"/>
      <c r="AN4" s="3"/>
      <c r="AO4" s="3"/>
      <c r="AP4" s="3"/>
      <c r="AQ4" s="3"/>
      <c r="AR4" s="3"/>
      <c r="AS4" s="3"/>
      <c r="AT4" s="3"/>
    </row>
    <row r="5" ht="21.75" customHeight="1">
      <c r="A5" s="1"/>
      <c r="B5" s="1" t="s">
        <v>7</v>
      </c>
      <c r="K5" s="4"/>
      <c r="L5" s="4"/>
      <c r="M5" s="4"/>
      <c r="N5" s="4" t="s">
        <v>8</v>
      </c>
      <c r="O5" s="5"/>
      <c r="P5" s="5"/>
      <c r="Q5" s="5"/>
      <c r="R5" s="5"/>
      <c r="S5" s="5"/>
      <c r="T5" s="5"/>
      <c r="U5" s="5"/>
      <c r="V5" s="5"/>
      <c r="W5" s="5"/>
      <c r="X5" s="5"/>
      <c r="Y5" s="5"/>
      <c r="Z5" s="5"/>
      <c r="AA5" s="5"/>
      <c r="AB5" s="5"/>
      <c r="AC5" s="5"/>
      <c r="AD5" s="5"/>
      <c r="AE5" s="5"/>
      <c r="AF5" s="4"/>
      <c r="AG5" s="4"/>
      <c r="AH5" s="4"/>
      <c r="AI5" s="4"/>
      <c r="AJ5" s="4"/>
      <c r="AK5" s="3"/>
      <c r="AL5" s="3"/>
      <c r="AM5" s="3"/>
      <c r="AN5" s="3"/>
      <c r="AO5" s="3"/>
      <c r="AP5" s="3"/>
      <c r="AQ5" s="3"/>
      <c r="AR5" s="3"/>
      <c r="AS5" s="3"/>
      <c r="AT5" s="3"/>
    </row>
    <row r="6" ht="21.75" customHeight="1">
      <c r="A6" s="1"/>
      <c r="B6" s="1" t="s">
        <v>9</v>
      </c>
      <c r="K6" s="4"/>
      <c r="L6" s="4"/>
      <c r="M6" s="4"/>
      <c r="N6" s="8">
        <v>7.5746263E7</v>
      </c>
      <c r="O6" s="5"/>
      <c r="P6" s="5"/>
      <c r="Q6" s="5"/>
      <c r="R6" s="5"/>
      <c r="S6" s="5"/>
      <c r="T6" s="5"/>
      <c r="U6" s="5"/>
      <c r="V6" s="5"/>
      <c r="W6" s="5"/>
      <c r="X6" s="5"/>
      <c r="Y6" s="5"/>
      <c r="Z6" s="5"/>
      <c r="AA6" s="5"/>
      <c r="AB6" s="5"/>
      <c r="AC6" s="5"/>
      <c r="AD6" s="9"/>
      <c r="AE6" s="9"/>
      <c r="AF6" s="9"/>
      <c r="AG6" s="9"/>
      <c r="AH6" s="9"/>
      <c r="AI6" s="9"/>
      <c r="AJ6" s="9"/>
      <c r="AK6" s="3"/>
      <c r="AL6" s="3"/>
      <c r="AM6" s="3"/>
      <c r="AN6" s="3"/>
      <c r="AO6" s="3"/>
      <c r="AP6" s="3"/>
      <c r="AQ6" s="3"/>
      <c r="AR6" s="3"/>
      <c r="AS6" s="3"/>
      <c r="AT6" s="3"/>
    </row>
    <row r="7" ht="14.25" customHeight="1">
      <c r="A7" s="3"/>
      <c r="B7" s="3"/>
      <c r="C7" s="3"/>
      <c r="D7" s="3"/>
      <c r="E7" s="3"/>
      <c r="F7" s="3"/>
      <c r="G7" s="3"/>
      <c r="H7" s="3"/>
      <c r="I7" s="3"/>
      <c r="J7" s="3"/>
      <c r="K7" s="3"/>
      <c r="L7" s="3"/>
      <c r="M7" s="3"/>
      <c r="N7" s="3"/>
      <c r="O7" s="3"/>
      <c r="P7" s="3"/>
      <c r="Q7" s="10">
        <f>IF(N7="",0,IF(K7=N7,1,-1))</f>
        <v>0</v>
      </c>
      <c r="R7" s="3"/>
      <c r="S7" s="3">
        <f>IF(R7="",0,IF(O7=R7,1,-1))</f>
        <v>0</v>
      </c>
      <c r="T7" s="3"/>
      <c r="U7" s="3"/>
      <c r="V7" s="3"/>
      <c r="W7" s="3"/>
      <c r="X7" s="3"/>
      <c r="Y7" s="3"/>
      <c r="Z7" s="3"/>
      <c r="AA7" s="3"/>
      <c r="AB7" s="3"/>
      <c r="AC7" s="3"/>
      <c r="AD7" s="3"/>
      <c r="AE7" s="3"/>
      <c r="AF7" s="3"/>
      <c r="AG7" s="3"/>
      <c r="AH7" s="3"/>
      <c r="AI7" s="3"/>
      <c r="AJ7" s="3"/>
      <c r="AK7" s="3"/>
      <c r="AL7" s="3"/>
      <c r="AM7" s="3"/>
      <c r="AN7" s="3"/>
      <c r="AO7" s="3"/>
      <c r="AP7" s="3"/>
      <c r="AQ7" s="3"/>
      <c r="AR7" s="3"/>
      <c r="AS7" s="3"/>
      <c r="AT7" s="3"/>
    </row>
    <row r="8" ht="14.25" customHeight="1">
      <c r="A8" s="3"/>
      <c r="B8" s="11" t="s">
        <v>10</v>
      </c>
      <c r="C8" s="12"/>
      <c r="D8" s="12"/>
      <c r="E8" s="12"/>
      <c r="F8" s="12"/>
      <c r="G8" s="12"/>
      <c r="H8" s="12"/>
      <c r="I8" s="13"/>
      <c r="J8" s="11" t="s">
        <v>11</v>
      </c>
      <c r="K8" s="12"/>
      <c r="L8" s="12"/>
      <c r="M8" s="12"/>
      <c r="N8" s="12"/>
      <c r="O8" s="12"/>
      <c r="P8" s="12"/>
      <c r="Q8" s="12"/>
      <c r="R8" s="12"/>
      <c r="S8" s="12"/>
      <c r="T8" s="12"/>
      <c r="U8" s="14" t="s">
        <v>12</v>
      </c>
      <c r="V8" s="15"/>
      <c r="W8" s="15"/>
      <c r="X8" s="16"/>
      <c r="Y8" s="14" t="s">
        <v>13</v>
      </c>
      <c r="Z8" s="15"/>
      <c r="AA8" s="15"/>
      <c r="AB8" s="15"/>
      <c r="AC8" s="15"/>
      <c r="AD8" s="15"/>
      <c r="AE8" s="15"/>
      <c r="AF8" s="15"/>
      <c r="AG8" s="15"/>
      <c r="AH8" s="15"/>
      <c r="AI8" s="15"/>
      <c r="AJ8" s="16"/>
      <c r="AK8" s="17" t="s">
        <v>14</v>
      </c>
      <c r="AL8" s="3"/>
      <c r="AM8" s="3"/>
      <c r="AN8" s="3"/>
      <c r="AO8" s="3"/>
      <c r="AP8" s="3"/>
      <c r="AQ8" s="3"/>
      <c r="AR8" s="3"/>
      <c r="AS8" s="3"/>
      <c r="AT8" s="18"/>
    </row>
    <row r="9" ht="14.25" customHeight="1">
      <c r="A9" s="3"/>
      <c r="B9" s="19">
        <v>1.0</v>
      </c>
      <c r="C9" s="20" t="s">
        <v>15</v>
      </c>
      <c r="D9" s="21" t="s">
        <v>15</v>
      </c>
      <c r="E9" s="22">
        <f t="shared" ref="E9:E33" si="1">IF(C9=D9,1,0)</f>
        <v>1</v>
      </c>
      <c r="F9" s="23">
        <v>26.0</v>
      </c>
      <c r="G9" s="24" t="s">
        <v>15</v>
      </c>
      <c r="H9" s="25" t="s">
        <v>15</v>
      </c>
      <c r="I9" s="26">
        <f t="shared" ref="I9:I33" si="2">IF(G9=H9,1,0)</f>
        <v>1</v>
      </c>
      <c r="J9" s="27">
        <v>1.0</v>
      </c>
      <c r="K9" s="28" t="s">
        <v>15</v>
      </c>
      <c r="L9" s="24" t="s">
        <v>16</v>
      </c>
      <c r="M9" s="29"/>
      <c r="N9" s="30" t="s">
        <v>17</v>
      </c>
      <c r="O9" s="25" t="s">
        <v>18</v>
      </c>
      <c r="P9" s="31"/>
      <c r="Q9" s="32">
        <f t="shared" ref="Q9:Q28" si="3">IF(N9="",0,IF(COUNTIF($K9:$M9,N9)=0,-1,1))</f>
        <v>-1</v>
      </c>
      <c r="R9" s="33">
        <f t="shared" ref="R9:R28" si="4">IF(O9="",0,IF(O9=N9,0,IF(COUNTIF($K9:$M9,O9)=0,-1,1)))</f>
        <v>-1</v>
      </c>
      <c r="S9" s="34">
        <f t="shared" ref="S9:S28" si="5">IF(P9="",0,IF(OR(P9=O9,P9=N9),0,IF(COUNTIF($K9:$M9,P9)=0,-1,1)))</f>
        <v>0</v>
      </c>
      <c r="T9" s="35">
        <f t="shared" ref="T9:T28" si="6">SUM(Q9:S9)</f>
        <v>-2</v>
      </c>
      <c r="U9" s="23">
        <v>1.0</v>
      </c>
      <c r="V9" s="24" t="s">
        <v>19</v>
      </c>
      <c r="W9" s="21" t="s">
        <v>20</v>
      </c>
      <c r="X9" s="36">
        <f t="shared" ref="X9:X38" si="7">IF(V9=W9,1,0)</f>
        <v>1</v>
      </c>
      <c r="Y9" s="19">
        <v>1.0</v>
      </c>
      <c r="Z9" s="24" t="s">
        <v>21</v>
      </c>
      <c r="AA9" s="25" t="s">
        <v>21</v>
      </c>
      <c r="AB9" s="26">
        <f t="shared" ref="AB9:AB38" si="8">IF(AA9="",0,IF(Z9=AA9,1,-1))</f>
        <v>1</v>
      </c>
      <c r="AC9" s="19">
        <v>31.0</v>
      </c>
      <c r="AD9" s="24" t="s">
        <v>21</v>
      </c>
      <c r="AE9" s="25"/>
      <c r="AF9" s="36">
        <f t="shared" ref="AF9:AF38" si="9">IF(AE9="",0,IF(AD9=AE9,1,-1))</f>
        <v>0</v>
      </c>
      <c r="AG9" s="23">
        <v>61.0</v>
      </c>
      <c r="AH9" s="24" t="s">
        <v>22</v>
      </c>
      <c r="AI9" s="25"/>
      <c r="AJ9" s="36">
        <f t="shared" ref="AJ9:AJ18" si="10">IF(AI9="",0,IF(AH9=AI9,1,-1))</f>
        <v>0</v>
      </c>
      <c r="AK9" s="37">
        <v>36.0</v>
      </c>
      <c r="AL9" s="3"/>
      <c r="AM9" s="3"/>
      <c r="AN9" s="3"/>
      <c r="AO9" s="3"/>
      <c r="AP9" s="3"/>
      <c r="AQ9" s="3"/>
      <c r="AR9" s="3"/>
      <c r="AS9" s="3"/>
      <c r="AT9" s="18"/>
    </row>
    <row r="10" ht="14.25" customHeight="1">
      <c r="A10" s="3"/>
      <c r="B10" s="38">
        <v>2.0</v>
      </c>
      <c r="C10" s="39" t="s">
        <v>21</v>
      </c>
      <c r="D10" s="40" t="s">
        <v>21</v>
      </c>
      <c r="E10" s="41">
        <f t="shared" si="1"/>
        <v>1</v>
      </c>
      <c r="F10" s="42">
        <v>27.0</v>
      </c>
      <c r="G10" s="43" t="s">
        <v>15</v>
      </c>
      <c r="H10" s="44" t="s">
        <v>15</v>
      </c>
      <c r="I10" s="45">
        <f t="shared" si="2"/>
        <v>1</v>
      </c>
      <c r="J10" s="46">
        <v>2.0</v>
      </c>
      <c r="K10" s="47" t="s">
        <v>21</v>
      </c>
      <c r="L10" s="43" t="s">
        <v>15</v>
      </c>
      <c r="M10" s="48" t="s">
        <v>18</v>
      </c>
      <c r="N10" s="49" t="s">
        <v>15</v>
      </c>
      <c r="O10" s="44"/>
      <c r="P10" s="50"/>
      <c r="Q10" s="51">
        <f t="shared" si="3"/>
        <v>1</v>
      </c>
      <c r="R10" s="52">
        <f t="shared" si="4"/>
        <v>0</v>
      </c>
      <c r="S10" s="53">
        <f t="shared" si="5"/>
        <v>0</v>
      </c>
      <c r="T10" s="54">
        <f t="shared" si="6"/>
        <v>1</v>
      </c>
      <c r="U10" s="42">
        <v>2.0</v>
      </c>
      <c r="V10" s="43" t="s">
        <v>23</v>
      </c>
      <c r="W10" s="40" t="s">
        <v>24</v>
      </c>
      <c r="X10" s="55">
        <f t="shared" si="7"/>
        <v>1</v>
      </c>
      <c r="Y10" s="38">
        <v>2.0</v>
      </c>
      <c r="Z10" s="43" t="s">
        <v>22</v>
      </c>
      <c r="AA10" s="44" t="s">
        <v>21</v>
      </c>
      <c r="AB10" s="56">
        <f t="shared" si="8"/>
        <v>-1</v>
      </c>
      <c r="AC10" s="38">
        <v>32.0</v>
      </c>
      <c r="AD10" s="43" t="s">
        <v>22</v>
      </c>
      <c r="AE10" s="44"/>
      <c r="AF10" s="55">
        <f t="shared" si="9"/>
        <v>0</v>
      </c>
      <c r="AG10" s="42">
        <v>62.0</v>
      </c>
      <c r="AH10" s="43" t="s">
        <v>21</v>
      </c>
      <c r="AI10" s="44"/>
      <c r="AJ10" s="55">
        <f t="shared" si="10"/>
        <v>0</v>
      </c>
      <c r="AK10" s="57"/>
      <c r="AL10" s="3"/>
      <c r="AM10" s="3"/>
      <c r="AN10" s="3"/>
      <c r="AO10" s="3"/>
      <c r="AP10" s="3"/>
      <c r="AQ10" s="3"/>
      <c r="AR10" s="3"/>
      <c r="AS10" s="3"/>
      <c r="AT10" s="3"/>
    </row>
    <row r="11" ht="14.25" customHeight="1">
      <c r="A11" s="3"/>
      <c r="B11" s="38">
        <v>3.0</v>
      </c>
      <c r="C11" s="39" t="s">
        <v>21</v>
      </c>
      <c r="D11" s="40" t="s">
        <v>21</v>
      </c>
      <c r="E11" s="41">
        <f t="shared" si="1"/>
        <v>1</v>
      </c>
      <c r="F11" s="42">
        <v>28.0</v>
      </c>
      <c r="G11" s="43" t="s">
        <v>16</v>
      </c>
      <c r="H11" s="44"/>
      <c r="I11" s="45">
        <f t="shared" si="2"/>
        <v>0</v>
      </c>
      <c r="J11" s="46">
        <v>3.0</v>
      </c>
      <c r="K11" s="47" t="s">
        <v>17</v>
      </c>
      <c r="L11" s="43" t="s">
        <v>16</v>
      </c>
      <c r="M11" s="48"/>
      <c r="N11" s="49" t="s">
        <v>21</v>
      </c>
      <c r="O11" s="44" t="s">
        <v>16</v>
      </c>
      <c r="P11" s="50"/>
      <c r="Q11" s="51">
        <f t="shared" si="3"/>
        <v>-1</v>
      </c>
      <c r="R11" s="52">
        <f t="shared" si="4"/>
        <v>1</v>
      </c>
      <c r="S11" s="53">
        <f t="shared" si="5"/>
        <v>0</v>
      </c>
      <c r="T11" s="54">
        <f t="shared" si="6"/>
        <v>0</v>
      </c>
      <c r="U11" s="42">
        <v>3.0</v>
      </c>
      <c r="V11" s="43" t="s">
        <v>25</v>
      </c>
      <c r="W11" s="40" t="s">
        <v>26</v>
      </c>
      <c r="X11" s="55">
        <f t="shared" si="7"/>
        <v>1</v>
      </c>
      <c r="Y11" s="38">
        <v>3.0</v>
      </c>
      <c r="Z11" s="43" t="s">
        <v>22</v>
      </c>
      <c r="AA11" s="44" t="s">
        <v>21</v>
      </c>
      <c r="AB11" s="56">
        <f t="shared" si="8"/>
        <v>-1</v>
      </c>
      <c r="AC11" s="38">
        <v>33.0</v>
      </c>
      <c r="AD11" s="43" t="s">
        <v>22</v>
      </c>
      <c r="AE11" s="44"/>
      <c r="AF11" s="55">
        <f t="shared" si="9"/>
        <v>0</v>
      </c>
      <c r="AG11" s="42">
        <v>63.0</v>
      </c>
      <c r="AH11" s="43" t="s">
        <v>22</v>
      </c>
      <c r="AI11" s="44"/>
      <c r="AJ11" s="55">
        <f t="shared" si="10"/>
        <v>0</v>
      </c>
      <c r="AK11" s="57"/>
      <c r="AL11" s="3"/>
      <c r="AM11" s="3"/>
      <c r="AN11" s="3"/>
      <c r="AO11" s="3"/>
      <c r="AP11" s="3"/>
      <c r="AQ11" s="3"/>
      <c r="AR11" s="3"/>
      <c r="AS11" s="3"/>
      <c r="AT11" s="3"/>
    </row>
    <row r="12" ht="14.25" customHeight="1">
      <c r="A12" s="3"/>
      <c r="B12" s="38">
        <v>4.0</v>
      </c>
      <c r="C12" s="39" t="s">
        <v>16</v>
      </c>
      <c r="D12" s="40" t="s">
        <v>17</v>
      </c>
      <c r="E12" s="41">
        <f t="shared" si="1"/>
        <v>0</v>
      </c>
      <c r="F12" s="42">
        <v>29.0</v>
      </c>
      <c r="G12" s="43" t="s">
        <v>15</v>
      </c>
      <c r="H12" s="44"/>
      <c r="I12" s="45">
        <f t="shared" si="2"/>
        <v>0</v>
      </c>
      <c r="J12" s="46">
        <v>4.0</v>
      </c>
      <c r="K12" s="47" t="s">
        <v>21</v>
      </c>
      <c r="L12" s="43" t="s">
        <v>16</v>
      </c>
      <c r="M12" s="48" t="s">
        <v>18</v>
      </c>
      <c r="N12" s="49" t="s">
        <v>16</v>
      </c>
      <c r="O12" s="44" t="s">
        <v>27</v>
      </c>
      <c r="P12" s="50"/>
      <c r="Q12" s="51">
        <f t="shared" si="3"/>
        <v>1</v>
      </c>
      <c r="R12" s="52">
        <f t="shared" si="4"/>
        <v>-1</v>
      </c>
      <c r="S12" s="53">
        <f t="shared" si="5"/>
        <v>0</v>
      </c>
      <c r="T12" s="54">
        <f t="shared" si="6"/>
        <v>0</v>
      </c>
      <c r="U12" s="42">
        <v>4.0</v>
      </c>
      <c r="V12" s="43" t="s">
        <v>28</v>
      </c>
      <c r="W12" s="40" t="s">
        <v>29</v>
      </c>
      <c r="X12" s="55">
        <f t="shared" si="7"/>
        <v>1</v>
      </c>
      <c r="Y12" s="38">
        <v>4.0</v>
      </c>
      <c r="Z12" s="43" t="s">
        <v>22</v>
      </c>
      <c r="AA12" s="44" t="s">
        <v>21</v>
      </c>
      <c r="AB12" s="56">
        <f t="shared" si="8"/>
        <v>-1</v>
      </c>
      <c r="AC12" s="38">
        <v>34.0</v>
      </c>
      <c r="AD12" s="43" t="s">
        <v>22</v>
      </c>
      <c r="AE12" s="44"/>
      <c r="AF12" s="55">
        <f t="shared" si="9"/>
        <v>0</v>
      </c>
      <c r="AG12" s="42">
        <v>64.0</v>
      </c>
      <c r="AH12" s="43" t="s">
        <v>21</v>
      </c>
      <c r="AI12" s="44"/>
      <c r="AJ12" s="55">
        <f t="shared" si="10"/>
        <v>0</v>
      </c>
      <c r="AK12" s="57"/>
      <c r="AL12" s="57"/>
      <c r="AM12" s="3"/>
      <c r="AN12" s="3"/>
      <c r="AO12" s="3"/>
      <c r="AP12" s="3"/>
      <c r="AQ12" s="3"/>
      <c r="AR12" s="3"/>
      <c r="AS12" s="3"/>
      <c r="AT12" s="3"/>
    </row>
    <row r="13" ht="14.25" customHeight="1">
      <c r="A13" s="3"/>
      <c r="B13" s="38">
        <v>5.0</v>
      </c>
      <c r="C13" s="39" t="s">
        <v>16</v>
      </c>
      <c r="D13" s="40" t="s">
        <v>16</v>
      </c>
      <c r="E13" s="41">
        <f t="shared" si="1"/>
        <v>1</v>
      </c>
      <c r="F13" s="42">
        <v>30.0</v>
      </c>
      <c r="G13" s="43" t="s">
        <v>15</v>
      </c>
      <c r="H13" s="44"/>
      <c r="I13" s="45">
        <f t="shared" si="2"/>
        <v>0</v>
      </c>
      <c r="J13" s="46">
        <v>5.0</v>
      </c>
      <c r="K13" s="47" t="s">
        <v>16</v>
      </c>
      <c r="L13" s="43" t="s">
        <v>27</v>
      </c>
      <c r="M13" s="48" t="s">
        <v>18</v>
      </c>
      <c r="N13" s="49" t="s">
        <v>17</v>
      </c>
      <c r="O13" s="44" t="s">
        <v>21</v>
      </c>
      <c r="P13" s="50" t="s">
        <v>15</v>
      </c>
      <c r="Q13" s="58">
        <f t="shared" si="3"/>
        <v>-1</v>
      </c>
      <c r="R13" s="52">
        <f t="shared" si="4"/>
        <v>-1</v>
      </c>
      <c r="S13" s="59">
        <f t="shared" si="5"/>
        <v>-1</v>
      </c>
      <c r="T13" s="54">
        <f t="shared" si="6"/>
        <v>-3</v>
      </c>
      <c r="U13" s="42">
        <v>5.0</v>
      </c>
      <c r="V13" s="43" t="s">
        <v>17</v>
      </c>
      <c r="W13" s="40" t="s">
        <v>30</v>
      </c>
      <c r="X13" s="55">
        <f t="shared" si="7"/>
        <v>1</v>
      </c>
      <c r="Y13" s="38">
        <v>5.0</v>
      </c>
      <c r="Z13" s="43" t="s">
        <v>22</v>
      </c>
      <c r="AA13" s="44" t="s">
        <v>21</v>
      </c>
      <c r="AB13" s="56">
        <f t="shared" si="8"/>
        <v>-1</v>
      </c>
      <c r="AC13" s="38">
        <v>35.0</v>
      </c>
      <c r="AD13" s="43" t="s">
        <v>22</v>
      </c>
      <c r="AE13" s="44"/>
      <c r="AF13" s="55">
        <f t="shared" si="9"/>
        <v>0</v>
      </c>
      <c r="AG13" s="42">
        <v>65.0</v>
      </c>
      <c r="AH13" s="43" t="s">
        <v>21</v>
      </c>
      <c r="AI13" s="44"/>
      <c r="AJ13" s="55">
        <f t="shared" si="10"/>
        <v>0</v>
      </c>
      <c r="AK13" s="57"/>
      <c r="AL13" s="57"/>
      <c r="AM13" s="3"/>
      <c r="AN13" s="60" t="s">
        <v>31</v>
      </c>
      <c r="AO13" s="60" t="s">
        <v>32</v>
      </c>
      <c r="AP13" s="60" t="s">
        <v>33</v>
      </c>
      <c r="AQ13" s="60" t="s">
        <v>34</v>
      </c>
      <c r="AR13" s="60" t="s">
        <v>35</v>
      </c>
      <c r="AS13" s="60" t="s">
        <v>36</v>
      </c>
      <c r="AT13" s="60" t="s">
        <v>37</v>
      </c>
    </row>
    <row r="14" ht="14.25" customHeight="1">
      <c r="A14" s="3"/>
      <c r="B14" s="38">
        <v>6.0</v>
      </c>
      <c r="C14" s="39" t="s">
        <v>15</v>
      </c>
      <c r="D14" s="40" t="s">
        <v>15</v>
      </c>
      <c r="E14" s="41">
        <f t="shared" si="1"/>
        <v>1</v>
      </c>
      <c r="F14" s="42">
        <v>31.0</v>
      </c>
      <c r="G14" s="43" t="s">
        <v>16</v>
      </c>
      <c r="H14" s="44"/>
      <c r="I14" s="45">
        <f t="shared" si="2"/>
        <v>0</v>
      </c>
      <c r="J14" s="46">
        <v>6.0</v>
      </c>
      <c r="K14" s="47" t="s">
        <v>16</v>
      </c>
      <c r="L14" s="43" t="s">
        <v>18</v>
      </c>
      <c r="M14" s="48"/>
      <c r="N14" s="49" t="s">
        <v>21</v>
      </c>
      <c r="O14" s="44" t="s">
        <v>15</v>
      </c>
      <c r="P14" s="50" t="s">
        <v>18</v>
      </c>
      <c r="Q14" s="58">
        <f t="shared" si="3"/>
        <v>-1</v>
      </c>
      <c r="R14" s="52">
        <f t="shared" si="4"/>
        <v>-1</v>
      </c>
      <c r="S14" s="59">
        <f t="shared" si="5"/>
        <v>1</v>
      </c>
      <c r="T14" s="54">
        <f t="shared" si="6"/>
        <v>-1</v>
      </c>
      <c r="U14" s="42">
        <v>6.0</v>
      </c>
      <c r="V14" s="43" t="s">
        <v>16</v>
      </c>
      <c r="W14" s="40" t="s">
        <v>38</v>
      </c>
      <c r="X14" s="55">
        <f t="shared" si="7"/>
        <v>0</v>
      </c>
      <c r="Y14" s="38">
        <v>6.0</v>
      </c>
      <c r="Z14" s="43" t="s">
        <v>21</v>
      </c>
      <c r="AA14" s="44" t="s">
        <v>21</v>
      </c>
      <c r="AB14" s="56">
        <f t="shared" si="8"/>
        <v>1</v>
      </c>
      <c r="AC14" s="38">
        <v>36.0</v>
      </c>
      <c r="AD14" s="43" t="s">
        <v>21</v>
      </c>
      <c r="AE14" s="44"/>
      <c r="AF14" s="55">
        <f t="shared" si="9"/>
        <v>0</v>
      </c>
      <c r="AG14" s="42">
        <v>66.0</v>
      </c>
      <c r="AH14" s="43" t="s">
        <v>22</v>
      </c>
      <c r="AI14" s="44"/>
      <c r="AJ14" s="55">
        <f t="shared" si="10"/>
        <v>0</v>
      </c>
      <c r="AK14" s="57"/>
      <c r="AL14" s="57"/>
      <c r="AM14" s="3" t="str">
        <f>+B8</f>
        <v>FACTOR V</v>
      </c>
      <c r="AN14" s="60" t="str">
        <f>VLOOKUP("resultado",Tablas!$A$12:$D$22,2,FALSE)</f>
        <v>#N/A</v>
      </c>
      <c r="AO14" s="60" t="str">
        <f>VLOOKUP("resultado",Tablas!$A$12:$D$22,3,FALSE)</f>
        <v>#N/A</v>
      </c>
      <c r="AP14" s="60"/>
      <c r="AQ14" s="60"/>
      <c r="AR14" s="60"/>
      <c r="AS14" s="60"/>
      <c r="AT14" s="60"/>
    </row>
    <row r="15" ht="14.25" customHeight="1">
      <c r="A15" s="3"/>
      <c r="B15" s="38">
        <v>7.0</v>
      </c>
      <c r="C15" s="39" t="s">
        <v>17</v>
      </c>
      <c r="D15" s="40" t="s">
        <v>21</v>
      </c>
      <c r="E15" s="41">
        <f t="shared" si="1"/>
        <v>0</v>
      </c>
      <c r="F15" s="42">
        <v>32.0</v>
      </c>
      <c r="G15" s="43" t="s">
        <v>15</v>
      </c>
      <c r="H15" s="44"/>
      <c r="I15" s="45">
        <f t="shared" si="2"/>
        <v>0</v>
      </c>
      <c r="J15" s="46">
        <v>7.0</v>
      </c>
      <c r="K15" s="47" t="s">
        <v>17</v>
      </c>
      <c r="L15" s="43" t="s">
        <v>15</v>
      </c>
      <c r="M15" s="48" t="s">
        <v>27</v>
      </c>
      <c r="N15" s="49" t="s">
        <v>21</v>
      </c>
      <c r="O15" s="44" t="s">
        <v>18</v>
      </c>
      <c r="P15" s="50"/>
      <c r="Q15" s="58">
        <f t="shared" si="3"/>
        <v>-1</v>
      </c>
      <c r="R15" s="52">
        <f t="shared" si="4"/>
        <v>-1</v>
      </c>
      <c r="S15" s="59">
        <f t="shared" si="5"/>
        <v>0</v>
      </c>
      <c r="T15" s="54">
        <f t="shared" si="6"/>
        <v>-2</v>
      </c>
      <c r="U15" s="42">
        <v>7.0</v>
      </c>
      <c r="V15" s="43" t="s">
        <v>39</v>
      </c>
      <c r="W15" s="40" t="s">
        <v>40</v>
      </c>
      <c r="X15" s="55">
        <f t="shared" si="7"/>
        <v>0</v>
      </c>
      <c r="Y15" s="38">
        <v>7.0</v>
      </c>
      <c r="Z15" s="43" t="s">
        <v>21</v>
      </c>
      <c r="AA15" s="44" t="s">
        <v>21</v>
      </c>
      <c r="AB15" s="56">
        <f t="shared" si="8"/>
        <v>1</v>
      </c>
      <c r="AC15" s="38">
        <v>37.0</v>
      </c>
      <c r="AD15" s="43" t="s">
        <v>22</v>
      </c>
      <c r="AE15" s="44"/>
      <c r="AF15" s="55">
        <f t="shared" si="9"/>
        <v>0</v>
      </c>
      <c r="AG15" s="42">
        <v>67.0</v>
      </c>
      <c r="AH15" s="43" t="s">
        <v>22</v>
      </c>
      <c r="AI15" s="44"/>
      <c r="AJ15" s="55">
        <f t="shared" si="10"/>
        <v>0</v>
      </c>
      <c r="AK15" s="57"/>
      <c r="AL15" s="57"/>
      <c r="AM15" s="3" t="str">
        <f>+J8</f>
        <v>FACTOR E</v>
      </c>
      <c r="AN15" s="60" t="str">
        <f>VLOOKUP("resultado",Tablas!$A$24:$D$35,2,FALSE)</f>
        <v>#N/A</v>
      </c>
      <c r="AO15" s="60" t="str">
        <f>VLOOKUP("resultado",Tablas!$A$24:$D$35,3,FALSE)</f>
        <v>#N/A</v>
      </c>
      <c r="AP15" s="3"/>
      <c r="AQ15" s="3"/>
      <c r="AR15" s="3"/>
      <c r="AS15" s="3"/>
      <c r="AT15" s="3"/>
    </row>
    <row r="16" ht="14.25" customHeight="1">
      <c r="A16" s="3"/>
      <c r="B16" s="38">
        <v>8.0</v>
      </c>
      <c r="C16" s="39" t="s">
        <v>16</v>
      </c>
      <c r="D16" s="40" t="s">
        <v>16</v>
      </c>
      <c r="E16" s="41">
        <f t="shared" si="1"/>
        <v>1</v>
      </c>
      <c r="F16" s="42">
        <v>33.0</v>
      </c>
      <c r="G16" s="43" t="s">
        <v>17</v>
      </c>
      <c r="H16" s="44"/>
      <c r="I16" s="45">
        <f t="shared" si="2"/>
        <v>0</v>
      </c>
      <c r="J16" s="46">
        <v>8.0</v>
      </c>
      <c r="K16" s="47" t="s">
        <v>15</v>
      </c>
      <c r="L16" s="43" t="s">
        <v>18</v>
      </c>
      <c r="M16" s="48"/>
      <c r="N16" s="49" t="s">
        <v>17</v>
      </c>
      <c r="O16" s="44" t="s">
        <v>16</v>
      </c>
      <c r="P16" s="50" t="s">
        <v>27</v>
      </c>
      <c r="Q16" s="58">
        <f t="shared" si="3"/>
        <v>-1</v>
      </c>
      <c r="R16" s="52">
        <f t="shared" si="4"/>
        <v>-1</v>
      </c>
      <c r="S16" s="59">
        <f t="shared" si="5"/>
        <v>-1</v>
      </c>
      <c r="T16" s="54">
        <f t="shared" si="6"/>
        <v>-3</v>
      </c>
      <c r="U16" s="42">
        <v>8.0</v>
      </c>
      <c r="V16" s="43" t="s">
        <v>17</v>
      </c>
      <c r="W16" s="40" t="s">
        <v>30</v>
      </c>
      <c r="X16" s="55">
        <f t="shared" si="7"/>
        <v>1</v>
      </c>
      <c r="Y16" s="38">
        <v>8.0</v>
      </c>
      <c r="Z16" s="43" t="s">
        <v>21</v>
      </c>
      <c r="AA16" s="44" t="s">
        <v>22</v>
      </c>
      <c r="AB16" s="56">
        <f t="shared" si="8"/>
        <v>-1</v>
      </c>
      <c r="AC16" s="38">
        <v>38.0</v>
      </c>
      <c r="AD16" s="43" t="s">
        <v>21</v>
      </c>
      <c r="AE16" s="44"/>
      <c r="AF16" s="55">
        <f t="shared" si="9"/>
        <v>0</v>
      </c>
      <c r="AG16" s="42">
        <v>68.0</v>
      </c>
      <c r="AH16" s="43" t="s">
        <v>22</v>
      </c>
      <c r="AI16" s="44"/>
      <c r="AJ16" s="55">
        <f t="shared" si="10"/>
        <v>0</v>
      </c>
      <c r="AK16" s="57"/>
      <c r="AL16" s="57"/>
      <c r="AM16" s="3" t="str">
        <f>+U8</f>
        <v>FACTOR R</v>
      </c>
      <c r="AN16" s="60" t="str">
        <f>VLOOKUP("resultado",Tablas!$A$38:$D$47,2,FALSE)</f>
        <v>#N/A</v>
      </c>
      <c r="AO16" s="60" t="str">
        <f>VLOOKUP("resultado",Tablas!$A$38:$D$47,3,FALSE)</f>
        <v>#N/A</v>
      </c>
      <c r="AP16" s="3"/>
      <c r="AQ16" s="3"/>
      <c r="AR16" s="3"/>
      <c r="AS16" s="3"/>
      <c r="AT16" s="3"/>
    </row>
    <row r="17" ht="14.25" customHeight="1">
      <c r="A17" s="3"/>
      <c r="B17" s="38">
        <v>9.0</v>
      </c>
      <c r="C17" s="39" t="s">
        <v>15</v>
      </c>
      <c r="D17" s="40"/>
      <c r="E17" s="41">
        <f t="shared" si="1"/>
        <v>0</v>
      </c>
      <c r="F17" s="42">
        <v>34.0</v>
      </c>
      <c r="G17" s="43" t="s">
        <v>16</v>
      </c>
      <c r="H17" s="44"/>
      <c r="I17" s="45">
        <f t="shared" si="2"/>
        <v>0</v>
      </c>
      <c r="J17" s="46">
        <v>9.0</v>
      </c>
      <c r="K17" s="47" t="s">
        <v>17</v>
      </c>
      <c r="L17" s="43" t="s">
        <v>21</v>
      </c>
      <c r="M17" s="48" t="s">
        <v>27</v>
      </c>
      <c r="N17" s="49" t="s">
        <v>17</v>
      </c>
      <c r="O17" s="44" t="s">
        <v>16</v>
      </c>
      <c r="P17" s="50"/>
      <c r="Q17" s="58">
        <f t="shared" si="3"/>
        <v>1</v>
      </c>
      <c r="R17" s="52">
        <f t="shared" si="4"/>
        <v>-1</v>
      </c>
      <c r="S17" s="59">
        <f t="shared" si="5"/>
        <v>0</v>
      </c>
      <c r="T17" s="54">
        <f t="shared" si="6"/>
        <v>0</v>
      </c>
      <c r="U17" s="42">
        <v>9.0</v>
      </c>
      <c r="V17" s="43" t="s">
        <v>22</v>
      </c>
      <c r="W17" s="40" t="s">
        <v>41</v>
      </c>
      <c r="X17" s="55">
        <f t="shared" si="7"/>
        <v>1</v>
      </c>
      <c r="Y17" s="38">
        <v>9.0</v>
      </c>
      <c r="Z17" s="43" t="s">
        <v>21</v>
      </c>
      <c r="AA17" s="44" t="s">
        <v>21</v>
      </c>
      <c r="AB17" s="56">
        <f t="shared" si="8"/>
        <v>1</v>
      </c>
      <c r="AC17" s="38">
        <v>39.0</v>
      </c>
      <c r="AD17" s="43" t="s">
        <v>22</v>
      </c>
      <c r="AE17" s="44"/>
      <c r="AF17" s="55">
        <f t="shared" si="9"/>
        <v>0</v>
      </c>
      <c r="AG17" s="42">
        <v>69.0</v>
      </c>
      <c r="AH17" s="43" t="s">
        <v>22</v>
      </c>
      <c r="AI17" s="44"/>
      <c r="AJ17" s="55">
        <f t="shared" si="10"/>
        <v>0</v>
      </c>
      <c r="AK17" s="57"/>
      <c r="AL17" s="57"/>
      <c r="AM17" s="3" t="str">
        <f>+Y8</f>
        <v>FACTOR N</v>
      </c>
      <c r="AN17" s="60" t="str">
        <f>VLOOKUP("resultado",Tablas!$A$50:$D$59,2,FALSE)</f>
        <v>#N/A</v>
      </c>
      <c r="AO17" s="60" t="str">
        <f>VLOOKUP("resultado",Tablas!$A$50:$D$59,3,FALSE)</f>
        <v>#N/A</v>
      </c>
      <c r="AP17" s="3"/>
      <c r="AQ17" s="3"/>
      <c r="AR17" s="3"/>
      <c r="AS17" s="3"/>
      <c r="AT17" s="3"/>
    </row>
    <row r="18" ht="14.25" customHeight="1">
      <c r="A18" s="3"/>
      <c r="B18" s="38">
        <v>10.0</v>
      </c>
      <c r="C18" s="39" t="s">
        <v>16</v>
      </c>
      <c r="D18" s="40" t="s">
        <v>15</v>
      </c>
      <c r="E18" s="41">
        <f t="shared" si="1"/>
        <v>0</v>
      </c>
      <c r="F18" s="42">
        <v>35.0</v>
      </c>
      <c r="G18" s="43" t="s">
        <v>17</v>
      </c>
      <c r="H18" s="44"/>
      <c r="I18" s="45">
        <f t="shared" si="2"/>
        <v>0</v>
      </c>
      <c r="J18" s="46">
        <v>10.0</v>
      </c>
      <c r="K18" s="47" t="s">
        <v>17</v>
      </c>
      <c r="L18" s="43" t="s">
        <v>21</v>
      </c>
      <c r="M18" s="48" t="s">
        <v>15</v>
      </c>
      <c r="N18" s="49" t="s">
        <v>17</v>
      </c>
      <c r="O18" s="44" t="s">
        <v>15</v>
      </c>
      <c r="P18" s="50" t="s">
        <v>18</v>
      </c>
      <c r="Q18" s="58">
        <f t="shared" si="3"/>
        <v>1</v>
      </c>
      <c r="R18" s="52">
        <f t="shared" si="4"/>
        <v>1</v>
      </c>
      <c r="S18" s="59">
        <f t="shared" si="5"/>
        <v>-1</v>
      </c>
      <c r="T18" s="54">
        <f t="shared" si="6"/>
        <v>1</v>
      </c>
      <c r="U18" s="42">
        <v>10.0</v>
      </c>
      <c r="V18" s="43" t="s">
        <v>42</v>
      </c>
      <c r="W18" s="40" t="s">
        <v>43</v>
      </c>
      <c r="X18" s="55">
        <f t="shared" si="7"/>
        <v>0</v>
      </c>
      <c r="Y18" s="38">
        <v>10.0</v>
      </c>
      <c r="Z18" s="43" t="s">
        <v>22</v>
      </c>
      <c r="AA18" s="44" t="s">
        <v>22</v>
      </c>
      <c r="AB18" s="56">
        <f t="shared" si="8"/>
        <v>1</v>
      </c>
      <c r="AC18" s="38">
        <v>40.0</v>
      </c>
      <c r="AD18" s="43" t="s">
        <v>22</v>
      </c>
      <c r="AE18" s="44"/>
      <c r="AF18" s="55">
        <f t="shared" si="9"/>
        <v>0</v>
      </c>
      <c r="AG18" s="61">
        <v>70.0</v>
      </c>
      <c r="AH18" s="62" t="s">
        <v>21</v>
      </c>
      <c r="AI18" s="63"/>
      <c r="AJ18" s="64">
        <f t="shared" si="10"/>
        <v>0</v>
      </c>
      <c r="AK18" s="57"/>
      <c r="AL18" s="57"/>
      <c r="AM18" s="3" t="str">
        <f>+AK8</f>
        <v>FACTOR F</v>
      </c>
      <c r="AN18" s="60" t="str">
        <f>VLOOKUP("resultado",Tablas!$A$62:$D$71,2,FALSE)</f>
        <v>#N/A</v>
      </c>
      <c r="AO18" s="60" t="str">
        <f>VLOOKUP("resultado",Tablas!$A$62:$D$71,3,FALSE)</f>
        <v>#N/A</v>
      </c>
      <c r="AP18" s="3"/>
      <c r="AQ18" s="3"/>
      <c r="AR18" s="3"/>
      <c r="AS18" s="3"/>
      <c r="AT18" s="3"/>
    </row>
    <row r="19" ht="14.25" customHeight="1">
      <c r="A19" s="3"/>
      <c r="B19" s="38">
        <v>11.0</v>
      </c>
      <c r="C19" s="39" t="s">
        <v>15</v>
      </c>
      <c r="D19" s="40" t="s">
        <v>16</v>
      </c>
      <c r="E19" s="41">
        <f t="shared" si="1"/>
        <v>0</v>
      </c>
      <c r="F19" s="42">
        <v>36.0</v>
      </c>
      <c r="G19" s="43" t="s">
        <v>15</v>
      </c>
      <c r="H19" s="44"/>
      <c r="I19" s="45">
        <f t="shared" si="2"/>
        <v>0</v>
      </c>
      <c r="J19" s="46">
        <v>11.0</v>
      </c>
      <c r="K19" s="47" t="s">
        <v>17</v>
      </c>
      <c r="L19" s="43" t="s">
        <v>21</v>
      </c>
      <c r="M19" s="48" t="s">
        <v>15</v>
      </c>
      <c r="N19" s="49" t="s">
        <v>17</v>
      </c>
      <c r="O19" s="44" t="s">
        <v>18</v>
      </c>
      <c r="P19" s="50"/>
      <c r="Q19" s="58">
        <f t="shared" si="3"/>
        <v>1</v>
      </c>
      <c r="R19" s="52">
        <f t="shared" si="4"/>
        <v>-1</v>
      </c>
      <c r="S19" s="59">
        <f t="shared" si="5"/>
        <v>0</v>
      </c>
      <c r="T19" s="54">
        <f t="shared" si="6"/>
        <v>0</v>
      </c>
      <c r="U19" s="42">
        <v>11.0</v>
      </c>
      <c r="V19" s="43" t="s">
        <v>44</v>
      </c>
      <c r="W19" s="40" t="s">
        <v>45</v>
      </c>
      <c r="X19" s="55">
        <f t="shared" si="7"/>
        <v>0</v>
      </c>
      <c r="Y19" s="38">
        <v>11.0</v>
      </c>
      <c r="Z19" s="43" t="s">
        <v>21</v>
      </c>
      <c r="AA19" s="44" t="s">
        <v>21</v>
      </c>
      <c r="AB19" s="56">
        <f t="shared" si="8"/>
        <v>1</v>
      </c>
      <c r="AC19" s="38">
        <v>41.0</v>
      </c>
      <c r="AD19" s="43" t="s">
        <v>21</v>
      </c>
      <c r="AE19" s="44"/>
      <c r="AF19" s="55">
        <f t="shared" si="9"/>
        <v>0</v>
      </c>
      <c r="AG19" s="3"/>
      <c r="AH19" s="3"/>
      <c r="AI19" s="3"/>
      <c r="AJ19" s="3"/>
      <c r="AK19" s="3"/>
      <c r="AL19" s="3"/>
      <c r="AM19" s="3" t="s">
        <v>46</v>
      </c>
      <c r="AN19" s="1" t="str">
        <f>VLOOKUP("resultado",'tabla falla'!$A$4:$H$18,2,FALSE)</f>
        <v>#N/A</v>
      </c>
      <c r="AO19" s="1" t="str">
        <f>VLOOKUP("resultado",'tabla falla'!$A$4:$H$18,3,FALSE)</f>
        <v>#N/A</v>
      </c>
      <c r="AP19" s="1" t="str">
        <f>VLOOKUP("resultado",'tabla falla'!$A$4:$H$18,4,FALSE)</f>
        <v>#N/A</v>
      </c>
      <c r="AQ19" s="1" t="str">
        <f>VLOOKUP("resultado",'tabla falla'!$A$4:$H$18,5,FALSE)</f>
        <v>#N/A</v>
      </c>
      <c r="AR19" s="1" t="str">
        <f>VLOOKUP("resultado",'tabla falla'!$A$4:$H$18,6,FALSE)</f>
        <v>#N/A</v>
      </c>
      <c r="AS19" s="1" t="str">
        <f>VLOOKUP("resultado",'tabla falla'!$A$4:$H$18,7,FALSE)</f>
        <v>#N/A</v>
      </c>
      <c r="AT19" s="1" t="str">
        <f>VLOOKUP("resultado",'tabla falla'!$A$4:$H$18,8,FALSE)</f>
        <v>#N/A</v>
      </c>
    </row>
    <row r="20" ht="14.25" customHeight="1">
      <c r="A20" s="3"/>
      <c r="B20" s="38">
        <v>12.0</v>
      </c>
      <c r="C20" s="39" t="s">
        <v>15</v>
      </c>
      <c r="D20" s="40" t="s">
        <v>15</v>
      </c>
      <c r="E20" s="41">
        <f t="shared" si="1"/>
        <v>1</v>
      </c>
      <c r="F20" s="42">
        <v>37.0</v>
      </c>
      <c r="G20" s="43" t="s">
        <v>16</v>
      </c>
      <c r="H20" s="44"/>
      <c r="I20" s="45">
        <f t="shared" si="2"/>
        <v>0</v>
      </c>
      <c r="J20" s="46">
        <v>12.0</v>
      </c>
      <c r="K20" s="47" t="s">
        <v>17</v>
      </c>
      <c r="L20" s="43" t="s">
        <v>15</v>
      </c>
      <c r="M20" s="48"/>
      <c r="N20" s="49" t="s">
        <v>17</v>
      </c>
      <c r="O20" s="44" t="s">
        <v>21</v>
      </c>
      <c r="P20" s="50" t="s">
        <v>15</v>
      </c>
      <c r="Q20" s="58">
        <f t="shared" si="3"/>
        <v>1</v>
      </c>
      <c r="R20" s="52">
        <f t="shared" si="4"/>
        <v>-1</v>
      </c>
      <c r="S20" s="59">
        <f t="shared" si="5"/>
        <v>1</v>
      </c>
      <c r="T20" s="54">
        <f t="shared" si="6"/>
        <v>1</v>
      </c>
      <c r="U20" s="42">
        <v>12.0</v>
      </c>
      <c r="V20" s="43" t="s">
        <v>27</v>
      </c>
      <c r="W20" s="40" t="s">
        <v>38</v>
      </c>
      <c r="X20" s="55">
        <f t="shared" si="7"/>
        <v>1</v>
      </c>
      <c r="Y20" s="38">
        <v>12.0</v>
      </c>
      <c r="Z20" s="43" t="s">
        <v>22</v>
      </c>
      <c r="AA20" s="44" t="s">
        <v>22</v>
      </c>
      <c r="AB20" s="56">
        <f t="shared" si="8"/>
        <v>1</v>
      </c>
      <c r="AC20" s="38">
        <v>42.0</v>
      </c>
      <c r="AD20" s="43" t="s">
        <v>22</v>
      </c>
      <c r="AE20" s="44"/>
      <c r="AF20" s="55">
        <f t="shared" si="9"/>
        <v>0</v>
      </c>
      <c r="AG20" s="3"/>
      <c r="AH20" s="3"/>
      <c r="AI20" s="3"/>
      <c r="AJ20" s="3"/>
      <c r="AK20" s="3"/>
      <c r="AL20" s="3"/>
      <c r="AM20" s="3"/>
      <c r="AN20" s="3"/>
      <c r="AO20" s="3"/>
      <c r="AP20" s="3"/>
      <c r="AQ20" s="3"/>
      <c r="AR20" s="3"/>
      <c r="AS20" s="3"/>
      <c r="AT20" s="3"/>
    </row>
    <row r="21" ht="14.25" customHeight="1">
      <c r="A21" s="3"/>
      <c r="B21" s="38">
        <v>13.0</v>
      </c>
      <c r="C21" s="39" t="s">
        <v>21</v>
      </c>
      <c r="D21" s="40" t="s">
        <v>21</v>
      </c>
      <c r="E21" s="41">
        <f t="shared" si="1"/>
        <v>1</v>
      </c>
      <c r="F21" s="42">
        <v>38.0</v>
      </c>
      <c r="G21" s="43" t="s">
        <v>21</v>
      </c>
      <c r="H21" s="44"/>
      <c r="I21" s="45">
        <f t="shared" si="2"/>
        <v>0</v>
      </c>
      <c r="J21" s="46">
        <v>13.0</v>
      </c>
      <c r="K21" s="47" t="s">
        <v>17</v>
      </c>
      <c r="L21" s="43" t="s">
        <v>21</v>
      </c>
      <c r="M21" s="48"/>
      <c r="N21" s="49" t="s">
        <v>21</v>
      </c>
      <c r="O21" s="44" t="s">
        <v>15</v>
      </c>
      <c r="P21" s="50" t="s">
        <v>16</v>
      </c>
      <c r="Q21" s="58">
        <f t="shared" si="3"/>
        <v>1</v>
      </c>
      <c r="R21" s="52">
        <f t="shared" si="4"/>
        <v>-1</v>
      </c>
      <c r="S21" s="59">
        <f t="shared" si="5"/>
        <v>-1</v>
      </c>
      <c r="T21" s="54">
        <f t="shared" si="6"/>
        <v>-1</v>
      </c>
      <c r="U21" s="42">
        <v>13.0</v>
      </c>
      <c r="V21" s="43" t="s">
        <v>17</v>
      </c>
      <c r="W21" s="40" t="s">
        <v>30</v>
      </c>
      <c r="X21" s="55">
        <f t="shared" si="7"/>
        <v>1</v>
      </c>
      <c r="Y21" s="38">
        <v>13.0</v>
      </c>
      <c r="Z21" s="43" t="s">
        <v>21</v>
      </c>
      <c r="AA21" s="44" t="s">
        <v>21</v>
      </c>
      <c r="AB21" s="56">
        <f t="shared" si="8"/>
        <v>1</v>
      </c>
      <c r="AC21" s="38">
        <v>43.0</v>
      </c>
      <c r="AD21" s="43" t="s">
        <v>22</v>
      </c>
      <c r="AE21" s="44"/>
      <c r="AF21" s="55">
        <f t="shared" si="9"/>
        <v>0</v>
      </c>
      <c r="AG21" s="3"/>
      <c r="AH21" s="3"/>
      <c r="AI21" s="3"/>
      <c r="AJ21" s="3"/>
      <c r="AK21" s="3"/>
      <c r="AL21" s="3"/>
      <c r="AM21" s="3"/>
      <c r="AN21" s="3"/>
      <c r="AO21" s="3"/>
      <c r="AP21" s="3"/>
      <c r="AQ21" s="3"/>
      <c r="AR21" s="3"/>
      <c r="AS21" s="3"/>
      <c r="AT21" s="3"/>
    </row>
    <row r="22" ht="14.25" customHeight="1">
      <c r="A22" s="3"/>
      <c r="B22" s="38">
        <v>14.0</v>
      </c>
      <c r="C22" s="39" t="s">
        <v>17</v>
      </c>
      <c r="D22" s="40" t="s">
        <v>17</v>
      </c>
      <c r="E22" s="41">
        <f t="shared" si="1"/>
        <v>1</v>
      </c>
      <c r="F22" s="42">
        <v>39.0</v>
      </c>
      <c r="G22" s="43" t="s">
        <v>16</v>
      </c>
      <c r="H22" s="44"/>
      <c r="I22" s="45">
        <f t="shared" si="2"/>
        <v>0</v>
      </c>
      <c r="J22" s="46">
        <v>14.0</v>
      </c>
      <c r="K22" s="47" t="s">
        <v>17</v>
      </c>
      <c r="L22" s="43" t="s">
        <v>21</v>
      </c>
      <c r="M22" s="48" t="s">
        <v>18</v>
      </c>
      <c r="N22" s="49" t="s">
        <v>17</v>
      </c>
      <c r="O22" s="44" t="s">
        <v>16</v>
      </c>
      <c r="P22" s="50" t="s">
        <v>27</v>
      </c>
      <c r="Q22" s="58">
        <f t="shared" si="3"/>
        <v>1</v>
      </c>
      <c r="R22" s="52">
        <f t="shared" si="4"/>
        <v>-1</v>
      </c>
      <c r="S22" s="59">
        <f t="shared" si="5"/>
        <v>-1</v>
      </c>
      <c r="T22" s="54">
        <f t="shared" si="6"/>
        <v>-1</v>
      </c>
      <c r="U22" s="42">
        <v>14.0</v>
      </c>
      <c r="V22" s="43" t="s">
        <v>47</v>
      </c>
      <c r="W22" s="40" t="s">
        <v>48</v>
      </c>
      <c r="X22" s="55">
        <f t="shared" si="7"/>
        <v>1</v>
      </c>
      <c r="Y22" s="38">
        <v>14.0</v>
      </c>
      <c r="Z22" s="43" t="s">
        <v>22</v>
      </c>
      <c r="AA22" s="44" t="s">
        <v>22</v>
      </c>
      <c r="AB22" s="56">
        <f t="shared" si="8"/>
        <v>1</v>
      </c>
      <c r="AC22" s="38">
        <v>44.0</v>
      </c>
      <c r="AD22" s="43" t="s">
        <v>22</v>
      </c>
      <c r="AE22" s="44"/>
      <c r="AF22" s="55">
        <f t="shared" si="9"/>
        <v>0</v>
      </c>
      <c r="AG22" s="3"/>
      <c r="AH22" s="3"/>
      <c r="AI22" s="3"/>
      <c r="AJ22" s="3"/>
      <c r="AK22" s="3"/>
      <c r="AL22" s="3"/>
      <c r="AM22" s="3"/>
      <c r="AN22" s="3"/>
      <c r="AO22" s="3"/>
      <c r="AP22" s="3"/>
      <c r="AQ22" s="3"/>
      <c r="AR22" s="3"/>
      <c r="AS22" s="3"/>
      <c r="AT22" s="3"/>
    </row>
    <row r="23" ht="14.25" customHeight="1">
      <c r="A23" s="3"/>
      <c r="B23" s="38">
        <v>15.0</v>
      </c>
      <c r="C23" s="39" t="s">
        <v>15</v>
      </c>
      <c r="D23" s="40"/>
      <c r="E23" s="41">
        <f t="shared" si="1"/>
        <v>0</v>
      </c>
      <c r="F23" s="42">
        <v>40.0</v>
      </c>
      <c r="G23" s="43" t="s">
        <v>16</v>
      </c>
      <c r="H23" s="44"/>
      <c r="I23" s="45">
        <f t="shared" si="2"/>
        <v>0</v>
      </c>
      <c r="J23" s="46">
        <v>15.0</v>
      </c>
      <c r="K23" s="47" t="s">
        <v>17</v>
      </c>
      <c r="L23" s="43" t="s">
        <v>21</v>
      </c>
      <c r="M23" s="48" t="s">
        <v>27</v>
      </c>
      <c r="N23" s="49" t="s">
        <v>16</v>
      </c>
      <c r="O23" s="44" t="s">
        <v>18</v>
      </c>
      <c r="P23" s="50"/>
      <c r="Q23" s="58">
        <f t="shared" si="3"/>
        <v>-1</v>
      </c>
      <c r="R23" s="52">
        <f t="shared" si="4"/>
        <v>-1</v>
      </c>
      <c r="S23" s="59">
        <f t="shared" si="5"/>
        <v>0</v>
      </c>
      <c r="T23" s="54">
        <f t="shared" si="6"/>
        <v>-2</v>
      </c>
      <c r="U23" s="42">
        <v>15.0</v>
      </c>
      <c r="V23" s="43" t="s">
        <v>44</v>
      </c>
      <c r="W23" s="40" t="s">
        <v>20</v>
      </c>
      <c r="X23" s="55">
        <f t="shared" si="7"/>
        <v>0</v>
      </c>
      <c r="Y23" s="38">
        <v>15.0</v>
      </c>
      <c r="Z23" s="43" t="s">
        <v>21</v>
      </c>
      <c r="AA23" s="44" t="s">
        <v>21</v>
      </c>
      <c r="AB23" s="56">
        <f t="shared" si="8"/>
        <v>1</v>
      </c>
      <c r="AC23" s="38">
        <v>45.0</v>
      </c>
      <c r="AD23" s="43" t="s">
        <v>21</v>
      </c>
      <c r="AE23" s="44"/>
      <c r="AF23" s="55">
        <f t="shared" si="9"/>
        <v>0</v>
      </c>
      <c r="AG23" s="3"/>
      <c r="AH23" s="3"/>
      <c r="AI23" s="3"/>
      <c r="AJ23" s="3"/>
      <c r="AK23" s="3"/>
      <c r="AL23" s="3"/>
      <c r="AM23" s="3"/>
      <c r="AN23" s="3"/>
      <c r="AO23" s="3"/>
      <c r="AP23" s="3"/>
      <c r="AQ23" s="3"/>
      <c r="AR23" s="3"/>
      <c r="AS23" s="3"/>
      <c r="AT23" s="3"/>
    </row>
    <row r="24" ht="14.25" customHeight="1">
      <c r="A24" s="3"/>
      <c r="B24" s="38">
        <v>16.0</v>
      </c>
      <c r="C24" s="39" t="s">
        <v>15</v>
      </c>
      <c r="D24" s="40" t="s">
        <v>15</v>
      </c>
      <c r="E24" s="41">
        <f t="shared" si="1"/>
        <v>1</v>
      </c>
      <c r="F24" s="42">
        <v>41.0</v>
      </c>
      <c r="G24" s="43" t="s">
        <v>15</v>
      </c>
      <c r="H24" s="44"/>
      <c r="I24" s="45">
        <f t="shared" si="2"/>
        <v>0</v>
      </c>
      <c r="J24" s="46">
        <v>16.0</v>
      </c>
      <c r="K24" s="47" t="s">
        <v>15</v>
      </c>
      <c r="L24" s="43" t="s">
        <v>16</v>
      </c>
      <c r="M24" s="48" t="s">
        <v>18</v>
      </c>
      <c r="N24" s="49" t="s">
        <v>17</v>
      </c>
      <c r="O24" s="44" t="s">
        <v>15</v>
      </c>
      <c r="P24" s="50"/>
      <c r="Q24" s="58">
        <f t="shared" si="3"/>
        <v>-1</v>
      </c>
      <c r="R24" s="52">
        <f t="shared" si="4"/>
        <v>1</v>
      </c>
      <c r="S24" s="59">
        <f t="shared" si="5"/>
        <v>0</v>
      </c>
      <c r="T24" s="54">
        <f t="shared" si="6"/>
        <v>0</v>
      </c>
      <c r="U24" s="42">
        <v>16.0</v>
      </c>
      <c r="V24" s="43" t="s">
        <v>49</v>
      </c>
      <c r="W24" s="40" t="s">
        <v>43</v>
      </c>
      <c r="X24" s="55">
        <f t="shared" si="7"/>
        <v>1</v>
      </c>
      <c r="Y24" s="38">
        <v>16.0</v>
      </c>
      <c r="Z24" s="43" t="s">
        <v>21</v>
      </c>
      <c r="AA24" s="44" t="s">
        <v>21</v>
      </c>
      <c r="AB24" s="56">
        <f t="shared" si="8"/>
        <v>1</v>
      </c>
      <c r="AC24" s="38">
        <v>46.0</v>
      </c>
      <c r="AD24" s="43" t="s">
        <v>21</v>
      </c>
      <c r="AE24" s="44"/>
      <c r="AF24" s="55">
        <f t="shared" si="9"/>
        <v>0</v>
      </c>
      <c r="AG24" s="3"/>
      <c r="AH24" s="3"/>
      <c r="AI24" s="3"/>
      <c r="AJ24" s="3"/>
      <c r="AK24" s="3"/>
      <c r="AL24" s="3"/>
      <c r="AM24" s="3"/>
      <c r="AN24" s="3"/>
      <c r="AO24" s="3"/>
      <c r="AP24" s="3"/>
      <c r="AQ24" s="3"/>
      <c r="AR24" s="3"/>
      <c r="AS24" s="3"/>
      <c r="AT24" s="3"/>
    </row>
    <row r="25" ht="14.25" customHeight="1">
      <c r="A25" s="3"/>
      <c r="B25" s="38">
        <v>17.0</v>
      </c>
      <c r="C25" s="39" t="s">
        <v>21</v>
      </c>
      <c r="D25" s="40" t="s">
        <v>21</v>
      </c>
      <c r="E25" s="41">
        <f t="shared" si="1"/>
        <v>1</v>
      </c>
      <c r="F25" s="42">
        <v>42.0</v>
      </c>
      <c r="G25" s="43" t="s">
        <v>21</v>
      </c>
      <c r="H25" s="44"/>
      <c r="I25" s="45">
        <f t="shared" si="2"/>
        <v>0</v>
      </c>
      <c r="J25" s="46">
        <v>17.0</v>
      </c>
      <c r="K25" s="47" t="s">
        <v>21</v>
      </c>
      <c r="L25" s="43" t="s">
        <v>16</v>
      </c>
      <c r="M25" s="48" t="s">
        <v>27</v>
      </c>
      <c r="N25" s="49" t="s">
        <v>17</v>
      </c>
      <c r="O25" s="44" t="s">
        <v>21</v>
      </c>
      <c r="P25" s="50" t="s">
        <v>15</v>
      </c>
      <c r="Q25" s="58">
        <f t="shared" si="3"/>
        <v>-1</v>
      </c>
      <c r="R25" s="52">
        <f t="shared" si="4"/>
        <v>1</v>
      </c>
      <c r="S25" s="59">
        <f t="shared" si="5"/>
        <v>-1</v>
      </c>
      <c r="T25" s="54">
        <f t="shared" si="6"/>
        <v>-1</v>
      </c>
      <c r="U25" s="42">
        <v>17.0</v>
      </c>
      <c r="V25" s="43" t="s">
        <v>19</v>
      </c>
      <c r="W25" s="44" t="s">
        <v>20</v>
      </c>
      <c r="X25" s="55">
        <f t="shared" si="7"/>
        <v>1</v>
      </c>
      <c r="Y25" s="38">
        <v>17.0</v>
      </c>
      <c r="Z25" s="43" t="s">
        <v>22</v>
      </c>
      <c r="AA25" s="44"/>
      <c r="AB25" s="56">
        <f t="shared" si="8"/>
        <v>0</v>
      </c>
      <c r="AC25" s="38">
        <v>47.0</v>
      </c>
      <c r="AD25" s="43" t="s">
        <v>22</v>
      </c>
      <c r="AE25" s="44"/>
      <c r="AF25" s="55">
        <f t="shared" si="9"/>
        <v>0</v>
      </c>
      <c r="AG25" s="3"/>
      <c r="AH25" s="3"/>
      <c r="AI25" s="3"/>
      <c r="AJ25" s="3"/>
      <c r="AK25" s="3"/>
      <c r="AL25" s="3"/>
      <c r="AM25" s="3"/>
      <c r="AN25" s="3"/>
      <c r="AO25" s="3"/>
      <c r="AP25" s="3"/>
      <c r="AQ25" s="3"/>
      <c r="AR25" s="3"/>
      <c r="AS25" s="3"/>
      <c r="AT25" s="3"/>
    </row>
    <row r="26" ht="14.25" customHeight="1">
      <c r="A26" s="3"/>
      <c r="B26" s="38">
        <v>18.0</v>
      </c>
      <c r="C26" s="39" t="s">
        <v>17</v>
      </c>
      <c r="D26" s="40" t="s">
        <v>17</v>
      </c>
      <c r="E26" s="41">
        <f t="shared" si="1"/>
        <v>1</v>
      </c>
      <c r="F26" s="42">
        <v>43.0</v>
      </c>
      <c r="G26" s="43" t="s">
        <v>21</v>
      </c>
      <c r="H26" s="44"/>
      <c r="I26" s="45">
        <f t="shared" si="2"/>
        <v>0</v>
      </c>
      <c r="J26" s="46">
        <v>18.0</v>
      </c>
      <c r="K26" s="47" t="s">
        <v>17</v>
      </c>
      <c r="L26" s="43" t="s">
        <v>21</v>
      </c>
      <c r="M26" s="48" t="s">
        <v>16</v>
      </c>
      <c r="N26" s="49" t="s">
        <v>17</v>
      </c>
      <c r="O26" s="44" t="s">
        <v>18</v>
      </c>
      <c r="P26" s="50"/>
      <c r="Q26" s="58">
        <f t="shared" si="3"/>
        <v>1</v>
      </c>
      <c r="R26" s="52">
        <f t="shared" si="4"/>
        <v>-1</v>
      </c>
      <c r="S26" s="59">
        <f t="shared" si="5"/>
        <v>0</v>
      </c>
      <c r="T26" s="54">
        <f t="shared" si="6"/>
        <v>0</v>
      </c>
      <c r="U26" s="42">
        <v>18.0</v>
      </c>
      <c r="V26" s="43" t="s">
        <v>17</v>
      </c>
      <c r="W26" s="44" t="s">
        <v>30</v>
      </c>
      <c r="X26" s="55">
        <f t="shared" si="7"/>
        <v>1</v>
      </c>
      <c r="Y26" s="38">
        <v>18.0</v>
      </c>
      <c r="Z26" s="43" t="s">
        <v>22</v>
      </c>
      <c r="AA26" s="44"/>
      <c r="AB26" s="56">
        <f t="shared" si="8"/>
        <v>0</v>
      </c>
      <c r="AC26" s="38">
        <v>48.0</v>
      </c>
      <c r="AD26" s="43" t="s">
        <v>22</v>
      </c>
      <c r="AE26" s="44"/>
      <c r="AF26" s="55">
        <f t="shared" si="9"/>
        <v>0</v>
      </c>
      <c r="AG26" s="3"/>
      <c r="AH26" s="3"/>
      <c r="AI26" s="3"/>
      <c r="AJ26" s="3"/>
      <c r="AK26" s="3"/>
      <c r="AL26" s="3"/>
      <c r="AM26" s="3"/>
      <c r="AN26" s="3"/>
      <c r="AO26" s="3"/>
      <c r="AP26" s="3"/>
      <c r="AQ26" s="3"/>
      <c r="AR26" s="3"/>
      <c r="AS26" s="3"/>
      <c r="AT26" s="3"/>
    </row>
    <row r="27" ht="14.25" customHeight="1">
      <c r="A27" s="3"/>
      <c r="B27" s="38">
        <v>19.0</v>
      </c>
      <c r="C27" s="39" t="s">
        <v>17</v>
      </c>
      <c r="D27" s="40" t="s">
        <v>17</v>
      </c>
      <c r="E27" s="41">
        <f t="shared" si="1"/>
        <v>1</v>
      </c>
      <c r="F27" s="42">
        <v>44.0</v>
      </c>
      <c r="G27" s="43" t="s">
        <v>17</v>
      </c>
      <c r="H27" s="44"/>
      <c r="I27" s="45">
        <f t="shared" si="2"/>
        <v>0</v>
      </c>
      <c r="J27" s="46">
        <v>19.0</v>
      </c>
      <c r="K27" s="47" t="s">
        <v>17</v>
      </c>
      <c r="L27" s="43" t="s">
        <v>16</v>
      </c>
      <c r="M27" s="48" t="s">
        <v>27</v>
      </c>
      <c r="N27" s="49" t="s">
        <v>17</v>
      </c>
      <c r="O27" s="44" t="s">
        <v>21</v>
      </c>
      <c r="P27" s="50"/>
      <c r="Q27" s="58">
        <f t="shared" si="3"/>
        <v>1</v>
      </c>
      <c r="R27" s="52">
        <f t="shared" si="4"/>
        <v>-1</v>
      </c>
      <c r="S27" s="59">
        <f t="shared" si="5"/>
        <v>0</v>
      </c>
      <c r="T27" s="54">
        <f t="shared" si="6"/>
        <v>0</v>
      </c>
      <c r="U27" s="42">
        <v>19.0</v>
      </c>
      <c r="V27" s="43" t="s">
        <v>39</v>
      </c>
      <c r="W27" s="44" t="s">
        <v>50</v>
      </c>
      <c r="X27" s="55">
        <f t="shared" si="7"/>
        <v>0</v>
      </c>
      <c r="Y27" s="38">
        <v>19.0</v>
      </c>
      <c r="Z27" s="43" t="s">
        <v>22</v>
      </c>
      <c r="AA27" s="44"/>
      <c r="AB27" s="56">
        <f t="shared" si="8"/>
        <v>0</v>
      </c>
      <c r="AC27" s="38">
        <v>49.0</v>
      </c>
      <c r="AD27" s="43" t="s">
        <v>21</v>
      </c>
      <c r="AE27" s="44"/>
      <c r="AF27" s="55">
        <f t="shared" si="9"/>
        <v>0</v>
      </c>
      <c r="AG27" s="3"/>
      <c r="AH27" s="3"/>
      <c r="AI27" s="3"/>
      <c r="AJ27" s="3"/>
      <c r="AK27" s="3"/>
      <c r="AL27" s="3"/>
      <c r="AM27" s="3"/>
      <c r="AN27" s="3"/>
      <c r="AO27" s="3"/>
      <c r="AP27" s="3"/>
      <c r="AQ27" s="3"/>
      <c r="AR27" s="3"/>
      <c r="AS27" s="3"/>
      <c r="AT27" s="3"/>
    </row>
    <row r="28" ht="14.25" customHeight="1">
      <c r="A28" s="3"/>
      <c r="B28" s="38">
        <v>20.0</v>
      </c>
      <c r="C28" s="39" t="s">
        <v>15</v>
      </c>
      <c r="D28" s="40" t="s">
        <v>15</v>
      </c>
      <c r="E28" s="41">
        <f t="shared" si="1"/>
        <v>1</v>
      </c>
      <c r="F28" s="42">
        <v>45.0</v>
      </c>
      <c r="G28" s="43" t="s">
        <v>21</v>
      </c>
      <c r="H28" s="44"/>
      <c r="I28" s="45">
        <f t="shared" si="2"/>
        <v>0</v>
      </c>
      <c r="J28" s="65">
        <v>20.0</v>
      </c>
      <c r="K28" s="66" t="s">
        <v>17</v>
      </c>
      <c r="L28" s="62" t="s">
        <v>21</v>
      </c>
      <c r="M28" s="67" t="s">
        <v>15</v>
      </c>
      <c r="N28" s="68" t="s">
        <v>17</v>
      </c>
      <c r="O28" s="63" t="s">
        <v>16</v>
      </c>
      <c r="P28" s="69" t="s">
        <v>27</v>
      </c>
      <c r="Q28" s="70">
        <f t="shared" si="3"/>
        <v>1</v>
      </c>
      <c r="R28" s="71">
        <f t="shared" si="4"/>
        <v>-1</v>
      </c>
      <c r="S28" s="72">
        <f t="shared" si="5"/>
        <v>-1</v>
      </c>
      <c r="T28" s="73">
        <f t="shared" si="6"/>
        <v>-1</v>
      </c>
      <c r="U28" s="42">
        <v>20.0</v>
      </c>
      <c r="V28" s="43" t="s">
        <v>23</v>
      </c>
      <c r="W28" s="44"/>
      <c r="X28" s="55">
        <f t="shared" si="7"/>
        <v>0</v>
      </c>
      <c r="Y28" s="38">
        <v>20.0</v>
      </c>
      <c r="Z28" s="43" t="s">
        <v>22</v>
      </c>
      <c r="AA28" s="44"/>
      <c r="AB28" s="56">
        <f t="shared" si="8"/>
        <v>0</v>
      </c>
      <c r="AC28" s="38">
        <v>50.0</v>
      </c>
      <c r="AD28" s="43" t="s">
        <v>22</v>
      </c>
      <c r="AE28" s="44"/>
      <c r="AF28" s="55">
        <f t="shared" si="9"/>
        <v>0</v>
      </c>
      <c r="AG28" s="3"/>
      <c r="AH28" s="3"/>
      <c r="AI28" s="3"/>
      <c r="AJ28" s="3"/>
      <c r="AK28" s="3"/>
      <c r="AL28" s="3"/>
      <c r="AM28" s="3"/>
      <c r="AN28" s="3"/>
      <c r="AO28" s="3"/>
      <c r="AP28" s="3"/>
      <c r="AQ28" s="3"/>
      <c r="AR28" s="3"/>
      <c r="AS28" s="3"/>
      <c r="AT28" s="3"/>
    </row>
    <row r="29" ht="14.25" customHeight="1">
      <c r="A29" s="3"/>
      <c r="B29" s="38">
        <v>21.0</v>
      </c>
      <c r="C29" s="39" t="s">
        <v>15</v>
      </c>
      <c r="D29" s="40" t="s">
        <v>15</v>
      </c>
      <c r="E29" s="41">
        <f t="shared" si="1"/>
        <v>1</v>
      </c>
      <c r="F29" s="42">
        <v>46.0</v>
      </c>
      <c r="G29" s="43" t="s">
        <v>21</v>
      </c>
      <c r="H29" s="44"/>
      <c r="I29" s="55">
        <f t="shared" si="2"/>
        <v>0</v>
      </c>
      <c r="J29" s="3"/>
      <c r="K29" s="3"/>
      <c r="L29" s="3"/>
      <c r="M29" s="3"/>
      <c r="N29" s="3"/>
      <c r="O29" s="3"/>
      <c r="P29" s="3"/>
      <c r="Q29" s="3"/>
      <c r="R29" s="3"/>
      <c r="S29" s="3"/>
      <c r="T29" s="3"/>
      <c r="U29" s="38">
        <v>21.0</v>
      </c>
      <c r="V29" s="43" t="s">
        <v>19</v>
      </c>
      <c r="W29" s="44"/>
      <c r="X29" s="55">
        <f t="shared" si="7"/>
        <v>0</v>
      </c>
      <c r="Y29" s="38">
        <v>21.0</v>
      </c>
      <c r="Z29" s="43" t="s">
        <v>21</v>
      </c>
      <c r="AA29" s="44"/>
      <c r="AB29" s="56">
        <f t="shared" si="8"/>
        <v>0</v>
      </c>
      <c r="AC29" s="38">
        <v>51.0</v>
      </c>
      <c r="AD29" s="43" t="s">
        <v>21</v>
      </c>
      <c r="AE29" s="44"/>
      <c r="AF29" s="55">
        <f t="shared" si="9"/>
        <v>0</v>
      </c>
      <c r="AG29" s="3"/>
      <c r="AH29" s="3"/>
      <c r="AI29" s="3"/>
      <c r="AJ29" s="3"/>
      <c r="AK29" s="3"/>
      <c r="AL29" s="3"/>
      <c r="AM29" s="3"/>
      <c r="AN29" s="3"/>
      <c r="AO29" s="3"/>
      <c r="AP29" s="3"/>
      <c r="AQ29" s="3"/>
      <c r="AR29" s="3"/>
      <c r="AS29" s="3"/>
      <c r="AT29" s="3"/>
    </row>
    <row r="30" ht="14.25" customHeight="1">
      <c r="A30" s="3"/>
      <c r="B30" s="38">
        <v>22.0</v>
      </c>
      <c r="C30" s="39" t="s">
        <v>21</v>
      </c>
      <c r="D30" s="40" t="s">
        <v>21</v>
      </c>
      <c r="E30" s="41">
        <f t="shared" si="1"/>
        <v>1</v>
      </c>
      <c r="F30" s="42">
        <v>47.0</v>
      </c>
      <c r="G30" s="43" t="s">
        <v>17</v>
      </c>
      <c r="H30" s="44"/>
      <c r="I30" s="55">
        <f t="shared" si="2"/>
        <v>0</v>
      </c>
      <c r="J30" s="3"/>
      <c r="K30" s="3"/>
      <c r="L30" s="3"/>
      <c r="M30" s="3"/>
      <c r="N30" s="3"/>
      <c r="O30" s="3"/>
      <c r="P30" s="3"/>
      <c r="Q30" s="3"/>
      <c r="R30" s="3"/>
      <c r="S30" s="3"/>
      <c r="T30" s="3"/>
      <c r="U30" s="38">
        <v>22.0</v>
      </c>
      <c r="V30" s="43" t="s">
        <v>51</v>
      </c>
      <c r="W30" s="44"/>
      <c r="X30" s="55">
        <f t="shared" si="7"/>
        <v>0</v>
      </c>
      <c r="Y30" s="38">
        <v>22.0</v>
      </c>
      <c r="Z30" s="43" t="s">
        <v>22</v>
      </c>
      <c r="AA30" s="44"/>
      <c r="AB30" s="56">
        <f t="shared" si="8"/>
        <v>0</v>
      </c>
      <c r="AC30" s="38">
        <v>52.0</v>
      </c>
      <c r="AD30" s="43" t="s">
        <v>22</v>
      </c>
      <c r="AE30" s="44"/>
      <c r="AF30" s="55">
        <f t="shared" si="9"/>
        <v>0</v>
      </c>
      <c r="AG30" s="3"/>
      <c r="AH30" s="3"/>
      <c r="AI30" s="3"/>
      <c r="AJ30" s="3"/>
      <c r="AK30" s="3"/>
      <c r="AL30" s="3"/>
      <c r="AM30" s="3"/>
      <c r="AN30" s="3"/>
      <c r="AO30" s="3"/>
      <c r="AP30" s="3"/>
      <c r="AQ30" s="3"/>
      <c r="AR30" s="3"/>
      <c r="AS30" s="3"/>
      <c r="AT30" s="3"/>
    </row>
    <row r="31" ht="14.25" customHeight="1">
      <c r="A31" s="3"/>
      <c r="B31" s="38">
        <v>23.0</v>
      </c>
      <c r="C31" s="39" t="s">
        <v>17</v>
      </c>
      <c r="D31" s="40" t="s">
        <v>17</v>
      </c>
      <c r="E31" s="41">
        <f t="shared" si="1"/>
        <v>1</v>
      </c>
      <c r="F31" s="42">
        <v>48.0</v>
      </c>
      <c r="G31" s="43" t="s">
        <v>21</v>
      </c>
      <c r="H31" s="44"/>
      <c r="I31" s="55">
        <f t="shared" si="2"/>
        <v>0</v>
      </c>
      <c r="J31" s="3"/>
      <c r="K31" s="3"/>
      <c r="L31" s="3"/>
      <c r="M31" s="3"/>
      <c r="N31" s="3"/>
      <c r="O31" s="3"/>
      <c r="P31" s="3"/>
      <c r="Q31" s="3"/>
      <c r="R31" s="3"/>
      <c r="S31" s="3"/>
      <c r="T31" s="3"/>
      <c r="U31" s="38">
        <v>23.0</v>
      </c>
      <c r="V31" s="43" t="s">
        <v>49</v>
      </c>
      <c r="W31" s="44"/>
      <c r="X31" s="55">
        <f t="shared" si="7"/>
        <v>0</v>
      </c>
      <c r="Y31" s="38">
        <v>23.0</v>
      </c>
      <c r="Z31" s="43" t="s">
        <v>21</v>
      </c>
      <c r="AA31" s="44"/>
      <c r="AB31" s="56">
        <f t="shared" si="8"/>
        <v>0</v>
      </c>
      <c r="AC31" s="38">
        <v>53.0</v>
      </c>
      <c r="AD31" s="43" t="s">
        <v>22</v>
      </c>
      <c r="AE31" s="44"/>
      <c r="AF31" s="55">
        <f t="shared" si="9"/>
        <v>0</v>
      </c>
      <c r="AG31" s="3"/>
      <c r="AH31" s="3"/>
      <c r="AI31" s="3"/>
      <c r="AJ31" s="3"/>
      <c r="AK31" s="3"/>
      <c r="AL31" s="3"/>
      <c r="AM31" s="3"/>
      <c r="AN31" s="3"/>
      <c r="AO31" s="3"/>
      <c r="AP31" s="3"/>
      <c r="AQ31" s="3"/>
      <c r="AR31" s="3"/>
      <c r="AS31" s="3"/>
      <c r="AT31" s="3"/>
    </row>
    <row r="32" ht="14.25" customHeight="1">
      <c r="A32" s="3"/>
      <c r="B32" s="38">
        <v>24.0</v>
      </c>
      <c r="C32" s="39" t="s">
        <v>21</v>
      </c>
      <c r="D32" s="40" t="s">
        <v>21</v>
      </c>
      <c r="E32" s="41">
        <f t="shared" si="1"/>
        <v>1</v>
      </c>
      <c r="F32" s="42">
        <v>49.0</v>
      </c>
      <c r="G32" s="43" t="s">
        <v>21</v>
      </c>
      <c r="H32" s="44"/>
      <c r="I32" s="55">
        <f t="shared" si="2"/>
        <v>0</v>
      </c>
      <c r="J32" s="3"/>
      <c r="K32" s="3"/>
      <c r="L32" s="3"/>
      <c r="M32" s="3"/>
      <c r="N32" s="3"/>
      <c r="O32" s="3"/>
      <c r="P32" s="3"/>
      <c r="Q32" s="3"/>
      <c r="R32" s="3"/>
      <c r="S32" s="3"/>
      <c r="T32" s="3"/>
      <c r="U32" s="38">
        <v>24.0</v>
      </c>
      <c r="V32" s="43" t="s">
        <v>23</v>
      </c>
      <c r="W32" s="44"/>
      <c r="X32" s="55">
        <f t="shared" si="7"/>
        <v>0</v>
      </c>
      <c r="Y32" s="38">
        <v>24.0</v>
      </c>
      <c r="Z32" s="43" t="s">
        <v>22</v>
      </c>
      <c r="AA32" s="44"/>
      <c r="AB32" s="56">
        <f t="shared" si="8"/>
        <v>0</v>
      </c>
      <c r="AC32" s="38">
        <v>54.0</v>
      </c>
      <c r="AD32" s="43" t="s">
        <v>22</v>
      </c>
      <c r="AE32" s="44"/>
      <c r="AF32" s="55">
        <f t="shared" si="9"/>
        <v>0</v>
      </c>
      <c r="AG32" s="3"/>
      <c r="AH32" s="3"/>
      <c r="AI32" s="3"/>
      <c r="AJ32" s="3"/>
      <c r="AK32" s="3"/>
      <c r="AL32" s="3"/>
      <c r="AM32" s="3"/>
      <c r="AN32" s="3"/>
      <c r="AO32" s="3"/>
      <c r="AP32" s="3"/>
      <c r="AQ32" s="3"/>
      <c r="AR32" s="3"/>
      <c r="AS32" s="3"/>
      <c r="AT32" s="3"/>
    </row>
    <row r="33" ht="14.25" customHeight="1">
      <c r="A33" s="3"/>
      <c r="B33" s="74">
        <v>25.0</v>
      </c>
      <c r="C33" s="75" t="s">
        <v>15</v>
      </c>
      <c r="D33" s="76" t="s">
        <v>15</v>
      </c>
      <c r="E33" s="77">
        <f t="shared" si="1"/>
        <v>1</v>
      </c>
      <c r="F33" s="61">
        <v>50.0</v>
      </c>
      <c r="G33" s="62" t="s">
        <v>15</v>
      </c>
      <c r="H33" s="63"/>
      <c r="I33" s="64">
        <f t="shared" si="2"/>
        <v>0</v>
      </c>
      <c r="J33" s="3"/>
      <c r="K33" s="3"/>
      <c r="L33" s="3"/>
      <c r="M33" s="3"/>
      <c r="N33" s="3"/>
      <c r="O33" s="3"/>
      <c r="P33" s="3"/>
      <c r="Q33" s="3"/>
      <c r="R33" s="3"/>
      <c r="S33" s="3"/>
      <c r="T33" s="3"/>
      <c r="U33" s="38">
        <v>25.0</v>
      </c>
      <c r="V33" s="43" t="s">
        <v>19</v>
      </c>
      <c r="W33" s="44"/>
      <c r="X33" s="55">
        <f t="shared" si="7"/>
        <v>0</v>
      </c>
      <c r="Y33" s="38">
        <v>25.0</v>
      </c>
      <c r="Z33" s="43" t="s">
        <v>21</v>
      </c>
      <c r="AA33" s="44"/>
      <c r="AB33" s="56">
        <f t="shared" si="8"/>
        <v>0</v>
      </c>
      <c r="AC33" s="38">
        <v>55.0</v>
      </c>
      <c r="AD33" s="43" t="s">
        <v>21</v>
      </c>
      <c r="AE33" s="44"/>
      <c r="AF33" s="55">
        <f t="shared" si="9"/>
        <v>0</v>
      </c>
      <c r="AG33" s="3"/>
      <c r="AH33" s="3"/>
      <c r="AI33" s="3"/>
      <c r="AJ33" s="3"/>
      <c r="AK33" s="3"/>
      <c r="AL33" s="3"/>
      <c r="AM33" s="3"/>
      <c r="AN33" s="3"/>
      <c r="AO33" s="3"/>
      <c r="AP33" s="3"/>
      <c r="AQ33" s="3"/>
      <c r="AR33" s="3"/>
      <c r="AS33" s="3"/>
      <c r="AT33" s="3"/>
    </row>
    <row r="34" ht="14.25" customHeight="1">
      <c r="A34" s="3"/>
      <c r="B34" s="3"/>
      <c r="C34" s="3"/>
      <c r="D34" s="3"/>
      <c r="E34" s="3"/>
      <c r="F34" s="3"/>
      <c r="G34" s="3"/>
      <c r="H34" s="3"/>
      <c r="I34" s="3"/>
      <c r="J34" s="3"/>
      <c r="K34" s="3"/>
      <c r="L34" s="3"/>
      <c r="M34" s="3"/>
      <c r="N34" s="3"/>
      <c r="O34" s="3"/>
      <c r="P34" s="3"/>
      <c r="Q34" s="3"/>
      <c r="R34" s="3"/>
      <c r="S34" s="3"/>
      <c r="T34" s="3"/>
      <c r="U34" s="38">
        <v>26.0</v>
      </c>
      <c r="V34" s="43" t="s">
        <v>27</v>
      </c>
      <c r="W34" s="44"/>
      <c r="X34" s="55">
        <f t="shared" si="7"/>
        <v>0</v>
      </c>
      <c r="Y34" s="38">
        <v>26.0</v>
      </c>
      <c r="Z34" s="43" t="s">
        <v>21</v>
      </c>
      <c r="AA34" s="44"/>
      <c r="AB34" s="56">
        <f t="shared" si="8"/>
        <v>0</v>
      </c>
      <c r="AC34" s="38">
        <v>56.0</v>
      </c>
      <c r="AD34" s="43" t="s">
        <v>21</v>
      </c>
      <c r="AE34" s="44"/>
      <c r="AF34" s="55">
        <f t="shared" si="9"/>
        <v>0</v>
      </c>
      <c r="AG34" s="3"/>
      <c r="AH34" s="3"/>
      <c r="AI34" s="3"/>
      <c r="AJ34" s="3"/>
      <c r="AK34" s="3"/>
      <c r="AL34" s="3"/>
      <c r="AM34" s="3"/>
      <c r="AN34" s="3"/>
      <c r="AO34" s="3"/>
      <c r="AP34" s="3"/>
      <c r="AQ34" s="3"/>
      <c r="AR34" s="3"/>
      <c r="AS34" s="3"/>
      <c r="AT34" s="3"/>
    </row>
    <row r="35" ht="14.25" customHeight="1">
      <c r="A35" s="3"/>
      <c r="B35" s="3"/>
      <c r="C35" s="3"/>
      <c r="D35" s="3"/>
      <c r="E35" s="3"/>
      <c r="F35" s="3"/>
      <c r="G35" s="3"/>
      <c r="H35" s="3"/>
      <c r="I35" s="3"/>
      <c r="J35" s="3"/>
      <c r="K35" s="3"/>
      <c r="L35" s="3"/>
      <c r="M35" s="3"/>
      <c r="N35" s="3"/>
      <c r="O35" s="3"/>
      <c r="P35" s="3"/>
      <c r="Q35" s="3"/>
      <c r="R35" s="3"/>
      <c r="S35" s="3"/>
      <c r="T35" s="3"/>
      <c r="U35" s="38">
        <v>27.0</v>
      </c>
      <c r="V35" s="43" t="s">
        <v>52</v>
      </c>
      <c r="W35" s="44"/>
      <c r="X35" s="55">
        <f t="shared" si="7"/>
        <v>0</v>
      </c>
      <c r="Y35" s="38">
        <v>27.0</v>
      </c>
      <c r="Z35" s="43" t="s">
        <v>21</v>
      </c>
      <c r="AA35" s="44"/>
      <c r="AB35" s="56">
        <f t="shared" si="8"/>
        <v>0</v>
      </c>
      <c r="AC35" s="38">
        <v>57.0</v>
      </c>
      <c r="AD35" s="43" t="s">
        <v>22</v>
      </c>
      <c r="AE35" s="44"/>
      <c r="AF35" s="55">
        <f t="shared" si="9"/>
        <v>0</v>
      </c>
      <c r="AG35" s="3"/>
      <c r="AH35" s="3"/>
      <c r="AI35" s="3"/>
      <c r="AJ35" s="3"/>
      <c r="AK35" s="3"/>
      <c r="AL35" s="3"/>
      <c r="AM35" s="3"/>
      <c r="AN35" s="3"/>
      <c r="AO35" s="3"/>
      <c r="AP35" s="3"/>
      <c r="AQ35" s="3"/>
      <c r="AR35" s="3"/>
      <c r="AS35" s="3"/>
      <c r="AT35" s="3"/>
    </row>
    <row r="36" ht="14.25" customHeight="1">
      <c r="A36" s="3"/>
      <c r="B36" s="3"/>
      <c r="C36" s="3"/>
      <c r="D36" s="3"/>
      <c r="E36" s="3"/>
      <c r="F36" s="3"/>
      <c r="G36" s="3"/>
      <c r="H36" s="3"/>
      <c r="I36" s="3"/>
      <c r="J36" s="3"/>
      <c r="K36" s="3"/>
      <c r="L36" s="3"/>
      <c r="M36" s="3"/>
      <c r="N36" s="3"/>
      <c r="O36" s="3"/>
      <c r="P36" s="3"/>
      <c r="Q36" s="3"/>
      <c r="R36" s="3"/>
      <c r="S36" s="3"/>
      <c r="T36" s="3"/>
      <c r="U36" s="38">
        <v>28.0</v>
      </c>
      <c r="V36" s="43" t="s">
        <v>23</v>
      </c>
      <c r="W36" s="44"/>
      <c r="X36" s="55">
        <f t="shared" si="7"/>
        <v>0</v>
      </c>
      <c r="Y36" s="38">
        <v>28.0</v>
      </c>
      <c r="Z36" s="43" t="s">
        <v>21</v>
      </c>
      <c r="AA36" s="44"/>
      <c r="AB36" s="56">
        <f t="shared" si="8"/>
        <v>0</v>
      </c>
      <c r="AC36" s="38">
        <v>58.0</v>
      </c>
      <c r="AD36" s="43" t="s">
        <v>21</v>
      </c>
      <c r="AE36" s="44"/>
      <c r="AF36" s="55">
        <f t="shared" si="9"/>
        <v>0</v>
      </c>
      <c r="AG36" s="3"/>
      <c r="AH36" s="3"/>
      <c r="AI36" s="3"/>
      <c r="AJ36" s="3"/>
      <c r="AK36" s="3"/>
      <c r="AL36" s="3"/>
      <c r="AM36" s="3"/>
      <c r="AN36" s="3"/>
      <c r="AO36" s="3"/>
      <c r="AP36" s="3"/>
      <c r="AQ36" s="3"/>
      <c r="AR36" s="3"/>
      <c r="AS36" s="3"/>
      <c r="AT36" s="3"/>
    </row>
    <row r="37" ht="14.25" customHeight="1">
      <c r="A37" s="3"/>
      <c r="B37" s="3"/>
      <c r="C37" s="3"/>
      <c r="D37" s="3"/>
      <c r="E37" s="3"/>
      <c r="F37" s="3"/>
      <c r="G37" s="3"/>
      <c r="H37" s="3"/>
      <c r="I37" s="3"/>
      <c r="J37" s="3"/>
      <c r="K37" s="3"/>
      <c r="L37" s="3"/>
      <c r="M37" s="3"/>
      <c r="N37" s="3"/>
      <c r="O37" s="3"/>
      <c r="P37" s="3"/>
      <c r="Q37" s="3"/>
      <c r="R37" s="3"/>
      <c r="S37" s="3"/>
      <c r="T37" s="3"/>
      <c r="U37" s="38">
        <v>29.0</v>
      </c>
      <c r="V37" s="43" t="s">
        <v>44</v>
      </c>
      <c r="W37" s="44"/>
      <c r="X37" s="55">
        <f t="shared" si="7"/>
        <v>0</v>
      </c>
      <c r="Y37" s="38">
        <v>29.0</v>
      </c>
      <c r="Z37" s="43" t="s">
        <v>22</v>
      </c>
      <c r="AA37" s="44"/>
      <c r="AB37" s="56">
        <f t="shared" si="8"/>
        <v>0</v>
      </c>
      <c r="AC37" s="38">
        <v>59.0</v>
      </c>
      <c r="AD37" s="43" t="s">
        <v>22</v>
      </c>
      <c r="AE37" s="44"/>
      <c r="AF37" s="55">
        <f t="shared" si="9"/>
        <v>0</v>
      </c>
      <c r="AG37" s="3"/>
      <c r="AH37" s="3"/>
      <c r="AI37" s="3"/>
      <c r="AJ37" s="3"/>
      <c r="AK37" s="3"/>
      <c r="AL37" s="3"/>
      <c r="AM37" s="3"/>
      <c r="AN37" s="3"/>
      <c r="AO37" s="3"/>
      <c r="AP37" s="3"/>
      <c r="AQ37" s="3"/>
      <c r="AR37" s="3"/>
      <c r="AS37" s="3"/>
      <c r="AT37" s="3"/>
    </row>
    <row r="38" ht="14.25" customHeight="1">
      <c r="A38" s="3"/>
      <c r="B38" s="3"/>
      <c r="C38" s="3"/>
      <c r="D38" s="3"/>
      <c r="E38" s="3"/>
      <c r="F38" s="3"/>
      <c r="G38" s="3"/>
      <c r="H38" s="3"/>
      <c r="I38" s="3"/>
      <c r="J38" s="3"/>
      <c r="K38" s="3"/>
      <c r="L38" s="3"/>
      <c r="M38" s="3"/>
      <c r="N38" s="3"/>
      <c r="O38" s="3"/>
      <c r="P38" s="3"/>
      <c r="Q38" s="3"/>
      <c r="R38" s="3"/>
      <c r="S38" s="3"/>
      <c r="T38" s="3"/>
      <c r="U38" s="74">
        <v>30.0</v>
      </c>
      <c r="V38" s="62" t="s">
        <v>44</v>
      </c>
      <c r="W38" s="63"/>
      <c r="X38" s="64">
        <f t="shared" si="7"/>
        <v>0</v>
      </c>
      <c r="Y38" s="74">
        <v>30.0</v>
      </c>
      <c r="Z38" s="62" t="s">
        <v>22</v>
      </c>
      <c r="AA38" s="63"/>
      <c r="AB38" s="78">
        <f t="shared" si="8"/>
        <v>0</v>
      </c>
      <c r="AC38" s="74">
        <v>60.0</v>
      </c>
      <c r="AD38" s="62" t="s">
        <v>22</v>
      </c>
      <c r="AE38" s="63"/>
      <c r="AF38" s="64">
        <f t="shared" si="9"/>
        <v>0</v>
      </c>
      <c r="AG38" s="3"/>
      <c r="AH38" s="3"/>
      <c r="AI38" s="3"/>
      <c r="AJ38" s="3"/>
      <c r="AK38" s="3"/>
      <c r="AL38" s="3"/>
      <c r="AM38" s="3"/>
      <c r="AN38" s="3"/>
      <c r="AO38" s="3"/>
      <c r="AP38" s="3"/>
      <c r="AQ38" s="3"/>
      <c r="AR38" s="3"/>
      <c r="AS38" s="3"/>
      <c r="AT38" s="3"/>
    </row>
    <row r="39" ht="14.25" customHeight="1">
      <c r="A39" s="3"/>
      <c r="B39" s="3"/>
      <c r="C39" s="3"/>
      <c r="D39" s="3"/>
      <c r="E39" s="3"/>
      <c r="F39" s="3"/>
      <c r="G39" s="3"/>
      <c r="H39" s="3"/>
      <c r="I39" s="3"/>
      <c r="J39" s="3"/>
      <c r="K39" s="3"/>
      <c r="L39" s="3"/>
      <c r="M39" s="3"/>
      <c r="N39" s="3"/>
      <c r="O39" s="3"/>
      <c r="P39" s="3"/>
      <c r="Q39" s="3"/>
      <c r="R39" s="3"/>
      <c r="S39" s="3"/>
      <c r="T39" s="3"/>
      <c r="U39" s="79"/>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ht="14.25" hidden="1"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ht="14.25" hidden="1" customHeight="1">
      <c r="A41" s="3"/>
      <c r="B41" s="3"/>
      <c r="C41" s="3"/>
      <c r="D41" s="3"/>
      <c r="E41" s="3"/>
      <c r="F41" s="3"/>
      <c r="G41" s="3"/>
      <c r="H41" s="3"/>
      <c r="I41" s="80" t="s">
        <v>53</v>
      </c>
      <c r="J41" s="81"/>
      <c r="K41" s="81"/>
      <c r="L41" s="81"/>
      <c r="M41" s="81"/>
      <c r="N41" s="82"/>
      <c r="O41" s="80" t="s">
        <v>54</v>
      </c>
      <c r="P41" s="81"/>
      <c r="Q41" s="81"/>
      <c r="R41" s="81"/>
      <c r="S41" s="81"/>
      <c r="T41" s="82"/>
      <c r="U41" s="80" t="s">
        <v>55</v>
      </c>
      <c r="V41" s="81"/>
      <c r="W41" s="81"/>
      <c r="X41" s="82"/>
      <c r="Y41" s="3"/>
      <c r="Z41" s="3"/>
      <c r="AA41" s="3"/>
      <c r="AB41" s="3"/>
      <c r="AC41" s="3"/>
      <c r="AD41" s="3"/>
      <c r="AE41" s="3"/>
      <c r="AF41" s="3"/>
      <c r="AG41" s="3"/>
      <c r="AH41" s="3"/>
      <c r="AI41" s="3"/>
      <c r="AJ41" s="3"/>
      <c r="AK41" s="3"/>
      <c r="AL41" s="3"/>
      <c r="AM41" s="3"/>
      <c r="AN41" s="3"/>
      <c r="AO41" s="3"/>
      <c r="AP41" s="3"/>
      <c r="AQ41" s="3"/>
      <c r="AR41" s="3"/>
      <c r="AS41" s="3"/>
      <c r="AT41" s="3"/>
    </row>
    <row r="42" ht="14.25" hidden="1" customHeight="1">
      <c r="A42" s="3"/>
      <c r="B42" s="83">
        <f>SUM(E9:E33,I9:I33)</f>
        <v>21</v>
      </c>
      <c r="C42" s="82"/>
      <c r="D42" s="83" t="s">
        <v>10</v>
      </c>
      <c r="E42" s="81"/>
      <c r="F42" s="82"/>
      <c r="G42" s="3"/>
      <c r="H42" s="3"/>
      <c r="I42" s="84" t="str">
        <f>VLOOKUP("resultado",FactorV,2,FALSE)</f>
        <v>#N/A</v>
      </c>
      <c r="J42" s="81"/>
      <c r="K42" s="81"/>
      <c r="L42" s="81"/>
      <c r="M42" s="81"/>
      <c r="N42" s="82"/>
      <c r="O42" s="84" t="str">
        <f>VLOOKUP("resultado",FactorV,3,FALSE)</f>
        <v>#N/A</v>
      </c>
      <c r="P42" s="81"/>
      <c r="Q42" s="81"/>
      <c r="R42" s="81"/>
      <c r="S42" s="81"/>
      <c r="T42" s="82"/>
      <c r="U42" s="84" t="str">
        <f>VLOOKUP("resultado",FactorV,4,FALSE)</f>
        <v>#N/A</v>
      </c>
      <c r="V42" s="81"/>
      <c r="W42" s="81"/>
      <c r="X42" s="82"/>
      <c r="Y42" s="3"/>
      <c r="Z42" s="3"/>
      <c r="AA42" s="3"/>
      <c r="AB42" s="3"/>
      <c r="AC42" s="3"/>
      <c r="AD42" s="3"/>
      <c r="AE42" s="3"/>
      <c r="AF42" s="3"/>
      <c r="AG42" s="3"/>
      <c r="AH42" s="3"/>
      <c r="AI42" s="3"/>
      <c r="AJ42" s="3"/>
      <c r="AK42" s="3"/>
      <c r="AL42" s="3"/>
      <c r="AM42" s="3"/>
      <c r="AN42" s="3"/>
      <c r="AO42" s="3"/>
      <c r="AP42" s="3"/>
      <c r="AQ42" s="3"/>
      <c r="AR42" s="3"/>
      <c r="AS42" s="3"/>
      <c r="AT42" s="3"/>
    </row>
    <row r="43" ht="14.25" hidden="1" customHeight="1">
      <c r="A43" s="3"/>
      <c r="B43" s="83">
        <f>SUM(T9:T28)</f>
        <v>-14</v>
      </c>
      <c r="C43" s="82"/>
      <c r="D43" s="83" t="s">
        <v>11</v>
      </c>
      <c r="E43" s="81"/>
      <c r="F43" s="82"/>
      <c r="G43" s="3"/>
      <c r="H43" s="3"/>
      <c r="I43" s="84" t="str">
        <f>VLOOKUP("resultado",FactorE,2,FALSE)</f>
        <v>#N/A</v>
      </c>
      <c r="J43" s="81"/>
      <c r="K43" s="81"/>
      <c r="L43" s="81"/>
      <c r="M43" s="81"/>
      <c r="N43" s="82"/>
      <c r="O43" s="84" t="str">
        <f>VLOOKUP("resultado",FactorE,3,FALSE)</f>
        <v>#N/A</v>
      </c>
      <c r="P43" s="81"/>
      <c r="Q43" s="81"/>
      <c r="R43" s="81"/>
      <c r="S43" s="81"/>
      <c r="T43" s="82"/>
      <c r="U43" s="84" t="str">
        <f>VLOOKUP("resultado",FactorE,4,FALSE)</f>
        <v>#N/A</v>
      </c>
      <c r="V43" s="81"/>
      <c r="W43" s="81"/>
      <c r="X43" s="82"/>
      <c r="Y43" s="3"/>
      <c r="Z43" s="3"/>
      <c r="AA43" s="3"/>
      <c r="AB43" s="3"/>
      <c r="AC43" s="3"/>
      <c r="AD43" s="3"/>
      <c r="AE43" s="3"/>
      <c r="AF43" s="3"/>
      <c r="AG43" s="3"/>
      <c r="AH43" s="3"/>
      <c r="AI43" s="3"/>
      <c r="AJ43" s="3"/>
      <c r="AK43" s="3"/>
      <c r="AL43" s="3"/>
      <c r="AM43" s="3"/>
      <c r="AN43" s="3"/>
      <c r="AO43" s="3"/>
      <c r="AP43" s="3"/>
      <c r="AQ43" s="3"/>
      <c r="AR43" s="3"/>
      <c r="AS43" s="3"/>
      <c r="AT43" s="3"/>
    </row>
    <row r="44" ht="14.25" hidden="1" customHeight="1">
      <c r="A44" s="3"/>
      <c r="B44" s="83">
        <f>SUM(X9:X38)</f>
        <v>13</v>
      </c>
      <c r="C44" s="82"/>
      <c r="D44" s="83" t="s">
        <v>12</v>
      </c>
      <c r="E44" s="81"/>
      <c r="F44" s="82"/>
      <c r="G44" s="3"/>
      <c r="H44" s="3"/>
      <c r="I44" s="84" t="str">
        <f>VLOOKUP("resultado",FactorR,2,FALSE)</f>
        <v>#N/A</v>
      </c>
      <c r="J44" s="81"/>
      <c r="K44" s="81"/>
      <c r="L44" s="81"/>
      <c r="M44" s="81"/>
      <c r="N44" s="82"/>
      <c r="O44" s="84" t="str">
        <f>VLOOKUP("resultado",FactorR,3,FALSE)</f>
        <v>#N/A</v>
      </c>
      <c r="P44" s="81"/>
      <c r="Q44" s="81"/>
      <c r="R44" s="81"/>
      <c r="S44" s="81"/>
      <c r="T44" s="82"/>
      <c r="U44" s="84" t="str">
        <f>VLOOKUP("resultado",FactorR,4,FALSE)</f>
        <v>#N/A</v>
      </c>
      <c r="V44" s="81"/>
      <c r="W44" s="81"/>
      <c r="X44" s="82"/>
      <c r="Y44" s="3"/>
      <c r="Z44" s="3"/>
      <c r="AA44" s="3"/>
      <c r="AB44" s="3"/>
      <c r="AC44" s="3"/>
      <c r="AD44" s="3"/>
      <c r="AE44" s="3"/>
      <c r="AF44" s="3"/>
      <c r="AG44" s="3"/>
      <c r="AH44" s="3"/>
      <c r="AI44" s="3"/>
      <c r="AJ44" s="3"/>
      <c r="AK44" s="3"/>
      <c r="AL44" s="3"/>
      <c r="AM44" s="3"/>
      <c r="AN44" s="3"/>
      <c r="AO44" s="3"/>
      <c r="AP44" s="3"/>
      <c r="AQ44" s="3"/>
      <c r="AR44" s="3"/>
      <c r="AS44" s="3"/>
      <c r="AT44" s="3"/>
    </row>
    <row r="45" ht="14.25" hidden="1" customHeight="1">
      <c r="A45" s="3"/>
      <c r="B45" s="83">
        <f>SUM(AB9:AB38)+SUM(AF9:AF38)+SUM(AJ9:AJ18)</f>
        <v>6</v>
      </c>
      <c r="C45" s="82"/>
      <c r="D45" s="83" t="s">
        <v>13</v>
      </c>
      <c r="E45" s="81"/>
      <c r="F45" s="82"/>
      <c r="G45" s="3"/>
      <c r="H45" s="3"/>
      <c r="I45" s="84" t="str">
        <f>VLOOKUP("resultado",FactorN,2,FALSE)</f>
        <v>#N/A</v>
      </c>
      <c r="J45" s="81"/>
      <c r="K45" s="81"/>
      <c r="L45" s="81"/>
      <c r="M45" s="81"/>
      <c r="N45" s="82"/>
      <c r="O45" s="84" t="str">
        <f>VLOOKUP("resultado",FactorN,3,FALSE)</f>
        <v>#N/A</v>
      </c>
      <c r="P45" s="81"/>
      <c r="Q45" s="81"/>
      <c r="R45" s="81"/>
      <c r="S45" s="81"/>
      <c r="T45" s="82"/>
      <c r="U45" s="84" t="str">
        <f>VLOOKUP("resultado",FactorN,4,FALSE)</f>
        <v>#N/A</v>
      </c>
      <c r="V45" s="81"/>
      <c r="W45" s="81"/>
      <c r="X45" s="82"/>
      <c r="Y45" s="3"/>
      <c r="Z45" s="3"/>
      <c r="AA45" s="3"/>
      <c r="AB45" s="3"/>
      <c r="AC45" s="3"/>
      <c r="AD45" s="3"/>
      <c r="AE45" s="3"/>
      <c r="AF45" s="3"/>
      <c r="AG45" s="3"/>
      <c r="AH45" s="3"/>
      <c r="AI45" s="3"/>
      <c r="AJ45" s="3"/>
      <c r="AK45" s="3"/>
      <c r="AL45" s="3"/>
      <c r="AM45" s="3"/>
      <c r="AN45" s="3"/>
      <c r="AO45" s="3"/>
      <c r="AP45" s="3"/>
      <c r="AQ45" s="3"/>
      <c r="AR45" s="3"/>
      <c r="AS45" s="3"/>
      <c r="AT45" s="3"/>
    </row>
    <row r="46" ht="14.25" hidden="1" customHeight="1">
      <c r="A46" s="3"/>
      <c r="B46" s="83">
        <f>AK9</f>
        <v>36</v>
      </c>
      <c r="C46" s="82"/>
      <c r="D46" s="83" t="str">
        <f>AK8</f>
        <v>FACTOR F</v>
      </c>
      <c r="E46" s="81"/>
      <c r="F46" s="82"/>
      <c r="G46" s="3"/>
      <c r="H46" s="3"/>
      <c r="I46" s="84" t="str">
        <f>VLOOKUP("resultado",FactorF,2,FALSE)</f>
        <v>#N/A</v>
      </c>
      <c r="J46" s="81"/>
      <c r="K46" s="81"/>
      <c r="L46" s="81"/>
      <c r="M46" s="81"/>
      <c r="N46" s="82"/>
      <c r="O46" s="84" t="str">
        <f>VLOOKUP("resultado",FactorF,3,FALSE)</f>
        <v>#N/A</v>
      </c>
      <c r="P46" s="81"/>
      <c r="Q46" s="81"/>
      <c r="R46" s="81"/>
      <c r="S46" s="81"/>
      <c r="T46" s="82"/>
      <c r="U46" s="84" t="str">
        <f>VLOOKUP("resultado",FactorF,4,FALSE)</f>
        <v>#N/A</v>
      </c>
      <c r="V46" s="81"/>
      <c r="W46" s="81"/>
      <c r="X46" s="82"/>
      <c r="Y46" s="3"/>
      <c r="Z46" s="3"/>
      <c r="AA46" s="3"/>
      <c r="AB46" s="3"/>
      <c r="AC46" s="3"/>
      <c r="AD46" s="3"/>
      <c r="AE46" s="3"/>
      <c r="AF46" s="3"/>
      <c r="AG46" s="3"/>
      <c r="AH46" s="3"/>
      <c r="AI46" s="3"/>
      <c r="AJ46" s="3"/>
      <c r="AK46" s="3"/>
      <c r="AL46" s="3"/>
      <c r="AM46" s="3"/>
      <c r="AN46" s="3"/>
      <c r="AO46" s="3"/>
      <c r="AP46" s="3"/>
      <c r="AQ46" s="3"/>
      <c r="AR46" s="3"/>
      <c r="AS46" s="3"/>
      <c r="AT46" s="3"/>
    </row>
    <row r="47" ht="14.25" hidden="1" customHeight="1">
      <c r="A47" s="3"/>
      <c r="B47" s="83">
        <f>SUM(B42:B46)</f>
        <v>62</v>
      </c>
      <c r="C47" s="82"/>
      <c r="D47" s="83" t="s">
        <v>56</v>
      </c>
      <c r="E47" s="81"/>
      <c r="F47" s="82"/>
      <c r="G47" s="3"/>
      <c r="H47" s="3"/>
      <c r="I47" s="84" t="str">
        <f>VLOOKUP("resultado",Total,2,FALSE)</f>
        <v>#N/A</v>
      </c>
      <c r="J47" s="81"/>
      <c r="K47" s="81"/>
      <c r="L47" s="81"/>
      <c r="M47" s="81"/>
      <c r="N47" s="82"/>
      <c r="O47" s="84" t="str">
        <f>VLOOKUP("resultado",Total,3,FALSE)</f>
        <v>#N/A</v>
      </c>
      <c r="P47" s="81"/>
      <c r="Q47" s="81"/>
      <c r="R47" s="81"/>
      <c r="S47" s="81"/>
      <c r="T47" s="82"/>
      <c r="U47" s="84" t="str">
        <f>VLOOKUP("resultado",Total,4,FALSE)</f>
        <v>#N/A</v>
      </c>
      <c r="V47" s="81"/>
      <c r="W47" s="81"/>
      <c r="X47" s="82"/>
      <c r="Y47" s="3"/>
      <c r="Z47" s="3"/>
      <c r="AA47" s="3"/>
      <c r="AB47" s="3"/>
      <c r="AC47" s="3"/>
      <c r="AD47" s="3"/>
      <c r="AE47" s="3"/>
      <c r="AF47" s="3"/>
      <c r="AG47" s="3"/>
      <c r="AH47" s="3"/>
      <c r="AI47" s="3"/>
      <c r="AJ47" s="3"/>
      <c r="AK47" s="3"/>
      <c r="AL47" s="3"/>
      <c r="AM47" s="3"/>
      <c r="AN47" s="3"/>
      <c r="AO47" s="3"/>
      <c r="AP47" s="3"/>
      <c r="AQ47" s="3"/>
      <c r="AR47" s="3"/>
      <c r="AS47" s="3"/>
      <c r="AT47" s="3"/>
    </row>
    <row r="48" ht="14.25" hidden="1"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ht="14.25" hidden="1"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B1:AJ1"/>
    <mergeCell ref="B3:J3"/>
    <mergeCell ref="N3:AG3"/>
    <mergeCell ref="B4:J4"/>
    <mergeCell ref="N4:P4"/>
    <mergeCell ref="X4:Y4"/>
    <mergeCell ref="AA4:AI4"/>
    <mergeCell ref="B5:J5"/>
    <mergeCell ref="N5:AE5"/>
    <mergeCell ref="B6:J6"/>
    <mergeCell ref="N6:AC6"/>
    <mergeCell ref="B8:I8"/>
    <mergeCell ref="U8:X8"/>
    <mergeCell ref="Y8:AJ8"/>
    <mergeCell ref="O42:T42"/>
    <mergeCell ref="U42:X42"/>
    <mergeCell ref="J8:T8"/>
    <mergeCell ref="I41:N41"/>
    <mergeCell ref="O41:T41"/>
    <mergeCell ref="U41:X41"/>
    <mergeCell ref="B42:C42"/>
    <mergeCell ref="D42:F42"/>
    <mergeCell ref="I42:N42"/>
    <mergeCell ref="B44:C44"/>
    <mergeCell ref="B45:C45"/>
    <mergeCell ref="D45:F45"/>
    <mergeCell ref="B46:C46"/>
    <mergeCell ref="D46:F46"/>
    <mergeCell ref="B47:C47"/>
    <mergeCell ref="D47:F47"/>
    <mergeCell ref="B43:C43"/>
    <mergeCell ref="D43:F43"/>
    <mergeCell ref="I43:N43"/>
    <mergeCell ref="O43:T43"/>
    <mergeCell ref="U43:X43"/>
    <mergeCell ref="D44:F44"/>
    <mergeCell ref="U44:X44"/>
    <mergeCell ref="I46:N46"/>
    <mergeCell ref="I47:N47"/>
    <mergeCell ref="O47:T47"/>
    <mergeCell ref="U47:X47"/>
    <mergeCell ref="I44:N44"/>
    <mergeCell ref="O44:T44"/>
    <mergeCell ref="I45:N45"/>
    <mergeCell ref="O45:T45"/>
    <mergeCell ref="U45:X45"/>
    <mergeCell ref="O46:T46"/>
    <mergeCell ref="U46:X46"/>
  </mergeCells>
  <dataValidations>
    <dataValidation type="decimal" allowBlank="1" showInputMessage="1" showErrorMessage="1" prompt="Factor F - Ingrese la calificación por esta prueba_x000a_(números)" sqref="AK9">
      <formula1>0.0</formula1>
      <formula2>80.0</formula2>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4.43" defaultRowHeight="15.0"/>
  <cols>
    <col customWidth="1" min="1" max="6" width="6.43"/>
    <col customWidth="1" min="7" max="7" width="10.71"/>
    <col customWidth="1" min="8" max="13" width="6.43"/>
  </cols>
  <sheetData>
    <row r="1" ht="14.25" customHeight="1">
      <c r="A1" s="85" t="s">
        <v>57</v>
      </c>
    </row>
    <row r="2" ht="14.25" customHeight="1">
      <c r="A2" s="86" t="s">
        <v>58</v>
      </c>
      <c r="D2" s="87" t="s">
        <v>2</v>
      </c>
      <c r="E2" s="88"/>
      <c r="F2" s="88"/>
      <c r="G2" s="88"/>
      <c r="H2" s="88"/>
      <c r="I2" s="88"/>
      <c r="J2" s="89" t="s">
        <v>3</v>
      </c>
      <c r="K2" s="88" t="s">
        <v>4</v>
      </c>
      <c r="L2" s="88"/>
      <c r="M2" s="90"/>
    </row>
    <row r="3" ht="14.25" customHeight="1">
      <c r="A3" s="91" t="s">
        <v>7</v>
      </c>
      <c r="B3" s="88" t="s">
        <v>8</v>
      </c>
      <c r="C3" s="88"/>
      <c r="D3" s="88"/>
      <c r="E3" s="88"/>
      <c r="F3" s="88"/>
      <c r="G3" s="88"/>
      <c r="H3" s="88"/>
      <c r="I3" s="88"/>
      <c r="J3" s="89" t="s">
        <v>9</v>
      </c>
      <c r="K3" s="92">
        <v>7.5746263E7</v>
      </c>
      <c r="L3" s="93"/>
      <c r="M3" s="90"/>
    </row>
    <row r="4" ht="14.25" customHeight="1">
      <c r="A4" s="91" t="s">
        <v>59</v>
      </c>
      <c r="B4" s="93" t="s">
        <v>60</v>
      </c>
      <c r="C4" s="93"/>
      <c r="D4" s="93"/>
      <c r="E4" s="93"/>
      <c r="F4" s="90"/>
      <c r="G4" s="90"/>
      <c r="H4" s="90"/>
      <c r="I4" s="90"/>
      <c r="J4" s="89" t="s">
        <v>61</v>
      </c>
      <c r="K4" s="94"/>
      <c r="L4" s="88"/>
      <c r="M4" s="90"/>
    </row>
    <row r="5" ht="14.25" customHeight="1"/>
    <row r="6" ht="14.25" hidden="1" customHeight="1">
      <c r="A6" s="95" t="s">
        <v>62</v>
      </c>
      <c r="B6" s="95">
        <v>0.0</v>
      </c>
      <c r="C6" s="95">
        <v>1.0</v>
      </c>
      <c r="D6" s="95">
        <v>2.0</v>
      </c>
      <c r="E6" s="95">
        <v>3.0</v>
      </c>
      <c r="F6" s="95">
        <v>4.0</v>
      </c>
      <c r="H6" s="95" t="s">
        <v>62</v>
      </c>
      <c r="I6" s="95">
        <v>5.0</v>
      </c>
      <c r="J6" s="95">
        <v>6.0</v>
      </c>
      <c r="K6" s="95">
        <v>7.0</v>
      </c>
      <c r="L6" s="95">
        <v>8.0</v>
      </c>
      <c r="M6" s="95">
        <v>9.0</v>
      </c>
    </row>
    <row r="7" ht="14.25" customHeight="1">
      <c r="A7" s="96">
        <v>1.0</v>
      </c>
      <c r="B7" s="97">
        <v>1.0</v>
      </c>
      <c r="C7" s="52"/>
      <c r="D7" s="52"/>
      <c r="E7" s="52"/>
      <c r="F7" s="52"/>
      <c r="H7" s="96">
        <v>31.0</v>
      </c>
      <c r="I7" s="97"/>
      <c r="J7" s="52"/>
      <c r="K7" s="52"/>
      <c r="L7" s="52">
        <v>4.0</v>
      </c>
      <c r="M7" s="52"/>
    </row>
    <row r="8" ht="14.25" customHeight="1">
      <c r="A8" s="96">
        <v>2.0</v>
      </c>
      <c r="B8" s="52">
        <v>1.0</v>
      </c>
      <c r="C8" s="97"/>
      <c r="D8" s="52"/>
      <c r="E8" s="52"/>
      <c r="F8" s="52"/>
      <c r="H8" s="96">
        <v>32.0</v>
      </c>
      <c r="I8" s="52"/>
      <c r="J8" s="97"/>
      <c r="K8" s="52"/>
      <c r="L8" s="52"/>
      <c r="M8" s="52">
        <v>5.0</v>
      </c>
    </row>
    <row r="9" ht="14.25" customHeight="1">
      <c r="A9" s="96">
        <v>3.0</v>
      </c>
      <c r="B9" s="52"/>
      <c r="C9" s="52"/>
      <c r="D9" s="97">
        <v>3.0</v>
      </c>
      <c r="E9" s="52"/>
      <c r="F9" s="52"/>
      <c r="H9" s="96">
        <v>33.0</v>
      </c>
      <c r="I9" s="52"/>
      <c r="J9" s="52"/>
      <c r="K9" s="97">
        <v>3.0</v>
      </c>
      <c r="L9" s="52"/>
      <c r="M9" s="52"/>
    </row>
    <row r="10" ht="14.25" customHeight="1">
      <c r="A10" s="96">
        <v>4.0</v>
      </c>
      <c r="B10" s="52"/>
      <c r="C10" s="52"/>
      <c r="D10" s="52"/>
      <c r="E10" s="97">
        <v>4.0</v>
      </c>
      <c r="F10" s="52"/>
      <c r="H10" s="96">
        <v>34.0</v>
      </c>
      <c r="I10" s="52"/>
      <c r="J10" s="52"/>
      <c r="K10" s="52">
        <v>3.0</v>
      </c>
      <c r="L10" s="97"/>
      <c r="M10" s="52"/>
    </row>
    <row r="11" ht="14.25" customHeight="1">
      <c r="A11" s="96">
        <v>5.0</v>
      </c>
      <c r="B11" s="52"/>
      <c r="C11" s="52"/>
      <c r="D11" s="52"/>
      <c r="E11" s="52">
        <v>4.0</v>
      </c>
      <c r="F11" s="97"/>
      <c r="H11" s="96">
        <v>35.0</v>
      </c>
      <c r="I11" s="52"/>
      <c r="J11" s="52"/>
      <c r="K11" s="52">
        <v>3.0</v>
      </c>
      <c r="L11" s="52"/>
      <c r="M11" s="97"/>
    </row>
    <row r="12" ht="14.25" customHeight="1">
      <c r="A12" s="96">
        <v>6.0</v>
      </c>
      <c r="B12" s="97">
        <v>1.0</v>
      </c>
      <c r="C12" s="52"/>
      <c r="D12" s="52"/>
      <c r="E12" s="52"/>
      <c r="F12" s="52"/>
      <c r="H12" s="96">
        <v>36.0</v>
      </c>
      <c r="I12" s="97"/>
      <c r="J12" s="52"/>
      <c r="K12" s="52"/>
      <c r="L12" s="52"/>
      <c r="M12" s="52">
        <v>5.0</v>
      </c>
    </row>
    <row r="13" ht="14.25" customHeight="1">
      <c r="A13" s="96">
        <v>7.0</v>
      </c>
      <c r="B13" s="52"/>
      <c r="C13" s="97">
        <v>2.0</v>
      </c>
      <c r="D13" s="52"/>
      <c r="E13" s="52"/>
      <c r="F13" s="52"/>
      <c r="H13" s="96">
        <v>37.0</v>
      </c>
      <c r="I13" s="52"/>
      <c r="J13" s="97"/>
      <c r="K13" s="52"/>
      <c r="L13" s="52">
        <v>4.0</v>
      </c>
      <c r="M13" s="52"/>
    </row>
    <row r="14" ht="14.25" customHeight="1">
      <c r="A14" s="96">
        <v>8.0</v>
      </c>
      <c r="B14" s="52"/>
      <c r="C14" s="52"/>
      <c r="D14" s="97">
        <v>3.0</v>
      </c>
      <c r="E14" s="52"/>
      <c r="F14" s="52"/>
      <c r="H14" s="96">
        <v>38.0</v>
      </c>
      <c r="I14" s="52"/>
      <c r="J14" s="52"/>
      <c r="K14" s="97"/>
      <c r="L14" s="52">
        <v>4.0</v>
      </c>
      <c r="M14" s="52"/>
    </row>
    <row r="15" ht="14.25" customHeight="1">
      <c r="A15" s="96">
        <v>9.0</v>
      </c>
      <c r="B15" s="52"/>
      <c r="C15" s="52"/>
      <c r="D15" s="52">
        <v>3.0</v>
      </c>
      <c r="E15" s="97"/>
      <c r="F15" s="52"/>
      <c r="H15" s="96">
        <v>39.0</v>
      </c>
      <c r="I15" s="52"/>
      <c r="J15" s="52"/>
      <c r="K15" s="52"/>
      <c r="L15" s="97">
        <v>4.0</v>
      </c>
      <c r="M15" s="52"/>
    </row>
    <row r="16" ht="14.25" customHeight="1">
      <c r="A16" s="96">
        <v>10.0</v>
      </c>
      <c r="B16" s="52"/>
      <c r="C16" s="52"/>
      <c r="D16" s="52"/>
      <c r="E16" s="52">
        <v>4.0</v>
      </c>
      <c r="F16" s="97"/>
      <c r="H16" s="96">
        <v>40.0</v>
      </c>
      <c r="I16" s="52"/>
      <c r="J16" s="52"/>
      <c r="K16" s="52"/>
      <c r="L16" s="52">
        <v>4.0</v>
      </c>
      <c r="M16" s="97"/>
    </row>
    <row r="17" ht="14.25" customHeight="1">
      <c r="A17" s="96">
        <v>11.0</v>
      </c>
      <c r="B17" s="97"/>
      <c r="C17" s="52">
        <v>2.0</v>
      </c>
      <c r="D17" s="52"/>
      <c r="E17" s="52"/>
      <c r="F17" s="52"/>
      <c r="H17" s="96">
        <v>41.0</v>
      </c>
      <c r="I17" s="97"/>
      <c r="J17" s="52"/>
      <c r="K17" s="52"/>
      <c r="L17" s="52"/>
      <c r="M17" s="52">
        <v>5.0</v>
      </c>
    </row>
    <row r="18" ht="14.25" customHeight="1">
      <c r="A18" s="96">
        <v>12.0</v>
      </c>
      <c r="B18" s="52">
        <v>1.0</v>
      </c>
      <c r="C18" s="97"/>
      <c r="D18" s="52"/>
      <c r="E18" s="52"/>
      <c r="F18" s="52"/>
      <c r="H18" s="96">
        <v>42.0</v>
      </c>
      <c r="I18" s="52"/>
      <c r="J18" s="97">
        <v>3.0</v>
      </c>
      <c r="K18" s="52"/>
      <c r="L18" s="52"/>
      <c r="M18" s="52"/>
    </row>
    <row r="19" ht="14.25" customHeight="1">
      <c r="A19" s="96">
        <v>13.0</v>
      </c>
      <c r="B19" s="52"/>
      <c r="C19" s="52">
        <v>2.0</v>
      </c>
      <c r="D19" s="97"/>
      <c r="E19" s="52"/>
      <c r="F19" s="52"/>
      <c r="H19" s="96">
        <v>43.0</v>
      </c>
      <c r="I19" s="52"/>
      <c r="J19" s="52"/>
      <c r="K19" s="97"/>
      <c r="L19" s="52">
        <v>4.0</v>
      </c>
      <c r="M19" s="52"/>
    </row>
    <row r="20" ht="14.25" customHeight="1">
      <c r="A20" s="96">
        <v>14.0</v>
      </c>
      <c r="B20" s="52"/>
      <c r="C20" s="52"/>
      <c r="D20" s="52"/>
      <c r="E20" s="97"/>
      <c r="F20" s="52">
        <v>5.0</v>
      </c>
      <c r="H20" s="96">
        <v>44.0</v>
      </c>
      <c r="I20" s="52"/>
      <c r="J20" s="52"/>
      <c r="K20" s="52">
        <v>3.0</v>
      </c>
      <c r="L20" s="97"/>
      <c r="M20" s="52"/>
    </row>
    <row r="21" ht="14.25" customHeight="1">
      <c r="A21" s="96">
        <v>15.0</v>
      </c>
      <c r="B21" s="52"/>
      <c r="C21" s="52"/>
      <c r="D21" s="52"/>
      <c r="E21" s="52">
        <v>4.0</v>
      </c>
      <c r="F21" s="97"/>
      <c r="H21" s="96">
        <v>45.0</v>
      </c>
      <c r="I21" s="52"/>
      <c r="J21" s="52">
        <v>2.0</v>
      </c>
      <c r="K21" s="52"/>
      <c r="L21" s="52"/>
      <c r="M21" s="97"/>
    </row>
    <row r="22" ht="14.25" customHeight="1">
      <c r="A22" s="96">
        <v>16.0</v>
      </c>
      <c r="B22" s="97"/>
      <c r="C22" s="52"/>
      <c r="D22" s="52"/>
      <c r="E22" s="52">
        <v>4.0</v>
      </c>
      <c r="F22" s="52"/>
      <c r="H22" s="96">
        <v>46.0</v>
      </c>
      <c r="I22" s="97"/>
      <c r="J22" s="52"/>
      <c r="K22" s="52"/>
      <c r="L22" s="52">
        <v>4.0</v>
      </c>
      <c r="M22" s="52"/>
    </row>
    <row r="23" ht="14.25" customHeight="1">
      <c r="A23" s="96">
        <v>17.0</v>
      </c>
      <c r="B23" s="52">
        <v>1.0</v>
      </c>
      <c r="C23" s="97"/>
      <c r="D23" s="52"/>
      <c r="E23" s="52"/>
      <c r="F23" s="52"/>
      <c r="H23" s="96">
        <v>47.0</v>
      </c>
      <c r="I23" s="52"/>
      <c r="J23" s="97"/>
      <c r="K23" s="52"/>
      <c r="L23" s="52"/>
      <c r="M23" s="52"/>
    </row>
    <row r="24" ht="14.25" customHeight="1">
      <c r="A24" s="96">
        <v>18.0</v>
      </c>
      <c r="B24" s="52"/>
      <c r="C24" s="52">
        <v>2.0</v>
      </c>
      <c r="D24" s="97"/>
      <c r="E24" s="52"/>
      <c r="F24" s="52"/>
      <c r="H24" s="96">
        <v>48.0</v>
      </c>
      <c r="I24" s="52"/>
      <c r="J24" s="52"/>
      <c r="K24" s="97"/>
      <c r="L24" s="52"/>
      <c r="M24" s="52"/>
    </row>
    <row r="25" ht="14.25" customHeight="1">
      <c r="A25" s="96">
        <v>19.0</v>
      </c>
      <c r="B25" s="52"/>
      <c r="C25" s="52"/>
      <c r="D25" s="52">
        <v>3.0</v>
      </c>
      <c r="E25" s="97"/>
      <c r="F25" s="52"/>
      <c r="H25" s="96">
        <v>49.0</v>
      </c>
      <c r="I25" s="52"/>
      <c r="J25" s="52"/>
      <c r="K25" s="52"/>
      <c r="L25" s="97"/>
      <c r="M25" s="52"/>
    </row>
    <row r="26" ht="14.25" customHeight="1">
      <c r="A26" s="96">
        <v>20.0</v>
      </c>
      <c r="B26" s="52"/>
      <c r="C26" s="52"/>
      <c r="D26" s="52"/>
      <c r="E26" s="52">
        <v>4.0</v>
      </c>
      <c r="F26" s="97"/>
      <c r="H26" s="96">
        <v>50.0</v>
      </c>
      <c r="I26" s="52"/>
      <c r="J26" s="52"/>
      <c r="K26" s="52"/>
      <c r="L26" s="52"/>
      <c r="M26" s="97"/>
    </row>
    <row r="27" ht="14.25" customHeight="1">
      <c r="A27" s="96">
        <v>21.0</v>
      </c>
      <c r="B27" s="97"/>
      <c r="C27" s="52"/>
      <c r="D27" s="52">
        <v>3.0</v>
      </c>
      <c r="E27" s="52"/>
      <c r="F27" s="52"/>
      <c r="H27" s="96">
        <v>51.0</v>
      </c>
      <c r="I27" s="97"/>
      <c r="J27" s="52"/>
      <c r="K27" s="52"/>
      <c r="L27" s="52"/>
      <c r="M27" s="52"/>
    </row>
    <row r="28" ht="14.25" customHeight="1">
      <c r="A28" s="96">
        <v>22.0</v>
      </c>
      <c r="B28" s="52"/>
      <c r="C28" s="97"/>
      <c r="D28" s="52">
        <v>2.0</v>
      </c>
      <c r="E28" s="52"/>
      <c r="F28" s="52"/>
      <c r="H28" s="96">
        <v>52.0</v>
      </c>
      <c r="I28" s="52"/>
      <c r="J28" s="97"/>
      <c r="K28" s="52"/>
      <c r="L28" s="52"/>
      <c r="M28" s="52"/>
    </row>
    <row r="29" ht="14.25" customHeight="1">
      <c r="A29" s="96">
        <v>23.0</v>
      </c>
      <c r="B29" s="52"/>
      <c r="C29" s="52">
        <v>2.0</v>
      </c>
      <c r="D29" s="97"/>
      <c r="E29" s="52"/>
      <c r="F29" s="52"/>
      <c r="H29" s="96">
        <v>53.0</v>
      </c>
      <c r="I29" s="52"/>
      <c r="J29" s="52"/>
      <c r="K29" s="97"/>
      <c r="L29" s="52"/>
      <c r="M29" s="52"/>
    </row>
    <row r="30" ht="14.25" customHeight="1">
      <c r="A30" s="96">
        <v>24.0</v>
      </c>
      <c r="B30" s="52"/>
      <c r="C30" s="52"/>
      <c r="D30" s="52"/>
      <c r="E30" s="97">
        <v>4.0</v>
      </c>
      <c r="F30" s="52"/>
      <c r="H30" s="96">
        <v>54.0</v>
      </c>
      <c r="I30" s="52"/>
      <c r="J30" s="52"/>
      <c r="K30" s="52"/>
      <c r="L30" s="97"/>
      <c r="M30" s="52"/>
    </row>
    <row r="31" ht="14.25" customHeight="1">
      <c r="A31" s="96">
        <v>25.0</v>
      </c>
      <c r="B31" s="52"/>
      <c r="C31" s="52"/>
      <c r="D31" s="52"/>
      <c r="E31" s="52">
        <v>4.0</v>
      </c>
      <c r="F31" s="97"/>
      <c r="H31" s="96">
        <v>55.0</v>
      </c>
      <c r="I31" s="52"/>
      <c r="J31" s="52"/>
      <c r="K31" s="52"/>
      <c r="L31" s="52"/>
      <c r="M31" s="97"/>
    </row>
    <row r="32" ht="14.25" customHeight="1">
      <c r="A32" s="96">
        <v>26.0</v>
      </c>
      <c r="B32" s="97"/>
      <c r="C32" s="52">
        <v>2.0</v>
      </c>
      <c r="D32" s="52"/>
      <c r="E32" s="52"/>
      <c r="F32" s="52"/>
      <c r="H32" s="96">
        <v>56.0</v>
      </c>
      <c r="I32" s="97"/>
      <c r="J32" s="52"/>
      <c r="K32" s="52"/>
      <c r="L32" s="52"/>
      <c r="M32" s="52"/>
    </row>
    <row r="33" ht="14.25" customHeight="1">
      <c r="A33" s="96">
        <v>27.0</v>
      </c>
      <c r="B33" s="52"/>
      <c r="C33" s="97"/>
      <c r="D33" s="52">
        <v>3.0</v>
      </c>
      <c r="E33" s="52"/>
      <c r="F33" s="52"/>
      <c r="H33" s="96">
        <v>57.0</v>
      </c>
      <c r="I33" s="52"/>
      <c r="J33" s="97"/>
      <c r="K33" s="52"/>
      <c r="L33" s="52"/>
      <c r="M33" s="52"/>
    </row>
    <row r="34" ht="14.25" customHeight="1">
      <c r="A34" s="96">
        <v>28.0</v>
      </c>
      <c r="B34" s="52"/>
      <c r="C34" s="52"/>
      <c r="D34" s="97">
        <v>3.0</v>
      </c>
      <c r="E34" s="52"/>
      <c r="F34" s="52"/>
      <c r="H34" s="96">
        <v>58.0</v>
      </c>
      <c r="I34" s="52"/>
      <c r="J34" s="52"/>
      <c r="K34" s="97"/>
      <c r="L34" s="52"/>
      <c r="M34" s="52"/>
    </row>
    <row r="35" ht="14.25" customHeight="1">
      <c r="A35" s="96">
        <v>29.0</v>
      </c>
      <c r="B35" s="52"/>
      <c r="C35" s="52"/>
      <c r="D35" s="52"/>
      <c r="E35" s="97">
        <v>4.0</v>
      </c>
      <c r="F35" s="52"/>
      <c r="H35" s="96">
        <v>59.0</v>
      </c>
      <c r="I35" s="52"/>
      <c r="J35" s="52"/>
      <c r="K35" s="52"/>
      <c r="L35" s="97"/>
      <c r="M35" s="52"/>
    </row>
    <row r="36" ht="14.25" customHeight="1">
      <c r="A36" s="96">
        <v>30.0</v>
      </c>
      <c r="B36" s="52"/>
      <c r="C36" s="52"/>
      <c r="D36" s="52">
        <v>3.0</v>
      </c>
      <c r="E36" s="52"/>
      <c r="F36" s="97"/>
      <c r="H36" s="96">
        <v>60.0</v>
      </c>
      <c r="I36" s="52"/>
      <c r="J36" s="52"/>
      <c r="K36" s="52"/>
      <c r="L36" s="52"/>
      <c r="M36" s="97"/>
    </row>
    <row r="37" ht="14.25" hidden="1" customHeight="1">
      <c r="A37" s="98" t="s">
        <v>63</v>
      </c>
      <c r="B37" s="99">
        <f t="shared" ref="B37:F37" si="1">SUM(B7:B36)</f>
        <v>5</v>
      </c>
      <c r="C37" s="99">
        <f t="shared" si="1"/>
        <v>12</v>
      </c>
      <c r="D37" s="99">
        <f t="shared" si="1"/>
        <v>26</v>
      </c>
      <c r="E37" s="99">
        <f t="shared" si="1"/>
        <v>36</v>
      </c>
      <c r="F37" s="99">
        <f t="shared" si="1"/>
        <v>5</v>
      </c>
      <c r="H37" s="98" t="s">
        <v>63</v>
      </c>
      <c r="I37" s="99">
        <f t="shared" ref="I37:M37" si="2">SUM(I7:I36)</f>
        <v>0</v>
      </c>
      <c r="J37" s="99">
        <f t="shared" si="2"/>
        <v>5</v>
      </c>
      <c r="K37" s="99">
        <f t="shared" si="2"/>
        <v>12</v>
      </c>
      <c r="L37" s="99">
        <f t="shared" si="2"/>
        <v>28</v>
      </c>
      <c r="M37" s="99">
        <f t="shared" si="2"/>
        <v>15</v>
      </c>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M1"/>
    <mergeCell ref="A2:C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5.71"/>
    <col customWidth="1" min="2" max="27" width="5.71"/>
  </cols>
  <sheetData>
    <row r="1" ht="14.25" customHeight="1">
      <c r="A1" s="85" t="s">
        <v>64</v>
      </c>
    </row>
    <row r="2" ht="14.25" customHeight="1">
      <c r="A2" s="100" t="s">
        <v>58</v>
      </c>
      <c r="B2" s="100" t="str">
        <f>KUDER!D2</f>
        <v>ALESANDRO VALDERRAMA OYOLA</v>
      </c>
      <c r="N2" s="100" t="s">
        <v>3</v>
      </c>
      <c r="O2" s="100" t="str">
        <f>KUDER!K2</f>
        <v>15 años</v>
      </c>
    </row>
    <row r="3" ht="14.25" customHeight="1">
      <c r="A3" s="100" t="s">
        <v>65</v>
      </c>
      <c r="B3" s="101" t="str">
        <f>KUDER!K4</f>
        <v/>
      </c>
      <c r="N3" s="100" t="s">
        <v>59</v>
      </c>
      <c r="O3" s="100" t="str">
        <f>KUDER!B4</f>
        <v>4to de secundaria</v>
      </c>
    </row>
    <row r="4" ht="14.25" customHeight="1">
      <c r="A4" s="100" t="s">
        <v>66</v>
      </c>
      <c r="B4" s="100" t="str">
        <f>KUDER!B3</f>
        <v>Instituto Americano</v>
      </c>
    </row>
    <row r="5" ht="14.25" customHeight="1">
      <c r="A5" s="102" t="s">
        <v>67</v>
      </c>
      <c r="B5" s="103" t="s">
        <v>68</v>
      </c>
      <c r="C5" s="15"/>
      <c r="D5" s="15"/>
      <c r="E5" s="15"/>
      <c r="F5" s="15"/>
      <c r="G5" s="15"/>
      <c r="H5" s="15"/>
      <c r="I5" s="15"/>
      <c r="J5" s="15"/>
      <c r="K5" s="15"/>
      <c r="L5" s="15"/>
      <c r="M5" s="15"/>
      <c r="N5" s="15"/>
      <c r="O5" s="15"/>
      <c r="P5" s="15"/>
      <c r="Q5" s="15"/>
      <c r="R5" s="15"/>
      <c r="S5" s="15"/>
      <c r="T5" s="15"/>
      <c r="U5" s="15"/>
      <c r="V5" s="15"/>
      <c r="W5" s="15"/>
      <c r="X5" s="15"/>
      <c r="Y5" s="15"/>
      <c r="Z5" s="16"/>
    </row>
    <row r="6" ht="14.25" customHeight="1">
      <c r="A6" s="104"/>
      <c r="B6" s="105" t="s">
        <v>69</v>
      </c>
      <c r="C6" s="106" t="s">
        <v>70</v>
      </c>
      <c r="D6" s="106" t="s">
        <v>71</v>
      </c>
      <c r="E6" s="107" t="s">
        <v>72</v>
      </c>
      <c r="F6" s="105" t="s">
        <v>73</v>
      </c>
      <c r="G6" s="106" t="s">
        <v>74</v>
      </c>
      <c r="H6" s="106" t="s">
        <v>75</v>
      </c>
      <c r="I6" s="106" t="s">
        <v>76</v>
      </c>
      <c r="J6" s="106" t="s">
        <v>77</v>
      </c>
      <c r="K6" s="107" t="s">
        <v>78</v>
      </c>
      <c r="L6" s="105" t="s">
        <v>79</v>
      </c>
      <c r="M6" s="108">
        <v>17.0</v>
      </c>
      <c r="N6" s="108">
        <v>18.0</v>
      </c>
      <c r="O6" s="108">
        <v>19.0</v>
      </c>
      <c r="P6" s="109">
        <v>20.0</v>
      </c>
      <c r="Q6" s="110">
        <v>21.0</v>
      </c>
      <c r="R6" s="108">
        <v>22.0</v>
      </c>
      <c r="S6" s="108">
        <v>23.0</v>
      </c>
      <c r="T6" s="108">
        <v>24.0</v>
      </c>
      <c r="U6" s="108">
        <v>25.0</v>
      </c>
      <c r="V6" s="109">
        <v>26.0</v>
      </c>
      <c r="W6" s="110">
        <v>27.0</v>
      </c>
      <c r="X6" s="108">
        <v>28.0</v>
      </c>
      <c r="Y6" s="108">
        <v>29.0</v>
      </c>
      <c r="Z6" s="109">
        <v>30.0</v>
      </c>
      <c r="AA6" s="1"/>
    </row>
    <row r="7" ht="14.25" customHeight="1">
      <c r="A7" s="111" t="s">
        <v>80</v>
      </c>
      <c r="B7" s="112"/>
      <c r="C7" s="113"/>
      <c r="D7" s="113"/>
      <c r="E7" s="114"/>
      <c r="F7" s="115"/>
      <c r="G7" s="113"/>
      <c r="H7" s="113"/>
      <c r="I7" s="113" t="s">
        <v>28</v>
      </c>
      <c r="J7" s="113"/>
      <c r="K7" s="114"/>
      <c r="L7" s="115"/>
      <c r="M7" s="113"/>
      <c r="N7" s="113"/>
      <c r="O7" s="113"/>
      <c r="P7" s="114"/>
      <c r="Q7" s="115"/>
      <c r="R7" s="113"/>
      <c r="S7" s="113"/>
      <c r="T7" s="113"/>
      <c r="U7" s="113"/>
      <c r="V7" s="114"/>
      <c r="W7" s="115"/>
      <c r="X7" s="113"/>
      <c r="Y7" s="113"/>
      <c r="Z7" s="114"/>
    </row>
    <row r="8" ht="14.25" customHeight="1">
      <c r="A8" s="116" t="s">
        <v>81</v>
      </c>
      <c r="B8" s="117"/>
      <c r="C8" s="96"/>
      <c r="D8" s="96"/>
      <c r="E8" s="118"/>
      <c r="F8" s="119" t="s">
        <v>28</v>
      </c>
      <c r="G8" s="96"/>
      <c r="H8" s="96"/>
      <c r="I8" s="96"/>
      <c r="J8" s="96"/>
      <c r="K8" s="118"/>
      <c r="L8" s="119"/>
      <c r="M8" s="96"/>
      <c r="N8" s="96"/>
      <c r="O8" s="96"/>
      <c r="P8" s="118"/>
      <c r="Q8" s="119"/>
      <c r="R8" s="96"/>
      <c r="S8" s="96"/>
      <c r="T8" s="96"/>
      <c r="U8" s="96"/>
      <c r="V8" s="118"/>
      <c r="W8" s="119"/>
      <c r="X8" s="96"/>
      <c r="Y8" s="96"/>
      <c r="Z8" s="118"/>
    </row>
    <row r="9" ht="14.25" customHeight="1">
      <c r="A9" s="116" t="s">
        <v>82</v>
      </c>
      <c r="B9" s="117"/>
      <c r="C9" s="96"/>
      <c r="D9" s="96"/>
      <c r="E9" s="118"/>
      <c r="F9" s="119"/>
      <c r="G9" s="96"/>
      <c r="H9" s="96"/>
      <c r="I9" s="96"/>
      <c r="J9" s="96"/>
      <c r="K9" s="118"/>
      <c r="L9" s="119"/>
      <c r="M9" s="96" t="s">
        <v>28</v>
      </c>
      <c r="N9" s="96"/>
      <c r="O9" s="96"/>
      <c r="P9" s="118"/>
      <c r="Q9" s="119"/>
      <c r="R9" s="96"/>
      <c r="S9" s="96"/>
      <c r="T9" s="96"/>
      <c r="U9" s="96"/>
      <c r="V9" s="118"/>
      <c r="W9" s="119"/>
      <c r="X9" s="96"/>
      <c r="Y9" s="96"/>
      <c r="Z9" s="118"/>
    </row>
    <row r="10" ht="14.25" customHeight="1">
      <c r="A10" s="116" t="s">
        <v>83</v>
      </c>
      <c r="B10" s="117"/>
      <c r="C10" s="96"/>
      <c r="D10" s="96"/>
      <c r="E10" s="118"/>
      <c r="F10" s="119"/>
      <c r="G10" s="96"/>
      <c r="H10" s="96"/>
      <c r="I10" s="96"/>
      <c r="J10" s="96"/>
      <c r="K10" s="118"/>
      <c r="L10" s="119"/>
      <c r="M10" s="96" t="s">
        <v>28</v>
      </c>
      <c r="N10" s="96"/>
      <c r="O10" s="96"/>
      <c r="P10" s="118"/>
      <c r="Q10" s="119"/>
      <c r="R10" s="96"/>
      <c r="S10" s="96"/>
      <c r="T10" s="96"/>
      <c r="U10" s="96"/>
      <c r="V10" s="118"/>
      <c r="W10" s="119"/>
      <c r="X10" s="96"/>
      <c r="Y10" s="96"/>
      <c r="Z10" s="118"/>
    </row>
    <row r="11" ht="14.25" customHeight="1">
      <c r="A11" s="116" t="s">
        <v>84</v>
      </c>
      <c r="B11" s="117"/>
      <c r="C11" s="96"/>
      <c r="D11" s="96"/>
      <c r="E11" s="118"/>
      <c r="F11" s="119"/>
      <c r="G11" s="96"/>
      <c r="H11" s="96"/>
      <c r="I11" s="96"/>
      <c r="J11" s="96"/>
      <c r="K11" s="118"/>
      <c r="L11" s="119"/>
      <c r="M11" s="96"/>
      <c r="N11" s="96"/>
      <c r="O11" s="96"/>
      <c r="P11" s="118"/>
      <c r="Q11" s="119"/>
      <c r="R11" s="96"/>
      <c r="S11" s="96"/>
      <c r="T11" s="96"/>
      <c r="U11" s="120" t="s">
        <v>28</v>
      </c>
      <c r="V11" s="118"/>
      <c r="W11" s="119"/>
      <c r="X11" s="96"/>
      <c r="Y11" s="96"/>
      <c r="Z11" s="118"/>
    </row>
    <row r="12" ht="14.25" customHeight="1">
      <c r="A12" s="116" t="s">
        <v>85</v>
      </c>
      <c r="B12" s="117"/>
      <c r="C12" s="96"/>
      <c r="D12" s="96"/>
      <c r="E12" s="118"/>
      <c r="F12" s="119"/>
      <c r="G12" s="96" t="s">
        <v>28</v>
      </c>
      <c r="H12" s="96"/>
      <c r="I12" s="96"/>
      <c r="J12" s="96"/>
      <c r="K12" s="118"/>
      <c r="L12" s="119"/>
      <c r="M12" s="96"/>
      <c r="N12" s="96"/>
      <c r="O12" s="96"/>
      <c r="P12" s="118"/>
      <c r="Q12" s="119"/>
      <c r="R12" s="96"/>
      <c r="S12" s="96"/>
      <c r="T12" s="96"/>
      <c r="U12" s="96"/>
      <c r="V12" s="118"/>
      <c r="W12" s="119"/>
      <c r="X12" s="96"/>
      <c r="Y12" s="96"/>
      <c r="Z12" s="118"/>
    </row>
    <row r="13" ht="14.25" customHeight="1">
      <c r="A13" s="116" t="s">
        <v>86</v>
      </c>
      <c r="B13" s="117"/>
      <c r="C13" s="96"/>
      <c r="D13" s="96"/>
      <c r="E13" s="118"/>
      <c r="F13" s="119"/>
      <c r="G13" s="96"/>
      <c r="H13" s="96"/>
      <c r="I13" s="96"/>
      <c r="J13" s="96"/>
      <c r="K13" s="118"/>
      <c r="L13" s="119"/>
      <c r="M13" s="96"/>
      <c r="N13" s="96" t="s">
        <v>28</v>
      </c>
      <c r="O13" s="96"/>
      <c r="P13" s="118"/>
      <c r="Q13" s="119"/>
      <c r="R13" s="96"/>
      <c r="S13" s="96"/>
      <c r="T13" s="96"/>
      <c r="U13" s="96"/>
      <c r="V13" s="118"/>
      <c r="W13" s="119"/>
      <c r="X13" s="96"/>
      <c r="Y13" s="96"/>
      <c r="Z13" s="118"/>
    </row>
    <row r="14" ht="14.25" customHeight="1">
      <c r="A14" s="116" t="s">
        <v>87</v>
      </c>
      <c r="B14" s="117"/>
      <c r="C14" s="96"/>
      <c r="D14" s="96"/>
      <c r="E14" s="118"/>
      <c r="F14" s="119"/>
      <c r="G14" s="96" t="s">
        <v>28</v>
      </c>
      <c r="H14" s="96"/>
      <c r="I14" s="96"/>
      <c r="J14" s="96"/>
      <c r="K14" s="118"/>
      <c r="L14" s="119"/>
      <c r="M14" s="96"/>
      <c r="N14" s="96"/>
      <c r="O14" s="96"/>
      <c r="P14" s="118"/>
      <c r="Q14" s="119"/>
      <c r="R14" s="96"/>
      <c r="S14" s="96"/>
      <c r="T14" s="96"/>
      <c r="U14" s="96"/>
      <c r="V14" s="118"/>
      <c r="W14" s="119"/>
      <c r="X14" s="96"/>
      <c r="Y14" s="96"/>
      <c r="Z14" s="118"/>
    </row>
    <row r="15" ht="14.25" customHeight="1">
      <c r="A15" s="116" t="s">
        <v>88</v>
      </c>
      <c r="B15" s="117"/>
      <c r="C15" s="96"/>
      <c r="D15" s="96"/>
      <c r="E15" s="118"/>
      <c r="F15" s="119"/>
      <c r="G15" s="96"/>
      <c r="H15" s="96"/>
      <c r="I15" s="96"/>
      <c r="J15" s="96"/>
      <c r="K15" s="118"/>
      <c r="L15" s="119"/>
      <c r="M15" s="96"/>
      <c r="N15" s="96"/>
      <c r="O15" s="96"/>
      <c r="P15" s="118"/>
      <c r="Q15" s="121" t="s">
        <v>28</v>
      </c>
      <c r="R15" s="96"/>
      <c r="S15" s="96"/>
      <c r="T15" s="96"/>
      <c r="U15" s="96"/>
      <c r="V15" s="118"/>
      <c r="W15" s="119"/>
      <c r="X15" s="96"/>
      <c r="Y15" s="96"/>
      <c r="Z15" s="118"/>
    </row>
    <row r="16" ht="14.25" customHeight="1">
      <c r="A16" s="122" t="s">
        <v>89</v>
      </c>
      <c r="B16" s="123"/>
      <c r="C16" s="124"/>
      <c r="D16" s="124"/>
      <c r="E16" s="125"/>
      <c r="F16" s="126"/>
      <c r="G16" s="124"/>
      <c r="H16" s="124"/>
      <c r="I16" s="124"/>
      <c r="J16" s="124"/>
      <c r="K16" s="125"/>
      <c r="L16" s="126"/>
      <c r="M16" s="124"/>
      <c r="N16" s="124" t="s">
        <v>28</v>
      </c>
      <c r="O16" s="124"/>
      <c r="P16" s="125"/>
      <c r="Q16" s="126"/>
      <c r="R16" s="124"/>
      <c r="S16" s="124"/>
      <c r="T16" s="124"/>
      <c r="U16" s="124"/>
      <c r="V16" s="125"/>
      <c r="W16" s="126"/>
      <c r="X16" s="124"/>
      <c r="Y16" s="124"/>
      <c r="Z16" s="125"/>
    </row>
    <row r="17" ht="14.25" customHeight="1">
      <c r="A17" s="127" t="s">
        <v>90</v>
      </c>
      <c r="B17" s="128" t="s">
        <v>91</v>
      </c>
      <c r="C17" s="15"/>
      <c r="D17" s="15"/>
      <c r="E17" s="16"/>
      <c r="F17" s="103" t="s">
        <v>92</v>
      </c>
      <c r="G17" s="15"/>
      <c r="H17" s="15"/>
      <c r="I17" s="15"/>
      <c r="J17" s="15"/>
      <c r="K17" s="16"/>
      <c r="L17" s="103" t="s">
        <v>93</v>
      </c>
      <c r="M17" s="15"/>
      <c r="N17" s="15"/>
      <c r="O17" s="15"/>
      <c r="P17" s="16"/>
      <c r="Q17" s="103" t="s">
        <v>94</v>
      </c>
      <c r="R17" s="15"/>
      <c r="S17" s="15"/>
      <c r="T17" s="15"/>
      <c r="U17" s="15"/>
      <c r="V17" s="16"/>
      <c r="W17" s="103" t="s">
        <v>95</v>
      </c>
      <c r="X17" s="15"/>
      <c r="Y17" s="15"/>
      <c r="Z17" s="16"/>
    </row>
    <row r="18" ht="14.25" customHeight="1"/>
    <row r="19" ht="42.0" customHeight="1">
      <c r="A19" s="129"/>
      <c r="B19" s="130" t="s">
        <v>96</v>
      </c>
      <c r="C19" s="82"/>
      <c r="D19" s="130" t="s">
        <v>97</v>
      </c>
      <c r="E19" s="82"/>
      <c r="F19" s="130" t="s">
        <v>98</v>
      </c>
      <c r="G19" s="82"/>
      <c r="H19" s="130" t="s">
        <v>99</v>
      </c>
      <c r="I19" s="82"/>
      <c r="J19" s="129"/>
      <c r="K19" s="130" t="s">
        <v>100</v>
      </c>
      <c r="L19" s="82"/>
      <c r="M19" s="130" t="s">
        <v>101</v>
      </c>
      <c r="N19" s="82"/>
      <c r="O19" s="130" t="s">
        <v>102</v>
      </c>
      <c r="P19" s="82"/>
      <c r="Q19" s="130" t="s">
        <v>103</v>
      </c>
      <c r="R19" s="82"/>
      <c r="S19" s="130" t="s">
        <v>104</v>
      </c>
      <c r="T19" s="82"/>
      <c r="U19" s="130" t="s">
        <v>105</v>
      </c>
      <c r="V19" s="82"/>
      <c r="W19" s="129"/>
      <c r="X19" s="129"/>
      <c r="Y19" s="129"/>
      <c r="Z19" s="129"/>
      <c r="AA19" s="129"/>
    </row>
    <row r="20" ht="14.25" customHeight="1">
      <c r="A20" s="131"/>
      <c r="B20" s="132">
        <f>KUDER!B37</f>
        <v>5</v>
      </c>
      <c r="C20" s="82"/>
      <c r="D20" s="132">
        <f>KUDER!C37</f>
        <v>12</v>
      </c>
      <c r="E20" s="82"/>
      <c r="F20" s="132">
        <f>KUDER!D37</f>
        <v>26</v>
      </c>
      <c r="G20" s="82"/>
      <c r="H20" s="132">
        <f>KUDER!E37</f>
        <v>36</v>
      </c>
      <c r="I20" s="82"/>
      <c r="J20" s="131"/>
      <c r="K20" s="133">
        <f>KUDER!F37</f>
        <v>5</v>
      </c>
      <c r="L20" s="82"/>
      <c r="M20" s="132">
        <f>KUDER!I37</f>
        <v>0</v>
      </c>
      <c r="N20" s="82"/>
      <c r="O20" s="132">
        <f>KUDER!J37</f>
        <v>5</v>
      </c>
      <c r="P20" s="82"/>
      <c r="Q20" s="132">
        <f>KUDER!K37</f>
        <v>12</v>
      </c>
      <c r="R20" s="82"/>
      <c r="S20" s="133">
        <f>KUDER!L37</f>
        <v>28</v>
      </c>
      <c r="T20" s="82"/>
      <c r="U20" s="132">
        <f>KUDER!M37</f>
        <v>15</v>
      </c>
      <c r="V20" s="82"/>
      <c r="W20" s="131"/>
      <c r="X20" s="131"/>
      <c r="Y20" s="131"/>
      <c r="Z20" s="131"/>
      <c r="AA20" s="131"/>
    </row>
    <row r="21" ht="14.25" hidden="1" customHeight="1">
      <c r="B21" s="130" t="str">
        <f>IF(B20&gt;20,B19," ")</f>
        <v> </v>
      </c>
      <c r="C21" s="82"/>
      <c r="D21" s="130" t="str">
        <f>IF(D20&gt;20,D19," ")</f>
        <v> </v>
      </c>
      <c r="E21" s="82"/>
      <c r="F21" s="130" t="str">
        <f>IF(F20&gt;20,F19," ")</f>
        <v>"2" Cálculo</v>
      </c>
      <c r="G21" s="82"/>
      <c r="H21" s="130" t="str">
        <f>IF(H20&gt;20,H19," ")</f>
        <v>"3" Científico</v>
      </c>
      <c r="I21" s="82"/>
      <c r="J21" s="131"/>
      <c r="K21" s="130" t="str">
        <f>IF(K20&gt;20,K19," ")</f>
        <v> </v>
      </c>
      <c r="L21" s="82"/>
      <c r="M21" s="130" t="str">
        <f>IF(M20&gt;20,M19," ")</f>
        <v> </v>
      </c>
      <c r="N21" s="82"/>
      <c r="O21" s="130" t="str">
        <f>IF(O20&gt;20,O19," ")</f>
        <v> </v>
      </c>
      <c r="P21" s="82"/>
      <c r="Q21" s="130" t="str">
        <f>IF(Q20&gt;20,Q19," ")</f>
        <v> </v>
      </c>
      <c r="R21" s="82"/>
      <c r="S21" s="130" t="str">
        <f>IF(S20&gt;20,S19," ")</f>
        <v>"8" Servicio Social</v>
      </c>
      <c r="T21" s="82"/>
      <c r="U21" s="130" t="str">
        <f>IF(U20&gt;20,U19," ")</f>
        <v> </v>
      </c>
      <c r="V21" s="82"/>
    </row>
    <row r="22" ht="14.25" customHeight="1">
      <c r="A22" s="134" t="s">
        <v>106</v>
      </c>
      <c r="B22" s="4" t="s">
        <v>107</v>
      </c>
      <c r="C22" s="4"/>
      <c r="D22" s="4"/>
      <c r="E22" s="4"/>
      <c r="F22" s="4"/>
      <c r="G22" s="4"/>
      <c r="H22" s="4"/>
      <c r="I22" s="4"/>
      <c r="J22" s="4"/>
      <c r="K22" s="4"/>
      <c r="L22" s="4"/>
      <c r="M22" s="4"/>
      <c r="N22" s="4"/>
      <c r="O22" s="4"/>
      <c r="P22" s="4"/>
      <c r="Q22" s="4"/>
      <c r="R22" s="4"/>
      <c r="S22" s="4"/>
      <c r="T22" s="4"/>
      <c r="U22" s="4"/>
      <c r="V22" s="4"/>
    </row>
    <row r="23" ht="14.25" customHeight="1">
      <c r="A23" s="134" t="s">
        <v>108</v>
      </c>
      <c r="C23" s="135" t="s">
        <v>109</v>
      </c>
    </row>
    <row r="24" ht="14.25" customHeight="1">
      <c r="A24" s="136" t="str">
        <f>B21</f>
        <v> </v>
      </c>
      <c r="B24" s="131"/>
      <c r="C24" s="137" t="str">
        <f>VLOOKUP($A24,'Significado de Campos Interes'!A2:B12,2,FALSE)</f>
        <v>#N/A</v>
      </c>
    </row>
    <row r="25" ht="14.25" customHeight="1">
      <c r="A25" s="136" t="str">
        <f>D21</f>
        <v> </v>
      </c>
      <c r="B25" s="131"/>
      <c r="C25" s="137" t="str">
        <f>VLOOKUP($A25,'Significado de Campos Interes'!A3:B13,2,FALSE)</f>
        <v>#N/A</v>
      </c>
    </row>
    <row r="26" ht="14.25" customHeight="1">
      <c r="A26" s="136" t="str">
        <f>F21</f>
        <v>"2" Cálculo</v>
      </c>
      <c r="B26" s="131"/>
      <c r="C26" s="137" t="str">
        <f>VLOOKUP($A26,'Significado de Campos Interes'!A4:B14,2,FALSE)</f>
        <v>Lo poseen aquellas personas a quienes les agrada trabajar con números.</v>
      </c>
    </row>
    <row r="27" ht="14.25" customHeight="1">
      <c r="A27" s="136" t="str">
        <f>H21</f>
        <v>"3" Científico</v>
      </c>
      <c r="B27" s="131"/>
      <c r="C27" s="137" t="str">
        <f>VLOOKUP($A27,'Significado de Campos Interes'!A5:B15,2,FALSE)</f>
        <v>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v>
      </c>
    </row>
    <row r="28" ht="29.25" customHeight="1">
      <c r="A28" s="136" t="str">
        <f>K21</f>
        <v> </v>
      </c>
      <c r="B28" s="131"/>
      <c r="C28" s="137" t="str">
        <f>VLOOKUP($A28,'Significado de Campos Interes'!A6:B16,2,FALSE)</f>
        <v>#N/A</v>
      </c>
    </row>
    <row r="29" ht="14.25" customHeight="1">
      <c r="A29" s="136" t="str">
        <f>M21</f>
        <v> </v>
      </c>
      <c r="B29" s="131"/>
      <c r="C29" s="137" t="str">
        <f>VLOOKUP($A29,'Significado de Campos Interes'!A7:B17,2,FALSE)</f>
        <v>#N/A</v>
      </c>
    </row>
    <row r="30" ht="14.25" customHeight="1">
      <c r="A30" s="136" t="str">
        <f>O21</f>
        <v> </v>
      </c>
      <c r="B30" s="131"/>
      <c r="C30" s="137" t="str">
        <f>VLOOKUP($A30,'Significado de Campos Interes'!A8:B18,2,FALSE)</f>
        <v>#N/A</v>
      </c>
    </row>
    <row r="31" ht="14.25" customHeight="1">
      <c r="A31" s="136" t="str">
        <f>Q21</f>
        <v> </v>
      </c>
      <c r="B31" s="131"/>
      <c r="C31" s="137" t="str">
        <f>VLOOKUP($A31,'Significado de Campos Interes'!A9:B19,2,FALSE)</f>
        <v>#N/A</v>
      </c>
    </row>
    <row r="32" ht="43.5" customHeight="1">
      <c r="A32" s="136" t="str">
        <f>S21</f>
        <v>"8" Servicio Social</v>
      </c>
      <c r="B32" s="131"/>
      <c r="C32" s="137" t="str">
        <f>VLOOKUP($A32,'Significado de Campos Interes'!A10:B20,2,FALSE)</f>
        <v>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v>
      </c>
    </row>
    <row r="33" ht="14.25" customHeight="1">
      <c r="A33" s="136" t="str">
        <f>U21</f>
        <v> </v>
      </c>
      <c r="B33" s="131"/>
      <c r="C33" s="137" t="str">
        <f>VLOOKUP($A33,'Significado de Campos Interes'!A11:B21,2,FALSE)</f>
        <v>#N/A</v>
      </c>
    </row>
    <row r="34" ht="14.25" customHeight="1"/>
    <row r="35" ht="14.25" customHeight="1">
      <c r="A35" s="134" t="s">
        <v>110</v>
      </c>
      <c r="C35" s="100" t="s">
        <v>111</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C31:Y31"/>
    <mergeCell ref="C32:Y32"/>
    <mergeCell ref="C33:Y33"/>
    <mergeCell ref="C24:Y24"/>
    <mergeCell ref="C25:Y25"/>
    <mergeCell ref="C26:Y26"/>
    <mergeCell ref="C27:Y27"/>
    <mergeCell ref="C28:Y28"/>
    <mergeCell ref="C29:Y29"/>
    <mergeCell ref="C30:Y30"/>
    <mergeCell ref="A1:Z1"/>
    <mergeCell ref="A5:A6"/>
    <mergeCell ref="B5:Z5"/>
    <mergeCell ref="F17:K17"/>
    <mergeCell ref="L17:P17"/>
    <mergeCell ref="Q17:V17"/>
    <mergeCell ref="W17:Z17"/>
    <mergeCell ref="O19:P19"/>
    <mergeCell ref="Q19:R19"/>
    <mergeCell ref="S19:T19"/>
    <mergeCell ref="U19:V19"/>
    <mergeCell ref="B17:E17"/>
    <mergeCell ref="B19:C19"/>
    <mergeCell ref="D19:E19"/>
    <mergeCell ref="F19:G19"/>
    <mergeCell ref="H19:I19"/>
    <mergeCell ref="K19:L19"/>
    <mergeCell ref="M19:N19"/>
    <mergeCell ref="Q20:R20"/>
    <mergeCell ref="S20:T20"/>
    <mergeCell ref="U20:V20"/>
    <mergeCell ref="B20:C20"/>
    <mergeCell ref="D20:E20"/>
    <mergeCell ref="F20:G20"/>
    <mergeCell ref="H20:I20"/>
    <mergeCell ref="K20:L20"/>
    <mergeCell ref="M20:N20"/>
    <mergeCell ref="O20:P20"/>
    <mergeCell ref="Q21:R21"/>
    <mergeCell ref="S21:T21"/>
    <mergeCell ref="U21:V21"/>
    <mergeCell ref="B21:C21"/>
    <mergeCell ref="D21:E21"/>
    <mergeCell ref="F21:G21"/>
    <mergeCell ref="H21:I21"/>
    <mergeCell ref="K21:L21"/>
    <mergeCell ref="M21:N21"/>
    <mergeCell ref="O21:P21"/>
  </mergeCells>
  <conditionalFormatting sqref="B20:V20 J21">
    <cfRule type="cellIs" dxfId="0" priority="1" operator="greaterThanOrEqual">
      <formula>21</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14"/>
    <col customWidth="1" min="2" max="2" width="58.43"/>
    <col customWidth="1" min="3" max="22" width="10.71"/>
  </cols>
  <sheetData>
    <row r="1" ht="14.25" customHeight="1"/>
    <row r="2" ht="14.25" customHeight="1">
      <c r="A2" s="138" t="s">
        <v>67</v>
      </c>
      <c r="B2" s="139" t="s">
        <v>112</v>
      </c>
    </row>
    <row r="3" ht="14.25" customHeight="1">
      <c r="A3" s="140" t="s">
        <v>96</v>
      </c>
      <c r="B3" s="141" t="s">
        <v>113</v>
      </c>
      <c r="C3" s="131"/>
      <c r="D3" s="131"/>
      <c r="E3" s="131"/>
      <c r="F3" s="131"/>
      <c r="G3" s="131"/>
      <c r="H3" s="131"/>
      <c r="I3" s="131"/>
      <c r="J3" s="131"/>
      <c r="K3" s="131"/>
      <c r="L3" s="131"/>
      <c r="M3" s="131"/>
      <c r="N3" s="131"/>
      <c r="O3" s="131"/>
      <c r="P3" s="131"/>
      <c r="Q3" s="131"/>
      <c r="R3" s="131"/>
      <c r="S3" s="131"/>
      <c r="T3" s="131"/>
      <c r="U3" s="131"/>
      <c r="V3" s="131"/>
      <c r="W3" s="131"/>
      <c r="X3" s="131"/>
      <c r="Y3" s="131"/>
      <c r="Z3" s="131"/>
    </row>
    <row r="4" ht="14.25" customHeight="1">
      <c r="A4" s="140" t="s">
        <v>97</v>
      </c>
      <c r="B4" s="141" t="s">
        <v>114</v>
      </c>
      <c r="C4" s="131"/>
      <c r="D4" s="131"/>
      <c r="E4" s="131"/>
      <c r="F4" s="131"/>
      <c r="G4" s="131"/>
      <c r="H4" s="131"/>
      <c r="I4" s="131"/>
      <c r="J4" s="131"/>
      <c r="K4" s="131"/>
      <c r="L4" s="131"/>
      <c r="M4" s="131"/>
      <c r="N4" s="131"/>
      <c r="O4" s="131"/>
      <c r="P4" s="131"/>
      <c r="Q4" s="131"/>
      <c r="R4" s="131"/>
      <c r="S4" s="131"/>
      <c r="T4" s="131"/>
      <c r="U4" s="131"/>
      <c r="V4" s="131"/>
      <c r="W4" s="131"/>
      <c r="X4" s="131"/>
      <c r="Y4" s="131"/>
      <c r="Z4" s="131"/>
    </row>
    <row r="5" ht="14.25" customHeight="1">
      <c r="A5" s="140" t="s">
        <v>98</v>
      </c>
      <c r="B5" s="141" t="s">
        <v>115</v>
      </c>
      <c r="C5" s="131"/>
      <c r="D5" s="131"/>
      <c r="E5" s="131"/>
      <c r="F5" s="131"/>
      <c r="G5" s="131"/>
      <c r="H5" s="131"/>
      <c r="I5" s="131"/>
      <c r="J5" s="131"/>
      <c r="K5" s="131"/>
      <c r="L5" s="131"/>
      <c r="M5" s="131"/>
      <c r="N5" s="131"/>
      <c r="O5" s="131"/>
      <c r="P5" s="131"/>
      <c r="Q5" s="131"/>
      <c r="R5" s="131"/>
      <c r="S5" s="131"/>
      <c r="T5" s="131"/>
      <c r="U5" s="131"/>
      <c r="V5" s="131"/>
      <c r="W5" s="131"/>
      <c r="X5" s="131"/>
      <c r="Y5" s="131"/>
      <c r="Z5" s="131"/>
    </row>
    <row r="6" ht="14.25" customHeight="1">
      <c r="A6" s="140" t="s">
        <v>99</v>
      </c>
      <c r="B6" s="141" t="s">
        <v>116</v>
      </c>
      <c r="C6" s="131"/>
      <c r="D6" s="131"/>
      <c r="E6" s="131"/>
      <c r="F6" s="131"/>
      <c r="G6" s="131"/>
      <c r="H6" s="131"/>
      <c r="I6" s="131"/>
      <c r="J6" s="131"/>
      <c r="K6" s="131"/>
      <c r="L6" s="131"/>
      <c r="M6" s="131"/>
      <c r="N6" s="131"/>
      <c r="O6" s="131"/>
      <c r="P6" s="131"/>
      <c r="Q6" s="131"/>
      <c r="R6" s="131"/>
      <c r="S6" s="131"/>
      <c r="T6" s="131"/>
      <c r="U6" s="131"/>
      <c r="V6" s="131"/>
      <c r="W6" s="131"/>
      <c r="X6" s="131"/>
      <c r="Y6" s="131"/>
      <c r="Z6" s="131"/>
    </row>
    <row r="7" ht="14.25" customHeight="1">
      <c r="A7" s="140" t="s">
        <v>100</v>
      </c>
      <c r="B7" s="141" t="s">
        <v>117</v>
      </c>
      <c r="C7" s="131"/>
      <c r="D7" s="131"/>
      <c r="E7" s="131"/>
      <c r="F7" s="131"/>
      <c r="G7" s="131"/>
      <c r="H7" s="131"/>
      <c r="I7" s="131"/>
      <c r="J7" s="131"/>
      <c r="K7" s="131"/>
      <c r="L7" s="131"/>
      <c r="M7" s="131"/>
      <c r="N7" s="131"/>
      <c r="O7" s="131"/>
      <c r="P7" s="131"/>
      <c r="Q7" s="131"/>
      <c r="R7" s="131"/>
      <c r="S7" s="131"/>
      <c r="T7" s="131"/>
      <c r="U7" s="131"/>
      <c r="V7" s="131"/>
      <c r="W7" s="131"/>
      <c r="X7" s="131"/>
      <c r="Y7" s="131"/>
      <c r="Z7" s="131"/>
    </row>
    <row r="8" ht="14.25" customHeight="1">
      <c r="A8" s="140" t="s">
        <v>101</v>
      </c>
      <c r="B8" s="141" t="s">
        <v>118</v>
      </c>
      <c r="C8" s="131"/>
      <c r="D8" s="131"/>
      <c r="E8" s="131"/>
      <c r="F8" s="131"/>
      <c r="G8" s="131"/>
      <c r="H8" s="131"/>
      <c r="I8" s="131"/>
      <c r="J8" s="131"/>
      <c r="K8" s="131"/>
      <c r="L8" s="131"/>
      <c r="M8" s="131"/>
      <c r="N8" s="131"/>
      <c r="O8" s="131"/>
      <c r="P8" s="131"/>
      <c r="Q8" s="131"/>
      <c r="R8" s="131"/>
      <c r="S8" s="131"/>
      <c r="T8" s="131"/>
      <c r="U8" s="131"/>
      <c r="V8" s="131"/>
      <c r="W8" s="131"/>
      <c r="X8" s="131"/>
      <c r="Y8" s="131"/>
      <c r="Z8" s="131"/>
    </row>
    <row r="9" ht="14.25" customHeight="1">
      <c r="A9" s="140" t="s">
        <v>102</v>
      </c>
      <c r="B9" s="141" t="s">
        <v>119</v>
      </c>
      <c r="C9" s="131"/>
      <c r="D9" s="131"/>
      <c r="E9" s="131"/>
      <c r="F9" s="131"/>
      <c r="G9" s="131"/>
      <c r="H9" s="131"/>
      <c r="I9" s="131"/>
      <c r="J9" s="131"/>
      <c r="K9" s="131"/>
      <c r="L9" s="131"/>
      <c r="M9" s="131"/>
      <c r="N9" s="131"/>
      <c r="O9" s="131"/>
      <c r="P9" s="131"/>
      <c r="Q9" s="131"/>
      <c r="R9" s="131"/>
      <c r="S9" s="131"/>
      <c r="T9" s="131"/>
      <c r="U9" s="131"/>
      <c r="V9" s="131"/>
      <c r="W9" s="131"/>
      <c r="X9" s="131"/>
      <c r="Y9" s="131"/>
      <c r="Z9" s="131"/>
    </row>
    <row r="10" ht="14.25" customHeight="1">
      <c r="A10" s="140" t="s">
        <v>103</v>
      </c>
      <c r="B10" s="141" t="s">
        <v>120</v>
      </c>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row>
    <row r="11" ht="87.75" customHeight="1">
      <c r="A11" s="140" t="s">
        <v>104</v>
      </c>
      <c r="B11" s="141" t="s">
        <v>121</v>
      </c>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31"/>
    </row>
    <row r="12" ht="14.25" customHeight="1">
      <c r="A12" s="140" t="s">
        <v>105</v>
      </c>
      <c r="B12" s="141" t="s">
        <v>122</v>
      </c>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0"/>
    <col customWidth="1" min="2" max="2" width="22.57"/>
    <col customWidth="1" min="3" max="3" width="25.71"/>
    <col customWidth="1" min="4" max="23" width="10.86"/>
  </cols>
  <sheetData>
    <row r="1" ht="28.5" customHeight="1">
      <c r="A1" s="142" t="s">
        <v>123</v>
      </c>
      <c r="B1" s="5"/>
      <c r="C1" s="5"/>
      <c r="D1" s="143"/>
      <c r="E1" s="143"/>
      <c r="F1" s="143"/>
      <c r="G1" s="143"/>
      <c r="H1" s="143"/>
      <c r="I1" s="143"/>
      <c r="J1" s="143"/>
      <c r="K1" s="143"/>
      <c r="L1" s="143"/>
      <c r="M1" s="143"/>
      <c r="N1" s="143"/>
      <c r="O1" s="143"/>
      <c r="P1" s="143"/>
      <c r="Q1" s="143"/>
      <c r="R1" s="143"/>
      <c r="S1" s="143"/>
      <c r="T1" s="143"/>
      <c r="U1" s="143"/>
      <c r="V1" s="143"/>
      <c r="W1" s="143"/>
      <c r="X1" s="143"/>
      <c r="Y1" s="143"/>
      <c r="Z1" s="143"/>
    </row>
    <row r="2" ht="14.25" customHeight="1">
      <c r="A2" s="144" t="s">
        <v>80</v>
      </c>
      <c r="B2" s="144" t="s">
        <v>83</v>
      </c>
      <c r="C2" s="144" t="s">
        <v>86</v>
      </c>
      <c r="D2" s="143"/>
      <c r="E2" s="143"/>
      <c r="F2" s="143"/>
      <c r="G2" s="143"/>
      <c r="H2" s="143"/>
      <c r="I2" s="143"/>
      <c r="J2" s="143"/>
      <c r="K2" s="143"/>
      <c r="L2" s="143"/>
      <c r="M2" s="143"/>
      <c r="N2" s="143"/>
      <c r="O2" s="143"/>
      <c r="P2" s="143"/>
      <c r="Q2" s="143"/>
      <c r="R2" s="143"/>
      <c r="S2" s="143"/>
      <c r="T2" s="143"/>
      <c r="U2" s="143"/>
      <c r="V2" s="143"/>
      <c r="W2" s="143"/>
      <c r="X2" s="143"/>
      <c r="Y2" s="143"/>
      <c r="Z2" s="143"/>
    </row>
    <row r="3" ht="74.25" customHeight="1">
      <c r="A3" s="145" t="s">
        <v>124</v>
      </c>
      <c r="B3" s="145" t="s">
        <v>125</v>
      </c>
      <c r="C3" s="145" t="s">
        <v>126</v>
      </c>
      <c r="D3" s="143"/>
      <c r="E3" s="143"/>
      <c r="F3" s="143"/>
      <c r="G3" s="143"/>
      <c r="H3" s="143"/>
      <c r="I3" s="143"/>
      <c r="J3" s="143"/>
      <c r="K3" s="143"/>
      <c r="L3" s="143"/>
      <c r="M3" s="143"/>
      <c r="N3" s="143"/>
      <c r="O3" s="143"/>
      <c r="P3" s="143"/>
      <c r="Q3" s="143"/>
      <c r="R3" s="143"/>
      <c r="S3" s="143"/>
      <c r="T3" s="143"/>
      <c r="U3" s="143"/>
      <c r="V3" s="143"/>
      <c r="W3" s="143"/>
      <c r="X3" s="143"/>
      <c r="Y3" s="143"/>
      <c r="Z3" s="143"/>
    </row>
    <row r="4" ht="14.25" customHeight="1">
      <c r="A4" s="144" t="s">
        <v>81</v>
      </c>
      <c r="B4" s="144" t="s">
        <v>84</v>
      </c>
      <c r="C4" s="144" t="s">
        <v>87</v>
      </c>
      <c r="D4" s="143"/>
      <c r="E4" s="143"/>
      <c r="F4" s="143"/>
      <c r="G4" s="143"/>
      <c r="H4" s="143"/>
      <c r="I4" s="143"/>
      <c r="J4" s="143"/>
      <c r="K4" s="143"/>
      <c r="L4" s="143"/>
      <c r="M4" s="143"/>
      <c r="N4" s="143"/>
      <c r="O4" s="143"/>
      <c r="P4" s="143"/>
      <c r="Q4" s="143"/>
      <c r="R4" s="143"/>
      <c r="S4" s="143"/>
      <c r="T4" s="143"/>
      <c r="U4" s="143"/>
      <c r="V4" s="143"/>
      <c r="W4" s="143"/>
      <c r="X4" s="143"/>
      <c r="Y4" s="143"/>
      <c r="Z4" s="143"/>
    </row>
    <row r="5" ht="102.0" customHeight="1">
      <c r="A5" s="145" t="s">
        <v>127</v>
      </c>
      <c r="B5" s="145" t="s">
        <v>128</v>
      </c>
      <c r="C5" s="145" t="s">
        <v>129</v>
      </c>
      <c r="D5" s="143"/>
      <c r="E5" s="143"/>
      <c r="F5" s="143"/>
      <c r="G5" s="143"/>
      <c r="H5" s="143"/>
      <c r="I5" s="143"/>
      <c r="J5" s="143"/>
      <c r="K5" s="143"/>
      <c r="L5" s="143"/>
      <c r="M5" s="143"/>
      <c r="N5" s="143"/>
      <c r="O5" s="143"/>
      <c r="P5" s="143"/>
      <c r="Q5" s="143"/>
      <c r="R5" s="143"/>
      <c r="S5" s="143"/>
      <c r="T5" s="143"/>
      <c r="U5" s="143"/>
      <c r="V5" s="143"/>
      <c r="W5" s="143"/>
      <c r="X5" s="143"/>
      <c r="Y5" s="143"/>
      <c r="Z5" s="143"/>
    </row>
    <row r="6" ht="14.25" customHeight="1">
      <c r="A6" s="146" t="s">
        <v>82</v>
      </c>
      <c r="B6" s="144" t="s">
        <v>85</v>
      </c>
      <c r="C6" s="144" t="s">
        <v>88</v>
      </c>
      <c r="D6" s="143"/>
      <c r="E6" s="143"/>
      <c r="F6" s="143"/>
      <c r="G6" s="143"/>
      <c r="H6" s="143"/>
      <c r="I6" s="143"/>
      <c r="J6" s="143"/>
      <c r="K6" s="143"/>
      <c r="L6" s="143"/>
      <c r="M6" s="143"/>
      <c r="N6" s="143"/>
      <c r="O6" s="143"/>
      <c r="P6" s="143"/>
      <c r="Q6" s="143"/>
      <c r="R6" s="143"/>
      <c r="S6" s="143"/>
      <c r="T6" s="143"/>
      <c r="U6" s="143"/>
      <c r="V6" s="143"/>
      <c r="W6" s="143"/>
      <c r="X6" s="143"/>
      <c r="Y6" s="143"/>
      <c r="Z6" s="143"/>
    </row>
    <row r="7" ht="84.75" customHeight="1">
      <c r="A7" s="145" t="s">
        <v>130</v>
      </c>
      <c r="B7" s="145" t="s">
        <v>131</v>
      </c>
      <c r="C7" s="145" t="s">
        <v>132</v>
      </c>
      <c r="D7" s="143"/>
      <c r="E7" s="143"/>
      <c r="F7" s="143"/>
      <c r="G7" s="143"/>
      <c r="H7" s="143"/>
      <c r="I7" s="143"/>
      <c r="J7" s="143"/>
      <c r="K7" s="143"/>
      <c r="L7" s="143"/>
      <c r="M7" s="143"/>
      <c r="N7" s="143"/>
      <c r="O7" s="143"/>
      <c r="P7" s="143"/>
      <c r="Q7" s="143"/>
      <c r="R7" s="143"/>
      <c r="S7" s="143"/>
      <c r="T7" s="143"/>
      <c r="U7" s="143"/>
      <c r="V7" s="143"/>
      <c r="W7" s="143"/>
      <c r="X7" s="143"/>
      <c r="Y7" s="143"/>
      <c r="Z7" s="143"/>
    </row>
    <row r="8" ht="14.25" customHeight="1">
      <c r="A8" s="147"/>
      <c r="B8" s="143"/>
      <c r="C8" s="148" t="s">
        <v>89</v>
      </c>
      <c r="D8" s="143"/>
      <c r="E8" s="143"/>
      <c r="F8" s="143"/>
      <c r="G8" s="143"/>
      <c r="H8" s="143"/>
      <c r="I8" s="143"/>
      <c r="J8" s="143"/>
      <c r="K8" s="143"/>
      <c r="L8" s="143"/>
      <c r="M8" s="143"/>
      <c r="N8" s="143"/>
      <c r="O8" s="143"/>
      <c r="P8" s="143"/>
      <c r="Q8" s="143"/>
      <c r="R8" s="143"/>
      <c r="S8" s="143"/>
      <c r="T8" s="143"/>
      <c r="U8" s="143"/>
      <c r="V8" s="143"/>
      <c r="W8" s="143"/>
      <c r="X8" s="143"/>
      <c r="Y8" s="143"/>
      <c r="Z8" s="143"/>
    </row>
    <row r="9" ht="106.5" customHeight="1">
      <c r="A9" s="143"/>
      <c r="B9" s="143"/>
      <c r="C9" s="145" t="s">
        <v>133</v>
      </c>
      <c r="D9" s="143"/>
      <c r="E9" s="143"/>
      <c r="F9" s="143"/>
      <c r="G9" s="143"/>
      <c r="H9" s="143"/>
      <c r="I9" s="143"/>
      <c r="J9" s="143"/>
      <c r="K9" s="143"/>
      <c r="L9" s="143"/>
      <c r="M9" s="143"/>
      <c r="N9" s="143"/>
      <c r="O9" s="143"/>
      <c r="P9" s="143"/>
      <c r="Q9" s="143"/>
      <c r="R9" s="143"/>
      <c r="S9" s="143"/>
      <c r="T9" s="143"/>
      <c r="U9" s="143"/>
      <c r="V9" s="143"/>
      <c r="W9" s="143"/>
      <c r="X9" s="143"/>
      <c r="Y9" s="143"/>
      <c r="Z9" s="143"/>
    </row>
    <row r="10" ht="14.25" customHeight="1">
      <c r="A10" s="143"/>
      <c r="B10" s="143"/>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row>
    <row r="11" ht="14.25" customHeight="1">
      <c r="A11" s="143"/>
      <c r="B11" s="143"/>
      <c r="C11" s="143"/>
      <c r="D11" s="143"/>
      <c r="E11" s="143"/>
      <c r="F11" s="143"/>
      <c r="G11" s="143"/>
      <c r="H11" s="143"/>
      <c r="I11" s="143"/>
      <c r="J11" s="143"/>
      <c r="K11" s="143"/>
      <c r="L11" s="143"/>
      <c r="M11" s="143"/>
      <c r="N11" s="143"/>
      <c r="O11" s="143"/>
      <c r="P11" s="143"/>
      <c r="Q11" s="143"/>
      <c r="R11" s="143"/>
      <c r="S11" s="143"/>
      <c r="T11" s="143"/>
      <c r="U11" s="143"/>
      <c r="V11" s="143"/>
      <c r="W11" s="143"/>
      <c r="X11" s="143"/>
      <c r="Y11" s="143"/>
      <c r="Z11" s="143"/>
    </row>
    <row r="12" ht="14.25" customHeight="1">
      <c r="A12" s="143"/>
      <c r="B12" s="143"/>
      <c r="C12" s="143"/>
      <c r="D12" s="143"/>
      <c r="E12" s="143"/>
      <c r="F12" s="143"/>
      <c r="G12" s="143"/>
      <c r="H12" s="143"/>
      <c r="I12" s="143"/>
      <c r="J12" s="143"/>
      <c r="K12" s="143"/>
      <c r="L12" s="143"/>
      <c r="M12" s="143"/>
      <c r="N12" s="143"/>
      <c r="O12" s="143"/>
      <c r="P12" s="143"/>
      <c r="Q12" s="143"/>
      <c r="R12" s="143"/>
      <c r="S12" s="143"/>
      <c r="T12" s="143"/>
      <c r="U12" s="143"/>
      <c r="V12" s="143"/>
      <c r="W12" s="143"/>
      <c r="X12" s="143"/>
      <c r="Y12" s="143"/>
      <c r="Z12" s="143"/>
    </row>
    <row r="13" ht="14.25" customHeight="1">
      <c r="A13" s="143"/>
      <c r="B13" s="143"/>
      <c r="C13" s="143"/>
      <c r="D13" s="143"/>
      <c r="E13" s="143"/>
      <c r="F13" s="143"/>
      <c r="G13" s="143"/>
      <c r="H13" s="143"/>
      <c r="I13" s="143"/>
      <c r="J13" s="143"/>
      <c r="K13" s="143"/>
      <c r="L13" s="143"/>
      <c r="M13" s="143"/>
      <c r="N13" s="143"/>
      <c r="O13" s="143"/>
      <c r="P13" s="143"/>
      <c r="Q13" s="143"/>
      <c r="R13" s="143"/>
      <c r="S13" s="143"/>
      <c r="T13" s="143"/>
      <c r="U13" s="143"/>
      <c r="V13" s="143"/>
      <c r="W13" s="143"/>
      <c r="X13" s="143"/>
      <c r="Y13" s="143"/>
      <c r="Z13" s="143"/>
    </row>
    <row r="14" ht="14.25" customHeight="1">
      <c r="A14" s="143"/>
      <c r="B14" s="143"/>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row>
    <row r="15" ht="14.25" customHeight="1">
      <c r="A15" s="143"/>
      <c r="B15" s="143"/>
      <c r="C15" s="143"/>
      <c r="D15" s="143"/>
      <c r="E15" s="143"/>
      <c r="F15" s="143"/>
      <c r="G15" s="143"/>
      <c r="H15" s="143"/>
      <c r="I15" s="143"/>
      <c r="J15" s="143"/>
      <c r="K15" s="143"/>
      <c r="L15" s="143"/>
      <c r="M15" s="143"/>
      <c r="N15" s="143"/>
      <c r="O15" s="143"/>
      <c r="P15" s="143"/>
      <c r="Q15" s="143"/>
      <c r="R15" s="143"/>
      <c r="S15" s="143"/>
      <c r="T15" s="143"/>
      <c r="U15" s="143"/>
      <c r="V15" s="143"/>
      <c r="W15" s="143"/>
      <c r="X15" s="143"/>
      <c r="Y15" s="143"/>
      <c r="Z15" s="143"/>
    </row>
    <row r="16" ht="14.25" customHeight="1">
      <c r="A16" s="143"/>
      <c r="B16" s="143"/>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row>
    <row r="17" ht="14.25" customHeight="1">
      <c r="A17" s="143"/>
      <c r="B17" s="143"/>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row>
    <row r="18" ht="14.25" customHeight="1">
      <c r="A18" s="143"/>
      <c r="B18" s="143"/>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3"/>
    </row>
    <row r="19" ht="14.25" customHeight="1">
      <c r="A19" s="143"/>
      <c r="B19" s="143"/>
      <c r="C19" s="143"/>
      <c r="D19" s="143"/>
      <c r="E19" s="143"/>
      <c r="F19" s="143"/>
      <c r="G19" s="143"/>
      <c r="H19" s="143"/>
      <c r="I19" s="143"/>
      <c r="J19" s="143"/>
      <c r="K19" s="143"/>
      <c r="L19" s="143"/>
      <c r="M19" s="143"/>
      <c r="N19" s="143"/>
      <c r="O19" s="143"/>
      <c r="P19" s="143"/>
      <c r="Q19" s="143"/>
      <c r="R19" s="143"/>
      <c r="S19" s="143"/>
      <c r="T19" s="143"/>
      <c r="U19" s="143"/>
      <c r="V19" s="143"/>
      <c r="W19" s="143"/>
      <c r="X19" s="143"/>
      <c r="Y19" s="143"/>
      <c r="Z19" s="143"/>
    </row>
    <row r="20" ht="14.25" customHeight="1">
      <c r="A20" s="143"/>
      <c r="B20" s="143"/>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row>
    <row r="21" ht="14.25" customHeight="1">
      <c r="A21" s="143"/>
      <c r="B21" s="143"/>
      <c r="C21" s="143"/>
      <c r="D21" s="143"/>
      <c r="E21" s="143"/>
      <c r="F21" s="143"/>
      <c r="G21" s="143"/>
      <c r="H21" s="143"/>
      <c r="I21" s="143"/>
      <c r="J21" s="143"/>
      <c r="K21" s="143"/>
      <c r="L21" s="143"/>
      <c r="M21" s="143"/>
      <c r="N21" s="143"/>
      <c r="O21" s="143"/>
      <c r="P21" s="143"/>
      <c r="Q21" s="143"/>
      <c r="R21" s="143"/>
      <c r="S21" s="143"/>
      <c r="T21" s="143"/>
      <c r="U21" s="143"/>
      <c r="V21" s="143"/>
      <c r="W21" s="143"/>
      <c r="X21" s="143"/>
      <c r="Y21" s="143"/>
      <c r="Z21" s="143"/>
    </row>
    <row r="22" ht="14.25" customHeight="1">
      <c r="A22" s="143"/>
      <c r="B22" s="143"/>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row>
    <row r="23" ht="14.25" customHeight="1">
      <c r="A23" s="143"/>
      <c r="B23" s="143"/>
      <c r="C23" s="143"/>
      <c r="D23" s="143"/>
      <c r="E23" s="143"/>
      <c r="F23" s="143"/>
      <c r="G23" s="143"/>
      <c r="H23" s="143"/>
      <c r="I23" s="143"/>
      <c r="J23" s="143"/>
      <c r="K23" s="143"/>
      <c r="L23" s="143"/>
      <c r="M23" s="143"/>
      <c r="N23" s="143"/>
      <c r="O23" s="143"/>
      <c r="P23" s="143"/>
      <c r="Q23" s="143"/>
      <c r="R23" s="143"/>
      <c r="S23" s="143"/>
      <c r="T23" s="143"/>
      <c r="U23" s="143"/>
      <c r="V23" s="143"/>
      <c r="W23" s="143"/>
      <c r="X23" s="143"/>
      <c r="Y23" s="143"/>
      <c r="Z23" s="143"/>
    </row>
    <row r="24" ht="14.25" customHeight="1">
      <c r="A24" s="143"/>
      <c r="B24" s="143"/>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row>
    <row r="25" ht="14.25" customHeight="1">
      <c r="A25" s="143"/>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row>
    <row r="26" ht="14.25" customHeight="1">
      <c r="A26" s="143"/>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row>
    <row r="27" ht="14.25" customHeight="1">
      <c r="A27" s="143"/>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row>
    <row r="28" ht="14.25" customHeight="1">
      <c r="A28" s="143"/>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row>
    <row r="29" ht="14.25" customHeight="1">
      <c r="A29" s="143"/>
      <c r="B29" s="143"/>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row>
    <row r="30" ht="14.25" customHeight="1">
      <c r="A30" s="143"/>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row>
    <row r="31" ht="14.25" customHeight="1">
      <c r="A31" s="143"/>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row>
    <row r="32" ht="14.25" customHeight="1">
      <c r="A32" s="143"/>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row>
    <row r="33" ht="14.25" customHeight="1">
      <c r="A33" s="143"/>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row>
    <row r="34" ht="14.25" customHeight="1">
      <c r="A34" s="143"/>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row>
    <row r="35" ht="14.25" customHeight="1">
      <c r="A35" s="143"/>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row>
    <row r="36" ht="14.25" customHeight="1">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row>
    <row r="37" ht="14.25" customHeight="1">
      <c r="A37" s="143"/>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row>
    <row r="38" ht="14.25" customHeight="1">
      <c r="A38" s="143"/>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row>
    <row r="39" ht="14.25" customHeight="1">
      <c r="A39" s="143"/>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row>
    <row r="40" ht="14.25" customHeight="1">
      <c r="A40" s="143"/>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row>
    <row r="41" ht="14.25" customHeight="1">
      <c r="A41" s="143"/>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ht="14.25" customHeight="1">
      <c r="A42" s="143"/>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row>
    <row r="43" ht="14.25" customHeight="1">
      <c r="A43" s="143"/>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row>
    <row r="44" ht="14.25" customHeight="1">
      <c r="A44" s="143"/>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row>
    <row r="45" ht="14.25" customHeight="1">
      <c r="A45" s="14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row>
    <row r="46" ht="14.25" customHeight="1">
      <c r="A46" s="143"/>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row>
    <row r="47" ht="14.25" customHeight="1">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row>
    <row r="48" ht="14.25" customHeight="1">
      <c r="A48" s="143"/>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row>
    <row r="49" ht="14.25" customHeight="1">
      <c r="A49" s="143"/>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row>
    <row r="50" ht="14.25" customHeight="1">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row>
    <row r="51" ht="14.25" customHeight="1">
      <c r="A51" s="143"/>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row>
    <row r="52" ht="14.25" customHeight="1">
      <c r="A52" s="143"/>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row>
    <row r="53" ht="14.25" customHeight="1">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row>
    <row r="54" ht="14.25" customHeight="1">
      <c r="A54" s="143"/>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row>
    <row r="55" ht="14.25" customHeight="1">
      <c r="A55" s="143"/>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row>
    <row r="56" ht="14.25" customHeight="1">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row>
    <row r="57" ht="14.25" customHeight="1">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row>
    <row r="58" ht="14.25" customHeight="1">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row>
    <row r="59" ht="14.25" customHeight="1">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row>
    <row r="60" ht="14.25" customHeight="1">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row>
    <row r="61" ht="14.25" customHeight="1">
      <c r="A61" s="143"/>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row>
    <row r="62" ht="14.25" customHeight="1">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row>
    <row r="63" ht="14.25" customHeight="1">
      <c r="A63" s="143"/>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row>
    <row r="64" ht="14.25" customHeight="1">
      <c r="A64" s="143"/>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row>
    <row r="65" ht="14.25" customHeight="1">
      <c r="A65" s="143"/>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row>
    <row r="66" ht="14.25" customHeight="1">
      <c r="A66" s="143"/>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row>
    <row r="67" ht="14.25" customHeight="1">
      <c r="A67" s="143"/>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row>
    <row r="68" ht="14.25" customHeight="1">
      <c r="A68" s="143"/>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row>
    <row r="69" ht="14.25" customHeight="1">
      <c r="A69" s="143"/>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row>
    <row r="70" ht="14.25" customHeight="1">
      <c r="A70" s="143"/>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row>
    <row r="71" ht="14.25" customHeight="1">
      <c r="A71" s="143"/>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row>
    <row r="72" ht="14.25" customHeight="1">
      <c r="A72" s="143"/>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row>
    <row r="73" ht="14.25" customHeight="1">
      <c r="A73" s="143"/>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row>
    <row r="74" ht="14.25" customHeight="1">
      <c r="A74" s="143"/>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row>
    <row r="75" ht="14.25" customHeight="1">
      <c r="A75" s="143"/>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row>
    <row r="76" ht="14.25" customHeight="1">
      <c r="A76" s="143"/>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row>
    <row r="77" ht="14.25" customHeight="1">
      <c r="A77" s="143"/>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row>
    <row r="78" ht="14.25" customHeight="1">
      <c r="A78" s="143"/>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row>
    <row r="79" ht="14.25" customHeight="1">
      <c r="A79" s="143"/>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row>
    <row r="80" ht="14.25" customHeight="1">
      <c r="A80" s="143"/>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row>
    <row r="81" ht="14.25" customHeight="1">
      <c r="A81" s="143"/>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row>
    <row r="82" ht="14.25" customHeight="1">
      <c r="A82" s="143"/>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row>
    <row r="83" ht="14.25" customHeight="1">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row>
    <row r="84" ht="14.25" customHeight="1">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row>
    <row r="85" ht="14.25" customHeight="1">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row>
    <row r="86" ht="14.25" customHeight="1">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row>
    <row r="87" ht="14.25" customHeight="1">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row>
    <row r="88" ht="14.25" customHeight="1">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row>
    <row r="89" ht="14.25" customHeight="1">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row>
    <row r="90" ht="14.25" customHeight="1">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row>
    <row r="91" ht="14.25" customHeight="1">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row>
    <row r="92" ht="14.25" customHeight="1">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row>
    <row r="93" ht="14.25" customHeight="1">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row>
    <row r="94" ht="14.25" customHeight="1">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row>
    <row r="95" ht="14.25" customHeight="1">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row>
    <row r="96" ht="14.25" customHeight="1">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row>
    <row r="97" ht="14.25" customHeight="1">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row>
    <row r="98" ht="14.25" customHeight="1">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row>
    <row r="99" ht="14.25" customHeight="1">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row>
    <row r="100" ht="14.25" customHeight="1">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row>
    <row r="101" ht="14.25" customHeight="1">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row>
    <row r="102" ht="14.25" customHeight="1">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row>
    <row r="103" ht="14.25" customHeight="1">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row>
    <row r="104" ht="14.25" customHeight="1">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row>
    <row r="105" ht="14.25" customHeight="1">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row>
    <row r="106" ht="14.25" customHeight="1">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row>
    <row r="107" ht="14.25" customHeight="1">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row>
    <row r="108" ht="14.25" customHeight="1">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ht="14.25" customHeight="1">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ht="14.25" customHeight="1">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ht="14.25" customHeight="1">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ht="14.25" customHeight="1">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ht="14.25" customHeight="1">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ht="14.25" customHeight="1">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ht="14.25" customHeight="1">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ht="14.25" customHeight="1">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ht="14.25" customHeight="1">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ht="14.25" customHeight="1">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ht="14.25" customHeight="1">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ht="14.25" customHeight="1">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ht="14.25" customHeight="1">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ht="14.25" customHeight="1">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ht="14.25" customHeight="1">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ht="14.25" customHeight="1">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ht="14.25" customHeight="1">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ht="14.25" customHeight="1">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ht="14.25" customHeight="1">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ht="14.25" customHeight="1">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ht="14.25" customHeight="1">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ht="14.25" customHeight="1">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ht="14.25" customHeight="1">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ht="14.25" customHeight="1">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ht="14.25" customHeight="1">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ht="14.25" customHeight="1">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ht="14.25" customHeight="1">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ht="14.25" customHeight="1">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ht="14.25" customHeight="1">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ht="14.25" customHeight="1">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ht="14.25" customHeight="1">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ht="14.25" customHeight="1">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ht="14.25" customHeight="1">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ht="14.25" customHeight="1">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ht="14.25" customHeight="1">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ht="14.25" customHeight="1">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ht="14.25" customHeight="1">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ht="14.25" customHeight="1">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ht="14.25" customHeight="1">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ht="14.25" customHeight="1">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ht="14.25" customHeight="1">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ht="14.25" customHeight="1">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ht="14.25" customHeight="1">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ht="14.25" customHeight="1">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ht="14.25" customHeight="1">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ht="14.25" customHeight="1">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ht="14.25" customHeight="1">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ht="14.25" customHeight="1">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ht="14.25" customHeight="1">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ht="14.25" customHeight="1">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ht="14.25" customHeight="1">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ht="14.25" customHeight="1">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ht="14.25" customHeight="1">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ht="14.25" customHeight="1">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ht="14.25" customHeight="1">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ht="14.25" customHeight="1">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ht="14.25" customHeight="1">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ht="14.25" customHeight="1">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ht="14.25" customHeight="1">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ht="14.25" customHeight="1">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ht="14.25" customHeight="1">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ht="14.25" customHeight="1">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ht="14.25" customHeight="1">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ht="14.25" customHeight="1">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ht="14.25" customHeight="1">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ht="14.25" customHeight="1">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ht="14.25" customHeight="1">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ht="14.25" customHeight="1">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ht="14.25" customHeight="1">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ht="14.25" customHeight="1">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ht="14.25" customHeight="1">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ht="14.25" customHeight="1">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ht="14.25" customHeight="1">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ht="14.25" customHeight="1">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ht="14.25" customHeight="1">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ht="14.25" customHeight="1">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ht="14.25" customHeight="1">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ht="14.25" customHeight="1">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ht="14.25" customHeight="1">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ht="14.25" customHeight="1">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ht="14.25" customHeight="1">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ht="14.25" customHeight="1">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ht="14.25" customHeight="1">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ht="14.25" customHeight="1">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ht="14.25" customHeight="1">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ht="14.25" customHeight="1">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ht="14.25" customHeight="1">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ht="14.25" customHeight="1">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ht="14.25" customHeight="1">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ht="14.25" customHeight="1">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ht="14.25" customHeight="1">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ht="14.25" customHeight="1">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ht="14.25" customHeight="1">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ht="14.25" customHeight="1">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ht="14.25" customHeight="1">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ht="14.25" customHeight="1">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ht="14.25" customHeight="1">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ht="14.25" customHeight="1">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ht="14.25" customHeight="1">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ht="14.25" customHeight="1">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ht="14.25" customHeight="1">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ht="14.25" customHeight="1">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ht="14.25" customHeight="1">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ht="14.25" customHeight="1">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ht="14.25" customHeight="1">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ht="14.25" customHeight="1">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ht="14.25" customHeight="1">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ht="14.25" customHeight="1">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ht="14.25" customHeight="1">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ht="14.25" customHeight="1">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ht="14.25" customHeight="1">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ht="14.25" customHeight="1">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2" width="6.43"/>
    <col customWidth="1" min="3" max="3" width="119.29"/>
    <col customWidth="1" min="4" max="6" width="10.71"/>
  </cols>
  <sheetData>
    <row r="1" ht="14.25" customHeight="1">
      <c r="A1" s="149" t="s">
        <v>134</v>
      </c>
      <c r="B1" s="82"/>
      <c r="C1" s="150" t="s">
        <v>135</v>
      </c>
    </row>
    <row r="2" ht="14.25" customHeight="1">
      <c r="A2" s="96">
        <v>0.0</v>
      </c>
      <c r="B2" s="96">
        <v>1.0</v>
      </c>
      <c r="C2" s="52" t="s">
        <v>136</v>
      </c>
    </row>
    <row r="3" ht="14.25" customHeight="1">
      <c r="A3" s="96">
        <v>0.0</v>
      </c>
      <c r="B3" s="96">
        <v>2.0</v>
      </c>
      <c r="C3" s="52" t="s">
        <v>137</v>
      </c>
    </row>
    <row r="4" ht="14.25" customHeight="1">
      <c r="A4" s="96">
        <v>0.0</v>
      </c>
      <c r="B4" s="96">
        <v>3.0</v>
      </c>
      <c r="C4" s="52" t="s">
        <v>138</v>
      </c>
    </row>
    <row r="5" ht="14.25" customHeight="1">
      <c r="A5" s="96">
        <v>0.0</v>
      </c>
      <c r="B5" s="96">
        <v>8.0</v>
      </c>
      <c r="C5" s="52" t="s">
        <v>139</v>
      </c>
    </row>
    <row r="6" ht="14.25" customHeight="1">
      <c r="A6" s="96">
        <v>1.0</v>
      </c>
      <c r="B6" s="96">
        <v>2.0</v>
      </c>
      <c r="C6" s="52" t="s">
        <v>140</v>
      </c>
    </row>
    <row r="7" ht="14.25" customHeight="1">
      <c r="A7" s="96">
        <v>1.0</v>
      </c>
      <c r="B7" s="96">
        <v>3.0</v>
      </c>
      <c r="C7" s="52" t="s">
        <v>141</v>
      </c>
    </row>
    <row r="8" ht="14.25" customHeight="1">
      <c r="A8" s="96">
        <v>1.0</v>
      </c>
      <c r="B8" s="96">
        <v>4.0</v>
      </c>
      <c r="C8" s="52" t="s">
        <v>142</v>
      </c>
    </row>
    <row r="9" ht="14.25" customHeight="1">
      <c r="A9" s="96">
        <v>1.0</v>
      </c>
      <c r="B9" s="96">
        <v>5.0</v>
      </c>
      <c r="C9" s="52" t="s">
        <v>143</v>
      </c>
    </row>
    <row r="10" ht="14.25" customHeight="1">
      <c r="A10" s="96">
        <v>1.0</v>
      </c>
      <c r="B10" s="96">
        <v>7.0</v>
      </c>
      <c r="C10" s="52" t="s">
        <v>144</v>
      </c>
    </row>
    <row r="11" ht="14.25" customHeight="1">
      <c r="A11" s="96">
        <v>1.0</v>
      </c>
      <c r="B11" s="96">
        <v>8.0</v>
      </c>
      <c r="C11" s="52" t="s">
        <v>145</v>
      </c>
    </row>
    <row r="12" ht="14.25" customHeight="1">
      <c r="A12" s="96">
        <v>2.0</v>
      </c>
      <c r="B12" s="96">
        <v>3.0</v>
      </c>
      <c r="C12" s="52" t="s">
        <v>146</v>
      </c>
    </row>
    <row r="13" ht="14.25" customHeight="1">
      <c r="A13" s="96">
        <v>2.0</v>
      </c>
      <c r="B13" s="96">
        <v>4.0</v>
      </c>
      <c r="C13" s="52" t="s">
        <v>147</v>
      </c>
    </row>
    <row r="14" ht="14.25" customHeight="1">
      <c r="A14" s="96">
        <v>2.0</v>
      </c>
      <c r="B14" s="96">
        <v>5.0</v>
      </c>
      <c r="C14" s="52" t="s">
        <v>148</v>
      </c>
    </row>
    <row r="15" ht="14.25" customHeight="1">
      <c r="A15" s="96">
        <v>2.0</v>
      </c>
      <c r="B15" s="96">
        <v>8.0</v>
      </c>
      <c r="C15" s="52" t="s">
        <v>149</v>
      </c>
    </row>
    <row r="16" ht="14.25" customHeight="1">
      <c r="A16" s="96">
        <v>2.0</v>
      </c>
      <c r="B16" s="96">
        <v>9.0</v>
      </c>
      <c r="C16" s="52" t="s">
        <v>150</v>
      </c>
    </row>
    <row r="17" ht="14.25" customHeight="1">
      <c r="A17" s="96">
        <v>3.0</v>
      </c>
      <c r="B17" s="96">
        <v>4.0</v>
      </c>
      <c r="C17" s="52" t="s">
        <v>151</v>
      </c>
    </row>
    <row r="18" ht="14.25" customHeight="1">
      <c r="A18" s="96">
        <v>3.0</v>
      </c>
      <c r="B18" s="96">
        <v>5.0</v>
      </c>
      <c r="C18" s="52" t="s">
        <v>152</v>
      </c>
    </row>
    <row r="19" ht="14.25" customHeight="1">
      <c r="A19" s="96">
        <v>3.0</v>
      </c>
      <c r="B19" s="96">
        <v>8.0</v>
      </c>
      <c r="C19" s="52" t="s">
        <v>153</v>
      </c>
    </row>
    <row r="20" ht="14.25" customHeight="1">
      <c r="A20" s="96">
        <v>4.0</v>
      </c>
      <c r="B20" s="96">
        <v>5.0</v>
      </c>
      <c r="C20" s="52" t="s">
        <v>154</v>
      </c>
    </row>
    <row r="21" ht="14.25" customHeight="1">
      <c r="A21" s="96">
        <v>4.0</v>
      </c>
      <c r="B21" s="96">
        <v>6.0</v>
      </c>
      <c r="C21" s="52" t="s">
        <v>155</v>
      </c>
    </row>
    <row r="22" ht="14.25" customHeight="1">
      <c r="A22" s="96">
        <v>4.0</v>
      </c>
      <c r="B22" s="96">
        <v>7.0</v>
      </c>
      <c r="C22" s="52" t="s">
        <v>156</v>
      </c>
    </row>
    <row r="23" ht="14.25" customHeight="1">
      <c r="A23" s="96">
        <v>4.0</v>
      </c>
      <c r="B23" s="96">
        <v>8.0</v>
      </c>
      <c r="C23" s="52" t="s">
        <v>157</v>
      </c>
    </row>
    <row r="24" ht="14.25" customHeight="1">
      <c r="A24" s="96">
        <v>4.0</v>
      </c>
      <c r="B24" s="96">
        <v>9.0</v>
      </c>
      <c r="C24" s="52" t="s">
        <v>158</v>
      </c>
    </row>
    <row r="25" ht="14.25" customHeight="1">
      <c r="A25" s="96">
        <v>5.0</v>
      </c>
      <c r="B25" s="96">
        <v>6.0</v>
      </c>
      <c r="C25" s="52" t="s">
        <v>159</v>
      </c>
    </row>
    <row r="26" ht="14.25" customHeight="1">
      <c r="A26" s="96">
        <v>5.0</v>
      </c>
      <c r="B26" s="96">
        <v>8.0</v>
      </c>
      <c r="C26" s="52" t="s">
        <v>160</v>
      </c>
    </row>
    <row r="27" ht="14.25" customHeight="1">
      <c r="A27" s="96">
        <v>6.0</v>
      </c>
      <c r="B27" s="96">
        <v>7.0</v>
      </c>
      <c r="C27" s="52" t="s">
        <v>161</v>
      </c>
    </row>
    <row r="28" ht="14.25" customHeight="1">
      <c r="A28" s="96">
        <v>6.0</v>
      </c>
      <c r="B28" s="96">
        <v>8.0</v>
      </c>
      <c r="C28" s="52" t="s">
        <v>162</v>
      </c>
    </row>
    <row r="29" ht="14.25" customHeight="1">
      <c r="A29" s="96">
        <v>6.0</v>
      </c>
      <c r="B29" s="96">
        <v>9.0</v>
      </c>
      <c r="C29" s="52" t="s">
        <v>163</v>
      </c>
    </row>
    <row r="30" ht="14.25" customHeight="1">
      <c r="A30" s="96">
        <v>7.0</v>
      </c>
      <c r="B30" s="96">
        <v>8.0</v>
      </c>
      <c r="C30" s="52" t="s">
        <v>164</v>
      </c>
    </row>
    <row r="31" ht="14.25" customHeight="1">
      <c r="A31" s="96">
        <v>8.0</v>
      </c>
      <c r="B31" s="96">
        <v>9.0</v>
      </c>
      <c r="C31" s="52" t="s">
        <v>165</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4" width="52.71"/>
    <col customWidth="1" min="5" max="6" width="10.71"/>
  </cols>
  <sheetData>
    <row r="1" ht="14.25" customHeight="1"/>
    <row r="2" ht="14.25" customHeight="1">
      <c r="B2" s="151" t="s">
        <v>1</v>
      </c>
      <c r="C2" s="5"/>
      <c r="D2" s="5"/>
    </row>
    <row r="3" ht="14.25" customHeight="1">
      <c r="B3" s="152" t="s">
        <v>31</v>
      </c>
      <c r="C3" s="152" t="s">
        <v>32</v>
      </c>
      <c r="D3" s="152" t="s">
        <v>37</v>
      </c>
    </row>
    <row r="4" ht="14.25" customHeight="1">
      <c r="A4" s="100" t="str">
        <f>IF('NICOLAS ANDRE TAMAYO PEÑA Plant'!$B$47&gt;=B4,"Resultado"," ")</f>
        <v>#REF!</v>
      </c>
      <c r="B4" s="96">
        <v>259.0</v>
      </c>
      <c r="C4" s="96" t="s">
        <v>166</v>
      </c>
      <c r="D4" s="96" t="s">
        <v>167</v>
      </c>
    </row>
    <row r="5" ht="14.25" customHeight="1">
      <c r="A5" s="100" t="str">
        <f t="shared" ref="A5:A9" si="1">IF(AND('NICOLAS ANDRE TAMAYO PEÑA Plant'!$B$47&gt;=B5,'NICOLAS ANDRE TAMAYO PEÑA Plant'!$B$47&lt;=C5),"Resultado"," ")</f>
        <v>#REF!</v>
      </c>
      <c r="B5" s="96">
        <v>215.0</v>
      </c>
      <c r="C5" s="96">
        <v>258.5</v>
      </c>
      <c r="D5" s="96" t="s">
        <v>168</v>
      </c>
    </row>
    <row r="6" ht="14.25" customHeight="1">
      <c r="A6" s="100" t="str">
        <f t="shared" si="1"/>
        <v>#REF!</v>
      </c>
      <c r="B6" s="96">
        <v>171.0</v>
      </c>
      <c r="C6" s="96">
        <v>214.5</v>
      </c>
      <c r="D6" s="96" t="s">
        <v>169</v>
      </c>
    </row>
    <row r="7" ht="14.25" customHeight="1">
      <c r="A7" s="100" t="str">
        <f t="shared" si="1"/>
        <v>#REF!</v>
      </c>
      <c r="B7" s="96">
        <v>127.0</v>
      </c>
      <c r="C7" s="96">
        <v>170.5</v>
      </c>
      <c r="D7" s="96" t="s">
        <v>170</v>
      </c>
    </row>
    <row r="8" ht="14.25" customHeight="1">
      <c r="A8" s="100" t="str">
        <f t="shared" si="1"/>
        <v>#REF!</v>
      </c>
      <c r="B8" s="96">
        <v>83.0</v>
      </c>
      <c r="C8" s="96">
        <v>126.5</v>
      </c>
      <c r="D8" s="96" t="s">
        <v>171</v>
      </c>
    </row>
    <row r="9" ht="14.25" customHeight="1">
      <c r="A9" s="100" t="str">
        <f t="shared" si="1"/>
        <v>#REF!</v>
      </c>
      <c r="B9" s="96">
        <v>0.0</v>
      </c>
      <c r="C9" s="96">
        <v>82.5</v>
      </c>
      <c r="D9" s="96" t="s">
        <v>172</v>
      </c>
    </row>
    <row r="10" ht="14.25" customHeight="1">
      <c r="B10" s="1"/>
      <c r="C10" s="1"/>
      <c r="D10" s="1"/>
    </row>
    <row r="11" ht="14.25" customHeight="1">
      <c r="B11" s="1" t="s">
        <v>10</v>
      </c>
    </row>
    <row r="12" ht="14.25" customHeight="1">
      <c r="B12" s="52" t="s">
        <v>53</v>
      </c>
      <c r="C12" s="52" t="s">
        <v>173</v>
      </c>
      <c r="D12" s="96" t="s">
        <v>55</v>
      </c>
    </row>
    <row r="13" ht="14.25" customHeight="1">
      <c r="A13" s="100" t="str">
        <f>IF('NICOLAS ANDRE TAMAYO PEÑA Plant'!$B$42&gt;=B13,"Resultado"," ")</f>
        <v>#REF!</v>
      </c>
      <c r="B13" s="153">
        <v>51.0</v>
      </c>
      <c r="C13" s="96" t="s">
        <v>166</v>
      </c>
      <c r="D13" s="96">
        <v>10.0</v>
      </c>
    </row>
    <row r="14" ht="14.25" customHeight="1">
      <c r="A14" s="100" t="str">
        <f t="shared" ref="A14:A22" si="2">IF(AND('NICOLAS ANDRE TAMAYO PEÑA Plant'!$B$42&gt;=B14,'NICOLAS ANDRE TAMAYO PEÑA Plant'!$B$42&lt;=C14),"Resultado"," ")</f>
        <v>#REF!</v>
      </c>
      <c r="B14" s="153">
        <v>49.0</v>
      </c>
      <c r="C14" s="153">
        <v>50.0</v>
      </c>
      <c r="D14" s="96">
        <v>9.0</v>
      </c>
    </row>
    <row r="15" ht="14.25" customHeight="1">
      <c r="A15" s="100" t="str">
        <f t="shared" si="2"/>
        <v>#REF!</v>
      </c>
      <c r="B15" s="153">
        <v>34.0</v>
      </c>
      <c r="C15" s="153">
        <v>48.0</v>
      </c>
      <c r="D15" s="96">
        <v>8.0</v>
      </c>
    </row>
    <row r="16" ht="14.25" customHeight="1">
      <c r="A16" s="100" t="str">
        <f t="shared" si="2"/>
        <v>#REF!</v>
      </c>
      <c r="B16" s="52">
        <v>28.0</v>
      </c>
      <c r="C16" s="52">
        <v>33.0</v>
      </c>
      <c r="D16" s="96">
        <v>7.0</v>
      </c>
    </row>
    <row r="17" ht="14.25" customHeight="1">
      <c r="A17" s="100" t="str">
        <f t="shared" si="2"/>
        <v>#REF!</v>
      </c>
      <c r="B17" s="52">
        <v>22.0</v>
      </c>
      <c r="C17" s="52">
        <v>27.0</v>
      </c>
      <c r="D17" s="96">
        <v>6.0</v>
      </c>
    </row>
    <row r="18" ht="14.25" customHeight="1">
      <c r="A18" s="100" t="str">
        <f t="shared" si="2"/>
        <v>#REF!</v>
      </c>
      <c r="B18" s="52">
        <v>16.0</v>
      </c>
      <c r="C18" s="52">
        <v>21.0</v>
      </c>
      <c r="D18" s="96">
        <v>5.0</v>
      </c>
    </row>
    <row r="19" ht="14.25" customHeight="1">
      <c r="A19" s="100" t="str">
        <f t="shared" si="2"/>
        <v>#REF!</v>
      </c>
      <c r="B19" s="52">
        <v>10.0</v>
      </c>
      <c r="C19" s="52">
        <v>15.0</v>
      </c>
      <c r="D19" s="96">
        <v>4.0</v>
      </c>
    </row>
    <row r="20" ht="14.25" customHeight="1">
      <c r="A20" s="100" t="str">
        <f t="shared" si="2"/>
        <v>#REF!</v>
      </c>
      <c r="B20" s="52">
        <v>7.0</v>
      </c>
      <c r="C20" s="52">
        <v>9.0</v>
      </c>
      <c r="D20" s="96">
        <v>3.0</v>
      </c>
    </row>
    <row r="21" ht="14.25" customHeight="1">
      <c r="A21" s="100" t="str">
        <f t="shared" si="2"/>
        <v>#REF!</v>
      </c>
      <c r="B21" s="52">
        <v>4.0</v>
      </c>
      <c r="C21" s="52">
        <v>6.0</v>
      </c>
      <c r="D21" s="96">
        <v>2.0</v>
      </c>
    </row>
    <row r="22" ht="14.25" customHeight="1">
      <c r="A22" s="100" t="str">
        <f t="shared" si="2"/>
        <v>#REF!</v>
      </c>
      <c r="B22" s="52">
        <v>1.0</v>
      </c>
      <c r="C22" s="52">
        <v>3.0</v>
      </c>
      <c r="D22" s="96">
        <v>1.0</v>
      </c>
    </row>
    <row r="23" ht="14.25" customHeight="1"/>
    <row r="24" ht="14.25" customHeight="1">
      <c r="B24" s="1" t="s">
        <v>11</v>
      </c>
    </row>
    <row r="25" ht="14.25" customHeight="1">
      <c r="B25" s="52" t="s">
        <v>53</v>
      </c>
      <c r="C25" s="52" t="s">
        <v>173</v>
      </c>
      <c r="D25" s="96" t="s">
        <v>55</v>
      </c>
    </row>
    <row r="26" ht="14.25" customHeight="1">
      <c r="A26" s="100" t="str">
        <f>IF('NICOLAS ANDRE TAMAYO PEÑA Plant'!$B$43&gt;=B26,"Resultado"," ")</f>
        <v>#REF!</v>
      </c>
      <c r="B26" s="153">
        <v>55.0</v>
      </c>
      <c r="C26" s="153">
        <v>60.0</v>
      </c>
      <c r="D26" s="96">
        <v>10.0</v>
      </c>
    </row>
    <row r="27" ht="14.25" customHeight="1">
      <c r="A27" s="100" t="str">
        <f t="shared" ref="A27:A35" si="3">IF(AND('NICOLAS ANDRE TAMAYO PEÑA Plant'!$B$43&gt;=B27,'NICOLAS ANDRE TAMAYO PEÑA Plant'!$B$43&lt;=C27),"Resultado"," ")</f>
        <v>#REF!</v>
      </c>
      <c r="B27" s="52">
        <v>49.0</v>
      </c>
      <c r="C27" s="52">
        <v>54.0</v>
      </c>
      <c r="D27" s="96">
        <v>9.0</v>
      </c>
    </row>
    <row r="28" ht="14.25" customHeight="1">
      <c r="A28" s="100" t="str">
        <f t="shared" si="3"/>
        <v>#REF!</v>
      </c>
      <c r="B28" s="52">
        <v>43.0</v>
      </c>
      <c r="C28" s="52">
        <v>48.0</v>
      </c>
      <c r="D28" s="96">
        <v>8.0</v>
      </c>
    </row>
    <row r="29" ht="14.25" customHeight="1">
      <c r="A29" s="100" t="str">
        <f t="shared" si="3"/>
        <v>#REF!</v>
      </c>
      <c r="B29" s="52">
        <v>34.0</v>
      </c>
      <c r="C29" s="52">
        <v>42.0</v>
      </c>
      <c r="D29" s="96">
        <v>7.0</v>
      </c>
    </row>
    <row r="30" ht="14.25" customHeight="1">
      <c r="A30" s="100" t="str">
        <f t="shared" si="3"/>
        <v>#REF!</v>
      </c>
      <c r="B30" s="52">
        <v>29.0</v>
      </c>
      <c r="C30" s="52">
        <v>33.0</v>
      </c>
      <c r="D30" s="96">
        <v>6.0</v>
      </c>
    </row>
    <row r="31" ht="14.25" customHeight="1">
      <c r="A31" s="100" t="str">
        <f t="shared" si="3"/>
        <v>#REF!</v>
      </c>
      <c r="B31" s="52">
        <v>24.0</v>
      </c>
      <c r="C31" s="52">
        <v>28.0</v>
      </c>
      <c r="D31" s="96">
        <v>5.0</v>
      </c>
    </row>
    <row r="32" ht="14.25" customHeight="1">
      <c r="A32" s="100" t="str">
        <f t="shared" si="3"/>
        <v>#REF!</v>
      </c>
      <c r="B32" s="52">
        <v>19.0</v>
      </c>
      <c r="C32" s="52">
        <v>23.0</v>
      </c>
      <c r="D32" s="96">
        <v>4.0</v>
      </c>
    </row>
    <row r="33" ht="14.25" customHeight="1">
      <c r="A33" s="100" t="str">
        <f t="shared" si="3"/>
        <v>#REF!</v>
      </c>
      <c r="B33" s="52">
        <v>13.0</v>
      </c>
      <c r="C33" s="52">
        <v>18.0</v>
      </c>
      <c r="D33" s="96">
        <v>3.0</v>
      </c>
    </row>
    <row r="34" ht="14.25" customHeight="1">
      <c r="A34" s="100" t="str">
        <f t="shared" si="3"/>
        <v>#REF!</v>
      </c>
      <c r="B34" s="52">
        <v>7.0</v>
      </c>
      <c r="C34" s="52">
        <v>12.0</v>
      </c>
      <c r="D34" s="96">
        <v>2.0</v>
      </c>
    </row>
    <row r="35" ht="14.25" customHeight="1">
      <c r="A35" s="100" t="str">
        <f t="shared" si="3"/>
        <v>#REF!</v>
      </c>
      <c r="B35" s="52">
        <v>0.0</v>
      </c>
      <c r="C35" s="52">
        <v>6.0</v>
      </c>
      <c r="D35" s="96">
        <v>1.0</v>
      </c>
    </row>
    <row r="36" ht="14.25" customHeight="1"/>
    <row r="37" ht="14.25" customHeight="1">
      <c r="B37" s="1" t="s">
        <v>12</v>
      </c>
    </row>
    <row r="38" ht="14.25" customHeight="1">
      <c r="B38" s="52" t="s">
        <v>53</v>
      </c>
      <c r="C38" s="52" t="s">
        <v>173</v>
      </c>
      <c r="D38" s="96" t="s">
        <v>55</v>
      </c>
    </row>
    <row r="39" ht="14.25" customHeight="1">
      <c r="A39" s="100" t="str">
        <f>IF('NICOLAS ANDRE TAMAYO PEÑA Plant'!$B$44&gt;=B39,"Resultado"," ")</f>
        <v>#REF!</v>
      </c>
      <c r="B39" s="52">
        <v>25.0</v>
      </c>
      <c r="C39" s="52">
        <v>30.0</v>
      </c>
      <c r="D39" s="96">
        <v>9.0</v>
      </c>
    </row>
    <row r="40" ht="14.25" customHeight="1">
      <c r="A40" s="100" t="str">
        <f t="shared" ref="A40:A47" si="4">IF(AND('NICOLAS ANDRE TAMAYO PEÑA Plant'!$B$44&gt;=B40,'NICOLAS ANDRE TAMAYO PEÑA Plant'!$B$44&lt;=C40),"Resultado"," ")</f>
        <v>#REF!</v>
      </c>
      <c r="B40" s="52">
        <v>22.0</v>
      </c>
      <c r="C40" s="52">
        <v>24.0</v>
      </c>
      <c r="D40" s="96">
        <v>8.0</v>
      </c>
    </row>
    <row r="41" ht="14.25" customHeight="1">
      <c r="A41" s="100" t="str">
        <f t="shared" si="4"/>
        <v>#REF!</v>
      </c>
      <c r="B41" s="52">
        <v>19.0</v>
      </c>
      <c r="C41" s="52">
        <v>21.0</v>
      </c>
      <c r="D41" s="96">
        <v>7.0</v>
      </c>
    </row>
    <row r="42" ht="14.25" customHeight="1">
      <c r="A42" s="100" t="str">
        <f t="shared" si="4"/>
        <v>#REF!</v>
      </c>
      <c r="B42" s="52">
        <v>17.0</v>
      </c>
      <c r="C42" s="52">
        <v>18.0</v>
      </c>
      <c r="D42" s="96">
        <v>6.0</v>
      </c>
    </row>
    <row r="43" ht="14.25" customHeight="1">
      <c r="A43" s="100" t="str">
        <f t="shared" si="4"/>
        <v>#REF!</v>
      </c>
      <c r="B43" s="52">
        <v>15.0</v>
      </c>
      <c r="C43" s="52">
        <v>16.0</v>
      </c>
      <c r="D43" s="96">
        <v>5.0</v>
      </c>
    </row>
    <row r="44" ht="14.25" customHeight="1">
      <c r="A44" s="100" t="str">
        <f t="shared" si="4"/>
        <v>#REF!</v>
      </c>
      <c r="B44" s="52">
        <v>13.0</v>
      </c>
      <c r="C44" s="52">
        <v>14.0</v>
      </c>
      <c r="D44" s="96">
        <v>4.0</v>
      </c>
    </row>
    <row r="45" ht="14.25" customHeight="1">
      <c r="A45" s="100" t="str">
        <f t="shared" si="4"/>
        <v>#REF!</v>
      </c>
      <c r="B45" s="52">
        <v>9.0</v>
      </c>
      <c r="C45" s="52">
        <v>12.0</v>
      </c>
      <c r="D45" s="96">
        <v>3.0</v>
      </c>
    </row>
    <row r="46" ht="14.25" customHeight="1">
      <c r="A46" s="100" t="str">
        <f t="shared" si="4"/>
        <v>#REF!</v>
      </c>
      <c r="B46" s="52">
        <v>4.0</v>
      </c>
      <c r="C46" s="52">
        <v>8.0</v>
      </c>
      <c r="D46" s="96">
        <v>2.0</v>
      </c>
    </row>
    <row r="47" ht="14.25" customHeight="1">
      <c r="A47" s="100" t="str">
        <f t="shared" si="4"/>
        <v>#REF!</v>
      </c>
      <c r="B47" s="52">
        <v>0.0</v>
      </c>
      <c r="C47" s="52">
        <v>3.0</v>
      </c>
      <c r="D47" s="96">
        <v>1.0</v>
      </c>
    </row>
    <row r="48" ht="14.25" customHeight="1"/>
    <row r="49" ht="14.25" customHeight="1">
      <c r="B49" s="1" t="s">
        <v>13</v>
      </c>
    </row>
    <row r="50" ht="14.25" customHeight="1">
      <c r="B50" s="52" t="s">
        <v>53</v>
      </c>
      <c r="C50" s="52" t="s">
        <v>173</v>
      </c>
      <c r="D50" s="96" t="s">
        <v>55</v>
      </c>
    </row>
    <row r="51" ht="14.25" customHeight="1">
      <c r="A51" s="100" t="str">
        <f>IF('NICOLAS ANDRE TAMAYO PEÑA Plant'!$B$45&gt;=B51,"Resultado"," ")</f>
        <v>#REF!</v>
      </c>
      <c r="B51" s="52">
        <v>50.0</v>
      </c>
      <c r="C51" s="52">
        <v>70.0</v>
      </c>
      <c r="D51" s="96">
        <v>9.0</v>
      </c>
    </row>
    <row r="52" ht="14.25" customHeight="1">
      <c r="A52" s="100" t="str">
        <f t="shared" ref="A52:A59" si="5">IF(AND('NICOLAS ANDRE TAMAYO PEÑA Plant'!$B$45&gt;=B52,'NICOLAS ANDRE TAMAYO PEÑA Plant'!$B$45&lt;=C52),"Resultado"," ")</f>
        <v>#REF!</v>
      </c>
      <c r="B52" s="52">
        <v>38.0</v>
      </c>
      <c r="C52" s="52">
        <v>49.0</v>
      </c>
      <c r="D52" s="96">
        <v>8.0</v>
      </c>
    </row>
    <row r="53" ht="14.25" customHeight="1">
      <c r="A53" s="100" t="str">
        <f t="shared" si="5"/>
        <v>#REF!</v>
      </c>
      <c r="B53" s="52">
        <v>32.0</v>
      </c>
      <c r="C53" s="52">
        <v>37.0</v>
      </c>
      <c r="D53" s="96">
        <v>7.0</v>
      </c>
    </row>
    <row r="54" ht="14.25" customHeight="1">
      <c r="A54" s="100" t="str">
        <f t="shared" si="5"/>
        <v>#REF!</v>
      </c>
      <c r="B54" s="52">
        <v>27.0</v>
      </c>
      <c r="C54" s="52">
        <v>31.0</v>
      </c>
      <c r="D54" s="96">
        <v>6.0</v>
      </c>
    </row>
    <row r="55" ht="14.25" customHeight="1">
      <c r="A55" s="100" t="str">
        <f t="shared" si="5"/>
        <v>#REF!</v>
      </c>
      <c r="B55" s="52">
        <v>22.0</v>
      </c>
      <c r="C55" s="52">
        <v>26.0</v>
      </c>
      <c r="D55" s="96">
        <v>5.0</v>
      </c>
    </row>
    <row r="56" ht="14.25" customHeight="1">
      <c r="A56" s="100" t="str">
        <f t="shared" si="5"/>
        <v>#REF!</v>
      </c>
      <c r="B56" s="52">
        <v>17.0</v>
      </c>
      <c r="C56" s="52">
        <v>21.0</v>
      </c>
      <c r="D56" s="96">
        <v>4.0</v>
      </c>
    </row>
    <row r="57" ht="14.25" customHeight="1">
      <c r="A57" s="100" t="str">
        <f t="shared" si="5"/>
        <v>#REF!</v>
      </c>
      <c r="B57" s="52">
        <v>13.0</v>
      </c>
      <c r="C57" s="52">
        <v>16.0</v>
      </c>
      <c r="D57" s="96">
        <v>3.0</v>
      </c>
    </row>
    <row r="58" ht="14.25" customHeight="1">
      <c r="A58" s="100" t="str">
        <f t="shared" si="5"/>
        <v>#REF!</v>
      </c>
      <c r="B58" s="52">
        <v>8.0</v>
      </c>
      <c r="C58" s="52">
        <v>12.0</v>
      </c>
      <c r="D58" s="96">
        <v>2.0</v>
      </c>
    </row>
    <row r="59" ht="14.25" customHeight="1">
      <c r="A59" s="100" t="str">
        <f t="shared" si="5"/>
        <v>#REF!</v>
      </c>
      <c r="B59" s="52">
        <v>1.0</v>
      </c>
      <c r="C59" s="52">
        <v>7.0</v>
      </c>
      <c r="D59" s="96">
        <v>1.0</v>
      </c>
    </row>
    <row r="60" ht="14.25" customHeight="1"/>
    <row r="61" ht="14.25" customHeight="1">
      <c r="B61" s="1" t="s">
        <v>14</v>
      </c>
    </row>
    <row r="62" ht="14.25" customHeight="1">
      <c r="B62" s="52" t="s">
        <v>53</v>
      </c>
      <c r="C62" s="52" t="s">
        <v>173</v>
      </c>
      <c r="D62" s="96" t="s">
        <v>55</v>
      </c>
    </row>
    <row r="63" ht="14.25" customHeight="1">
      <c r="A63" s="100" t="str">
        <f>IF('NICOLAS ANDRE TAMAYO PEÑA Plant'!$B$46&gt;=B63,"Resultado"," ")</f>
        <v>#REF!</v>
      </c>
      <c r="B63" s="52">
        <v>65.0</v>
      </c>
      <c r="C63" s="52">
        <v>70.0</v>
      </c>
      <c r="D63" s="96">
        <v>9.0</v>
      </c>
    </row>
    <row r="64" ht="14.25" customHeight="1">
      <c r="A64" s="100" t="str">
        <f t="shared" ref="A64:A71" si="6">IF(AND('NICOLAS ANDRE TAMAYO PEÑA Plant'!$B$46&gt;=B64,'NICOLAS ANDRE TAMAYO PEÑA Plant'!$B$46&lt;=C64),"Resultado"," ")</f>
        <v>#REF!</v>
      </c>
      <c r="B64" s="52">
        <v>59.0</v>
      </c>
      <c r="C64" s="52">
        <v>64.0</v>
      </c>
      <c r="D64" s="96">
        <v>8.0</v>
      </c>
    </row>
    <row r="65" ht="14.25" customHeight="1">
      <c r="A65" s="100" t="str">
        <f t="shared" si="6"/>
        <v>#REF!</v>
      </c>
      <c r="B65" s="52">
        <v>53.0</v>
      </c>
      <c r="C65" s="52">
        <v>58.0</v>
      </c>
      <c r="D65" s="96">
        <v>7.0</v>
      </c>
    </row>
    <row r="66" ht="14.25" customHeight="1">
      <c r="A66" s="100" t="str">
        <f t="shared" si="6"/>
        <v>#REF!</v>
      </c>
      <c r="B66" s="52">
        <v>44.0</v>
      </c>
      <c r="C66" s="52">
        <v>52.0</v>
      </c>
      <c r="D66" s="96">
        <v>6.0</v>
      </c>
    </row>
    <row r="67" ht="14.25" customHeight="1">
      <c r="A67" s="100" t="str">
        <f t="shared" si="6"/>
        <v>#REF!</v>
      </c>
      <c r="B67" s="52">
        <v>38.0</v>
      </c>
      <c r="C67" s="52">
        <v>43.0</v>
      </c>
      <c r="D67" s="96">
        <v>5.0</v>
      </c>
    </row>
    <row r="68" ht="14.25" customHeight="1">
      <c r="A68" s="100" t="str">
        <f t="shared" si="6"/>
        <v>#REF!</v>
      </c>
      <c r="B68" s="52">
        <v>31.0</v>
      </c>
      <c r="C68" s="52">
        <v>37.0</v>
      </c>
      <c r="D68" s="96">
        <v>4.0</v>
      </c>
    </row>
    <row r="69" ht="14.25" customHeight="1">
      <c r="A69" s="100" t="str">
        <f t="shared" si="6"/>
        <v>#REF!</v>
      </c>
      <c r="B69" s="52">
        <v>29.0</v>
      </c>
      <c r="C69" s="52">
        <v>30.0</v>
      </c>
      <c r="D69" s="96">
        <v>3.0</v>
      </c>
    </row>
    <row r="70" ht="14.25" customHeight="1">
      <c r="A70" s="100" t="str">
        <f t="shared" si="6"/>
        <v>#REF!</v>
      </c>
      <c r="B70" s="52">
        <v>26.0</v>
      </c>
      <c r="C70" s="52">
        <v>28.0</v>
      </c>
      <c r="D70" s="96">
        <v>2.0</v>
      </c>
    </row>
    <row r="71" ht="14.25" customHeight="1">
      <c r="A71" s="100" t="str">
        <f t="shared" si="6"/>
        <v>#REF!</v>
      </c>
      <c r="B71" s="52">
        <v>1.0</v>
      </c>
      <c r="C71" s="52">
        <v>25.0</v>
      </c>
      <c r="D71" s="96">
        <v>1.0</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B11:D11"/>
    <mergeCell ref="B24:D24"/>
    <mergeCell ref="B37:D37"/>
    <mergeCell ref="B49:D49"/>
    <mergeCell ref="B61:D61"/>
  </mergeCell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7" width="10.71"/>
    <col customWidth="1" min="8" max="8" width="52.71"/>
  </cols>
  <sheetData>
    <row r="1" ht="14.25" customHeight="1"/>
    <row r="2" ht="14.25" customHeight="1"/>
    <row r="3" ht="14.25" customHeight="1">
      <c r="B3" s="152" t="s">
        <v>31</v>
      </c>
      <c r="C3" s="152" t="s">
        <v>32</v>
      </c>
      <c r="D3" s="152" t="s">
        <v>33</v>
      </c>
      <c r="E3" s="152" t="s">
        <v>34</v>
      </c>
      <c r="F3" s="152" t="s">
        <v>35</v>
      </c>
      <c r="G3" s="152" t="s">
        <v>36</v>
      </c>
      <c r="H3" s="152" t="s">
        <v>37</v>
      </c>
    </row>
    <row r="4" ht="14.25" customHeight="1">
      <c r="A4" s="100" t="str">
        <f>IF(AND('NICOLAS ANDRE TAMAYO PEÑA Plant'!$B$47&gt;=B4),"Resultado"," ")</f>
        <v>#REF!</v>
      </c>
      <c r="B4" s="96">
        <v>52.0</v>
      </c>
      <c r="C4" s="96">
        <v>60.0</v>
      </c>
      <c r="D4" s="96">
        <v>95.0</v>
      </c>
      <c r="E4" s="96" t="s">
        <v>44</v>
      </c>
      <c r="F4" s="96" t="s">
        <v>174</v>
      </c>
      <c r="G4" s="96">
        <v>1.0</v>
      </c>
      <c r="H4" s="96" t="s">
        <v>175</v>
      </c>
    </row>
    <row r="5" ht="14.25" customHeight="1">
      <c r="A5" s="100" t="str">
        <f t="shared" ref="A5:A18" si="1">IF(AND('NICOLAS ANDRE TAMAYO PEÑA Plant'!$B$47&gt;=B5,'NICOLAS ANDRE TAMAYO PEÑA Plant'!$B$47&lt;=C5),"Resultado"," ")</f>
        <v>#REF!</v>
      </c>
      <c r="B5" s="96">
        <v>51.0</v>
      </c>
      <c r="C5" s="96">
        <v>51.0</v>
      </c>
      <c r="D5" s="96">
        <v>95.0</v>
      </c>
      <c r="E5" s="96" t="s">
        <v>44</v>
      </c>
      <c r="F5" s="96">
        <v>95.0</v>
      </c>
      <c r="G5" s="96">
        <v>2.0</v>
      </c>
      <c r="H5" s="96" t="s">
        <v>175</v>
      </c>
    </row>
    <row r="6" ht="14.25" customHeight="1">
      <c r="A6" s="100" t="str">
        <f t="shared" si="1"/>
        <v>#REF!</v>
      </c>
      <c r="B6" s="96">
        <v>50.0</v>
      </c>
      <c r="C6" s="96">
        <v>50.0</v>
      </c>
      <c r="D6" s="96">
        <v>90.0</v>
      </c>
      <c r="E6" s="96" t="s">
        <v>176</v>
      </c>
      <c r="F6" s="96" t="s">
        <v>177</v>
      </c>
      <c r="G6" s="96">
        <v>3.0</v>
      </c>
      <c r="H6" s="96" t="s">
        <v>178</v>
      </c>
    </row>
    <row r="7" ht="14.25" customHeight="1">
      <c r="A7" s="100" t="str">
        <f t="shared" si="1"/>
        <v>#REF!</v>
      </c>
      <c r="B7" s="96">
        <v>49.0</v>
      </c>
      <c r="C7" s="96">
        <v>49.0</v>
      </c>
      <c r="D7" s="96">
        <v>90.0</v>
      </c>
      <c r="E7" s="96" t="s">
        <v>176</v>
      </c>
      <c r="F7" s="96">
        <v>90.0</v>
      </c>
      <c r="G7" s="96">
        <v>4.0</v>
      </c>
      <c r="H7" s="96" t="s">
        <v>178</v>
      </c>
    </row>
    <row r="8" ht="14.25" customHeight="1">
      <c r="A8" s="100" t="str">
        <f t="shared" si="1"/>
        <v>#REF!</v>
      </c>
      <c r="B8" s="96">
        <v>47.0</v>
      </c>
      <c r="C8" s="96">
        <v>48.0</v>
      </c>
      <c r="D8" s="96">
        <v>75.0</v>
      </c>
      <c r="E8" s="96" t="s">
        <v>179</v>
      </c>
      <c r="F8" s="96" t="s">
        <v>180</v>
      </c>
      <c r="G8" s="96">
        <v>5.0</v>
      </c>
      <c r="H8" s="96" t="s">
        <v>181</v>
      </c>
    </row>
    <row r="9" ht="14.25" customHeight="1">
      <c r="A9" s="100" t="str">
        <f t="shared" si="1"/>
        <v>#REF!</v>
      </c>
      <c r="B9" s="96">
        <v>46.0</v>
      </c>
      <c r="C9" s="96">
        <v>46.0</v>
      </c>
      <c r="D9" s="96">
        <v>75.0</v>
      </c>
      <c r="E9" s="96" t="s">
        <v>179</v>
      </c>
      <c r="F9" s="96">
        <v>75.0</v>
      </c>
      <c r="G9" s="96">
        <v>6.0</v>
      </c>
      <c r="H9" s="96" t="s">
        <v>181</v>
      </c>
    </row>
    <row r="10" ht="14.25" customHeight="1">
      <c r="A10" s="100" t="str">
        <f t="shared" si="1"/>
        <v>#REF!</v>
      </c>
      <c r="B10" s="96">
        <v>41.0</v>
      </c>
      <c r="C10" s="96">
        <v>45.0</v>
      </c>
      <c r="D10" s="96">
        <v>50.0</v>
      </c>
      <c r="E10" s="96" t="s">
        <v>182</v>
      </c>
      <c r="F10" s="96" t="s">
        <v>183</v>
      </c>
      <c r="G10" s="96">
        <v>7.0</v>
      </c>
      <c r="H10" s="96" t="s">
        <v>184</v>
      </c>
    </row>
    <row r="11" ht="14.25" customHeight="1">
      <c r="A11" s="100" t="str">
        <f t="shared" si="1"/>
        <v>#REF!</v>
      </c>
      <c r="B11" s="96">
        <v>40.0</v>
      </c>
      <c r="C11" s="96">
        <v>40.0</v>
      </c>
      <c r="D11" s="96">
        <v>50.0</v>
      </c>
      <c r="E11" s="96" t="s">
        <v>185</v>
      </c>
      <c r="F11" s="96">
        <v>50.0</v>
      </c>
      <c r="G11" s="96">
        <v>8.0</v>
      </c>
      <c r="H11" s="96" t="s">
        <v>186</v>
      </c>
    </row>
    <row r="12" ht="14.25" customHeight="1">
      <c r="A12" s="100" t="str">
        <f t="shared" si="1"/>
        <v>#REF!</v>
      </c>
      <c r="B12" s="96">
        <v>28.0</v>
      </c>
      <c r="C12" s="96">
        <v>39.0</v>
      </c>
      <c r="D12" s="96">
        <v>50.0</v>
      </c>
      <c r="E12" s="96" t="s">
        <v>187</v>
      </c>
      <c r="F12" s="96" t="s">
        <v>188</v>
      </c>
      <c r="G12" s="96">
        <v>9.0</v>
      </c>
      <c r="H12" s="96" t="s">
        <v>189</v>
      </c>
    </row>
    <row r="13" ht="14.25" customHeight="1">
      <c r="A13" s="100" t="str">
        <f t="shared" si="1"/>
        <v>#REF!</v>
      </c>
      <c r="B13" s="96">
        <v>27.0</v>
      </c>
      <c r="C13" s="96">
        <v>27.0</v>
      </c>
      <c r="D13" s="96">
        <v>25.0</v>
      </c>
      <c r="E13" s="96" t="s">
        <v>190</v>
      </c>
      <c r="F13" s="96">
        <v>25.0</v>
      </c>
      <c r="G13" s="96">
        <v>10.0</v>
      </c>
      <c r="H13" s="96" t="s">
        <v>191</v>
      </c>
    </row>
    <row r="14" ht="14.25" customHeight="1">
      <c r="A14" s="100" t="str">
        <f t="shared" si="1"/>
        <v>#REF!</v>
      </c>
      <c r="B14" s="96">
        <v>20.0</v>
      </c>
      <c r="C14" s="96">
        <v>26.0</v>
      </c>
      <c r="D14" s="96">
        <v>25.0</v>
      </c>
      <c r="E14" s="96" t="s">
        <v>190</v>
      </c>
      <c r="F14" s="96" t="s">
        <v>192</v>
      </c>
      <c r="G14" s="96">
        <v>11.0</v>
      </c>
      <c r="H14" s="96" t="s">
        <v>191</v>
      </c>
    </row>
    <row r="15" ht="14.25" customHeight="1">
      <c r="A15" s="100" t="str">
        <f t="shared" si="1"/>
        <v>#REF!</v>
      </c>
      <c r="B15" s="96">
        <v>19.0</v>
      </c>
      <c r="C15" s="96">
        <v>19.0</v>
      </c>
      <c r="D15" s="96">
        <v>10.0</v>
      </c>
      <c r="E15" s="96" t="s">
        <v>193</v>
      </c>
      <c r="F15" s="96">
        <v>10.0</v>
      </c>
      <c r="G15" s="96">
        <v>12.0</v>
      </c>
      <c r="H15" s="96" t="s">
        <v>194</v>
      </c>
    </row>
    <row r="16" ht="14.25" customHeight="1">
      <c r="A16" s="100" t="str">
        <f t="shared" si="1"/>
        <v>#REF!</v>
      </c>
      <c r="B16" s="96">
        <v>17.0</v>
      </c>
      <c r="C16" s="96">
        <v>18.0</v>
      </c>
      <c r="D16" s="96">
        <v>10.0</v>
      </c>
      <c r="E16" s="96" t="s">
        <v>193</v>
      </c>
      <c r="F16" s="96" t="s">
        <v>195</v>
      </c>
      <c r="G16" s="96">
        <v>13.0</v>
      </c>
      <c r="H16" s="96" t="s">
        <v>194</v>
      </c>
    </row>
    <row r="17" ht="14.25" customHeight="1">
      <c r="A17" s="100" t="str">
        <f t="shared" si="1"/>
        <v>#REF!</v>
      </c>
      <c r="B17" s="96">
        <v>16.0</v>
      </c>
      <c r="C17" s="96">
        <v>16.0</v>
      </c>
      <c r="D17" s="96">
        <v>5.0</v>
      </c>
      <c r="E17" s="96" t="s">
        <v>196</v>
      </c>
      <c r="F17" s="96">
        <v>5.0</v>
      </c>
      <c r="G17" s="96">
        <v>14.0</v>
      </c>
      <c r="H17" s="96" t="s">
        <v>197</v>
      </c>
    </row>
    <row r="18" ht="14.25" customHeight="1">
      <c r="A18" s="100" t="str">
        <f t="shared" si="1"/>
        <v>#REF!</v>
      </c>
      <c r="B18" s="96">
        <v>15.0</v>
      </c>
      <c r="C18" s="96">
        <v>15.0</v>
      </c>
      <c r="D18" s="96">
        <v>5.0</v>
      </c>
      <c r="E18" s="96" t="s">
        <v>196</v>
      </c>
      <c r="F18" s="96" t="s">
        <v>198</v>
      </c>
      <c r="G18" s="96">
        <v>15.0</v>
      </c>
      <c r="H18" s="96" t="s">
        <v>197</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