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SES-PREGRADO-2\Desktop\Roberth\"/>
    </mc:Choice>
  </mc:AlternateContent>
  <xr:revisionPtr revIDLastSave="0" documentId="13_ncr:1_{A76C5075-80AE-44EB-855E-33CC817F5A09}" xr6:coauthVersionLast="44" xr6:coauthVersionMax="44" xr10:uidLastSave="{00000000-0000-0000-0000-000000000000}"/>
  <bookViews>
    <workbookView xWindow="-120" yWindow="-120" windowWidth="29040" windowHeight="15840"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91029"/>
  <extLst>
    <ext xmlns:xcalcf="http://schemas.microsoft.com/office/spreadsheetml/2018/calcfeatures" uri="{B58B0392-4F1F-4190-BB64-5DF3571DCE5F}">
      <xcalcf:calcFeatures>
        <xcalcf:feature name="microsoft.com:RD"/>
      </xcalcf:calcFeatures>
    </ex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S28" i="1"/>
  <c r="R28" i="1"/>
  <c r="Q28" i="1"/>
  <c r="T28" i="1" s="1"/>
  <c r="I28" i="1"/>
  <c r="E28" i="1"/>
  <c r="AF27" i="1"/>
  <c r="AB27" i="1"/>
  <c r="X27" i="1"/>
  <c r="T27" i="1"/>
  <c r="S27" i="1"/>
  <c r="R27" i="1"/>
  <c r="Q27" i="1"/>
  <c r="I27" i="1"/>
  <c r="E27" i="1"/>
  <c r="AF26" i="1"/>
  <c r="AB26" i="1"/>
  <c r="X26" i="1"/>
  <c r="S26" i="1"/>
  <c r="R26" i="1"/>
  <c r="Q26" i="1"/>
  <c r="T26" i="1" s="1"/>
  <c r="I26" i="1"/>
  <c r="E26" i="1"/>
  <c r="AF25" i="1"/>
  <c r="AB25" i="1"/>
  <c r="X25" i="1"/>
  <c r="S25" i="1"/>
  <c r="R25" i="1"/>
  <c r="Q25" i="1"/>
  <c r="T25" i="1" s="1"/>
  <c r="I25" i="1"/>
  <c r="E25" i="1"/>
  <c r="AF24" i="1"/>
  <c r="AB24" i="1"/>
  <c r="X24" i="1"/>
  <c r="S24" i="1"/>
  <c r="R24" i="1"/>
  <c r="Q24" i="1"/>
  <c r="T24" i="1" s="1"/>
  <c r="I24" i="1"/>
  <c r="E24" i="1"/>
  <c r="AF23" i="1"/>
  <c r="AB23" i="1"/>
  <c r="X23" i="1"/>
  <c r="S23" i="1"/>
  <c r="R23" i="1"/>
  <c r="Q23" i="1"/>
  <c r="I23" i="1"/>
  <c r="E23" i="1"/>
  <c r="AF22" i="1"/>
  <c r="AB22" i="1"/>
  <c r="X22" i="1"/>
  <c r="S22" i="1"/>
  <c r="R22" i="1"/>
  <c r="Q22" i="1"/>
  <c r="I22" i="1"/>
  <c r="E22" i="1"/>
  <c r="AF21" i="1"/>
  <c r="AB21" i="1"/>
  <c r="X21" i="1"/>
  <c r="S21" i="1"/>
  <c r="R21" i="1"/>
  <c r="Q21" i="1"/>
  <c r="I21" i="1"/>
  <c r="E21" i="1"/>
  <c r="AF20" i="1"/>
  <c r="AB20" i="1"/>
  <c r="X20" i="1"/>
  <c r="S20" i="1"/>
  <c r="R20" i="1"/>
  <c r="Q20" i="1"/>
  <c r="I20" i="1"/>
  <c r="E20" i="1"/>
  <c r="AF19" i="1"/>
  <c r="AB19" i="1"/>
  <c r="X19" i="1"/>
  <c r="S19" i="1"/>
  <c r="R19" i="1"/>
  <c r="Q19" i="1"/>
  <c r="I19" i="1"/>
  <c r="E19" i="1"/>
  <c r="AM18" i="1"/>
  <c r="AJ18" i="1"/>
  <c r="AF18" i="1"/>
  <c r="AB18" i="1"/>
  <c r="X18" i="1"/>
  <c r="S18" i="1"/>
  <c r="R18" i="1"/>
  <c r="Q18" i="1"/>
  <c r="I18" i="1"/>
  <c r="E18" i="1"/>
  <c r="AM17" i="1"/>
  <c r="AJ17" i="1"/>
  <c r="AF17" i="1"/>
  <c r="AB17" i="1"/>
  <c r="X17" i="1"/>
  <c r="S17" i="1"/>
  <c r="R17" i="1"/>
  <c r="Q17" i="1"/>
  <c r="I17" i="1"/>
  <c r="E17" i="1"/>
  <c r="AM16" i="1"/>
  <c r="AJ16" i="1"/>
  <c r="AF16" i="1"/>
  <c r="AB16" i="1"/>
  <c r="X16" i="1"/>
  <c r="S16" i="1"/>
  <c r="R16" i="1"/>
  <c r="Q16" i="1"/>
  <c r="I16" i="1"/>
  <c r="E16" i="1"/>
  <c r="AM15" i="1"/>
  <c r="AJ15" i="1"/>
  <c r="AF15" i="1"/>
  <c r="AB15" i="1"/>
  <c r="X15" i="1"/>
  <c r="S15" i="1"/>
  <c r="R15" i="1"/>
  <c r="Q15" i="1"/>
  <c r="I15" i="1"/>
  <c r="E15" i="1"/>
  <c r="AM14" i="1"/>
  <c r="AJ14" i="1"/>
  <c r="AF14" i="1"/>
  <c r="AB14" i="1"/>
  <c r="X14" i="1"/>
  <c r="S14" i="1"/>
  <c r="R14" i="1"/>
  <c r="Q14" i="1"/>
  <c r="T14" i="1" s="1"/>
  <c r="I14" i="1"/>
  <c r="E14" i="1"/>
  <c r="AJ13" i="1"/>
  <c r="AF13" i="1"/>
  <c r="AB13" i="1"/>
  <c r="X13" i="1"/>
  <c r="S13" i="1"/>
  <c r="R13" i="1"/>
  <c r="Q13" i="1"/>
  <c r="I13" i="1"/>
  <c r="E13" i="1"/>
  <c r="AJ12" i="1"/>
  <c r="AF12" i="1"/>
  <c r="AB12" i="1"/>
  <c r="X12" i="1"/>
  <c r="S12" i="1"/>
  <c r="R12" i="1"/>
  <c r="Q12" i="1"/>
  <c r="I12" i="1"/>
  <c r="E12" i="1"/>
  <c r="AJ11" i="1"/>
  <c r="AF11" i="1"/>
  <c r="AB11" i="1"/>
  <c r="X11" i="1"/>
  <c r="S11" i="1"/>
  <c r="R11" i="1"/>
  <c r="Q11" i="1"/>
  <c r="T11" i="1" s="1"/>
  <c r="I11" i="1"/>
  <c r="E11" i="1"/>
  <c r="AJ10" i="1"/>
  <c r="AF10" i="1"/>
  <c r="AB10" i="1"/>
  <c r="X10" i="1"/>
  <c r="S10" i="1"/>
  <c r="R10" i="1"/>
  <c r="Q10" i="1"/>
  <c r="I10" i="1"/>
  <c r="E10" i="1"/>
  <c r="AJ9" i="1"/>
  <c r="AF9" i="1"/>
  <c r="AB9" i="1"/>
  <c r="X9" i="1"/>
  <c r="S9" i="1"/>
  <c r="R9" i="1"/>
  <c r="Q9" i="1"/>
  <c r="T9" i="1" s="1"/>
  <c r="I9" i="1"/>
  <c r="E9" i="1"/>
  <c r="S7" i="1"/>
  <c r="Q7" i="1"/>
  <c r="B3" i="1"/>
  <c r="B45" i="1" l="1"/>
  <c r="A58" i="7" s="1"/>
  <c r="B44" i="1"/>
  <c r="A39" i="7" s="1"/>
  <c r="T23" i="1"/>
  <c r="T22" i="1"/>
  <c r="T21" i="1"/>
  <c r="T20" i="1"/>
  <c r="T19" i="1"/>
  <c r="T18" i="1"/>
  <c r="T17" i="1"/>
  <c r="T16" i="1"/>
  <c r="T15" i="1"/>
  <c r="T13" i="1"/>
  <c r="T12" i="1"/>
  <c r="T10" i="1"/>
  <c r="B42" i="1"/>
  <c r="A18" i="7" s="1"/>
  <c r="A63" i="7"/>
  <c r="A71" i="7"/>
  <c r="A64" i="7"/>
  <c r="A65" i="7"/>
  <c r="A66" i="7"/>
  <c r="A67" i="7"/>
  <c r="A68" i="7"/>
  <c r="A69" i="7"/>
  <c r="A52" i="7" l="1"/>
  <c r="A53" i="7"/>
  <c r="A56" i="7"/>
  <c r="A51" i="7"/>
  <c r="A54" i="7"/>
  <c r="A55" i="7"/>
  <c r="A57" i="7"/>
  <c r="A59" i="7"/>
  <c r="A45" i="7"/>
  <c r="A40" i="7"/>
  <c r="A44" i="7"/>
  <c r="A46" i="7"/>
  <c r="A47" i="7"/>
  <c r="A41" i="7"/>
  <c r="A42" i="7"/>
  <c r="A43" i="7"/>
  <c r="B43" i="1"/>
  <c r="A35" i="7" s="1"/>
  <c r="A14" i="7"/>
  <c r="A21" i="7"/>
  <c r="A22" i="7"/>
  <c r="A15" i="7"/>
  <c r="A16" i="7"/>
  <c r="A19" i="7"/>
  <c r="A17" i="7"/>
  <c r="A13" i="7"/>
  <c r="A20" i="7"/>
  <c r="O46" i="1"/>
  <c r="I46" i="1"/>
  <c r="AO18" i="1"/>
  <c r="AN18" i="1"/>
  <c r="U46" i="1"/>
  <c r="O45" i="1" l="1"/>
  <c r="U45" i="1"/>
  <c r="AO17" i="1"/>
  <c r="AN17" i="1"/>
  <c r="I45" i="1"/>
  <c r="AO16" i="1"/>
  <c r="I44" i="1"/>
  <c r="AN16" i="1"/>
  <c r="U44" i="1"/>
  <c r="O44" i="1"/>
  <c r="A29" i="7"/>
  <c r="A30" i="7"/>
  <c r="A31" i="7"/>
  <c r="A32" i="7"/>
  <c r="B47" i="1"/>
  <c r="A10" i="8" s="1"/>
  <c r="A33" i="7"/>
  <c r="A28" i="7"/>
  <c r="A26" i="7"/>
  <c r="A34" i="7"/>
  <c r="A27" i="7"/>
  <c r="AN14" i="1"/>
  <c r="O42" i="1"/>
  <c r="I42" i="1"/>
  <c r="AO14" i="1"/>
  <c r="U42" i="1"/>
  <c r="I43" i="1" l="1"/>
  <c r="A18" i="8"/>
  <c r="A8" i="7"/>
  <c r="A5" i="8"/>
  <c r="A4" i="7"/>
  <c r="A13" i="8"/>
  <c r="A17" i="8"/>
  <c r="A6" i="8"/>
  <c r="A5" i="7"/>
  <c r="A11" i="8"/>
  <c r="A9" i="7"/>
  <c r="A16" i="8"/>
  <c r="A8" i="8"/>
  <c r="A12" i="8"/>
  <c r="A6" i="7"/>
  <c r="A14" i="8"/>
  <c r="A9" i="8"/>
  <c r="AN15" i="1"/>
  <c r="A7" i="7"/>
  <c r="A7" i="8"/>
  <c r="A4" i="8"/>
  <c r="A15" i="8"/>
  <c r="O43" i="1"/>
  <c r="U43" i="1"/>
  <c r="AO15" i="1"/>
  <c r="AT19" i="1" l="1"/>
  <c r="AR19" i="1"/>
  <c r="U47" i="1"/>
  <c r="AO19" i="1"/>
  <c r="AP19" i="1"/>
  <c r="AS19" i="1"/>
  <c r="O47" i="1"/>
  <c r="AN19" i="1"/>
  <c r="I47" i="1"/>
  <c r="AQ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<sst xmlns="http://schemas.openxmlformats.org/spreadsheetml/2006/main" count="555" uniqueCount="184">
  <si>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</si>
  <si>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</si>
  <si>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</si>
  <si>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</si>
  <si>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</si>
  <si>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</si>
  <si>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</si>
  <si>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</si>
  <si>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</si>
  <si>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</si>
  <si>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</si>
  <si>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</si>
  <si>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</si>
  <si>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</si>
  <si>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</si>
  <si>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</si>
  <si>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</si>
  <si>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</si>
  <si>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</si>
  <si>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</si>
  <si>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</si>
  <si>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</si>
  <si>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</si>
  <si>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</si>
  <si>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</si>
  <si>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</si>
  <si>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</si>
  <si>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</si>
  <si>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</si>
  <si>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</si>
  <si>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</si>
  <si>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</si>
  <si>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</si>
  <si>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</si>
  <si>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</si>
  <si>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</si>
  <si>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</si>
  <si>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</si>
  <si>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</si>
  <si>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</si>
  <si>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</si>
  <si>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</si>
  <si>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</si>
  <si>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</si>
  <si>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</si>
  <si>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</si>
  <si>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</si>
  <si>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</si>
  <si>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</si>
  <si>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</si>
  <si>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</si>
  <si>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</si>
  <si>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</si>
  <si>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</si>
  <si>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</si>
  <si>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</si>
  <si>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</si>
  <si>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</si>
  <si>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</si>
  <si>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</si>
  <si>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</si>
  <si>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</si>
  <si>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</si>
  <si>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</si>
  <si>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</si>
  <si>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</si>
  <si>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</si>
  <si>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</si>
  <si>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</si>
  <si>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</si>
  <si>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</si>
  <si>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</si>
  <si>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</si>
  <si>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</si>
  <si>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</si>
  <si>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</si>
  <si>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</si>
  <si>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</si>
  <si>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</si>
  <si>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</si>
  <si>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</si>
  <si>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</si>
  <si>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</si>
  <si>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</si>
  <si>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</si>
  <si>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</si>
  <si>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</si>
  <si>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</si>
  <si>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</si>
  <si>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</si>
  <si>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</si>
  <si>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</si>
  <si>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</si>
  <si>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</si>
  <si>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</si>
  <si>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</si>
  <si>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</si>
  <si>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</si>
  <si>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</si>
  <si>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</si>
  <si>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</si>
  <si>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</si>
  <si>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</si>
  <si>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</si>
  <si>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</si>
  <si>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</si>
  <si>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</si>
  <si>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</si>
  <si>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</si>
  <si>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</si>
  <si>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</si>
  <si>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</si>
  <si>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</si>
  <si>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</si>
  <si>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</si>
  <si>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</si>
  <si>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</si>
  <si>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</si>
  <si>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</si>
  <si>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</si>
  <si>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</si>
  <si>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</si>
  <si>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</si>
  <si>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</si>
  <si>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</si>
  <si>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</si>
  <si>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</si>
  <si>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</si>
  <si>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</si>
  <si>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</si>
  <si>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</si>
  <si>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</si>
  <si>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</si>
  <si>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</si>
  <si>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</si>
  <si>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</si>
  <si>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</si>
  <si>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</si>
  <si>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</si>
  <si>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</si>
  <si>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</si>
  <si>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</si>
  <si>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</si>
  <si>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</si>
  <si>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</si>
  <si>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</si>
  <si>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</si>
  <si>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</si>
  <si>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</si>
  <si>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</si>
  <si>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</si>
  <si>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</si>
  <si>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</si>
  <si>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</si>
  <si>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</si>
  <si>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</si>
  <si>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</si>
  <si>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</si>
  <si>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</si>
  <si>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</si>
  <si>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</si>
  <si>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</si>
  <si>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</si>
  <si>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</si>
  <si>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</si>
  <si>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</si>
  <si>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</si>
  <si>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</si>
  <si>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</si>
  <si>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</si>
  <si>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</si>
  <si>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</si>
  <si>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</si>
  <si>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</si>
  <si>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</si>
  <si>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</si>
  <si>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</si>
  <si>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</si>
  <si>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</si>
  <si>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</si>
  <si>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</si>
  <si>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Maryana Nicole Delgadillo Delgadillo</t>
  </si>
  <si>
    <t>Instituto Americano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</si>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</sst>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1" xfId="0" applyFont="1" applyBorder="1" applyAlignment="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9" fillId="0" borderId="24" xfId="0" applyFont="1" applyBorder="1" applyAlignment="1">
      <alignment horizontal="center"/>
    </xf>
    <xf numFmtId="0" fontId="3" fillId="0" borderId="3" xfId="0" applyFont="1" applyBorder="1"/>
    <xf numFmtId="0" fontId="3" fillId="0" borderId="4" xfId="0" applyFont="1" applyBorder="1"/>
    <xf numFmtId="0" fontId="1" fillId="0" borderId="24" xfId="0" applyFont="1" applyBorder="1" applyAlignment="1">
      <alignment horizontal="center"/>
    </xf>
    <xf numFmtId="0" fontId="5" fillId="0" borderId="24" xfId="0" applyFont="1" applyBorder="1" applyAlignment="1">
      <alignment horizontal="center"/>
    </xf>
    <xf numFmtId="0" fontId="1" fillId="0" borderId="2" xfId="0" applyFont="1" applyBorder="1" applyAlignment="1">
      <alignment horizontal="center"/>
    </xf>
    <xf numFmtId="0" fontId="3" fillId="0" borderId="2" xfId="0" applyFont="1" applyBorder="1"/>
    <xf numFmtId="0" fontId="10" fillId="0" borderId="0" xfId="0" applyFont="1" applyAlignment="1">
      <alignment horizontal="center"/>
    </xf>
    <xf numFmtId="0" fontId="11" fillId="0" borderId="0" xfId="0" applyFont="1" applyAlignment="1">
      <alignment horizontal="left"/>
    </xf>
    <xf numFmtId="0" fontId="1" fillId="0" borderId="0" xfId="0" applyFont="1" applyAlignment="1">
      <alignment horizontal="left" vertical="center" wrapText="1"/>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0" fillId="0" borderId="24" xfId="0" applyFont="1" applyBorder="1" applyAlignment="1">
      <alignment horizontal="center" vertical="center" wrapText="1"/>
    </xf>
    <xf numFmtId="0" fontId="10" fillId="0" borderId="9" xfId="0" applyFont="1" applyBorder="1" applyAlignment="1">
      <alignment horizontal="center"/>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abSelected="1" workbookViewId="0">
      <selection activeCell="AL21" sqref="AL21"/>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3" t="s">
        <v>0</v>
      </c>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25" t="str">
        <f>+KUDER!A2</f>
        <v>Nombre y Apellidos:</v>
      </c>
      <c r="C3" s="124"/>
      <c r="D3" s="124"/>
      <c r="E3" s="124"/>
      <c r="F3" s="124"/>
      <c r="G3" s="124"/>
      <c r="H3" s="124"/>
      <c r="I3" s="124"/>
      <c r="J3" s="124"/>
      <c r="K3" s="4"/>
      <c r="L3" s="4"/>
      <c r="M3" s="4"/>
      <c r="N3" s="5" t="s">
        <v>181</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25" t="s">
        <v>1</v>
      </c>
      <c r="C4" s="124"/>
      <c r="D4" s="124"/>
      <c r="E4" s="124"/>
      <c r="F4" s="124"/>
      <c r="G4" s="124"/>
      <c r="H4" s="124"/>
      <c r="I4" s="124"/>
      <c r="J4" s="124"/>
      <c r="K4" s="4"/>
      <c r="L4" s="4"/>
      <c r="M4" s="4"/>
      <c r="N4" s="4">
        <v>15</v>
      </c>
      <c r="O4" s="4"/>
      <c r="P4" s="4"/>
      <c r="Q4" s="4"/>
      <c r="R4" s="4"/>
      <c r="S4" s="4"/>
      <c r="T4" s="4"/>
      <c r="U4" s="4"/>
      <c r="V4" s="4"/>
      <c r="W4" s="4"/>
      <c r="X4" s="137" t="s">
        <v>2</v>
      </c>
      <c r="Y4" s="138"/>
      <c r="Z4" s="3"/>
      <c r="AA4" s="4" t="s">
        <v>15</v>
      </c>
      <c r="AB4" s="4"/>
      <c r="AC4" s="4"/>
      <c r="AD4" s="4"/>
      <c r="AE4" s="4"/>
      <c r="AF4" s="4"/>
      <c r="AG4" s="4"/>
      <c r="AH4" s="4"/>
      <c r="AI4" s="4"/>
      <c r="AJ4" s="4"/>
      <c r="AK4" s="3"/>
      <c r="AL4" s="3"/>
      <c r="AM4" s="3"/>
      <c r="AN4" s="3"/>
      <c r="AO4" s="3"/>
      <c r="AP4" s="3"/>
      <c r="AQ4" s="3"/>
      <c r="AR4" s="3"/>
      <c r="AS4" s="3"/>
      <c r="AT4" s="3"/>
    </row>
    <row r="5" spans="1:46" ht="21.75" customHeight="1">
      <c r="A5" s="1"/>
      <c r="B5" s="125" t="s">
        <v>3</v>
      </c>
      <c r="C5" s="124"/>
      <c r="D5" s="124"/>
      <c r="E5" s="124"/>
      <c r="F5" s="124"/>
      <c r="G5" s="124"/>
      <c r="H5" s="124"/>
      <c r="I5" s="124"/>
      <c r="J5" s="124"/>
      <c r="K5" s="4"/>
      <c r="L5" s="4"/>
      <c r="M5" s="4"/>
      <c r="N5" s="4" t="s">
        <v>182</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25" t="s">
        <v>4</v>
      </c>
      <c r="C6" s="124"/>
      <c r="D6" s="124"/>
      <c r="E6" s="124"/>
      <c r="F6" s="124"/>
      <c r="G6" s="124"/>
      <c r="H6" s="124"/>
      <c r="I6" s="124"/>
      <c r="J6" s="124"/>
      <c r="K6" s="4"/>
      <c r="L6" s="4"/>
      <c r="M6" s="4"/>
      <c r="N6" s="4">
        <v>70752006</v>
      </c>
      <c r="O6" s="4"/>
      <c r="P6" s="4"/>
      <c r="Q6" s="4"/>
      <c r="R6" s="4"/>
      <c r="S6" s="4"/>
      <c r="T6" s="4"/>
      <c r="U6" s="4"/>
      <c r="V6" s="6"/>
      <c r="W6" s="6"/>
      <c r="X6" s="6"/>
      <c r="Y6" s="6"/>
      <c r="Z6" s="6"/>
      <c r="AA6" s="6"/>
      <c r="AB6" s="6"/>
      <c r="AC6" s="6"/>
      <c r="AD6" s="6"/>
      <c r="AE6" s="6"/>
      <c r="AF6" s="6"/>
      <c r="AG6" s="6"/>
      <c r="AH6" s="6"/>
      <c r="AI6" s="6"/>
      <c r="AJ6" s="6"/>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7">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26" t="s">
        <v>5</v>
      </c>
      <c r="C8" s="127"/>
      <c r="D8" s="127"/>
      <c r="E8" s="127"/>
      <c r="F8" s="127"/>
      <c r="G8" s="127"/>
      <c r="H8" s="127"/>
      <c r="I8" s="128"/>
      <c r="J8" s="126" t="s">
        <v>6</v>
      </c>
      <c r="K8" s="127"/>
      <c r="L8" s="127"/>
      <c r="M8" s="127"/>
      <c r="N8" s="127"/>
      <c r="O8" s="127"/>
      <c r="P8" s="127"/>
      <c r="Q8" s="127"/>
      <c r="R8" s="127"/>
      <c r="S8" s="127"/>
      <c r="T8" s="127"/>
      <c r="U8" s="129" t="s">
        <v>7</v>
      </c>
      <c r="V8" s="130"/>
      <c r="W8" s="130"/>
      <c r="X8" s="131"/>
      <c r="Y8" s="129" t="s">
        <v>8</v>
      </c>
      <c r="Z8" s="130"/>
      <c r="AA8" s="130"/>
      <c r="AB8" s="130"/>
      <c r="AC8" s="130"/>
      <c r="AD8" s="130"/>
      <c r="AE8" s="130"/>
      <c r="AF8" s="130"/>
      <c r="AG8" s="130"/>
      <c r="AH8" s="130"/>
      <c r="AI8" s="130"/>
      <c r="AJ8" s="131"/>
      <c r="AK8" s="8" t="s">
        <v>9</v>
      </c>
      <c r="AL8" s="3"/>
      <c r="AM8" s="3"/>
      <c r="AN8" s="3"/>
      <c r="AO8" s="3"/>
      <c r="AP8" s="3"/>
      <c r="AQ8" s="3"/>
      <c r="AR8" s="3"/>
      <c r="AS8" s="3"/>
      <c r="AT8" s="9"/>
    </row>
    <row r="9" spans="1:46" ht="14.25" customHeight="1">
      <c r="A9" s="3"/>
      <c r="B9" s="10">
        <v>1</v>
      </c>
      <c r="C9" s="11" t="s">
        <v>10</v>
      </c>
      <c r="D9" s="12" t="s">
        <v>10</v>
      </c>
      <c r="E9" s="13">
        <f t="shared" ref="E9:E33" si="0">IF(C9=D9,1,0)</f>
        <v>1</v>
      </c>
      <c r="F9" s="14">
        <v>26</v>
      </c>
      <c r="G9" s="15" t="s">
        <v>10</v>
      </c>
      <c r="H9" s="16" t="s">
        <v>10</v>
      </c>
      <c r="I9" s="17">
        <f t="shared" ref="I9:I33" si="1">IF(G9=H9,1,0)</f>
        <v>1</v>
      </c>
      <c r="J9" s="18">
        <v>1</v>
      </c>
      <c r="K9" s="19" t="s">
        <v>10</v>
      </c>
      <c r="L9" s="15" t="s">
        <v>11</v>
      </c>
      <c r="M9" s="20"/>
      <c r="N9" s="21" t="s">
        <v>11</v>
      </c>
      <c r="O9" s="16"/>
      <c r="P9" s="22"/>
      <c r="Q9" s="23">
        <f t="shared" ref="Q9:Q28" si="2">IF(N9="",0,IF(COUNTIF($K9:$M9,N9)=0,-1,1))</f>
        <v>1</v>
      </c>
      <c r="R9" s="24">
        <f t="shared" ref="R9:R28" si="3">IF(O9="",0,IF(O9=N9,0,IF(COUNTIF($K9:$M9,O9)=0,-1,1)))</f>
        <v>0</v>
      </c>
      <c r="S9" s="25">
        <f t="shared" ref="S9:S28" si="4">IF(P9="",0,IF(OR(P9=O9,P9=N9),0,IF(COUNTIF($K9:$M9,P9)=0,-1,1)))</f>
        <v>0</v>
      </c>
      <c r="T9" s="26">
        <f t="shared" ref="T9:T28" si="5">SUM(Q9:S9)</f>
        <v>1</v>
      </c>
      <c r="U9" s="14">
        <v>1</v>
      </c>
      <c r="V9" s="15" t="s">
        <v>12</v>
      </c>
      <c r="W9" s="12" t="s">
        <v>12</v>
      </c>
      <c r="X9" s="27">
        <f t="shared" ref="X9:X38" si="6">IF(V9=W9,1,0)</f>
        <v>1</v>
      </c>
      <c r="Y9" s="10">
        <v>1</v>
      </c>
      <c r="Z9" s="15" t="s">
        <v>13</v>
      </c>
      <c r="AA9" s="16" t="s">
        <v>14</v>
      </c>
      <c r="AB9" s="17">
        <f t="shared" ref="AB9:AB38" si="7">IF(AA9="",0,IF(Z9=AA9,1,-1))</f>
        <v>-1</v>
      </c>
      <c r="AC9" s="10">
        <v>31</v>
      </c>
      <c r="AD9" s="15" t="s">
        <v>13</v>
      </c>
      <c r="AE9" s="16"/>
      <c r="AF9" s="27">
        <f t="shared" ref="AF9:AF38" si="8">IF(AE9="",0,IF(AD9=AE9,1,-1))</f>
        <v>0</v>
      </c>
      <c r="AG9" s="14">
        <v>61</v>
      </c>
      <c r="AH9" s="15" t="s">
        <v>14</v>
      </c>
      <c r="AI9" s="16"/>
      <c r="AJ9" s="27">
        <f t="shared" ref="AJ9:AJ18" si="9">IF(AI9="",0,IF(AH9=AI9,1,-1))</f>
        <v>0</v>
      </c>
      <c r="AK9" s="28">
        <v>27</v>
      </c>
      <c r="AL9" s="3"/>
      <c r="AM9" s="3"/>
      <c r="AN9" s="3"/>
      <c r="AO9" s="3"/>
      <c r="AP9" s="3"/>
      <c r="AQ9" s="3"/>
      <c r="AR9" s="3"/>
      <c r="AS9" s="3"/>
      <c r="AT9" s="9"/>
    </row>
    <row r="10" spans="1:46" ht="14.25" customHeight="1">
      <c r="A10" s="3"/>
      <c r="B10" s="29">
        <v>2</v>
      </c>
      <c r="C10" s="30" t="s">
        <v>13</v>
      </c>
      <c r="D10" s="31" t="s">
        <v>13</v>
      </c>
      <c r="E10" s="32">
        <f t="shared" si="0"/>
        <v>1</v>
      </c>
      <c r="F10" s="33">
        <v>27</v>
      </c>
      <c r="G10" s="34" t="s">
        <v>10</v>
      </c>
      <c r="H10" s="35" t="s">
        <v>10</v>
      </c>
      <c r="I10" s="36">
        <f t="shared" si="1"/>
        <v>1</v>
      </c>
      <c r="J10" s="37">
        <v>2</v>
      </c>
      <c r="K10" s="38" t="s">
        <v>13</v>
      </c>
      <c r="L10" s="34" t="s">
        <v>10</v>
      </c>
      <c r="M10" s="39" t="s">
        <v>15</v>
      </c>
      <c r="N10" s="40" t="s">
        <v>13</v>
      </c>
      <c r="O10" s="35" t="s">
        <v>10</v>
      </c>
      <c r="P10" s="41"/>
      <c r="Q10" s="42">
        <f t="shared" si="2"/>
        <v>1</v>
      </c>
      <c r="R10" s="43">
        <f t="shared" si="3"/>
        <v>1</v>
      </c>
      <c r="S10" s="44">
        <f t="shared" si="4"/>
        <v>0</v>
      </c>
      <c r="T10" s="45">
        <f t="shared" si="5"/>
        <v>2</v>
      </c>
      <c r="U10" s="33">
        <v>2</v>
      </c>
      <c r="V10" s="34" t="s">
        <v>16</v>
      </c>
      <c r="W10" s="31" t="s">
        <v>16</v>
      </c>
      <c r="X10" s="46">
        <f t="shared" si="6"/>
        <v>1</v>
      </c>
      <c r="Y10" s="29">
        <v>2</v>
      </c>
      <c r="Z10" s="34" t="s">
        <v>14</v>
      </c>
      <c r="AA10" s="35" t="s">
        <v>14</v>
      </c>
      <c r="AB10" s="47">
        <f t="shared" si="7"/>
        <v>1</v>
      </c>
      <c r="AC10" s="29">
        <v>32</v>
      </c>
      <c r="AD10" s="34" t="s">
        <v>14</v>
      </c>
      <c r="AE10" s="35"/>
      <c r="AF10" s="46">
        <f t="shared" si="8"/>
        <v>0</v>
      </c>
      <c r="AG10" s="33">
        <v>62</v>
      </c>
      <c r="AH10" s="34" t="s">
        <v>13</v>
      </c>
      <c r="AI10" s="35"/>
      <c r="AJ10" s="46">
        <f t="shared" si="9"/>
        <v>0</v>
      </c>
      <c r="AK10" s="48"/>
      <c r="AL10" s="3"/>
      <c r="AM10" s="3"/>
      <c r="AN10" s="3"/>
      <c r="AO10" s="3"/>
      <c r="AP10" s="3"/>
      <c r="AQ10" s="3"/>
      <c r="AR10" s="3"/>
      <c r="AS10" s="3"/>
      <c r="AT10" s="3"/>
    </row>
    <row r="11" spans="1:46" ht="14.25" customHeight="1">
      <c r="A11" s="3"/>
      <c r="B11" s="29">
        <v>3</v>
      </c>
      <c r="C11" s="30" t="s">
        <v>13</v>
      </c>
      <c r="D11" s="31" t="s">
        <v>13</v>
      </c>
      <c r="E11" s="32">
        <f t="shared" si="0"/>
        <v>1</v>
      </c>
      <c r="F11" s="33">
        <v>28</v>
      </c>
      <c r="G11" s="34" t="s">
        <v>11</v>
      </c>
      <c r="H11" s="35" t="s">
        <v>17</v>
      </c>
      <c r="I11" s="36">
        <f t="shared" si="1"/>
        <v>0</v>
      </c>
      <c r="J11" s="37">
        <v>3</v>
      </c>
      <c r="K11" s="38" t="s">
        <v>17</v>
      </c>
      <c r="L11" s="34" t="s">
        <v>11</v>
      </c>
      <c r="M11" s="39"/>
      <c r="N11" s="40" t="s">
        <v>11</v>
      </c>
      <c r="O11" s="35"/>
      <c r="P11" s="41"/>
      <c r="Q11" s="42">
        <f t="shared" si="2"/>
        <v>1</v>
      </c>
      <c r="R11" s="43">
        <f t="shared" si="3"/>
        <v>0</v>
      </c>
      <c r="S11" s="44">
        <f t="shared" si="4"/>
        <v>0</v>
      </c>
      <c r="T11" s="45">
        <f t="shared" si="5"/>
        <v>1</v>
      </c>
      <c r="U11" s="33">
        <v>3</v>
      </c>
      <c r="V11" s="34" t="s">
        <v>18</v>
      </c>
      <c r="W11" s="31" t="s">
        <v>18</v>
      </c>
      <c r="X11" s="46">
        <f t="shared" si="6"/>
        <v>1</v>
      </c>
      <c r="Y11" s="29">
        <v>3</v>
      </c>
      <c r="Z11" s="34" t="s">
        <v>14</v>
      </c>
      <c r="AA11" s="35" t="s">
        <v>14</v>
      </c>
      <c r="AB11" s="47">
        <f t="shared" si="7"/>
        <v>1</v>
      </c>
      <c r="AC11" s="29">
        <v>33</v>
      </c>
      <c r="AD11" s="34" t="s">
        <v>14</v>
      </c>
      <c r="AE11" s="35"/>
      <c r="AF11" s="46">
        <f t="shared" si="8"/>
        <v>0</v>
      </c>
      <c r="AG11" s="33">
        <v>63</v>
      </c>
      <c r="AH11" s="34" t="s">
        <v>14</v>
      </c>
      <c r="AI11" s="35"/>
      <c r="AJ11" s="46">
        <f t="shared" si="9"/>
        <v>0</v>
      </c>
      <c r="AK11" s="48"/>
      <c r="AL11" s="3"/>
      <c r="AM11" s="3"/>
      <c r="AN11" s="3"/>
      <c r="AO11" s="3"/>
      <c r="AP11" s="3"/>
      <c r="AQ11" s="3"/>
      <c r="AR11" s="3"/>
      <c r="AS11" s="3"/>
      <c r="AT11" s="3"/>
    </row>
    <row r="12" spans="1:46" ht="14.25" customHeight="1">
      <c r="A12" s="3"/>
      <c r="B12" s="29">
        <v>4</v>
      </c>
      <c r="C12" s="30" t="s">
        <v>11</v>
      </c>
      <c r="D12" s="31" t="s">
        <v>11</v>
      </c>
      <c r="E12" s="32">
        <f t="shared" si="0"/>
        <v>1</v>
      </c>
      <c r="F12" s="33">
        <v>29</v>
      </c>
      <c r="G12" s="34" t="s">
        <v>10</v>
      </c>
      <c r="H12" s="35" t="s">
        <v>10</v>
      </c>
      <c r="I12" s="36">
        <f t="shared" si="1"/>
        <v>1</v>
      </c>
      <c r="J12" s="37">
        <v>4</v>
      </c>
      <c r="K12" s="38" t="s">
        <v>13</v>
      </c>
      <c r="L12" s="34" t="s">
        <v>11</v>
      </c>
      <c r="M12" s="39" t="s">
        <v>15</v>
      </c>
      <c r="N12" s="40" t="s">
        <v>13</v>
      </c>
      <c r="O12" s="35" t="s">
        <v>11</v>
      </c>
      <c r="P12" s="41" t="s">
        <v>15</v>
      </c>
      <c r="Q12" s="42">
        <f t="shared" si="2"/>
        <v>1</v>
      </c>
      <c r="R12" s="43">
        <f t="shared" si="3"/>
        <v>1</v>
      </c>
      <c r="S12" s="44">
        <f t="shared" si="4"/>
        <v>1</v>
      </c>
      <c r="T12" s="45">
        <f t="shared" si="5"/>
        <v>3</v>
      </c>
      <c r="U12" s="33">
        <v>4</v>
      </c>
      <c r="V12" s="34" t="s">
        <v>19</v>
      </c>
      <c r="W12" s="31" t="s">
        <v>19</v>
      </c>
      <c r="X12" s="46">
        <f t="shared" si="6"/>
        <v>1</v>
      </c>
      <c r="Y12" s="29">
        <v>4</v>
      </c>
      <c r="Z12" s="34" t="s">
        <v>14</v>
      </c>
      <c r="AA12" s="35" t="s">
        <v>14</v>
      </c>
      <c r="AB12" s="47">
        <f t="shared" si="7"/>
        <v>1</v>
      </c>
      <c r="AC12" s="29">
        <v>34</v>
      </c>
      <c r="AD12" s="34" t="s">
        <v>14</v>
      </c>
      <c r="AE12" s="35"/>
      <c r="AF12" s="46">
        <f t="shared" si="8"/>
        <v>0</v>
      </c>
      <c r="AG12" s="33">
        <v>64</v>
      </c>
      <c r="AH12" s="34" t="s">
        <v>13</v>
      </c>
      <c r="AI12" s="35"/>
      <c r="AJ12" s="46">
        <f t="shared" si="9"/>
        <v>0</v>
      </c>
      <c r="AK12" s="48"/>
      <c r="AL12" s="48"/>
      <c r="AM12" s="3"/>
      <c r="AN12" s="3"/>
      <c r="AO12" s="3"/>
      <c r="AP12" s="3"/>
      <c r="AQ12" s="3"/>
      <c r="AR12" s="3"/>
      <c r="AS12" s="3"/>
      <c r="AT12" s="3"/>
    </row>
    <row r="13" spans="1:46" ht="14.25" customHeight="1">
      <c r="A13" s="3"/>
      <c r="B13" s="29">
        <v>5</v>
      </c>
      <c r="C13" s="30" t="s">
        <v>11</v>
      </c>
      <c r="D13" s="31" t="s">
        <v>11</v>
      </c>
      <c r="E13" s="32">
        <f t="shared" si="0"/>
        <v>1</v>
      </c>
      <c r="F13" s="33">
        <v>30</v>
      </c>
      <c r="G13" s="34" t="s">
        <v>10</v>
      </c>
      <c r="H13" s="35"/>
      <c r="I13" s="36">
        <f t="shared" si="1"/>
        <v>0</v>
      </c>
      <c r="J13" s="37">
        <v>5</v>
      </c>
      <c r="K13" s="38" t="s">
        <v>11</v>
      </c>
      <c r="L13" s="34" t="s">
        <v>20</v>
      </c>
      <c r="M13" s="39" t="s">
        <v>15</v>
      </c>
      <c r="N13" s="40" t="s">
        <v>17</v>
      </c>
      <c r="O13" s="35" t="s">
        <v>10</v>
      </c>
      <c r="P13" s="41" t="s">
        <v>20</v>
      </c>
      <c r="Q13" s="49">
        <f t="shared" si="2"/>
        <v>-1</v>
      </c>
      <c r="R13" s="43">
        <f t="shared" si="3"/>
        <v>-1</v>
      </c>
      <c r="S13" s="50">
        <f t="shared" si="4"/>
        <v>1</v>
      </c>
      <c r="T13" s="45">
        <f t="shared" si="5"/>
        <v>-1</v>
      </c>
      <c r="U13" s="33">
        <v>5</v>
      </c>
      <c r="V13" s="34" t="s">
        <v>17</v>
      </c>
      <c r="W13" s="31" t="s">
        <v>17</v>
      </c>
      <c r="X13" s="46">
        <f t="shared" si="6"/>
        <v>1</v>
      </c>
      <c r="Y13" s="29">
        <v>5</v>
      </c>
      <c r="Z13" s="34" t="s">
        <v>14</v>
      </c>
      <c r="AA13" s="35" t="s">
        <v>13</v>
      </c>
      <c r="AB13" s="47">
        <f t="shared" si="7"/>
        <v>-1</v>
      </c>
      <c r="AC13" s="29">
        <v>35</v>
      </c>
      <c r="AD13" s="34" t="s">
        <v>14</v>
      </c>
      <c r="AE13" s="35"/>
      <c r="AF13" s="46">
        <f t="shared" si="8"/>
        <v>0</v>
      </c>
      <c r="AG13" s="33">
        <v>65</v>
      </c>
      <c r="AH13" s="34" t="s">
        <v>13</v>
      </c>
      <c r="AI13" s="35"/>
      <c r="AJ13" s="46">
        <f t="shared" si="9"/>
        <v>0</v>
      </c>
      <c r="AK13" s="48"/>
      <c r="AL13" s="48"/>
      <c r="AM13" s="3"/>
      <c r="AN13" s="51" t="s">
        <v>21</v>
      </c>
      <c r="AO13" s="51" t="s">
        <v>22</v>
      </c>
      <c r="AP13" s="51" t="s">
        <v>23</v>
      </c>
      <c r="AQ13" s="51" t="s">
        <v>24</v>
      </c>
      <c r="AR13" s="51" t="s">
        <v>25</v>
      </c>
      <c r="AS13" s="51" t="s">
        <v>26</v>
      </c>
      <c r="AT13" s="51" t="s">
        <v>27</v>
      </c>
    </row>
    <row r="14" spans="1:46" ht="14.25" customHeight="1">
      <c r="A14" s="3"/>
      <c r="B14" s="29">
        <v>6</v>
      </c>
      <c r="C14" s="30" t="s">
        <v>10</v>
      </c>
      <c r="D14" s="31" t="s">
        <v>10</v>
      </c>
      <c r="E14" s="32">
        <f t="shared" si="0"/>
        <v>1</v>
      </c>
      <c r="F14" s="33">
        <v>31</v>
      </c>
      <c r="G14" s="34" t="s">
        <v>11</v>
      </c>
      <c r="H14" s="35"/>
      <c r="I14" s="36">
        <f t="shared" si="1"/>
        <v>0</v>
      </c>
      <c r="J14" s="37">
        <v>6</v>
      </c>
      <c r="K14" s="38" t="s">
        <v>11</v>
      </c>
      <c r="L14" s="34" t="s">
        <v>15</v>
      </c>
      <c r="M14" s="39"/>
      <c r="N14" s="40" t="s">
        <v>20</v>
      </c>
      <c r="O14" s="35"/>
      <c r="P14" s="41"/>
      <c r="Q14" s="49">
        <f t="shared" si="2"/>
        <v>-1</v>
      </c>
      <c r="R14" s="43">
        <f t="shared" si="3"/>
        <v>0</v>
      </c>
      <c r="S14" s="50">
        <f t="shared" si="4"/>
        <v>0</v>
      </c>
      <c r="T14" s="45">
        <f t="shared" si="5"/>
        <v>-1</v>
      </c>
      <c r="U14" s="33">
        <v>6</v>
      </c>
      <c r="V14" s="34" t="s">
        <v>11</v>
      </c>
      <c r="W14" s="31" t="s">
        <v>11</v>
      </c>
      <c r="X14" s="46">
        <f t="shared" si="6"/>
        <v>1</v>
      </c>
      <c r="Y14" s="29">
        <v>6</v>
      </c>
      <c r="Z14" s="34" t="s">
        <v>13</v>
      </c>
      <c r="AA14" s="35" t="s">
        <v>13</v>
      </c>
      <c r="AB14" s="47">
        <f t="shared" si="7"/>
        <v>1</v>
      </c>
      <c r="AC14" s="29">
        <v>36</v>
      </c>
      <c r="AD14" s="34" t="s">
        <v>13</v>
      </c>
      <c r="AE14" s="35"/>
      <c r="AF14" s="46">
        <f t="shared" si="8"/>
        <v>0</v>
      </c>
      <c r="AG14" s="33">
        <v>66</v>
      </c>
      <c r="AH14" s="34" t="s">
        <v>14</v>
      </c>
      <c r="AI14" s="35"/>
      <c r="AJ14" s="46">
        <f t="shared" si="9"/>
        <v>0</v>
      </c>
      <c r="AK14" s="48"/>
      <c r="AL14" s="48"/>
      <c r="AM14" s="3" t="str">
        <f>+B8</f>
        <v>FACTOR V</v>
      </c>
      <c r="AN14" s="51">
        <f>VLOOKUP("resultado",Tablas!$A$12:$D$22,2,FALSE)</f>
        <v>22</v>
      </c>
      <c r="AO14" s="51">
        <f>VLOOKUP("resultado",Tablas!$A$12:$D$22,3,FALSE)</f>
        <v>27</v>
      </c>
      <c r="AP14" s="51"/>
      <c r="AQ14" s="51"/>
      <c r="AR14" s="51"/>
      <c r="AS14" s="51"/>
      <c r="AT14" s="51"/>
    </row>
    <row r="15" spans="1:46" ht="14.25" customHeight="1">
      <c r="A15" s="3"/>
      <c r="B15" s="29">
        <v>7</v>
      </c>
      <c r="C15" s="30" t="s">
        <v>17</v>
      </c>
      <c r="D15" s="31" t="s">
        <v>10</v>
      </c>
      <c r="E15" s="32">
        <f t="shared" si="0"/>
        <v>0</v>
      </c>
      <c r="F15" s="33">
        <v>32</v>
      </c>
      <c r="G15" s="34" t="s">
        <v>10</v>
      </c>
      <c r="H15" s="35"/>
      <c r="I15" s="36">
        <f t="shared" si="1"/>
        <v>0</v>
      </c>
      <c r="J15" s="37">
        <v>7</v>
      </c>
      <c r="K15" s="38" t="s">
        <v>17</v>
      </c>
      <c r="L15" s="34" t="s">
        <v>10</v>
      </c>
      <c r="M15" s="39" t="s">
        <v>20</v>
      </c>
      <c r="N15" s="40" t="s">
        <v>13</v>
      </c>
      <c r="O15" s="35"/>
      <c r="P15" s="41"/>
      <c r="Q15" s="49">
        <f t="shared" si="2"/>
        <v>-1</v>
      </c>
      <c r="R15" s="43">
        <f t="shared" si="3"/>
        <v>0</v>
      </c>
      <c r="S15" s="50">
        <f t="shared" si="4"/>
        <v>0</v>
      </c>
      <c r="T15" s="45">
        <f t="shared" si="5"/>
        <v>-1</v>
      </c>
      <c r="U15" s="33">
        <v>7</v>
      </c>
      <c r="V15" s="34" t="s">
        <v>28</v>
      </c>
      <c r="W15" s="31" t="s">
        <v>28</v>
      </c>
      <c r="X15" s="46">
        <f t="shared" si="6"/>
        <v>1</v>
      </c>
      <c r="Y15" s="29">
        <v>7</v>
      </c>
      <c r="Z15" s="34" t="s">
        <v>13</v>
      </c>
      <c r="AA15" s="35" t="s">
        <v>13</v>
      </c>
      <c r="AB15" s="47">
        <f t="shared" si="7"/>
        <v>1</v>
      </c>
      <c r="AC15" s="29">
        <v>37</v>
      </c>
      <c r="AD15" s="34" t="s">
        <v>14</v>
      </c>
      <c r="AE15" s="35"/>
      <c r="AF15" s="46">
        <f t="shared" si="8"/>
        <v>0</v>
      </c>
      <c r="AG15" s="33">
        <v>67</v>
      </c>
      <c r="AH15" s="34" t="s">
        <v>14</v>
      </c>
      <c r="AI15" s="35"/>
      <c r="AJ15" s="46">
        <f t="shared" si="9"/>
        <v>0</v>
      </c>
      <c r="AK15" s="48"/>
      <c r="AL15" s="48"/>
      <c r="AM15" s="3" t="str">
        <f>+J8</f>
        <v>FACTOR E</v>
      </c>
      <c r="AN15" s="51">
        <f>VLOOKUP("resultado",Tablas!$A$24:$D$35,2,FALSE)</f>
        <v>13</v>
      </c>
      <c r="AO15" s="51">
        <f>VLOOKUP("resultado",Tablas!$A$24:$D$35,3,FALSE)</f>
        <v>18</v>
      </c>
      <c r="AP15" s="3"/>
      <c r="AQ15" s="3"/>
      <c r="AR15" s="3"/>
      <c r="AS15" s="3"/>
      <c r="AT15" s="3"/>
    </row>
    <row r="16" spans="1:46" ht="14.25" customHeight="1">
      <c r="A16" s="3"/>
      <c r="B16" s="29">
        <v>8</v>
      </c>
      <c r="C16" s="30" t="s">
        <v>11</v>
      </c>
      <c r="D16" s="31" t="s">
        <v>11</v>
      </c>
      <c r="E16" s="32">
        <f t="shared" si="0"/>
        <v>1</v>
      </c>
      <c r="F16" s="33">
        <v>33</v>
      </c>
      <c r="G16" s="34" t="s">
        <v>17</v>
      </c>
      <c r="H16" s="35"/>
      <c r="I16" s="36">
        <f t="shared" si="1"/>
        <v>0</v>
      </c>
      <c r="J16" s="37">
        <v>8</v>
      </c>
      <c r="K16" s="38" t="s">
        <v>10</v>
      </c>
      <c r="L16" s="34" t="s">
        <v>15</v>
      </c>
      <c r="M16" s="39"/>
      <c r="N16" s="40" t="s">
        <v>10</v>
      </c>
      <c r="O16" s="35" t="s">
        <v>15</v>
      </c>
      <c r="P16" s="41"/>
      <c r="Q16" s="49">
        <f t="shared" si="2"/>
        <v>1</v>
      </c>
      <c r="R16" s="43">
        <f t="shared" si="3"/>
        <v>1</v>
      </c>
      <c r="S16" s="50">
        <f t="shared" si="4"/>
        <v>0</v>
      </c>
      <c r="T16" s="45">
        <f t="shared" si="5"/>
        <v>2</v>
      </c>
      <c r="U16" s="33">
        <v>8</v>
      </c>
      <c r="V16" s="34" t="s">
        <v>17</v>
      </c>
      <c r="W16" s="31" t="s">
        <v>17</v>
      </c>
      <c r="X16" s="46">
        <f t="shared" si="6"/>
        <v>1</v>
      </c>
      <c r="Y16" s="29">
        <v>8</v>
      </c>
      <c r="Z16" s="34" t="s">
        <v>13</v>
      </c>
      <c r="AA16" s="35" t="s">
        <v>14</v>
      </c>
      <c r="AB16" s="47">
        <f t="shared" si="7"/>
        <v>-1</v>
      </c>
      <c r="AC16" s="29">
        <v>38</v>
      </c>
      <c r="AD16" s="34" t="s">
        <v>13</v>
      </c>
      <c r="AE16" s="35"/>
      <c r="AF16" s="46">
        <f t="shared" si="8"/>
        <v>0</v>
      </c>
      <c r="AG16" s="33">
        <v>68</v>
      </c>
      <c r="AH16" s="34" t="s">
        <v>14</v>
      </c>
      <c r="AI16" s="35"/>
      <c r="AJ16" s="46">
        <f t="shared" si="9"/>
        <v>0</v>
      </c>
      <c r="AK16" s="48"/>
      <c r="AL16" s="48"/>
      <c r="AM16" s="3" t="str">
        <f>+U8</f>
        <v>FACTOR R</v>
      </c>
      <c r="AN16" s="51">
        <f>VLOOKUP("resultado",Tablas!$A$38:$D$47,2,FALSE)</f>
        <v>22</v>
      </c>
      <c r="AO16" s="51">
        <f>VLOOKUP("resultado",Tablas!$A$38:$D$47,3,FALSE)</f>
        <v>24</v>
      </c>
      <c r="AP16" s="3"/>
      <c r="AQ16" s="3"/>
      <c r="AR16" s="3"/>
      <c r="AS16" s="3"/>
      <c r="AT16" s="3"/>
    </row>
    <row r="17" spans="1:46" ht="14.25" customHeight="1">
      <c r="A17" s="3"/>
      <c r="B17" s="29">
        <v>9</v>
      </c>
      <c r="C17" s="30" t="s">
        <v>10</v>
      </c>
      <c r="D17" s="31" t="s">
        <v>13</v>
      </c>
      <c r="E17" s="32">
        <f t="shared" si="0"/>
        <v>0</v>
      </c>
      <c r="F17" s="33">
        <v>34</v>
      </c>
      <c r="G17" s="34" t="s">
        <v>11</v>
      </c>
      <c r="H17" s="35"/>
      <c r="I17" s="36">
        <f t="shared" si="1"/>
        <v>0</v>
      </c>
      <c r="J17" s="37">
        <v>9</v>
      </c>
      <c r="K17" s="38" t="s">
        <v>17</v>
      </c>
      <c r="L17" s="34" t="s">
        <v>13</v>
      </c>
      <c r="M17" s="39" t="s">
        <v>20</v>
      </c>
      <c r="N17" s="40" t="s">
        <v>17</v>
      </c>
      <c r="O17" s="35" t="s">
        <v>13</v>
      </c>
      <c r="P17" s="41"/>
      <c r="Q17" s="49">
        <f t="shared" si="2"/>
        <v>1</v>
      </c>
      <c r="R17" s="43">
        <f t="shared" si="3"/>
        <v>1</v>
      </c>
      <c r="S17" s="50">
        <f t="shared" si="4"/>
        <v>0</v>
      </c>
      <c r="T17" s="45">
        <f t="shared" si="5"/>
        <v>2</v>
      </c>
      <c r="U17" s="33">
        <v>9</v>
      </c>
      <c r="V17" s="34" t="s">
        <v>14</v>
      </c>
      <c r="W17" s="31" t="s">
        <v>14</v>
      </c>
      <c r="X17" s="46">
        <f t="shared" si="6"/>
        <v>1</v>
      </c>
      <c r="Y17" s="29">
        <v>9</v>
      </c>
      <c r="Z17" s="34" t="s">
        <v>13</v>
      </c>
      <c r="AA17" s="35" t="s">
        <v>13</v>
      </c>
      <c r="AB17" s="47">
        <f t="shared" si="7"/>
        <v>1</v>
      </c>
      <c r="AC17" s="29">
        <v>39</v>
      </c>
      <c r="AD17" s="34" t="s">
        <v>14</v>
      </c>
      <c r="AE17" s="35"/>
      <c r="AF17" s="46">
        <f t="shared" si="8"/>
        <v>0</v>
      </c>
      <c r="AG17" s="33">
        <v>69</v>
      </c>
      <c r="AH17" s="34" t="s">
        <v>14</v>
      </c>
      <c r="AI17" s="35"/>
      <c r="AJ17" s="46">
        <f t="shared" si="9"/>
        <v>0</v>
      </c>
      <c r="AK17" s="48"/>
      <c r="AL17" s="48"/>
      <c r="AM17" s="3" t="str">
        <f>+Y8</f>
        <v>FACTOR N</v>
      </c>
      <c r="AN17" s="51">
        <f>VLOOKUP("resultado",Tablas!$A$50:$D$59,2,FALSE)</f>
        <v>1</v>
      </c>
      <c r="AO17" s="51">
        <f>VLOOKUP("resultado",Tablas!$A$50:$D$59,3,FALSE)</f>
        <v>7</v>
      </c>
      <c r="AP17" s="3"/>
      <c r="AQ17" s="3"/>
      <c r="AR17" s="3"/>
      <c r="AS17" s="3"/>
      <c r="AT17" s="3"/>
    </row>
    <row r="18" spans="1:46" ht="14.25" customHeight="1">
      <c r="A18" s="3"/>
      <c r="B18" s="29">
        <v>10</v>
      </c>
      <c r="C18" s="30" t="s">
        <v>11</v>
      </c>
      <c r="D18" s="31" t="s">
        <v>11</v>
      </c>
      <c r="E18" s="32">
        <f t="shared" si="0"/>
        <v>1</v>
      </c>
      <c r="F18" s="33">
        <v>35</v>
      </c>
      <c r="G18" s="34" t="s">
        <v>17</v>
      </c>
      <c r="H18" s="35"/>
      <c r="I18" s="36">
        <f t="shared" si="1"/>
        <v>0</v>
      </c>
      <c r="J18" s="37">
        <v>10</v>
      </c>
      <c r="K18" s="38" t="s">
        <v>17</v>
      </c>
      <c r="L18" s="34" t="s">
        <v>13</v>
      </c>
      <c r="M18" s="39" t="s">
        <v>10</v>
      </c>
      <c r="N18" s="40" t="s">
        <v>17</v>
      </c>
      <c r="O18" s="35" t="s">
        <v>13</v>
      </c>
      <c r="P18" s="41"/>
      <c r="Q18" s="49">
        <f t="shared" si="2"/>
        <v>1</v>
      </c>
      <c r="R18" s="43">
        <f t="shared" si="3"/>
        <v>1</v>
      </c>
      <c r="S18" s="50">
        <f t="shared" si="4"/>
        <v>0</v>
      </c>
      <c r="T18" s="45">
        <f t="shared" si="5"/>
        <v>2</v>
      </c>
      <c r="U18" s="33">
        <v>10</v>
      </c>
      <c r="V18" s="34" t="s">
        <v>29</v>
      </c>
      <c r="W18" s="31" t="s">
        <v>29</v>
      </c>
      <c r="X18" s="46">
        <f t="shared" si="6"/>
        <v>1</v>
      </c>
      <c r="Y18" s="29">
        <v>10</v>
      </c>
      <c r="Z18" s="34" t="s">
        <v>14</v>
      </c>
      <c r="AA18" s="35" t="s">
        <v>14</v>
      </c>
      <c r="AB18" s="47">
        <f t="shared" si="7"/>
        <v>1</v>
      </c>
      <c r="AC18" s="29">
        <v>40</v>
      </c>
      <c r="AD18" s="34" t="s">
        <v>14</v>
      </c>
      <c r="AE18" s="35"/>
      <c r="AF18" s="46">
        <f t="shared" si="8"/>
        <v>0</v>
      </c>
      <c r="AG18" s="52">
        <v>70</v>
      </c>
      <c r="AH18" s="53" t="s">
        <v>13</v>
      </c>
      <c r="AI18" s="54"/>
      <c r="AJ18" s="55">
        <f t="shared" si="9"/>
        <v>0</v>
      </c>
      <c r="AK18" s="48"/>
      <c r="AL18" s="48"/>
      <c r="AM18" s="3" t="str">
        <f>+AK8</f>
        <v>FACTOR F</v>
      </c>
      <c r="AN18" s="51">
        <f>VLOOKUP("resultado",Tablas!$A$62:$D$71,2,FALSE)</f>
        <v>26</v>
      </c>
      <c r="AO18" s="51">
        <f>VLOOKUP("resultado",Tablas!$A$62:$D$71,3,FALSE)</f>
        <v>28</v>
      </c>
      <c r="AP18" s="3"/>
      <c r="AQ18" s="3"/>
      <c r="AR18" s="3"/>
      <c r="AS18" s="3"/>
      <c r="AT18" s="3"/>
    </row>
    <row r="19" spans="1:46" ht="14.25" customHeight="1">
      <c r="A19" s="3"/>
      <c r="B19" s="29">
        <v>11</v>
      </c>
      <c r="C19" s="30" t="s">
        <v>10</v>
      </c>
      <c r="D19" s="31" t="s">
        <v>10</v>
      </c>
      <c r="E19" s="32">
        <f t="shared" si="0"/>
        <v>1</v>
      </c>
      <c r="F19" s="33">
        <v>36</v>
      </c>
      <c r="G19" s="34" t="s">
        <v>10</v>
      </c>
      <c r="H19" s="35"/>
      <c r="I19" s="36">
        <f t="shared" si="1"/>
        <v>0</v>
      </c>
      <c r="J19" s="37">
        <v>11</v>
      </c>
      <c r="K19" s="38" t="s">
        <v>17</v>
      </c>
      <c r="L19" s="34" t="s">
        <v>13</v>
      </c>
      <c r="M19" s="39" t="s">
        <v>10</v>
      </c>
      <c r="N19" s="40" t="s">
        <v>17</v>
      </c>
      <c r="O19" s="35" t="s">
        <v>13</v>
      </c>
      <c r="P19" s="41"/>
      <c r="Q19" s="49">
        <f t="shared" si="2"/>
        <v>1</v>
      </c>
      <c r="R19" s="43">
        <f t="shared" si="3"/>
        <v>1</v>
      </c>
      <c r="S19" s="50">
        <f t="shared" si="4"/>
        <v>0</v>
      </c>
      <c r="T19" s="45">
        <f t="shared" si="5"/>
        <v>2</v>
      </c>
      <c r="U19" s="33">
        <v>11</v>
      </c>
      <c r="V19" s="34" t="s">
        <v>30</v>
      </c>
      <c r="W19" s="31" t="s">
        <v>29</v>
      </c>
      <c r="X19" s="46">
        <f t="shared" si="6"/>
        <v>0</v>
      </c>
      <c r="Y19" s="29">
        <v>11</v>
      </c>
      <c r="Z19" s="34" t="s">
        <v>13</v>
      </c>
      <c r="AA19" s="35" t="s">
        <v>13</v>
      </c>
      <c r="AB19" s="47">
        <f t="shared" si="7"/>
        <v>1</v>
      </c>
      <c r="AC19" s="29">
        <v>41</v>
      </c>
      <c r="AD19" s="34" t="s">
        <v>13</v>
      </c>
      <c r="AE19" s="35"/>
      <c r="AF19" s="46">
        <f t="shared" si="8"/>
        <v>0</v>
      </c>
      <c r="AG19" s="3"/>
      <c r="AH19" s="3"/>
      <c r="AI19" s="3"/>
      <c r="AJ19" s="3"/>
      <c r="AK19" s="3"/>
      <c r="AL19" s="3"/>
      <c r="AM19" s="3" t="s">
        <v>31</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spans="1:46" ht="14.25" customHeight="1">
      <c r="A20" s="3"/>
      <c r="B20" s="29">
        <v>12</v>
      </c>
      <c r="C20" s="30" t="s">
        <v>10</v>
      </c>
      <c r="D20" s="31" t="s">
        <v>10</v>
      </c>
      <c r="E20" s="32">
        <f t="shared" si="0"/>
        <v>1</v>
      </c>
      <c r="F20" s="33">
        <v>37</v>
      </c>
      <c r="G20" s="34" t="s">
        <v>11</v>
      </c>
      <c r="H20" s="35"/>
      <c r="I20" s="36">
        <f t="shared" si="1"/>
        <v>0</v>
      </c>
      <c r="J20" s="37">
        <v>12</v>
      </c>
      <c r="K20" s="38" t="s">
        <v>17</v>
      </c>
      <c r="L20" s="34" t="s">
        <v>10</v>
      </c>
      <c r="M20" s="39"/>
      <c r="N20" s="40" t="s">
        <v>17</v>
      </c>
      <c r="O20" s="35" t="s">
        <v>10</v>
      </c>
      <c r="P20" s="41" t="s">
        <v>20</v>
      </c>
      <c r="Q20" s="49">
        <f t="shared" si="2"/>
        <v>1</v>
      </c>
      <c r="R20" s="43">
        <f t="shared" si="3"/>
        <v>1</v>
      </c>
      <c r="S20" s="50">
        <f t="shared" si="4"/>
        <v>-1</v>
      </c>
      <c r="T20" s="45">
        <f t="shared" si="5"/>
        <v>1</v>
      </c>
      <c r="U20" s="33">
        <v>12</v>
      </c>
      <c r="V20" s="34" t="s">
        <v>20</v>
      </c>
      <c r="W20" s="31" t="s">
        <v>20</v>
      </c>
      <c r="X20" s="46">
        <f t="shared" si="6"/>
        <v>1</v>
      </c>
      <c r="Y20" s="29">
        <v>12</v>
      </c>
      <c r="Z20" s="34" t="s">
        <v>14</v>
      </c>
      <c r="AA20" s="35" t="s">
        <v>14</v>
      </c>
      <c r="AB20" s="47">
        <f t="shared" si="7"/>
        <v>1</v>
      </c>
      <c r="AC20" s="29">
        <v>42</v>
      </c>
      <c r="AD20" s="34" t="s">
        <v>14</v>
      </c>
      <c r="AE20" s="35"/>
      <c r="AF20" s="46">
        <f t="shared" si="8"/>
        <v>0</v>
      </c>
      <c r="AG20" s="3"/>
      <c r="AH20" s="3"/>
      <c r="AI20" s="3"/>
      <c r="AJ20" s="3"/>
      <c r="AK20" s="3"/>
      <c r="AL20" s="3"/>
      <c r="AM20" s="3"/>
      <c r="AN20" s="3"/>
      <c r="AO20" s="3"/>
      <c r="AP20" s="3"/>
      <c r="AQ20" s="3"/>
      <c r="AR20" s="3"/>
      <c r="AS20" s="3"/>
      <c r="AT20" s="3"/>
    </row>
    <row r="21" spans="1:46" ht="14.25" customHeight="1">
      <c r="A21" s="3"/>
      <c r="B21" s="29">
        <v>13</v>
      </c>
      <c r="C21" s="30" t="s">
        <v>13</v>
      </c>
      <c r="D21" s="31" t="s">
        <v>13</v>
      </c>
      <c r="E21" s="32">
        <f t="shared" si="0"/>
        <v>1</v>
      </c>
      <c r="F21" s="33">
        <v>38</v>
      </c>
      <c r="G21" s="34" t="s">
        <v>13</v>
      </c>
      <c r="H21" s="35"/>
      <c r="I21" s="36">
        <f t="shared" si="1"/>
        <v>0</v>
      </c>
      <c r="J21" s="37">
        <v>13</v>
      </c>
      <c r="K21" s="38" t="s">
        <v>17</v>
      </c>
      <c r="L21" s="34" t="s">
        <v>13</v>
      </c>
      <c r="M21" s="39"/>
      <c r="N21" s="40" t="s">
        <v>17</v>
      </c>
      <c r="O21" s="35" t="s">
        <v>13</v>
      </c>
      <c r="P21" s="41"/>
      <c r="Q21" s="49">
        <f t="shared" si="2"/>
        <v>1</v>
      </c>
      <c r="R21" s="43">
        <f t="shared" si="3"/>
        <v>1</v>
      </c>
      <c r="S21" s="50">
        <f t="shared" si="4"/>
        <v>0</v>
      </c>
      <c r="T21" s="45">
        <f t="shared" si="5"/>
        <v>2</v>
      </c>
      <c r="U21" s="33">
        <v>13</v>
      </c>
      <c r="V21" s="34" t="s">
        <v>17</v>
      </c>
      <c r="W21" s="31" t="s">
        <v>17</v>
      </c>
      <c r="X21" s="46">
        <f t="shared" si="6"/>
        <v>1</v>
      </c>
      <c r="Y21" s="29">
        <v>13</v>
      </c>
      <c r="Z21" s="34" t="s">
        <v>13</v>
      </c>
      <c r="AA21" s="35"/>
      <c r="AB21" s="47">
        <f t="shared" si="7"/>
        <v>0</v>
      </c>
      <c r="AC21" s="29">
        <v>43</v>
      </c>
      <c r="AD21" s="34" t="s">
        <v>14</v>
      </c>
      <c r="AE21" s="35"/>
      <c r="AF21" s="46">
        <f t="shared" si="8"/>
        <v>0</v>
      </c>
      <c r="AG21" s="3"/>
      <c r="AH21" s="3"/>
      <c r="AI21" s="3"/>
      <c r="AJ21" s="3"/>
      <c r="AK21" s="3"/>
      <c r="AL21" s="3"/>
      <c r="AM21" s="3"/>
      <c r="AN21" s="3"/>
      <c r="AO21" s="3"/>
      <c r="AP21" s="3"/>
      <c r="AQ21" s="3"/>
      <c r="AR21" s="3"/>
      <c r="AS21" s="3"/>
      <c r="AT21" s="3"/>
    </row>
    <row r="22" spans="1:46" ht="14.25" customHeight="1">
      <c r="A22" s="3"/>
      <c r="B22" s="29">
        <v>14</v>
      </c>
      <c r="C22" s="30" t="s">
        <v>17</v>
      </c>
      <c r="D22" s="31" t="s">
        <v>17</v>
      </c>
      <c r="E22" s="32">
        <f t="shared" si="0"/>
        <v>1</v>
      </c>
      <c r="F22" s="33">
        <v>39</v>
      </c>
      <c r="G22" s="34" t="s">
        <v>11</v>
      </c>
      <c r="H22" s="35"/>
      <c r="I22" s="36">
        <f t="shared" si="1"/>
        <v>0</v>
      </c>
      <c r="J22" s="37">
        <v>14</v>
      </c>
      <c r="K22" s="38" t="s">
        <v>17</v>
      </c>
      <c r="L22" s="34" t="s">
        <v>13</v>
      </c>
      <c r="M22" s="39" t="s">
        <v>15</v>
      </c>
      <c r="N22" s="40" t="s">
        <v>17</v>
      </c>
      <c r="O22" s="35" t="s">
        <v>13</v>
      </c>
      <c r="P22" s="41" t="s">
        <v>20</v>
      </c>
      <c r="Q22" s="49">
        <f t="shared" si="2"/>
        <v>1</v>
      </c>
      <c r="R22" s="43">
        <f t="shared" si="3"/>
        <v>1</v>
      </c>
      <c r="S22" s="50">
        <f t="shared" si="4"/>
        <v>-1</v>
      </c>
      <c r="T22" s="45">
        <f t="shared" si="5"/>
        <v>1</v>
      </c>
      <c r="U22" s="33">
        <v>14</v>
      </c>
      <c r="V22" s="34" t="s">
        <v>32</v>
      </c>
      <c r="W22" s="31" t="s">
        <v>32</v>
      </c>
      <c r="X22" s="46">
        <f t="shared" si="6"/>
        <v>1</v>
      </c>
      <c r="Y22" s="29">
        <v>14</v>
      </c>
      <c r="Z22" s="34" t="s">
        <v>14</v>
      </c>
      <c r="AA22" s="35"/>
      <c r="AB22" s="47">
        <f t="shared" si="7"/>
        <v>0</v>
      </c>
      <c r="AC22" s="29">
        <v>44</v>
      </c>
      <c r="AD22" s="34" t="s">
        <v>14</v>
      </c>
      <c r="AE22" s="35"/>
      <c r="AF22" s="46">
        <f t="shared" si="8"/>
        <v>0</v>
      </c>
      <c r="AG22" s="3"/>
      <c r="AH22" s="3"/>
      <c r="AI22" s="3"/>
      <c r="AJ22" s="3"/>
      <c r="AK22" s="3"/>
      <c r="AL22" s="3"/>
      <c r="AM22" s="3"/>
      <c r="AN22" s="3"/>
      <c r="AO22" s="3"/>
      <c r="AP22" s="3"/>
      <c r="AQ22" s="3"/>
      <c r="AR22" s="3"/>
      <c r="AS22" s="3"/>
      <c r="AT22" s="3"/>
    </row>
    <row r="23" spans="1:46" ht="14.25" customHeight="1">
      <c r="A23" s="3"/>
      <c r="B23" s="29">
        <v>15</v>
      </c>
      <c r="C23" s="30" t="s">
        <v>10</v>
      </c>
      <c r="D23" s="31" t="s">
        <v>10</v>
      </c>
      <c r="E23" s="32">
        <f t="shared" si="0"/>
        <v>1</v>
      </c>
      <c r="F23" s="33">
        <v>40</v>
      </c>
      <c r="G23" s="34" t="s">
        <v>11</v>
      </c>
      <c r="H23" s="35"/>
      <c r="I23" s="36">
        <f t="shared" si="1"/>
        <v>0</v>
      </c>
      <c r="J23" s="37">
        <v>15</v>
      </c>
      <c r="K23" s="38" t="s">
        <v>17</v>
      </c>
      <c r="L23" s="34" t="s">
        <v>13</v>
      </c>
      <c r="M23" s="39" t="s">
        <v>20</v>
      </c>
      <c r="N23" s="40" t="s">
        <v>17</v>
      </c>
      <c r="O23" s="35" t="s">
        <v>13</v>
      </c>
      <c r="P23" s="41"/>
      <c r="Q23" s="49">
        <f t="shared" si="2"/>
        <v>1</v>
      </c>
      <c r="R23" s="43">
        <f t="shared" si="3"/>
        <v>1</v>
      </c>
      <c r="S23" s="50">
        <f t="shared" si="4"/>
        <v>0</v>
      </c>
      <c r="T23" s="45">
        <f t="shared" si="5"/>
        <v>2</v>
      </c>
      <c r="U23" s="33">
        <v>15</v>
      </c>
      <c r="V23" s="34" t="s">
        <v>30</v>
      </c>
      <c r="W23" s="31" t="s">
        <v>30</v>
      </c>
      <c r="X23" s="46">
        <f t="shared" si="6"/>
        <v>1</v>
      </c>
      <c r="Y23" s="29">
        <v>15</v>
      </c>
      <c r="Z23" s="34" t="s">
        <v>13</v>
      </c>
      <c r="AA23" s="35"/>
      <c r="AB23" s="47">
        <f t="shared" si="7"/>
        <v>0</v>
      </c>
      <c r="AC23" s="29">
        <v>45</v>
      </c>
      <c r="AD23" s="34" t="s">
        <v>13</v>
      </c>
      <c r="AE23" s="35"/>
      <c r="AF23" s="46">
        <f t="shared" si="8"/>
        <v>0</v>
      </c>
      <c r="AG23" s="3"/>
      <c r="AH23" s="3"/>
      <c r="AI23" s="3"/>
      <c r="AJ23" s="3"/>
      <c r="AK23" s="3"/>
      <c r="AL23" s="3"/>
      <c r="AM23" s="3"/>
      <c r="AN23" s="3"/>
      <c r="AO23" s="3"/>
      <c r="AP23" s="3"/>
      <c r="AQ23" s="3"/>
      <c r="AR23" s="3"/>
      <c r="AS23" s="3"/>
      <c r="AT23" s="3"/>
    </row>
    <row r="24" spans="1:46" ht="14.25" customHeight="1">
      <c r="A24" s="3"/>
      <c r="B24" s="29">
        <v>16</v>
      </c>
      <c r="C24" s="30" t="s">
        <v>10</v>
      </c>
      <c r="D24" s="31" t="s">
        <v>11</v>
      </c>
      <c r="E24" s="32">
        <f t="shared" si="0"/>
        <v>0</v>
      </c>
      <c r="F24" s="33">
        <v>41</v>
      </c>
      <c r="G24" s="34" t="s">
        <v>10</v>
      </c>
      <c r="H24" s="35"/>
      <c r="I24" s="36">
        <f t="shared" si="1"/>
        <v>0</v>
      </c>
      <c r="J24" s="37">
        <v>16</v>
      </c>
      <c r="K24" s="38" t="s">
        <v>10</v>
      </c>
      <c r="L24" s="34" t="s">
        <v>11</v>
      </c>
      <c r="M24" s="39" t="s">
        <v>15</v>
      </c>
      <c r="N24" s="40"/>
      <c r="O24" s="35"/>
      <c r="P24" s="41"/>
      <c r="Q24" s="49">
        <f t="shared" si="2"/>
        <v>0</v>
      </c>
      <c r="R24" s="43">
        <f t="shared" si="3"/>
        <v>0</v>
      </c>
      <c r="S24" s="50">
        <f t="shared" si="4"/>
        <v>0</v>
      </c>
      <c r="T24" s="45">
        <f t="shared" si="5"/>
        <v>0</v>
      </c>
      <c r="U24" s="33">
        <v>16</v>
      </c>
      <c r="V24" s="34" t="s">
        <v>33</v>
      </c>
      <c r="W24" s="31" t="s">
        <v>33</v>
      </c>
      <c r="X24" s="46">
        <f t="shared" si="6"/>
        <v>1</v>
      </c>
      <c r="Y24" s="29">
        <v>16</v>
      </c>
      <c r="Z24" s="34" t="s">
        <v>13</v>
      </c>
      <c r="AA24" s="35"/>
      <c r="AB24" s="47">
        <f t="shared" si="7"/>
        <v>0</v>
      </c>
      <c r="AC24" s="29">
        <v>46</v>
      </c>
      <c r="AD24" s="34" t="s">
        <v>13</v>
      </c>
      <c r="AE24" s="35"/>
      <c r="AF24" s="46">
        <f t="shared" si="8"/>
        <v>0</v>
      </c>
      <c r="AG24" s="3"/>
      <c r="AH24" s="3"/>
      <c r="AI24" s="3"/>
      <c r="AJ24" s="3"/>
      <c r="AK24" s="3"/>
      <c r="AL24" s="3"/>
      <c r="AM24" s="3"/>
      <c r="AN24" s="3"/>
      <c r="AO24" s="3"/>
      <c r="AP24" s="3"/>
      <c r="AQ24" s="3"/>
      <c r="AR24" s="3"/>
      <c r="AS24" s="3"/>
      <c r="AT24" s="3"/>
    </row>
    <row r="25" spans="1:46" ht="14.25" customHeight="1">
      <c r="A25" s="3"/>
      <c r="B25" s="29">
        <v>17</v>
      </c>
      <c r="C25" s="30" t="s">
        <v>13</v>
      </c>
      <c r="D25" s="31" t="s">
        <v>13</v>
      </c>
      <c r="E25" s="32">
        <f t="shared" si="0"/>
        <v>1</v>
      </c>
      <c r="F25" s="33">
        <v>42</v>
      </c>
      <c r="G25" s="34" t="s">
        <v>13</v>
      </c>
      <c r="H25" s="35"/>
      <c r="I25" s="36">
        <f t="shared" si="1"/>
        <v>0</v>
      </c>
      <c r="J25" s="37">
        <v>17</v>
      </c>
      <c r="K25" s="38" t="s">
        <v>13</v>
      </c>
      <c r="L25" s="34" t="s">
        <v>11</v>
      </c>
      <c r="M25" s="39" t="s">
        <v>20</v>
      </c>
      <c r="N25" s="40"/>
      <c r="O25" s="35"/>
      <c r="P25" s="41"/>
      <c r="Q25" s="49">
        <f t="shared" si="2"/>
        <v>0</v>
      </c>
      <c r="R25" s="43">
        <f t="shared" si="3"/>
        <v>0</v>
      </c>
      <c r="S25" s="50">
        <f t="shared" si="4"/>
        <v>0</v>
      </c>
      <c r="T25" s="45">
        <f t="shared" si="5"/>
        <v>0</v>
      </c>
      <c r="U25" s="33">
        <v>17</v>
      </c>
      <c r="V25" s="34" t="s">
        <v>12</v>
      </c>
      <c r="W25" s="35" t="s">
        <v>12</v>
      </c>
      <c r="X25" s="46">
        <f t="shared" si="6"/>
        <v>1</v>
      </c>
      <c r="Y25" s="29">
        <v>17</v>
      </c>
      <c r="Z25" s="34" t="s">
        <v>14</v>
      </c>
      <c r="AA25" s="35"/>
      <c r="AB25" s="47">
        <f t="shared" si="7"/>
        <v>0</v>
      </c>
      <c r="AC25" s="29">
        <v>47</v>
      </c>
      <c r="AD25" s="34" t="s">
        <v>14</v>
      </c>
      <c r="AE25" s="35"/>
      <c r="AF25" s="46">
        <f t="shared" si="8"/>
        <v>0</v>
      </c>
      <c r="AG25" s="3"/>
      <c r="AH25" s="3"/>
      <c r="AI25" s="3"/>
      <c r="AJ25" s="3"/>
      <c r="AK25" s="3"/>
      <c r="AL25" s="3"/>
      <c r="AM25" s="3"/>
      <c r="AN25" s="3"/>
      <c r="AO25" s="3"/>
      <c r="AP25" s="3"/>
      <c r="AQ25" s="3"/>
      <c r="AR25" s="3"/>
      <c r="AS25" s="3"/>
      <c r="AT25" s="3"/>
    </row>
    <row r="26" spans="1:46" ht="14.25" customHeight="1">
      <c r="A26" s="3"/>
      <c r="B26" s="29">
        <v>18</v>
      </c>
      <c r="C26" s="30" t="s">
        <v>17</v>
      </c>
      <c r="D26" s="31" t="s">
        <v>17</v>
      </c>
      <c r="E26" s="32">
        <f t="shared" si="0"/>
        <v>1</v>
      </c>
      <c r="F26" s="33">
        <v>43</v>
      </c>
      <c r="G26" s="34" t="s">
        <v>13</v>
      </c>
      <c r="H26" s="35"/>
      <c r="I26" s="36">
        <f t="shared" si="1"/>
        <v>0</v>
      </c>
      <c r="J26" s="37">
        <v>18</v>
      </c>
      <c r="K26" s="38" t="s">
        <v>17</v>
      </c>
      <c r="L26" s="34" t="s">
        <v>13</v>
      </c>
      <c r="M26" s="39" t="s">
        <v>11</v>
      </c>
      <c r="N26" s="40"/>
      <c r="O26" s="35"/>
      <c r="P26" s="41"/>
      <c r="Q26" s="49">
        <f t="shared" si="2"/>
        <v>0</v>
      </c>
      <c r="R26" s="43">
        <f t="shared" si="3"/>
        <v>0</v>
      </c>
      <c r="S26" s="50">
        <f t="shared" si="4"/>
        <v>0</v>
      </c>
      <c r="T26" s="45">
        <f t="shared" si="5"/>
        <v>0</v>
      </c>
      <c r="U26" s="33">
        <v>18</v>
      </c>
      <c r="V26" s="34" t="s">
        <v>17</v>
      </c>
      <c r="W26" s="35" t="s">
        <v>17</v>
      </c>
      <c r="X26" s="46">
        <f t="shared" si="6"/>
        <v>1</v>
      </c>
      <c r="Y26" s="29">
        <v>18</v>
      </c>
      <c r="Z26" s="34" t="s">
        <v>14</v>
      </c>
      <c r="AA26" s="35"/>
      <c r="AB26" s="47">
        <f t="shared" si="7"/>
        <v>0</v>
      </c>
      <c r="AC26" s="29">
        <v>48</v>
      </c>
      <c r="AD26" s="34" t="s">
        <v>14</v>
      </c>
      <c r="AE26" s="35"/>
      <c r="AF26" s="46">
        <f t="shared" si="8"/>
        <v>0</v>
      </c>
      <c r="AG26" s="3"/>
      <c r="AH26" s="3"/>
      <c r="AI26" s="3"/>
      <c r="AJ26" s="3"/>
      <c r="AK26" s="3"/>
      <c r="AL26" s="3"/>
      <c r="AM26" s="3"/>
      <c r="AN26" s="3"/>
      <c r="AO26" s="3"/>
      <c r="AP26" s="3"/>
      <c r="AQ26" s="3"/>
      <c r="AR26" s="3"/>
      <c r="AS26" s="3"/>
      <c r="AT26" s="3"/>
    </row>
    <row r="27" spans="1:46" ht="14.25" customHeight="1">
      <c r="A27" s="3"/>
      <c r="B27" s="29">
        <v>19</v>
      </c>
      <c r="C27" s="30" t="s">
        <v>17</v>
      </c>
      <c r="D27" s="31" t="s">
        <v>17</v>
      </c>
      <c r="E27" s="32">
        <f t="shared" si="0"/>
        <v>1</v>
      </c>
      <c r="F27" s="33">
        <v>44</v>
      </c>
      <c r="G27" s="34" t="s">
        <v>17</v>
      </c>
      <c r="H27" s="35"/>
      <c r="I27" s="36">
        <f t="shared" si="1"/>
        <v>0</v>
      </c>
      <c r="J27" s="37">
        <v>19</v>
      </c>
      <c r="K27" s="38" t="s">
        <v>17</v>
      </c>
      <c r="L27" s="34" t="s">
        <v>11</v>
      </c>
      <c r="M27" s="39" t="s">
        <v>20</v>
      </c>
      <c r="N27" s="40"/>
      <c r="O27" s="35"/>
      <c r="P27" s="41"/>
      <c r="Q27" s="49">
        <f t="shared" si="2"/>
        <v>0</v>
      </c>
      <c r="R27" s="43">
        <f t="shared" si="3"/>
        <v>0</v>
      </c>
      <c r="S27" s="50">
        <f t="shared" si="4"/>
        <v>0</v>
      </c>
      <c r="T27" s="45">
        <f t="shared" si="5"/>
        <v>0</v>
      </c>
      <c r="U27" s="33">
        <v>19</v>
      </c>
      <c r="V27" s="34" t="s">
        <v>28</v>
      </c>
      <c r="W27" s="35" t="s">
        <v>183</v>
      </c>
      <c r="X27" s="46">
        <f t="shared" si="6"/>
        <v>0</v>
      </c>
      <c r="Y27" s="29">
        <v>19</v>
      </c>
      <c r="Z27" s="34" t="s">
        <v>14</v>
      </c>
      <c r="AA27" s="35"/>
      <c r="AB27" s="47">
        <f t="shared" si="7"/>
        <v>0</v>
      </c>
      <c r="AC27" s="29">
        <v>49</v>
      </c>
      <c r="AD27" s="34" t="s">
        <v>13</v>
      </c>
      <c r="AE27" s="35"/>
      <c r="AF27" s="46">
        <f t="shared" si="8"/>
        <v>0</v>
      </c>
      <c r="AG27" s="3"/>
      <c r="AH27" s="3"/>
      <c r="AI27" s="3"/>
      <c r="AJ27" s="3"/>
      <c r="AK27" s="3"/>
      <c r="AL27" s="3"/>
      <c r="AM27" s="3"/>
      <c r="AN27" s="3"/>
      <c r="AO27" s="3"/>
      <c r="AP27" s="3"/>
      <c r="AQ27" s="3"/>
      <c r="AR27" s="3"/>
      <c r="AS27" s="3"/>
      <c r="AT27" s="3"/>
    </row>
    <row r="28" spans="1:46" ht="14.25" customHeight="1">
      <c r="A28" s="3"/>
      <c r="B28" s="29">
        <v>20</v>
      </c>
      <c r="C28" s="30" t="s">
        <v>10</v>
      </c>
      <c r="D28" s="31" t="s">
        <v>10</v>
      </c>
      <c r="E28" s="32">
        <f t="shared" si="0"/>
        <v>1</v>
      </c>
      <c r="F28" s="33">
        <v>45</v>
      </c>
      <c r="G28" s="34" t="s">
        <v>13</v>
      </c>
      <c r="H28" s="35"/>
      <c r="I28" s="36">
        <f t="shared" si="1"/>
        <v>0</v>
      </c>
      <c r="J28" s="56">
        <v>20</v>
      </c>
      <c r="K28" s="57" t="s">
        <v>17</v>
      </c>
      <c r="L28" s="53" t="s">
        <v>13</v>
      </c>
      <c r="M28" s="58" t="s">
        <v>10</v>
      </c>
      <c r="N28" s="59"/>
      <c r="O28" s="54"/>
      <c r="P28" s="60"/>
      <c r="Q28" s="61">
        <f t="shared" si="2"/>
        <v>0</v>
      </c>
      <c r="R28" s="62">
        <f t="shared" si="3"/>
        <v>0</v>
      </c>
      <c r="S28" s="63">
        <f t="shared" si="4"/>
        <v>0</v>
      </c>
      <c r="T28" s="64">
        <f t="shared" si="5"/>
        <v>0</v>
      </c>
      <c r="U28" s="33">
        <v>20</v>
      </c>
      <c r="V28" s="34" t="s">
        <v>16</v>
      </c>
      <c r="W28" s="35" t="s">
        <v>16</v>
      </c>
      <c r="X28" s="46">
        <f t="shared" si="6"/>
        <v>1</v>
      </c>
      <c r="Y28" s="29">
        <v>20</v>
      </c>
      <c r="Z28" s="34" t="s">
        <v>14</v>
      </c>
      <c r="AA28" s="35"/>
      <c r="AB28" s="47">
        <f t="shared" si="7"/>
        <v>0</v>
      </c>
      <c r="AC28" s="29">
        <v>50</v>
      </c>
      <c r="AD28" s="34" t="s">
        <v>14</v>
      </c>
      <c r="AE28" s="35"/>
      <c r="AF28" s="46">
        <f t="shared" si="8"/>
        <v>0</v>
      </c>
      <c r="AG28" s="3"/>
      <c r="AH28" s="3"/>
      <c r="AI28" s="3"/>
      <c r="AJ28" s="3"/>
      <c r="AK28" s="3"/>
      <c r="AL28" s="3"/>
      <c r="AM28" s="3"/>
      <c r="AN28" s="3"/>
      <c r="AO28" s="3"/>
      <c r="AP28" s="3"/>
      <c r="AQ28" s="3"/>
      <c r="AR28" s="3"/>
      <c r="AS28" s="3"/>
      <c r="AT28" s="3"/>
    </row>
    <row r="29" spans="1:46" ht="14.25" customHeight="1">
      <c r="A29" s="3"/>
      <c r="B29" s="29">
        <v>21</v>
      </c>
      <c r="C29" s="30" t="s">
        <v>10</v>
      </c>
      <c r="D29" s="31" t="s">
        <v>10</v>
      </c>
      <c r="E29" s="32">
        <f t="shared" si="0"/>
        <v>1</v>
      </c>
      <c r="F29" s="33">
        <v>46</v>
      </c>
      <c r="G29" s="34" t="s">
        <v>13</v>
      </c>
      <c r="H29" s="35"/>
      <c r="I29" s="46">
        <f t="shared" si="1"/>
        <v>0</v>
      </c>
      <c r="J29" s="3"/>
      <c r="K29" s="3"/>
      <c r="L29" s="3"/>
      <c r="M29" s="3"/>
      <c r="N29" s="3"/>
      <c r="O29" s="3"/>
      <c r="P29" s="3"/>
      <c r="Q29" s="3"/>
      <c r="R29" s="3"/>
      <c r="S29" s="3"/>
      <c r="T29" s="3"/>
      <c r="U29" s="29">
        <v>21</v>
      </c>
      <c r="V29" s="34" t="s">
        <v>12</v>
      </c>
      <c r="W29" s="35" t="s">
        <v>12</v>
      </c>
      <c r="X29" s="46">
        <f t="shared" si="6"/>
        <v>1</v>
      </c>
      <c r="Y29" s="29">
        <v>21</v>
      </c>
      <c r="Z29" s="34" t="s">
        <v>13</v>
      </c>
      <c r="AA29" s="35"/>
      <c r="AB29" s="47">
        <f t="shared" si="7"/>
        <v>0</v>
      </c>
      <c r="AC29" s="29">
        <v>51</v>
      </c>
      <c r="AD29" s="34" t="s">
        <v>13</v>
      </c>
      <c r="AE29" s="35"/>
      <c r="AF29" s="46">
        <f t="shared" si="8"/>
        <v>0</v>
      </c>
      <c r="AG29" s="3"/>
      <c r="AH29" s="3"/>
      <c r="AI29" s="3"/>
      <c r="AJ29" s="3"/>
      <c r="AK29" s="3"/>
      <c r="AL29" s="3"/>
      <c r="AM29" s="3"/>
      <c r="AN29" s="3"/>
      <c r="AO29" s="3"/>
      <c r="AP29" s="3"/>
      <c r="AQ29" s="3"/>
      <c r="AR29" s="3"/>
      <c r="AS29" s="3"/>
      <c r="AT29" s="3"/>
    </row>
    <row r="30" spans="1:46" ht="14.25" customHeight="1">
      <c r="A30" s="3"/>
      <c r="B30" s="29">
        <v>22</v>
      </c>
      <c r="C30" s="30" t="s">
        <v>13</v>
      </c>
      <c r="D30" s="31" t="s">
        <v>11</v>
      </c>
      <c r="E30" s="32">
        <f t="shared" si="0"/>
        <v>0</v>
      </c>
      <c r="F30" s="33">
        <v>47</v>
      </c>
      <c r="G30" s="34" t="s">
        <v>17</v>
      </c>
      <c r="H30" s="35"/>
      <c r="I30" s="46">
        <f t="shared" si="1"/>
        <v>0</v>
      </c>
      <c r="J30" s="3"/>
      <c r="K30" s="3"/>
      <c r="L30" s="3"/>
      <c r="M30" s="3"/>
      <c r="N30" s="3"/>
      <c r="O30" s="3"/>
      <c r="P30" s="3"/>
      <c r="Q30" s="3"/>
      <c r="R30" s="3"/>
      <c r="S30" s="3"/>
      <c r="T30" s="3"/>
      <c r="U30" s="29">
        <v>22</v>
      </c>
      <c r="V30" s="34" t="s">
        <v>34</v>
      </c>
      <c r="W30" s="35" t="s">
        <v>19</v>
      </c>
      <c r="X30" s="46">
        <f t="shared" si="6"/>
        <v>0</v>
      </c>
      <c r="Y30" s="29">
        <v>22</v>
      </c>
      <c r="Z30" s="34" t="s">
        <v>14</v>
      </c>
      <c r="AA30" s="35"/>
      <c r="AB30" s="47">
        <f t="shared" si="7"/>
        <v>0</v>
      </c>
      <c r="AC30" s="29">
        <v>52</v>
      </c>
      <c r="AD30" s="34" t="s">
        <v>14</v>
      </c>
      <c r="AE30" s="35"/>
      <c r="AF30" s="46">
        <f t="shared" si="8"/>
        <v>0</v>
      </c>
      <c r="AG30" s="3"/>
      <c r="AH30" s="3"/>
      <c r="AI30" s="3"/>
      <c r="AJ30" s="3"/>
      <c r="AK30" s="3"/>
      <c r="AL30" s="3"/>
      <c r="AM30" s="3"/>
      <c r="AN30" s="3"/>
      <c r="AO30" s="3"/>
      <c r="AP30" s="3"/>
      <c r="AQ30" s="3"/>
      <c r="AR30" s="3"/>
      <c r="AS30" s="3"/>
      <c r="AT30" s="3"/>
    </row>
    <row r="31" spans="1:46" ht="14.25" customHeight="1">
      <c r="A31" s="3"/>
      <c r="B31" s="29">
        <v>23</v>
      </c>
      <c r="C31" s="30" t="s">
        <v>17</v>
      </c>
      <c r="D31" s="31" t="s">
        <v>17</v>
      </c>
      <c r="E31" s="32">
        <f t="shared" si="0"/>
        <v>1</v>
      </c>
      <c r="F31" s="33">
        <v>48</v>
      </c>
      <c r="G31" s="34" t="s">
        <v>13</v>
      </c>
      <c r="H31" s="35"/>
      <c r="I31" s="46">
        <f t="shared" si="1"/>
        <v>0</v>
      </c>
      <c r="J31" s="3"/>
      <c r="K31" s="3"/>
      <c r="L31" s="3"/>
      <c r="M31" s="3"/>
      <c r="N31" s="3"/>
      <c r="O31" s="3"/>
      <c r="P31" s="3"/>
      <c r="Q31" s="3"/>
      <c r="R31" s="3"/>
      <c r="S31" s="3"/>
      <c r="T31" s="3"/>
      <c r="U31" s="29">
        <v>23</v>
      </c>
      <c r="V31" s="34" t="s">
        <v>33</v>
      </c>
      <c r="W31" s="35" t="s">
        <v>33</v>
      </c>
      <c r="X31" s="46">
        <f t="shared" si="6"/>
        <v>1</v>
      </c>
      <c r="Y31" s="29">
        <v>23</v>
      </c>
      <c r="Z31" s="34" t="s">
        <v>13</v>
      </c>
      <c r="AA31" s="35"/>
      <c r="AB31" s="47">
        <f t="shared" si="7"/>
        <v>0</v>
      </c>
      <c r="AC31" s="29">
        <v>53</v>
      </c>
      <c r="AD31" s="34" t="s">
        <v>14</v>
      </c>
      <c r="AE31" s="35"/>
      <c r="AF31" s="46">
        <f t="shared" si="8"/>
        <v>0</v>
      </c>
      <c r="AG31" s="3"/>
      <c r="AH31" s="3"/>
      <c r="AI31" s="3"/>
      <c r="AJ31" s="3"/>
      <c r="AK31" s="3"/>
      <c r="AL31" s="3"/>
      <c r="AM31" s="3"/>
      <c r="AN31" s="3"/>
      <c r="AO31" s="3"/>
      <c r="AP31" s="3"/>
      <c r="AQ31" s="3"/>
      <c r="AR31" s="3"/>
      <c r="AS31" s="3"/>
      <c r="AT31" s="3"/>
    </row>
    <row r="32" spans="1:46" ht="14.25" customHeight="1">
      <c r="A32" s="3"/>
      <c r="B32" s="29">
        <v>24</v>
      </c>
      <c r="C32" s="30" t="s">
        <v>13</v>
      </c>
      <c r="D32" s="31" t="s">
        <v>13</v>
      </c>
      <c r="E32" s="32">
        <f t="shared" si="0"/>
        <v>1</v>
      </c>
      <c r="F32" s="33">
        <v>49</v>
      </c>
      <c r="G32" s="34" t="s">
        <v>13</v>
      </c>
      <c r="H32" s="35"/>
      <c r="I32" s="46">
        <f t="shared" si="1"/>
        <v>0</v>
      </c>
      <c r="J32" s="3"/>
      <c r="K32" s="3"/>
      <c r="L32" s="3"/>
      <c r="M32" s="3"/>
      <c r="N32" s="3"/>
      <c r="O32" s="3"/>
      <c r="P32" s="3"/>
      <c r="Q32" s="3"/>
      <c r="R32" s="3"/>
      <c r="S32" s="3"/>
      <c r="T32" s="3"/>
      <c r="U32" s="29">
        <v>24</v>
      </c>
      <c r="V32" s="34" t="s">
        <v>16</v>
      </c>
      <c r="W32" s="35" t="s">
        <v>16</v>
      </c>
      <c r="X32" s="46">
        <f t="shared" si="6"/>
        <v>1</v>
      </c>
      <c r="Y32" s="29">
        <v>24</v>
      </c>
      <c r="Z32" s="34" t="s">
        <v>14</v>
      </c>
      <c r="AA32" s="35"/>
      <c r="AB32" s="47">
        <f t="shared" si="7"/>
        <v>0</v>
      </c>
      <c r="AC32" s="29">
        <v>54</v>
      </c>
      <c r="AD32" s="34" t="s">
        <v>14</v>
      </c>
      <c r="AE32" s="35"/>
      <c r="AF32" s="46">
        <f t="shared" si="8"/>
        <v>0</v>
      </c>
      <c r="AG32" s="3"/>
      <c r="AH32" s="3"/>
      <c r="AI32" s="3"/>
      <c r="AJ32" s="3"/>
      <c r="AK32" s="3"/>
      <c r="AL32" s="3"/>
      <c r="AM32" s="3"/>
      <c r="AN32" s="3"/>
      <c r="AO32" s="3"/>
      <c r="AP32" s="3"/>
      <c r="AQ32" s="3"/>
      <c r="AR32" s="3"/>
      <c r="AS32" s="3"/>
      <c r="AT32" s="3"/>
    </row>
    <row r="33" spans="1:46" ht="14.25" customHeight="1">
      <c r="A33" s="3"/>
      <c r="B33" s="65">
        <v>25</v>
      </c>
      <c r="C33" s="66" t="s">
        <v>10</v>
      </c>
      <c r="D33" s="67" t="s">
        <v>10</v>
      </c>
      <c r="E33" s="68">
        <f t="shared" si="0"/>
        <v>1</v>
      </c>
      <c r="F33" s="52">
        <v>50</v>
      </c>
      <c r="G33" s="53" t="s">
        <v>10</v>
      </c>
      <c r="H33" s="54"/>
      <c r="I33" s="55">
        <f t="shared" si="1"/>
        <v>0</v>
      </c>
      <c r="J33" s="3"/>
      <c r="K33" s="3"/>
      <c r="L33" s="3"/>
      <c r="M33" s="3"/>
      <c r="N33" s="3"/>
      <c r="O33" s="3"/>
      <c r="P33" s="3"/>
      <c r="Q33" s="3"/>
      <c r="R33" s="3"/>
      <c r="S33" s="3"/>
      <c r="T33" s="3"/>
      <c r="U33" s="29">
        <v>25</v>
      </c>
      <c r="V33" s="34" t="s">
        <v>12</v>
      </c>
      <c r="W33" s="35" t="s">
        <v>12</v>
      </c>
      <c r="X33" s="46">
        <f t="shared" si="6"/>
        <v>1</v>
      </c>
      <c r="Y33" s="29">
        <v>25</v>
      </c>
      <c r="Z33" s="34" t="s">
        <v>13</v>
      </c>
      <c r="AA33" s="35"/>
      <c r="AB33" s="47">
        <f t="shared" si="7"/>
        <v>0</v>
      </c>
      <c r="AC33" s="29">
        <v>55</v>
      </c>
      <c r="AD33" s="34" t="s">
        <v>13</v>
      </c>
      <c r="AE33" s="35"/>
      <c r="AF33" s="46">
        <f t="shared" si="8"/>
        <v>0</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9">
        <v>26</v>
      </c>
      <c r="V34" s="34" t="s">
        <v>20</v>
      </c>
      <c r="W34" s="35"/>
      <c r="X34" s="46">
        <f t="shared" si="6"/>
        <v>0</v>
      </c>
      <c r="Y34" s="29">
        <v>26</v>
      </c>
      <c r="Z34" s="34" t="s">
        <v>13</v>
      </c>
      <c r="AA34" s="35"/>
      <c r="AB34" s="47">
        <f t="shared" si="7"/>
        <v>0</v>
      </c>
      <c r="AC34" s="29">
        <v>56</v>
      </c>
      <c r="AD34" s="34" t="s">
        <v>13</v>
      </c>
      <c r="AE34" s="35"/>
      <c r="AF34" s="46">
        <f t="shared" si="8"/>
        <v>0</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9">
        <v>27</v>
      </c>
      <c r="V35" s="34" t="s">
        <v>35</v>
      </c>
      <c r="W35" s="35"/>
      <c r="X35" s="46">
        <f t="shared" si="6"/>
        <v>0</v>
      </c>
      <c r="Y35" s="29">
        <v>27</v>
      </c>
      <c r="Z35" s="34" t="s">
        <v>13</v>
      </c>
      <c r="AA35" s="35"/>
      <c r="AB35" s="47">
        <f t="shared" si="7"/>
        <v>0</v>
      </c>
      <c r="AC35" s="29">
        <v>57</v>
      </c>
      <c r="AD35" s="34" t="s">
        <v>14</v>
      </c>
      <c r="AE35" s="35"/>
      <c r="AF35" s="46">
        <f t="shared" si="8"/>
        <v>0</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9">
        <v>28</v>
      </c>
      <c r="V36" s="34" t="s">
        <v>16</v>
      </c>
      <c r="W36" s="35"/>
      <c r="X36" s="46">
        <f t="shared" si="6"/>
        <v>0</v>
      </c>
      <c r="Y36" s="29">
        <v>28</v>
      </c>
      <c r="Z36" s="34" t="s">
        <v>13</v>
      </c>
      <c r="AA36" s="35"/>
      <c r="AB36" s="47">
        <f t="shared" si="7"/>
        <v>0</v>
      </c>
      <c r="AC36" s="29">
        <v>58</v>
      </c>
      <c r="AD36" s="34" t="s">
        <v>13</v>
      </c>
      <c r="AE36" s="35"/>
      <c r="AF36" s="46">
        <f t="shared" si="8"/>
        <v>0</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9">
        <v>29</v>
      </c>
      <c r="V37" s="34" t="s">
        <v>30</v>
      </c>
      <c r="W37" s="35"/>
      <c r="X37" s="46">
        <f t="shared" si="6"/>
        <v>0</v>
      </c>
      <c r="Y37" s="29">
        <v>29</v>
      </c>
      <c r="Z37" s="34" t="s">
        <v>14</v>
      </c>
      <c r="AA37" s="35"/>
      <c r="AB37" s="47">
        <f t="shared" si="7"/>
        <v>0</v>
      </c>
      <c r="AC37" s="29">
        <v>59</v>
      </c>
      <c r="AD37" s="34" t="s">
        <v>14</v>
      </c>
      <c r="AE37" s="35"/>
      <c r="AF37" s="46">
        <f t="shared" si="8"/>
        <v>0</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5">
        <v>30</v>
      </c>
      <c r="V38" s="53" t="s">
        <v>30</v>
      </c>
      <c r="W38" s="54"/>
      <c r="X38" s="55">
        <f t="shared" si="6"/>
        <v>0</v>
      </c>
      <c r="Y38" s="65">
        <v>30</v>
      </c>
      <c r="Z38" s="53" t="s">
        <v>14</v>
      </c>
      <c r="AA38" s="54"/>
      <c r="AB38" s="69">
        <f t="shared" si="7"/>
        <v>0</v>
      </c>
      <c r="AC38" s="65">
        <v>60</v>
      </c>
      <c r="AD38" s="53" t="s">
        <v>14</v>
      </c>
      <c r="AE38" s="54"/>
      <c r="AF38" s="55">
        <f t="shared" si="8"/>
        <v>0</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70"/>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32" t="s">
        <v>36</v>
      </c>
      <c r="J41" s="133"/>
      <c r="K41" s="133"/>
      <c r="L41" s="133"/>
      <c r="M41" s="133"/>
      <c r="N41" s="134"/>
      <c r="O41" s="132" t="s">
        <v>37</v>
      </c>
      <c r="P41" s="133"/>
      <c r="Q41" s="133"/>
      <c r="R41" s="133"/>
      <c r="S41" s="133"/>
      <c r="T41" s="134"/>
      <c r="U41" s="132" t="s">
        <v>38</v>
      </c>
      <c r="V41" s="133"/>
      <c r="W41" s="133"/>
      <c r="X41" s="134"/>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35">
        <f>SUM(E9:E33,I9:I33)</f>
        <v>24</v>
      </c>
      <c r="C42" s="134"/>
      <c r="D42" s="135" t="s">
        <v>5</v>
      </c>
      <c r="E42" s="133"/>
      <c r="F42" s="134"/>
      <c r="G42" s="3"/>
      <c r="H42" s="3"/>
      <c r="I42" s="136">
        <f>VLOOKUP("resultado",FactorV,2,FALSE)</f>
        <v>22</v>
      </c>
      <c r="J42" s="133"/>
      <c r="K42" s="133"/>
      <c r="L42" s="133"/>
      <c r="M42" s="133"/>
      <c r="N42" s="134"/>
      <c r="O42" s="136">
        <f>VLOOKUP("resultado",FactorV,3,FALSE)</f>
        <v>27</v>
      </c>
      <c r="P42" s="133"/>
      <c r="Q42" s="133"/>
      <c r="R42" s="133"/>
      <c r="S42" s="133"/>
      <c r="T42" s="134"/>
      <c r="U42" s="136">
        <f>VLOOKUP("resultado",FactorV,4,FALSE)</f>
        <v>6</v>
      </c>
      <c r="V42" s="133"/>
      <c r="W42" s="133"/>
      <c r="X42" s="134"/>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35">
        <f>SUM(T9:T28)</f>
        <v>18</v>
      </c>
      <c r="C43" s="134"/>
      <c r="D43" s="135" t="s">
        <v>6</v>
      </c>
      <c r="E43" s="133"/>
      <c r="F43" s="134"/>
      <c r="G43" s="3"/>
      <c r="H43" s="3"/>
      <c r="I43" s="136">
        <f>VLOOKUP("resultado",FactorE,2,FALSE)</f>
        <v>13</v>
      </c>
      <c r="J43" s="133"/>
      <c r="K43" s="133"/>
      <c r="L43" s="133"/>
      <c r="M43" s="133"/>
      <c r="N43" s="134"/>
      <c r="O43" s="136">
        <f>VLOOKUP("resultado",FactorE,3,FALSE)</f>
        <v>18</v>
      </c>
      <c r="P43" s="133"/>
      <c r="Q43" s="133"/>
      <c r="R43" s="133"/>
      <c r="S43" s="133"/>
      <c r="T43" s="134"/>
      <c r="U43" s="136">
        <f>VLOOKUP("resultado",FactorE,4,FALSE)</f>
        <v>3</v>
      </c>
      <c r="V43" s="133"/>
      <c r="W43" s="133"/>
      <c r="X43" s="134"/>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35">
        <f>SUM(X9:X38)</f>
        <v>22</v>
      </c>
      <c r="C44" s="134"/>
      <c r="D44" s="135" t="s">
        <v>7</v>
      </c>
      <c r="E44" s="133"/>
      <c r="F44" s="134"/>
      <c r="G44" s="3"/>
      <c r="H44" s="3"/>
      <c r="I44" s="136">
        <f>VLOOKUP("resultado",FactorR,2,FALSE)</f>
        <v>22</v>
      </c>
      <c r="J44" s="133"/>
      <c r="K44" s="133"/>
      <c r="L44" s="133"/>
      <c r="M44" s="133"/>
      <c r="N44" s="134"/>
      <c r="O44" s="136">
        <f>VLOOKUP("resultado",FactorR,3,FALSE)</f>
        <v>24</v>
      </c>
      <c r="P44" s="133"/>
      <c r="Q44" s="133"/>
      <c r="R44" s="133"/>
      <c r="S44" s="133"/>
      <c r="T44" s="134"/>
      <c r="U44" s="136">
        <f>VLOOKUP("resultado",FactorR,4,FALSE)</f>
        <v>8</v>
      </c>
      <c r="V44" s="133"/>
      <c r="W44" s="133"/>
      <c r="X44" s="134"/>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35">
        <f>SUM(AB9:AB38)+SUM(AF9:AF38)+SUM(AJ9:AJ18)</f>
        <v>6</v>
      </c>
      <c r="C45" s="134"/>
      <c r="D45" s="135" t="s">
        <v>8</v>
      </c>
      <c r="E45" s="133"/>
      <c r="F45" s="134"/>
      <c r="G45" s="3"/>
      <c r="H45" s="3"/>
      <c r="I45" s="136">
        <f>VLOOKUP("resultado",FactorN,2,FALSE)</f>
        <v>1</v>
      </c>
      <c r="J45" s="133"/>
      <c r="K45" s="133"/>
      <c r="L45" s="133"/>
      <c r="M45" s="133"/>
      <c r="N45" s="134"/>
      <c r="O45" s="136">
        <f>VLOOKUP("resultado",FactorN,3,FALSE)</f>
        <v>7</v>
      </c>
      <c r="P45" s="133"/>
      <c r="Q45" s="133"/>
      <c r="R45" s="133"/>
      <c r="S45" s="133"/>
      <c r="T45" s="134"/>
      <c r="U45" s="136">
        <f>VLOOKUP("resultado",FactorN,4,FALSE)</f>
        <v>1</v>
      </c>
      <c r="V45" s="133"/>
      <c r="W45" s="133"/>
      <c r="X45" s="134"/>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35">
        <f>AK9</f>
        <v>27</v>
      </c>
      <c r="C46" s="134"/>
      <c r="D46" s="135" t="str">
        <f>AK8</f>
        <v>FACTOR F</v>
      </c>
      <c r="E46" s="133"/>
      <c r="F46" s="134"/>
      <c r="G46" s="3"/>
      <c r="H46" s="3"/>
      <c r="I46" s="136">
        <f>VLOOKUP("resultado",FactorF,2,FALSE)</f>
        <v>26</v>
      </c>
      <c r="J46" s="133"/>
      <c r="K46" s="133"/>
      <c r="L46" s="133"/>
      <c r="M46" s="133"/>
      <c r="N46" s="134"/>
      <c r="O46" s="136">
        <f>VLOOKUP("resultado",FactorF,3,FALSE)</f>
        <v>28</v>
      </c>
      <c r="P46" s="133"/>
      <c r="Q46" s="133"/>
      <c r="R46" s="133"/>
      <c r="S46" s="133"/>
      <c r="T46" s="134"/>
      <c r="U46" s="136">
        <f>VLOOKUP("resultado",FactorF,4,FALSE)</f>
        <v>2</v>
      </c>
      <c r="V46" s="133"/>
      <c r="W46" s="133"/>
      <c r="X46" s="134"/>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35">
        <f>SUM(B42:B46)</f>
        <v>97</v>
      </c>
      <c r="C47" s="134"/>
      <c r="D47" s="135" t="s">
        <v>39</v>
      </c>
      <c r="E47" s="133"/>
      <c r="F47" s="134"/>
      <c r="G47" s="3"/>
      <c r="H47" s="3"/>
      <c r="I47" s="136">
        <f>VLOOKUP("resultado",Total,2,FALSE)</f>
        <v>83</v>
      </c>
      <c r="J47" s="133"/>
      <c r="K47" s="133"/>
      <c r="L47" s="133"/>
      <c r="M47" s="133"/>
      <c r="N47" s="134"/>
      <c r="O47" s="136">
        <f>VLOOKUP("resultado",Total,3,FALSE)</f>
        <v>126.5</v>
      </c>
      <c r="P47" s="133"/>
      <c r="Q47" s="133"/>
      <c r="R47" s="133"/>
      <c r="S47" s="133"/>
      <c r="T47" s="134"/>
      <c r="U47" s="136" t="str">
        <f>VLOOKUP("resultado",Total,4,FALSE)</f>
        <v>Inferior</v>
      </c>
      <c r="V47" s="133"/>
      <c r="W47" s="133"/>
      <c r="X47" s="134"/>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3">
    <mergeCell ref="B45:C45"/>
    <mergeCell ref="D45:F45"/>
    <mergeCell ref="X4:Y4"/>
    <mergeCell ref="B42:C42"/>
    <mergeCell ref="B43:C43"/>
    <mergeCell ref="D43:F43"/>
    <mergeCell ref="B44:C44"/>
    <mergeCell ref="D44:F44"/>
    <mergeCell ref="B47:C47"/>
    <mergeCell ref="D47:F47"/>
    <mergeCell ref="I47:N47"/>
    <mergeCell ref="O47:T47"/>
    <mergeCell ref="U47:X47"/>
    <mergeCell ref="B46:C46"/>
    <mergeCell ref="D46:F46"/>
    <mergeCell ref="I46:N46"/>
    <mergeCell ref="O46:T46"/>
    <mergeCell ref="U46:X46"/>
    <mergeCell ref="I44:N44"/>
    <mergeCell ref="I45:N45"/>
    <mergeCell ref="O45:T45"/>
    <mergeCell ref="U45:X45"/>
    <mergeCell ref="I42:N42"/>
    <mergeCell ref="O42:T42"/>
    <mergeCell ref="I43:N43"/>
    <mergeCell ref="O43:T43"/>
    <mergeCell ref="U43:X43"/>
    <mergeCell ref="O44:T44"/>
    <mergeCell ref="U44:X44"/>
    <mergeCell ref="I41:N41"/>
    <mergeCell ref="O41:T41"/>
    <mergeCell ref="U41:X41"/>
    <mergeCell ref="D42:F42"/>
    <mergeCell ref="U42:X42"/>
    <mergeCell ref="B1:AJ1"/>
    <mergeCell ref="B4:J4"/>
    <mergeCell ref="B5:J5"/>
    <mergeCell ref="B6:J6"/>
    <mergeCell ref="B8:I8"/>
    <mergeCell ref="Y8:AJ8"/>
    <mergeCell ref="B3:J3"/>
    <mergeCell ref="J8:T8"/>
    <mergeCell ref="U8:X8"/>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workbookViewId="0">
      <selection activeCell="N35" sqref="N35"/>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9" t="s">
        <v>40</v>
      </c>
      <c r="B1" s="124"/>
      <c r="C1" s="124"/>
      <c r="D1" s="124"/>
      <c r="E1" s="124"/>
      <c r="F1" s="124"/>
      <c r="G1" s="124"/>
      <c r="H1" s="124"/>
      <c r="I1" s="124"/>
      <c r="J1" s="124"/>
      <c r="K1" s="124"/>
      <c r="L1" s="124"/>
      <c r="M1" s="124"/>
    </row>
    <row r="2" spans="1:13" ht="14.25" customHeight="1">
      <c r="A2" s="140" t="s">
        <v>41</v>
      </c>
      <c r="B2" s="124"/>
      <c r="C2" s="124"/>
      <c r="D2" s="71" t="s">
        <v>181</v>
      </c>
      <c r="E2" s="71"/>
      <c r="F2" s="71"/>
      <c r="G2" s="71"/>
      <c r="H2" s="71"/>
      <c r="I2" s="71"/>
      <c r="J2" s="72" t="s">
        <v>1</v>
      </c>
      <c r="K2" s="71">
        <v>15</v>
      </c>
      <c r="L2" s="71"/>
      <c r="M2" s="73"/>
    </row>
    <row r="3" spans="1:13" ht="14.25" customHeight="1">
      <c r="A3" s="74" t="s">
        <v>3</v>
      </c>
      <c r="B3" s="71" t="s">
        <v>182</v>
      </c>
      <c r="C3" s="71"/>
      <c r="D3" s="71"/>
      <c r="E3" s="71"/>
      <c r="F3" s="71"/>
      <c r="G3" s="71"/>
      <c r="H3" s="71"/>
      <c r="I3" s="71"/>
      <c r="J3" s="72" t="s">
        <v>4</v>
      </c>
      <c r="K3" s="75">
        <v>70752006</v>
      </c>
      <c r="L3" s="75"/>
      <c r="M3" s="73"/>
    </row>
    <row r="4" spans="1:13" ht="14.25" customHeight="1">
      <c r="A4" s="74" t="s">
        <v>42</v>
      </c>
      <c r="B4" s="75">
        <v>4</v>
      </c>
      <c r="C4" s="75"/>
      <c r="D4" s="75"/>
      <c r="E4" s="75"/>
      <c r="F4" s="73"/>
      <c r="G4" s="73"/>
      <c r="H4" s="73"/>
      <c r="I4" s="73"/>
      <c r="J4" s="72" t="s">
        <v>43</v>
      </c>
      <c r="K4" s="71"/>
      <c r="L4" s="71"/>
      <c r="M4" s="73"/>
    </row>
    <row r="5" spans="1:13" ht="14.25" customHeight="1"/>
    <row r="6" spans="1:13" ht="14.25" hidden="1" customHeight="1">
      <c r="A6" s="76" t="s">
        <v>44</v>
      </c>
      <c r="B6" s="76">
        <v>0</v>
      </c>
      <c r="C6" s="76">
        <v>1</v>
      </c>
      <c r="D6" s="76">
        <v>2</v>
      </c>
      <c r="E6" s="76">
        <v>3</v>
      </c>
      <c r="F6" s="76">
        <v>4</v>
      </c>
      <c r="H6" s="76" t="s">
        <v>44</v>
      </c>
      <c r="I6" s="76">
        <v>5</v>
      </c>
      <c r="J6" s="76">
        <v>6</v>
      </c>
      <c r="K6" s="76">
        <v>7</v>
      </c>
      <c r="L6" s="76">
        <v>8</v>
      </c>
      <c r="M6" s="76">
        <v>9</v>
      </c>
    </row>
    <row r="7" spans="1:13" ht="14.25" customHeight="1">
      <c r="A7" s="77">
        <v>1</v>
      </c>
      <c r="B7" s="78">
        <v>2</v>
      </c>
      <c r="C7" s="43"/>
      <c r="D7" s="43"/>
      <c r="E7" s="43"/>
      <c r="F7" s="43"/>
      <c r="H7" s="77">
        <v>31</v>
      </c>
      <c r="I7" s="78">
        <v>4</v>
      </c>
      <c r="J7" s="43"/>
      <c r="K7" s="43"/>
      <c r="L7" s="43"/>
      <c r="M7" s="43"/>
    </row>
    <row r="8" spans="1:13" ht="14.25" customHeight="1">
      <c r="A8" s="77">
        <v>2</v>
      </c>
      <c r="B8" s="43"/>
      <c r="C8" s="78">
        <v>2</v>
      </c>
      <c r="D8" s="43"/>
      <c r="E8" s="43"/>
      <c r="F8" s="43"/>
      <c r="H8" s="77">
        <v>32</v>
      </c>
      <c r="I8" s="43"/>
      <c r="J8" s="78">
        <v>3</v>
      </c>
      <c r="K8" s="43"/>
      <c r="L8" s="43"/>
      <c r="M8" s="43"/>
    </row>
    <row r="9" spans="1:13" ht="14.25" customHeight="1">
      <c r="A9" s="77">
        <v>3</v>
      </c>
      <c r="B9" s="43"/>
      <c r="C9" s="43"/>
      <c r="D9" s="78">
        <v>2</v>
      </c>
      <c r="E9" s="43"/>
      <c r="F9" s="43"/>
      <c r="H9" s="77">
        <v>33</v>
      </c>
      <c r="I9" s="43"/>
      <c r="J9" s="43"/>
      <c r="K9" s="78">
        <v>4</v>
      </c>
      <c r="L9" s="43"/>
      <c r="M9" s="43"/>
    </row>
    <row r="10" spans="1:13" ht="14.25" customHeight="1">
      <c r="A10" s="77">
        <v>4</v>
      </c>
      <c r="B10" s="43"/>
      <c r="C10" s="43"/>
      <c r="D10" s="43"/>
      <c r="E10" s="78">
        <v>4</v>
      </c>
      <c r="F10" s="43"/>
      <c r="H10" s="77">
        <v>34</v>
      </c>
      <c r="I10" s="43"/>
      <c r="J10" s="43"/>
      <c r="K10" s="43"/>
      <c r="L10" s="78">
        <v>3</v>
      </c>
      <c r="M10" s="43"/>
    </row>
    <row r="11" spans="1:13" ht="14.25" customHeight="1">
      <c r="A11" s="77">
        <v>5</v>
      </c>
      <c r="B11" s="43"/>
      <c r="C11" s="43"/>
      <c r="D11" s="43"/>
      <c r="E11" s="43"/>
      <c r="F11" s="78">
        <v>3</v>
      </c>
      <c r="H11" s="77">
        <v>35</v>
      </c>
      <c r="I11" s="43"/>
      <c r="J11" s="43"/>
      <c r="K11" s="43"/>
      <c r="L11" s="43"/>
      <c r="M11" s="78">
        <v>2</v>
      </c>
    </row>
    <row r="12" spans="1:13" ht="14.25" customHeight="1">
      <c r="A12" s="77">
        <v>6</v>
      </c>
      <c r="B12" s="78">
        <v>3</v>
      </c>
      <c r="C12" s="43"/>
      <c r="D12" s="43"/>
      <c r="E12" s="43"/>
      <c r="F12" s="43"/>
      <c r="H12" s="77">
        <v>36</v>
      </c>
      <c r="I12" s="78">
        <v>4</v>
      </c>
      <c r="J12" s="43"/>
      <c r="K12" s="43"/>
      <c r="L12" s="43"/>
      <c r="M12" s="43"/>
    </row>
    <row r="13" spans="1:13" ht="14.25" customHeight="1">
      <c r="A13" s="77">
        <v>7</v>
      </c>
      <c r="B13" s="43"/>
      <c r="C13" s="78">
        <v>4</v>
      </c>
      <c r="D13" s="43"/>
      <c r="E13" s="43"/>
      <c r="F13" s="43"/>
      <c r="H13" s="77">
        <v>37</v>
      </c>
      <c r="I13" s="43"/>
      <c r="J13" s="78">
        <v>3</v>
      </c>
      <c r="K13" s="43"/>
      <c r="L13" s="43"/>
      <c r="M13" s="43"/>
    </row>
    <row r="14" spans="1:13" ht="14.25" customHeight="1">
      <c r="A14" s="77">
        <v>8</v>
      </c>
      <c r="B14" s="43"/>
      <c r="C14" s="43"/>
      <c r="D14" s="78">
        <v>2</v>
      </c>
      <c r="E14" s="43"/>
      <c r="F14" s="43"/>
      <c r="H14" s="77">
        <v>38</v>
      </c>
      <c r="I14" s="43"/>
      <c r="J14" s="43"/>
      <c r="K14" s="78">
        <v>2</v>
      </c>
      <c r="L14" s="43"/>
      <c r="M14" s="43"/>
    </row>
    <row r="15" spans="1:13" ht="14.25" customHeight="1">
      <c r="A15" s="77">
        <v>9</v>
      </c>
      <c r="B15" s="43"/>
      <c r="C15" s="43"/>
      <c r="D15" s="43"/>
      <c r="E15" s="78">
        <v>4</v>
      </c>
      <c r="F15" s="43"/>
      <c r="H15" s="77">
        <v>39</v>
      </c>
      <c r="I15" s="43"/>
      <c r="J15" s="43"/>
      <c r="K15" s="43"/>
      <c r="L15" s="78">
        <v>4</v>
      </c>
      <c r="M15" s="43"/>
    </row>
    <row r="16" spans="1:13" ht="14.25" customHeight="1">
      <c r="A16" s="77">
        <v>10</v>
      </c>
      <c r="B16" s="43"/>
      <c r="C16" s="43"/>
      <c r="D16" s="43"/>
      <c r="E16" s="43"/>
      <c r="F16" s="78">
        <v>3</v>
      </c>
      <c r="H16" s="77">
        <v>40</v>
      </c>
      <c r="I16" s="43"/>
      <c r="J16" s="43"/>
      <c r="K16" s="43"/>
      <c r="L16" s="43"/>
      <c r="M16" s="78">
        <v>2</v>
      </c>
    </row>
    <row r="17" spans="1:13" ht="14.25" customHeight="1">
      <c r="A17" s="77">
        <v>11</v>
      </c>
      <c r="B17" s="78">
        <v>3</v>
      </c>
      <c r="C17" s="43"/>
      <c r="D17" s="43"/>
      <c r="E17" s="43"/>
      <c r="F17" s="43"/>
      <c r="H17" s="77">
        <v>41</v>
      </c>
      <c r="I17" s="78">
        <v>4</v>
      </c>
      <c r="J17" s="43"/>
      <c r="K17" s="43"/>
      <c r="L17" s="43"/>
      <c r="M17" s="43"/>
    </row>
    <row r="18" spans="1:13" ht="14.25" customHeight="1">
      <c r="A18" s="77">
        <v>12</v>
      </c>
      <c r="B18" s="43"/>
      <c r="C18" s="78">
        <v>4</v>
      </c>
      <c r="D18" s="43"/>
      <c r="E18" s="43"/>
      <c r="F18" s="43"/>
      <c r="H18" s="77">
        <v>42</v>
      </c>
      <c r="I18" s="43"/>
      <c r="J18" s="78">
        <v>3</v>
      </c>
      <c r="K18" s="43"/>
      <c r="L18" s="43"/>
      <c r="M18" s="43"/>
    </row>
    <row r="19" spans="1:13" ht="14.25" customHeight="1">
      <c r="A19" s="77">
        <v>13</v>
      </c>
      <c r="B19" s="43"/>
      <c r="C19" s="43"/>
      <c r="D19" s="78">
        <v>2</v>
      </c>
      <c r="E19" s="43"/>
      <c r="F19" s="43"/>
      <c r="H19" s="77">
        <v>43</v>
      </c>
      <c r="I19" s="43"/>
      <c r="J19" s="43"/>
      <c r="K19" s="78">
        <v>3</v>
      </c>
      <c r="L19" s="43"/>
      <c r="M19" s="43"/>
    </row>
    <row r="20" spans="1:13" ht="14.25" customHeight="1">
      <c r="A20" s="77">
        <v>14</v>
      </c>
      <c r="B20" s="43"/>
      <c r="C20" s="43"/>
      <c r="D20" s="43"/>
      <c r="E20" s="78">
        <v>5</v>
      </c>
      <c r="F20" s="43"/>
      <c r="H20" s="77">
        <v>44</v>
      </c>
      <c r="I20" s="43"/>
      <c r="J20" s="43"/>
      <c r="K20" s="43"/>
      <c r="L20" s="78">
        <v>4</v>
      </c>
      <c r="M20" s="43"/>
    </row>
    <row r="21" spans="1:13" ht="14.25" customHeight="1">
      <c r="A21" s="77">
        <v>15</v>
      </c>
      <c r="B21" s="43"/>
      <c r="C21" s="43"/>
      <c r="D21" s="43"/>
      <c r="E21" s="43"/>
      <c r="F21" s="78">
        <v>5</v>
      </c>
      <c r="H21" s="77">
        <v>45</v>
      </c>
      <c r="I21" s="43"/>
      <c r="J21" s="43"/>
      <c r="K21" s="43"/>
      <c r="L21" s="43"/>
      <c r="M21" s="78">
        <v>2</v>
      </c>
    </row>
    <row r="22" spans="1:13" ht="14.25" customHeight="1">
      <c r="A22" s="77">
        <v>16</v>
      </c>
      <c r="B22" s="78">
        <v>5</v>
      </c>
      <c r="C22" s="43"/>
      <c r="D22" s="43"/>
      <c r="E22" s="43"/>
      <c r="F22" s="43"/>
      <c r="H22" s="77">
        <v>46</v>
      </c>
      <c r="I22" s="78">
        <v>2</v>
      </c>
      <c r="J22" s="43"/>
      <c r="K22" s="43"/>
      <c r="L22" s="43"/>
      <c r="M22" s="43"/>
    </row>
    <row r="23" spans="1:13" ht="14.25" customHeight="1">
      <c r="A23" s="77">
        <v>17</v>
      </c>
      <c r="B23" s="43"/>
      <c r="C23" s="78">
        <v>2</v>
      </c>
      <c r="D23" s="43"/>
      <c r="E23" s="43"/>
      <c r="F23" s="43"/>
      <c r="H23" s="77">
        <v>47</v>
      </c>
      <c r="I23" s="43"/>
      <c r="J23" s="78">
        <v>1</v>
      </c>
      <c r="K23" s="43"/>
      <c r="L23" s="43"/>
      <c r="M23" s="43"/>
    </row>
    <row r="24" spans="1:13" ht="14.25" customHeight="1">
      <c r="A24" s="77">
        <v>18</v>
      </c>
      <c r="B24" s="43"/>
      <c r="C24" s="43"/>
      <c r="D24" s="78">
        <v>2</v>
      </c>
      <c r="E24" s="43"/>
      <c r="F24" s="43"/>
      <c r="H24" s="77">
        <v>48</v>
      </c>
      <c r="I24" s="43"/>
      <c r="J24" s="43"/>
      <c r="K24" s="78">
        <v>3</v>
      </c>
      <c r="L24" s="43"/>
      <c r="M24" s="43"/>
    </row>
    <row r="25" spans="1:13" ht="14.25" customHeight="1">
      <c r="A25" s="77">
        <v>19</v>
      </c>
      <c r="B25" s="43"/>
      <c r="C25" s="43"/>
      <c r="D25" s="43"/>
      <c r="E25" s="78">
        <v>4</v>
      </c>
      <c r="F25" s="43"/>
      <c r="H25" s="77">
        <v>49</v>
      </c>
      <c r="I25" s="43"/>
      <c r="J25" s="43"/>
      <c r="K25" s="43"/>
      <c r="L25" s="78">
        <v>4</v>
      </c>
      <c r="M25" s="43"/>
    </row>
    <row r="26" spans="1:13" ht="14.25" customHeight="1">
      <c r="A26" s="77">
        <v>20</v>
      </c>
      <c r="B26" s="43"/>
      <c r="C26" s="43"/>
      <c r="D26" s="43"/>
      <c r="E26" s="43"/>
      <c r="F26" s="78">
        <v>3</v>
      </c>
      <c r="H26" s="77">
        <v>50</v>
      </c>
      <c r="I26" s="43"/>
      <c r="J26" s="43"/>
      <c r="K26" s="43"/>
      <c r="L26" s="43"/>
      <c r="M26" s="78">
        <v>3</v>
      </c>
    </row>
    <row r="27" spans="1:13" ht="14.25" customHeight="1">
      <c r="A27" s="77">
        <v>21</v>
      </c>
      <c r="B27" s="78">
        <v>2</v>
      </c>
      <c r="C27" s="43"/>
      <c r="D27" s="43"/>
      <c r="E27" s="43"/>
      <c r="F27" s="43"/>
      <c r="H27" s="77">
        <v>51</v>
      </c>
      <c r="I27" s="78">
        <v>2</v>
      </c>
      <c r="J27" s="43"/>
      <c r="K27" s="43"/>
      <c r="L27" s="43"/>
      <c r="M27" s="43"/>
    </row>
    <row r="28" spans="1:13" ht="14.25" customHeight="1">
      <c r="A28" s="77">
        <v>22</v>
      </c>
      <c r="B28" s="43"/>
      <c r="C28" s="78">
        <v>2</v>
      </c>
      <c r="D28" s="43"/>
      <c r="E28" s="43"/>
      <c r="F28" s="43"/>
      <c r="H28" s="77">
        <v>52</v>
      </c>
      <c r="I28" s="43"/>
      <c r="J28" s="78">
        <v>3</v>
      </c>
      <c r="K28" s="43"/>
      <c r="L28" s="43"/>
      <c r="M28" s="43"/>
    </row>
    <row r="29" spans="1:13" ht="14.25" customHeight="1">
      <c r="A29" s="77">
        <v>23</v>
      </c>
      <c r="B29" s="43"/>
      <c r="C29" s="43"/>
      <c r="D29" s="78">
        <v>1</v>
      </c>
      <c r="E29" s="43"/>
      <c r="F29" s="43"/>
      <c r="H29" s="77">
        <v>53</v>
      </c>
      <c r="I29" s="43"/>
      <c r="J29" s="43"/>
      <c r="K29" s="78">
        <v>2</v>
      </c>
      <c r="L29" s="43"/>
      <c r="M29" s="43"/>
    </row>
    <row r="30" spans="1:13" ht="14.25" customHeight="1">
      <c r="A30" s="77">
        <v>24</v>
      </c>
      <c r="B30" s="43"/>
      <c r="C30" s="43"/>
      <c r="D30" s="43"/>
      <c r="E30" s="78">
        <v>5</v>
      </c>
      <c r="F30" s="43"/>
      <c r="H30" s="77">
        <v>54</v>
      </c>
      <c r="I30" s="43"/>
      <c r="J30" s="43"/>
      <c r="K30" s="43"/>
      <c r="L30" s="78">
        <v>4</v>
      </c>
      <c r="M30" s="43"/>
    </row>
    <row r="31" spans="1:13" ht="14.25" customHeight="1">
      <c r="A31" s="77">
        <v>25</v>
      </c>
      <c r="B31" s="43"/>
      <c r="C31" s="43"/>
      <c r="D31" s="43"/>
      <c r="E31" s="43"/>
      <c r="F31" s="78">
        <v>3</v>
      </c>
      <c r="H31" s="77">
        <v>55</v>
      </c>
      <c r="I31" s="43"/>
      <c r="J31" s="43"/>
      <c r="K31" s="43"/>
      <c r="L31" s="43"/>
      <c r="M31" s="78">
        <v>3</v>
      </c>
    </row>
    <row r="32" spans="1:13" ht="14.25" customHeight="1">
      <c r="A32" s="77">
        <v>26</v>
      </c>
      <c r="B32" s="78">
        <v>3</v>
      </c>
      <c r="C32" s="43"/>
      <c r="D32" s="43"/>
      <c r="E32" s="43"/>
      <c r="F32" s="43"/>
      <c r="H32" s="77">
        <v>56</v>
      </c>
      <c r="I32" s="78">
        <v>4</v>
      </c>
      <c r="J32" s="43"/>
      <c r="K32" s="43"/>
      <c r="L32" s="43"/>
      <c r="M32" s="43"/>
    </row>
    <row r="33" spans="1:13" ht="14.25" customHeight="1">
      <c r="A33" s="77">
        <v>27</v>
      </c>
      <c r="B33" s="43"/>
      <c r="C33" s="78">
        <v>3</v>
      </c>
      <c r="D33" s="43"/>
      <c r="E33" s="43"/>
      <c r="F33" s="43"/>
      <c r="H33" s="77">
        <v>57</v>
      </c>
      <c r="I33" s="43"/>
      <c r="J33" s="78">
        <v>3</v>
      </c>
      <c r="K33" s="43"/>
      <c r="L33" s="43"/>
      <c r="M33" s="43"/>
    </row>
    <row r="34" spans="1:13" ht="14.25" customHeight="1">
      <c r="A34" s="77">
        <v>28</v>
      </c>
      <c r="B34" s="43"/>
      <c r="C34" s="43"/>
      <c r="D34" s="78">
        <v>1</v>
      </c>
      <c r="E34" s="43"/>
      <c r="F34" s="43"/>
      <c r="H34" s="77">
        <v>58</v>
      </c>
      <c r="I34" s="43"/>
      <c r="J34" s="43"/>
      <c r="K34" s="78">
        <v>2</v>
      </c>
      <c r="L34" s="43"/>
      <c r="M34" s="43"/>
    </row>
    <row r="35" spans="1:13" ht="14.25" customHeight="1">
      <c r="A35" s="77">
        <v>29</v>
      </c>
      <c r="B35" s="43"/>
      <c r="C35" s="43"/>
      <c r="D35" s="43"/>
      <c r="E35" s="78">
        <v>5</v>
      </c>
      <c r="F35" s="43"/>
      <c r="H35" s="77">
        <v>59</v>
      </c>
      <c r="I35" s="43"/>
      <c r="J35" s="43"/>
      <c r="K35" s="43"/>
      <c r="L35" s="78">
        <v>4</v>
      </c>
      <c r="M35" s="43"/>
    </row>
    <row r="36" spans="1:13" ht="14.25" customHeight="1">
      <c r="A36" s="77">
        <v>30</v>
      </c>
      <c r="B36" s="43"/>
      <c r="C36" s="43"/>
      <c r="D36" s="43"/>
      <c r="E36" s="43"/>
      <c r="F36" s="78">
        <v>5</v>
      </c>
      <c r="H36" s="77">
        <v>60</v>
      </c>
      <c r="I36" s="43"/>
      <c r="J36" s="43"/>
      <c r="K36" s="43"/>
      <c r="L36" s="43"/>
      <c r="M36" s="78">
        <v>2</v>
      </c>
    </row>
    <row r="37" spans="1:13" ht="14.25" hidden="1" customHeight="1">
      <c r="A37" s="79" t="s">
        <v>45</v>
      </c>
      <c r="B37" s="80">
        <f t="shared" ref="B37:F37" si="0">SUM(B7:B36)</f>
        <v>18</v>
      </c>
      <c r="C37" s="80">
        <f t="shared" si="0"/>
        <v>17</v>
      </c>
      <c r="D37" s="80">
        <f t="shared" si="0"/>
        <v>10</v>
      </c>
      <c r="E37" s="80">
        <f t="shared" si="0"/>
        <v>27</v>
      </c>
      <c r="F37" s="80">
        <f t="shared" si="0"/>
        <v>22</v>
      </c>
      <c r="H37" s="79" t="s">
        <v>45</v>
      </c>
      <c r="I37" s="80">
        <f t="shared" ref="I37:M37" si="1">SUM(I7:I36)</f>
        <v>20</v>
      </c>
      <c r="J37" s="80">
        <f t="shared" si="1"/>
        <v>16</v>
      </c>
      <c r="K37" s="80">
        <f t="shared" si="1"/>
        <v>16</v>
      </c>
      <c r="L37" s="80">
        <f t="shared" si="1"/>
        <v>23</v>
      </c>
      <c r="M37" s="80">
        <f t="shared" si="1"/>
        <v>14</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9" t="s">
        <v>46</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7" ht="14.25" customHeight="1">
      <c r="A2" s="81" t="s">
        <v>41</v>
      </c>
      <c r="B2" s="81" t="str">
        <f>KUDER!D2</f>
        <v>Maryana Nicole Delgadillo Delgadillo</v>
      </c>
      <c r="N2" s="81" t="s">
        <v>1</v>
      </c>
      <c r="O2" s="81">
        <f>KUDER!K2</f>
        <v>15</v>
      </c>
    </row>
    <row r="3" spans="1:27" ht="14.25" customHeight="1">
      <c r="A3" s="81" t="s">
        <v>47</v>
      </c>
      <c r="B3" s="81">
        <f>KUDER!K4</f>
        <v>0</v>
      </c>
      <c r="N3" s="81" t="s">
        <v>42</v>
      </c>
      <c r="O3" s="81">
        <f>KUDER!B4</f>
        <v>4</v>
      </c>
    </row>
    <row r="4" spans="1:27" ht="14.25" customHeight="1">
      <c r="A4" s="81" t="s">
        <v>48</v>
      </c>
      <c r="B4" s="81" t="str">
        <f>KUDER!B3</f>
        <v>Instituto Americano</v>
      </c>
    </row>
    <row r="5" spans="1:27" ht="14.25" customHeight="1">
      <c r="A5" s="142" t="s">
        <v>49</v>
      </c>
      <c r="B5" s="144" t="s">
        <v>50</v>
      </c>
      <c r="C5" s="130"/>
      <c r="D5" s="130"/>
      <c r="E5" s="130"/>
      <c r="F5" s="130"/>
      <c r="G5" s="130"/>
      <c r="H5" s="130"/>
      <c r="I5" s="130"/>
      <c r="J5" s="130"/>
      <c r="K5" s="130"/>
      <c r="L5" s="130"/>
      <c r="M5" s="130"/>
      <c r="N5" s="130"/>
      <c r="O5" s="130"/>
      <c r="P5" s="130"/>
      <c r="Q5" s="130"/>
      <c r="R5" s="130"/>
      <c r="S5" s="130"/>
      <c r="T5" s="130"/>
      <c r="U5" s="130"/>
      <c r="V5" s="130"/>
      <c r="W5" s="130"/>
      <c r="X5" s="130"/>
      <c r="Y5" s="130"/>
      <c r="Z5" s="131"/>
    </row>
    <row r="6" spans="1:27" ht="14.25" customHeight="1">
      <c r="A6" s="143"/>
      <c r="B6" s="82" t="s">
        <v>51</v>
      </c>
      <c r="C6" s="83" t="s">
        <v>52</v>
      </c>
      <c r="D6" s="83" t="s">
        <v>53</v>
      </c>
      <c r="E6" s="84" t="s">
        <v>54</v>
      </c>
      <c r="F6" s="82" t="s">
        <v>55</v>
      </c>
      <c r="G6" s="83" t="s">
        <v>56</v>
      </c>
      <c r="H6" s="83" t="s">
        <v>57</v>
      </c>
      <c r="I6" s="83" t="s">
        <v>58</v>
      </c>
      <c r="J6" s="83" t="s">
        <v>59</v>
      </c>
      <c r="K6" s="84" t="s">
        <v>60</v>
      </c>
      <c r="L6" s="82" t="s">
        <v>61</v>
      </c>
      <c r="M6" s="85">
        <v>17</v>
      </c>
      <c r="N6" s="85">
        <v>18</v>
      </c>
      <c r="O6" s="85">
        <v>19</v>
      </c>
      <c r="P6" s="86">
        <v>20</v>
      </c>
      <c r="Q6" s="87">
        <v>21</v>
      </c>
      <c r="R6" s="85">
        <v>22</v>
      </c>
      <c r="S6" s="85">
        <v>23</v>
      </c>
      <c r="T6" s="85">
        <v>24</v>
      </c>
      <c r="U6" s="85">
        <v>25</v>
      </c>
      <c r="V6" s="86">
        <v>26</v>
      </c>
      <c r="W6" s="87">
        <v>27</v>
      </c>
      <c r="X6" s="85">
        <v>28</v>
      </c>
      <c r="Y6" s="85">
        <v>29</v>
      </c>
      <c r="Z6" s="86">
        <v>30</v>
      </c>
      <c r="AA6" s="1"/>
    </row>
    <row r="7" spans="1:27" ht="14.25" customHeight="1">
      <c r="A7" s="88" t="s">
        <v>62</v>
      </c>
      <c r="B7" s="89"/>
      <c r="C7" s="90"/>
      <c r="D7" s="90"/>
      <c r="E7" s="91"/>
      <c r="F7" s="92"/>
      <c r="G7" s="90"/>
      <c r="H7" s="90"/>
      <c r="I7" s="90" t="s">
        <v>19</v>
      </c>
      <c r="J7" s="90"/>
      <c r="K7" s="91"/>
      <c r="L7" s="92"/>
      <c r="M7" s="90"/>
      <c r="N7" s="90"/>
      <c r="O7" s="90"/>
      <c r="P7" s="91"/>
      <c r="Q7" s="92"/>
      <c r="R7" s="90"/>
      <c r="S7" s="90"/>
      <c r="T7" s="90"/>
      <c r="U7" s="90"/>
      <c r="V7" s="91"/>
      <c r="W7" s="92"/>
      <c r="X7" s="90"/>
      <c r="Y7" s="90"/>
      <c r="Z7" s="91"/>
    </row>
    <row r="8" spans="1:27" ht="14.25" customHeight="1">
      <c r="A8" s="93" t="s">
        <v>63</v>
      </c>
      <c r="B8" s="94"/>
      <c r="C8" s="77"/>
      <c r="D8" s="77"/>
      <c r="E8" s="95"/>
      <c r="F8" s="96" t="s">
        <v>19</v>
      </c>
      <c r="G8" s="77"/>
      <c r="H8" s="77"/>
      <c r="I8" s="77"/>
      <c r="J8" s="77"/>
      <c r="K8" s="95"/>
      <c r="L8" s="96"/>
      <c r="M8" s="77"/>
      <c r="N8" s="77"/>
      <c r="O8" s="77"/>
      <c r="P8" s="95"/>
      <c r="Q8" s="96"/>
      <c r="R8" s="77"/>
      <c r="S8" s="77"/>
      <c r="T8" s="77"/>
      <c r="U8" s="77"/>
      <c r="V8" s="95"/>
      <c r="W8" s="96"/>
      <c r="X8" s="77"/>
      <c r="Y8" s="77"/>
      <c r="Z8" s="95"/>
    </row>
    <row r="9" spans="1:27" ht="14.25" customHeight="1">
      <c r="A9" s="93" t="s">
        <v>64</v>
      </c>
      <c r="B9" s="94"/>
      <c r="C9" s="77"/>
      <c r="D9" s="77"/>
      <c r="E9" s="95"/>
      <c r="F9" s="96"/>
      <c r="G9" s="77"/>
      <c r="H9" s="77"/>
      <c r="I9" s="77"/>
      <c r="J9" s="77"/>
      <c r="K9" s="95"/>
      <c r="L9" s="96"/>
      <c r="M9" s="77" t="s">
        <v>19</v>
      </c>
      <c r="N9" s="77"/>
      <c r="O9" s="77"/>
      <c r="P9" s="95"/>
      <c r="Q9" s="96"/>
      <c r="R9" s="77"/>
      <c r="S9" s="77"/>
      <c r="T9" s="77"/>
      <c r="U9" s="77"/>
      <c r="V9" s="95"/>
      <c r="W9" s="96"/>
      <c r="X9" s="77"/>
      <c r="Y9" s="77"/>
      <c r="Z9" s="95"/>
    </row>
    <row r="10" spans="1:27" ht="14.25" customHeight="1">
      <c r="A10" s="93" t="s">
        <v>65</v>
      </c>
      <c r="B10" s="94"/>
      <c r="C10" s="77"/>
      <c r="D10" s="77"/>
      <c r="E10" s="95"/>
      <c r="F10" s="96"/>
      <c r="G10" s="77"/>
      <c r="H10" s="77"/>
      <c r="I10" s="77"/>
      <c r="J10" s="77"/>
      <c r="K10" s="95"/>
      <c r="L10" s="96"/>
      <c r="M10" s="77" t="s">
        <v>19</v>
      </c>
      <c r="N10" s="77"/>
      <c r="O10" s="77"/>
      <c r="P10" s="95"/>
      <c r="Q10" s="96"/>
      <c r="R10" s="77"/>
      <c r="S10" s="77"/>
      <c r="T10" s="77"/>
      <c r="U10" s="77"/>
      <c r="V10" s="95"/>
      <c r="W10" s="96"/>
      <c r="X10" s="77"/>
      <c r="Y10" s="77"/>
      <c r="Z10" s="95"/>
    </row>
    <row r="11" spans="1:27" ht="14.25" customHeight="1">
      <c r="A11" s="93" t="s">
        <v>66</v>
      </c>
      <c r="B11" s="94"/>
      <c r="C11" s="77"/>
      <c r="D11" s="77"/>
      <c r="E11" s="95"/>
      <c r="F11" s="96"/>
      <c r="G11" s="77"/>
      <c r="H11" s="77"/>
      <c r="I11" s="77"/>
      <c r="J11" s="77"/>
      <c r="K11" s="95"/>
      <c r="L11" s="96"/>
      <c r="M11" s="77"/>
      <c r="N11" s="77"/>
      <c r="O11" s="77"/>
      <c r="P11" s="95"/>
      <c r="Q11" s="96"/>
      <c r="R11" s="77"/>
      <c r="S11" s="77"/>
      <c r="T11" s="77"/>
      <c r="U11" s="97" t="s">
        <v>19</v>
      </c>
      <c r="V11" s="95"/>
      <c r="W11" s="96"/>
      <c r="X11" s="77"/>
      <c r="Y11" s="77"/>
      <c r="Z11" s="95"/>
    </row>
    <row r="12" spans="1:27" ht="14.25" customHeight="1">
      <c r="A12" s="93" t="s">
        <v>67</v>
      </c>
      <c r="B12" s="94"/>
      <c r="C12" s="77"/>
      <c r="D12" s="77"/>
      <c r="E12" s="95"/>
      <c r="F12" s="96"/>
      <c r="G12" s="77" t="s">
        <v>19</v>
      </c>
      <c r="H12" s="77"/>
      <c r="I12" s="77"/>
      <c r="J12" s="77"/>
      <c r="K12" s="95"/>
      <c r="L12" s="96"/>
      <c r="M12" s="77"/>
      <c r="N12" s="77"/>
      <c r="O12" s="77"/>
      <c r="P12" s="95"/>
      <c r="Q12" s="96"/>
      <c r="R12" s="77"/>
      <c r="S12" s="77"/>
      <c r="T12" s="77"/>
      <c r="U12" s="77"/>
      <c r="V12" s="95"/>
      <c r="W12" s="96"/>
      <c r="X12" s="77"/>
      <c r="Y12" s="77"/>
      <c r="Z12" s="95"/>
    </row>
    <row r="13" spans="1:27" ht="14.25" customHeight="1">
      <c r="A13" s="93" t="s">
        <v>68</v>
      </c>
      <c r="B13" s="94"/>
      <c r="C13" s="77"/>
      <c r="D13" s="77"/>
      <c r="E13" s="95"/>
      <c r="F13" s="96"/>
      <c r="G13" s="77"/>
      <c r="H13" s="77"/>
      <c r="I13" s="77"/>
      <c r="J13" s="77"/>
      <c r="K13" s="95"/>
      <c r="L13" s="96"/>
      <c r="M13" s="77"/>
      <c r="N13" s="77" t="s">
        <v>19</v>
      </c>
      <c r="O13" s="77"/>
      <c r="P13" s="95"/>
      <c r="Q13" s="96"/>
      <c r="R13" s="77"/>
      <c r="S13" s="77"/>
      <c r="T13" s="77"/>
      <c r="U13" s="77"/>
      <c r="V13" s="95"/>
      <c r="W13" s="96"/>
      <c r="X13" s="77"/>
      <c r="Y13" s="77"/>
      <c r="Z13" s="95"/>
    </row>
    <row r="14" spans="1:27" ht="14.25" customHeight="1">
      <c r="A14" s="93" t="s">
        <v>69</v>
      </c>
      <c r="B14" s="94"/>
      <c r="C14" s="77"/>
      <c r="D14" s="77"/>
      <c r="E14" s="95"/>
      <c r="F14" s="96"/>
      <c r="G14" s="77" t="s">
        <v>19</v>
      </c>
      <c r="H14" s="77"/>
      <c r="I14" s="77"/>
      <c r="J14" s="77"/>
      <c r="K14" s="95"/>
      <c r="L14" s="96"/>
      <c r="M14" s="77"/>
      <c r="N14" s="77"/>
      <c r="O14" s="77"/>
      <c r="P14" s="95"/>
      <c r="Q14" s="96"/>
      <c r="R14" s="77"/>
      <c r="S14" s="77"/>
      <c r="T14" s="77"/>
      <c r="U14" s="77"/>
      <c r="V14" s="95"/>
      <c r="W14" s="96"/>
      <c r="X14" s="77"/>
      <c r="Y14" s="77"/>
      <c r="Z14" s="95"/>
    </row>
    <row r="15" spans="1:27" ht="14.25" customHeight="1">
      <c r="A15" s="93" t="s">
        <v>70</v>
      </c>
      <c r="B15" s="94"/>
      <c r="C15" s="77"/>
      <c r="D15" s="77"/>
      <c r="E15" s="95"/>
      <c r="F15" s="96"/>
      <c r="G15" s="77"/>
      <c r="H15" s="77"/>
      <c r="I15" s="77"/>
      <c r="J15" s="77"/>
      <c r="K15" s="95"/>
      <c r="L15" s="96"/>
      <c r="M15" s="77"/>
      <c r="N15" s="77"/>
      <c r="O15" s="77"/>
      <c r="P15" s="95"/>
      <c r="Q15" s="98" t="s">
        <v>19</v>
      </c>
      <c r="R15" s="77"/>
      <c r="S15" s="77"/>
      <c r="T15" s="77"/>
      <c r="U15" s="77"/>
      <c r="V15" s="95"/>
      <c r="W15" s="96"/>
      <c r="X15" s="77"/>
      <c r="Y15" s="77"/>
      <c r="Z15" s="95"/>
    </row>
    <row r="16" spans="1:27" ht="14.25" customHeight="1">
      <c r="A16" s="99" t="s">
        <v>71</v>
      </c>
      <c r="B16" s="100"/>
      <c r="C16" s="101"/>
      <c r="D16" s="101"/>
      <c r="E16" s="102"/>
      <c r="F16" s="103"/>
      <c r="G16" s="101"/>
      <c r="H16" s="101"/>
      <c r="I16" s="101"/>
      <c r="J16" s="101"/>
      <c r="K16" s="102"/>
      <c r="L16" s="103"/>
      <c r="M16" s="101"/>
      <c r="N16" s="101" t="s">
        <v>19</v>
      </c>
      <c r="O16" s="101"/>
      <c r="P16" s="102"/>
      <c r="Q16" s="103"/>
      <c r="R16" s="101"/>
      <c r="S16" s="101"/>
      <c r="T16" s="101"/>
      <c r="U16" s="101"/>
      <c r="V16" s="102"/>
      <c r="W16" s="103"/>
      <c r="X16" s="101"/>
      <c r="Y16" s="101"/>
      <c r="Z16" s="102"/>
    </row>
    <row r="17" spans="1:27" ht="14.25" customHeight="1">
      <c r="A17" s="104" t="s">
        <v>72</v>
      </c>
      <c r="B17" s="146" t="s">
        <v>73</v>
      </c>
      <c r="C17" s="130"/>
      <c r="D17" s="130"/>
      <c r="E17" s="131"/>
      <c r="F17" s="144" t="s">
        <v>74</v>
      </c>
      <c r="G17" s="130"/>
      <c r="H17" s="130"/>
      <c r="I17" s="130"/>
      <c r="J17" s="130"/>
      <c r="K17" s="131"/>
      <c r="L17" s="144" t="s">
        <v>75</v>
      </c>
      <c r="M17" s="130"/>
      <c r="N17" s="130"/>
      <c r="O17" s="130"/>
      <c r="P17" s="131"/>
      <c r="Q17" s="144" t="s">
        <v>76</v>
      </c>
      <c r="R17" s="130"/>
      <c r="S17" s="130"/>
      <c r="T17" s="130"/>
      <c r="U17" s="130"/>
      <c r="V17" s="131"/>
      <c r="W17" s="144" t="s">
        <v>77</v>
      </c>
      <c r="X17" s="130"/>
      <c r="Y17" s="130"/>
      <c r="Z17" s="131"/>
    </row>
    <row r="18" spans="1:27" ht="14.25" customHeight="1"/>
    <row r="19" spans="1:27" ht="42" customHeight="1">
      <c r="A19" s="105"/>
      <c r="B19" s="145" t="s">
        <v>78</v>
      </c>
      <c r="C19" s="134"/>
      <c r="D19" s="145" t="s">
        <v>79</v>
      </c>
      <c r="E19" s="134"/>
      <c r="F19" s="145" t="s">
        <v>80</v>
      </c>
      <c r="G19" s="134"/>
      <c r="H19" s="145" t="s">
        <v>81</v>
      </c>
      <c r="I19" s="134"/>
      <c r="J19" s="105"/>
      <c r="K19" s="145" t="s">
        <v>82</v>
      </c>
      <c r="L19" s="134"/>
      <c r="M19" s="145" t="s">
        <v>83</v>
      </c>
      <c r="N19" s="134"/>
      <c r="O19" s="145" t="s">
        <v>84</v>
      </c>
      <c r="P19" s="134"/>
      <c r="Q19" s="145" t="s">
        <v>85</v>
      </c>
      <c r="R19" s="134"/>
      <c r="S19" s="145" t="s">
        <v>86</v>
      </c>
      <c r="T19" s="134"/>
      <c r="U19" s="145" t="s">
        <v>87</v>
      </c>
      <c r="V19" s="134"/>
      <c r="W19" s="105"/>
      <c r="X19" s="105"/>
      <c r="Y19" s="105"/>
      <c r="Z19" s="105"/>
      <c r="AA19" s="105"/>
    </row>
    <row r="20" spans="1:27" ht="14.25" customHeight="1">
      <c r="A20" s="106"/>
      <c r="B20" s="147">
        <f>KUDER!B37</f>
        <v>18</v>
      </c>
      <c r="C20" s="134"/>
      <c r="D20" s="147">
        <f>KUDER!C37</f>
        <v>17</v>
      </c>
      <c r="E20" s="134"/>
      <c r="F20" s="147">
        <f>KUDER!D37</f>
        <v>10</v>
      </c>
      <c r="G20" s="134"/>
      <c r="H20" s="147">
        <f>KUDER!E37</f>
        <v>27</v>
      </c>
      <c r="I20" s="134"/>
      <c r="J20" s="106"/>
      <c r="K20" s="148">
        <f>KUDER!F37</f>
        <v>22</v>
      </c>
      <c r="L20" s="134"/>
      <c r="M20" s="147">
        <f>KUDER!I37</f>
        <v>20</v>
      </c>
      <c r="N20" s="134"/>
      <c r="O20" s="147">
        <f>KUDER!J37</f>
        <v>16</v>
      </c>
      <c r="P20" s="134"/>
      <c r="Q20" s="147">
        <f>KUDER!K37</f>
        <v>16</v>
      </c>
      <c r="R20" s="134"/>
      <c r="S20" s="148">
        <f>KUDER!L37</f>
        <v>23</v>
      </c>
      <c r="T20" s="134"/>
      <c r="U20" s="147">
        <f>KUDER!M37</f>
        <v>14</v>
      </c>
      <c r="V20" s="134"/>
      <c r="W20" s="106"/>
      <c r="X20" s="106"/>
      <c r="Y20" s="106"/>
      <c r="Z20" s="106"/>
      <c r="AA20" s="106"/>
    </row>
    <row r="21" spans="1:27" ht="14.25" hidden="1" customHeight="1">
      <c r="B21" s="145" t="str">
        <f>IF(B20&gt;20,B19," ")</f>
        <v xml:space="preserve"> </v>
      </c>
      <c r="C21" s="134"/>
      <c r="D21" s="145" t="str">
        <f>IF(D20&gt;20,D19," ")</f>
        <v xml:space="preserve"> </v>
      </c>
      <c r="E21" s="134"/>
      <c r="F21" s="145" t="str">
        <f>IF(F20&gt;20,F19," ")</f>
        <v xml:space="preserve"> </v>
      </c>
      <c r="G21" s="134"/>
      <c r="H21" s="145" t="str">
        <f>IF(H20&gt;20,H19," ")</f>
        <v>"3" Científico</v>
      </c>
      <c r="I21" s="134"/>
      <c r="J21" s="106"/>
      <c r="K21" s="145" t="str">
        <f>IF(K20&gt;20,K19," ")</f>
        <v>"4" Persuasivo</v>
      </c>
      <c r="L21" s="134"/>
      <c r="M21" s="145" t="str">
        <f>IF(M20&gt;20,M19," ")</f>
        <v xml:space="preserve"> </v>
      </c>
      <c r="N21" s="134"/>
      <c r="O21" s="145" t="str">
        <f>IF(O20&gt;20,O19," ")</f>
        <v xml:space="preserve"> </v>
      </c>
      <c r="P21" s="134"/>
      <c r="Q21" s="145" t="str">
        <f>IF(Q20&gt;20,Q19," ")</f>
        <v xml:space="preserve"> </v>
      </c>
      <c r="R21" s="134"/>
      <c r="S21" s="145" t="str">
        <f>IF(S20&gt;20,S19," ")</f>
        <v>"8" Servicio Social</v>
      </c>
      <c r="T21" s="134"/>
      <c r="U21" s="145" t="str">
        <f>IF(U20&gt;20,U19," ")</f>
        <v xml:space="preserve"> </v>
      </c>
      <c r="V21" s="134"/>
    </row>
    <row r="22" spans="1:27" ht="14.25" customHeight="1">
      <c r="A22" s="107"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7" t="s">
        <v>90</v>
      </c>
      <c r="C23" s="108" t="s">
        <v>91</v>
      </c>
    </row>
    <row r="24" spans="1:27" ht="14.25" customHeight="1">
      <c r="A24" s="109" t="str">
        <f>B21</f>
        <v xml:space="preserve"> </v>
      </c>
      <c r="B24" s="106"/>
      <c r="C24" s="141" t="e">
        <f>VLOOKUP($A24,'Significado de Campos Interes'!A2:B12,2,FALSE)</f>
        <v>#N/A</v>
      </c>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1:27" ht="14.25" customHeight="1">
      <c r="A25" s="109" t="str">
        <f>D21</f>
        <v xml:space="preserve"> </v>
      </c>
      <c r="B25" s="106"/>
      <c r="C25" s="141" t="e">
        <f>VLOOKUP($A25,'Significado de Campos Interes'!A3:B13,2,FALSE)</f>
        <v>#N/A</v>
      </c>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1:27" ht="14.25" customHeight="1">
      <c r="A26" s="109" t="str">
        <f>F21</f>
        <v xml:space="preserve"> </v>
      </c>
      <c r="B26" s="106"/>
      <c r="C26" s="141" t="e">
        <f>VLOOKUP($A26,'Significado de Campos Interes'!A4:B14,2,FALSE)</f>
        <v>#N/A</v>
      </c>
      <c r="D26" s="124"/>
      <c r="E26" s="124"/>
      <c r="F26" s="124"/>
      <c r="G26" s="124"/>
      <c r="H26" s="124"/>
      <c r="I26" s="124"/>
      <c r="J26" s="124"/>
      <c r="K26" s="124"/>
      <c r="L26" s="124"/>
      <c r="M26" s="124"/>
      <c r="N26" s="124"/>
      <c r="O26" s="124"/>
      <c r="P26" s="124"/>
      <c r="Q26" s="124"/>
      <c r="R26" s="124"/>
      <c r="S26" s="124"/>
      <c r="T26" s="124"/>
      <c r="U26" s="124"/>
      <c r="V26" s="124"/>
      <c r="W26" s="124"/>
      <c r="X26" s="124"/>
      <c r="Y26" s="124"/>
    </row>
    <row r="27" spans="1:27" ht="14.25" customHeight="1">
      <c r="A27" s="109" t="str">
        <f>H21</f>
        <v>"3" Científico</v>
      </c>
      <c r="B27" s="106"/>
      <c r="C27" s="141" t="str">
        <f>VLOOKUP($A27,'Significado de Campos Interes'!A5:B15,2,FALSE)</f>
        <v>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v>
      </c>
      <c r="D27" s="124"/>
      <c r="E27" s="124"/>
      <c r="F27" s="124"/>
      <c r="G27" s="124"/>
      <c r="H27" s="124"/>
      <c r="I27" s="124"/>
      <c r="J27" s="124"/>
      <c r="K27" s="124"/>
      <c r="L27" s="124"/>
      <c r="M27" s="124"/>
      <c r="N27" s="124"/>
      <c r="O27" s="124"/>
      <c r="P27" s="124"/>
      <c r="Q27" s="124"/>
      <c r="R27" s="124"/>
      <c r="S27" s="124"/>
      <c r="T27" s="124"/>
      <c r="U27" s="124"/>
      <c r="V27" s="124"/>
      <c r="W27" s="124"/>
      <c r="X27" s="124"/>
      <c r="Y27" s="124"/>
    </row>
    <row r="28" spans="1:27" ht="29.25" customHeight="1">
      <c r="A28" s="109" t="str">
        <f>K21</f>
        <v>"4" Persuasivo</v>
      </c>
      <c r="B28" s="106"/>
      <c r="C28" s="141" t="str">
        <f>VLOOKUP($A28,'Significado de Campos Interes'!A6:B16,2,FALSE)</f>
        <v>Es propio de aquellos a quienes les gusta tratar con la gente, imponer sus puntos de vista, influir en la opinión de los demás, convencer a otros respecto de algún proyecto, venderles algún artículo, etc.</v>
      </c>
      <c r="D28" s="124"/>
      <c r="E28" s="124"/>
      <c r="F28" s="124"/>
      <c r="G28" s="124"/>
      <c r="H28" s="124"/>
      <c r="I28" s="124"/>
      <c r="J28" s="124"/>
      <c r="K28" s="124"/>
      <c r="L28" s="124"/>
      <c r="M28" s="124"/>
      <c r="N28" s="124"/>
      <c r="O28" s="124"/>
      <c r="P28" s="124"/>
      <c r="Q28" s="124"/>
      <c r="R28" s="124"/>
      <c r="S28" s="124"/>
      <c r="T28" s="124"/>
      <c r="U28" s="124"/>
      <c r="V28" s="124"/>
      <c r="W28" s="124"/>
      <c r="X28" s="124"/>
      <c r="Y28" s="124"/>
    </row>
    <row r="29" spans="1:27" ht="14.25" customHeight="1">
      <c r="A29" s="109" t="str">
        <f>M21</f>
        <v xml:space="preserve"> </v>
      </c>
      <c r="B29" s="106"/>
      <c r="C29" s="141" t="e">
        <f>VLOOKUP($A29,'Significado de Campos Interes'!A7:B17,2,FALSE)</f>
        <v>#N/A</v>
      </c>
      <c r="D29" s="124"/>
      <c r="E29" s="124"/>
      <c r="F29" s="124"/>
      <c r="G29" s="124"/>
      <c r="H29" s="124"/>
      <c r="I29" s="124"/>
      <c r="J29" s="124"/>
      <c r="K29" s="124"/>
      <c r="L29" s="124"/>
      <c r="M29" s="124"/>
      <c r="N29" s="124"/>
      <c r="O29" s="124"/>
      <c r="P29" s="124"/>
      <c r="Q29" s="124"/>
      <c r="R29" s="124"/>
      <c r="S29" s="124"/>
      <c r="T29" s="124"/>
      <c r="U29" s="124"/>
      <c r="V29" s="124"/>
      <c r="W29" s="124"/>
      <c r="X29" s="124"/>
      <c r="Y29" s="124"/>
    </row>
    <row r="30" spans="1:27" ht="14.25" customHeight="1">
      <c r="A30" s="109" t="str">
        <f>O21</f>
        <v xml:space="preserve"> </v>
      </c>
      <c r="B30" s="106"/>
      <c r="C30" s="141" t="e">
        <f>VLOOKUP($A30,'Significado de Campos Interes'!A8:B18,2,FALSE)</f>
        <v>#N/A</v>
      </c>
      <c r="D30" s="124"/>
      <c r="E30" s="124"/>
      <c r="F30" s="124"/>
      <c r="G30" s="124"/>
      <c r="H30" s="124"/>
      <c r="I30" s="124"/>
      <c r="J30" s="124"/>
      <c r="K30" s="124"/>
      <c r="L30" s="124"/>
      <c r="M30" s="124"/>
      <c r="N30" s="124"/>
      <c r="O30" s="124"/>
      <c r="P30" s="124"/>
      <c r="Q30" s="124"/>
      <c r="R30" s="124"/>
      <c r="S30" s="124"/>
      <c r="T30" s="124"/>
      <c r="U30" s="124"/>
      <c r="V30" s="124"/>
      <c r="W30" s="124"/>
      <c r="X30" s="124"/>
      <c r="Y30" s="124"/>
    </row>
    <row r="31" spans="1:27" ht="14.25" customHeight="1">
      <c r="A31" s="109" t="str">
        <f>Q21</f>
        <v xml:space="preserve"> </v>
      </c>
      <c r="B31" s="106"/>
      <c r="C31" s="141" t="e">
        <f>VLOOKUP($A31,'Significado de Campos Interes'!A9:B19,2,FALSE)</f>
        <v>#N/A</v>
      </c>
      <c r="D31" s="124"/>
      <c r="E31" s="124"/>
      <c r="F31" s="124"/>
      <c r="G31" s="124"/>
      <c r="H31" s="124"/>
      <c r="I31" s="124"/>
      <c r="J31" s="124"/>
      <c r="K31" s="124"/>
      <c r="L31" s="124"/>
      <c r="M31" s="124"/>
      <c r="N31" s="124"/>
      <c r="O31" s="124"/>
      <c r="P31" s="124"/>
      <c r="Q31" s="124"/>
      <c r="R31" s="124"/>
      <c r="S31" s="124"/>
      <c r="T31" s="124"/>
      <c r="U31" s="124"/>
      <c r="V31" s="124"/>
      <c r="W31" s="124"/>
      <c r="X31" s="124"/>
      <c r="Y31" s="124"/>
    </row>
    <row r="32" spans="1:27" ht="43.5" customHeight="1">
      <c r="A32" s="109" t="str">
        <f>S21</f>
        <v>"8" Servicio Social</v>
      </c>
      <c r="B32" s="106"/>
      <c r="C32" s="141" t="str">
        <f>VLOOKUP($A32,'Significado de Campos Interes'!A10:B20,2,FALSE)</f>
        <v>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v>
      </c>
      <c r="D32" s="124"/>
      <c r="E32" s="124"/>
      <c r="F32" s="124"/>
      <c r="G32" s="124"/>
      <c r="H32" s="124"/>
      <c r="I32" s="124"/>
      <c r="J32" s="124"/>
      <c r="K32" s="124"/>
      <c r="L32" s="124"/>
      <c r="M32" s="124"/>
      <c r="N32" s="124"/>
      <c r="O32" s="124"/>
      <c r="P32" s="124"/>
      <c r="Q32" s="124"/>
      <c r="R32" s="124"/>
      <c r="S32" s="124"/>
      <c r="T32" s="124"/>
      <c r="U32" s="124"/>
      <c r="V32" s="124"/>
      <c r="W32" s="124"/>
      <c r="X32" s="124"/>
      <c r="Y32" s="124"/>
    </row>
    <row r="33" spans="1:25" ht="14.25" customHeight="1">
      <c r="A33" s="109" t="str">
        <f>U21</f>
        <v xml:space="preserve"> </v>
      </c>
      <c r="B33" s="106"/>
      <c r="C33" s="141" t="e">
        <f>VLOOKUP($A33,'Significado de Campos Interes'!A11:B21,2,FALSE)</f>
        <v>#N/A</v>
      </c>
      <c r="D33" s="124"/>
      <c r="E33" s="124"/>
      <c r="F33" s="124"/>
      <c r="G33" s="124"/>
      <c r="H33" s="124"/>
      <c r="I33" s="124"/>
      <c r="J33" s="124"/>
      <c r="K33" s="124"/>
      <c r="L33" s="124"/>
      <c r="M33" s="124"/>
      <c r="N33" s="124"/>
      <c r="O33" s="124"/>
      <c r="P33" s="124"/>
      <c r="Q33" s="124"/>
      <c r="R33" s="124"/>
      <c r="S33" s="124"/>
      <c r="T33" s="124"/>
      <c r="U33" s="124"/>
      <c r="V33" s="124"/>
      <c r="W33" s="124"/>
      <c r="X33" s="124"/>
      <c r="Y33" s="124"/>
    </row>
    <row r="34" spans="1:25" ht="14.25" customHeight="1"/>
    <row r="35" spans="1:25" ht="14.25" customHeight="1">
      <c r="A35" s="107" t="s">
        <v>92</v>
      </c>
      <c r="C35" s="81"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Q21:R21"/>
    <mergeCell ref="S21:T21"/>
    <mergeCell ref="U21:V21"/>
    <mergeCell ref="B21:C21"/>
    <mergeCell ref="D21:E21"/>
    <mergeCell ref="F21:G21"/>
    <mergeCell ref="H21:I21"/>
    <mergeCell ref="K21:L21"/>
    <mergeCell ref="M21:N21"/>
    <mergeCell ref="O21:P21"/>
    <mergeCell ref="Q20:R20"/>
    <mergeCell ref="S20:T20"/>
    <mergeCell ref="U20:V20"/>
    <mergeCell ref="B20:C20"/>
    <mergeCell ref="D20:E20"/>
    <mergeCell ref="F20:G20"/>
    <mergeCell ref="H20:I20"/>
    <mergeCell ref="K20:L20"/>
    <mergeCell ref="M20:N20"/>
    <mergeCell ref="O20:P20"/>
    <mergeCell ref="O19:P19"/>
    <mergeCell ref="Q19:R19"/>
    <mergeCell ref="S19:T19"/>
    <mergeCell ref="U19:V19"/>
    <mergeCell ref="B17:E17"/>
    <mergeCell ref="B19:C19"/>
    <mergeCell ref="D19:E19"/>
    <mergeCell ref="F19:G19"/>
    <mergeCell ref="H19:I19"/>
    <mergeCell ref="K19:L19"/>
    <mergeCell ref="M19:N19"/>
    <mergeCell ref="A1:Z1"/>
    <mergeCell ref="A5:A6"/>
    <mergeCell ref="B5:Z5"/>
    <mergeCell ref="F17:K17"/>
    <mergeCell ref="L17:P17"/>
    <mergeCell ref="Q17:V17"/>
    <mergeCell ref="W17:Z17"/>
    <mergeCell ref="C31:Y31"/>
    <mergeCell ref="C32:Y32"/>
    <mergeCell ref="C33:Y33"/>
    <mergeCell ref="C24:Y24"/>
    <mergeCell ref="C25:Y25"/>
    <mergeCell ref="C26:Y26"/>
    <mergeCell ref="C27:Y27"/>
    <mergeCell ref="C28:Y28"/>
    <mergeCell ref="C29:Y29"/>
    <mergeCell ref="C30:Y30"/>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10" t="s">
        <v>49</v>
      </c>
      <c r="B2" s="111" t="s">
        <v>94</v>
      </c>
    </row>
    <row r="3" spans="1:26" ht="14.25" customHeight="1">
      <c r="A3" s="112" t="s">
        <v>78</v>
      </c>
      <c r="B3" s="113" t="s">
        <v>95</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12" t="s">
        <v>79</v>
      </c>
      <c r="B4" s="113" t="s">
        <v>96</v>
      </c>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12" t="s">
        <v>80</v>
      </c>
      <c r="B5" s="113" t="s">
        <v>97</v>
      </c>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12" t="s">
        <v>81</v>
      </c>
      <c r="B6" s="113" t="s">
        <v>98</v>
      </c>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12" t="s">
        <v>82</v>
      </c>
      <c r="B7" s="113" t="s">
        <v>99</v>
      </c>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12" t="s">
        <v>83</v>
      </c>
      <c r="B8" s="113" t="s">
        <v>100</v>
      </c>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12" t="s">
        <v>84</v>
      </c>
      <c r="B9" s="113" t="s">
        <v>101</v>
      </c>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12" t="s">
        <v>85</v>
      </c>
      <c r="B10" s="113" t="s">
        <v>102</v>
      </c>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87.75" customHeight="1">
      <c r="A11" s="112" t="s">
        <v>86</v>
      </c>
      <c r="B11" s="113" t="s">
        <v>103</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12" t="s">
        <v>87</v>
      </c>
      <c r="B12" s="113" t="s">
        <v>104</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9" t="s">
        <v>105</v>
      </c>
      <c r="B1" s="150"/>
      <c r="C1" s="150"/>
      <c r="D1" s="114"/>
      <c r="E1" s="114"/>
      <c r="F1" s="114"/>
      <c r="G1" s="114"/>
      <c r="H1" s="114"/>
      <c r="I1" s="114"/>
      <c r="J1" s="114"/>
      <c r="K1" s="114"/>
      <c r="L1" s="114"/>
      <c r="M1" s="114"/>
      <c r="N1" s="114"/>
      <c r="O1" s="114"/>
      <c r="P1" s="114"/>
      <c r="Q1" s="114"/>
      <c r="R1" s="114"/>
      <c r="S1" s="114"/>
      <c r="T1" s="114"/>
      <c r="U1" s="114"/>
      <c r="V1" s="114"/>
      <c r="W1" s="114"/>
      <c r="X1" s="114"/>
      <c r="Y1" s="114"/>
      <c r="Z1" s="114"/>
    </row>
    <row r="2" spans="1:26" ht="14.25" customHeight="1">
      <c r="A2" s="115" t="s">
        <v>62</v>
      </c>
      <c r="B2" s="115" t="s">
        <v>65</v>
      </c>
      <c r="C2" s="115" t="s">
        <v>68</v>
      </c>
      <c r="D2" s="114"/>
      <c r="E2" s="114"/>
      <c r="F2" s="114"/>
      <c r="G2" s="114"/>
      <c r="H2" s="114"/>
      <c r="I2" s="114"/>
      <c r="J2" s="114"/>
      <c r="K2" s="114"/>
      <c r="L2" s="114"/>
      <c r="M2" s="114"/>
      <c r="N2" s="114"/>
      <c r="O2" s="114"/>
      <c r="P2" s="114"/>
      <c r="Q2" s="114"/>
      <c r="R2" s="114"/>
      <c r="S2" s="114"/>
      <c r="T2" s="114"/>
      <c r="U2" s="114"/>
      <c r="V2" s="114"/>
      <c r="W2" s="114"/>
      <c r="X2" s="114"/>
      <c r="Y2" s="114"/>
      <c r="Z2" s="114"/>
    </row>
    <row r="3" spans="1:26" ht="74.25" customHeight="1">
      <c r="A3" s="116" t="s">
        <v>106</v>
      </c>
      <c r="B3" s="116" t="s">
        <v>107</v>
      </c>
      <c r="C3" s="116" t="s">
        <v>108</v>
      </c>
      <c r="D3" s="114"/>
      <c r="E3" s="114"/>
      <c r="F3" s="114"/>
      <c r="G3" s="114"/>
      <c r="H3" s="114"/>
      <c r="I3" s="114"/>
      <c r="J3" s="114"/>
      <c r="K3" s="114"/>
      <c r="L3" s="114"/>
      <c r="M3" s="114"/>
      <c r="N3" s="114"/>
      <c r="O3" s="114"/>
      <c r="P3" s="114"/>
      <c r="Q3" s="114"/>
      <c r="R3" s="114"/>
      <c r="S3" s="114"/>
      <c r="T3" s="114"/>
      <c r="U3" s="114"/>
      <c r="V3" s="114"/>
      <c r="W3" s="114"/>
      <c r="X3" s="114"/>
      <c r="Y3" s="114"/>
      <c r="Z3" s="114"/>
    </row>
    <row r="4" spans="1:26" ht="14.25" customHeight="1">
      <c r="A4" s="115" t="s">
        <v>63</v>
      </c>
      <c r="B4" s="115" t="s">
        <v>66</v>
      </c>
      <c r="C4" s="115" t="s">
        <v>69</v>
      </c>
      <c r="D4" s="114"/>
      <c r="E4" s="114"/>
      <c r="F4" s="114"/>
      <c r="G4" s="114"/>
      <c r="H4" s="114"/>
      <c r="I4" s="114"/>
      <c r="J4" s="114"/>
      <c r="K4" s="114"/>
      <c r="L4" s="114"/>
      <c r="M4" s="114"/>
      <c r="N4" s="114"/>
      <c r="O4" s="114"/>
      <c r="P4" s="114"/>
      <c r="Q4" s="114"/>
      <c r="R4" s="114"/>
      <c r="S4" s="114"/>
      <c r="T4" s="114"/>
      <c r="U4" s="114"/>
      <c r="V4" s="114"/>
      <c r="W4" s="114"/>
      <c r="X4" s="114"/>
      <c r="Y4" s="114"/>
      <c r="Z4" s="114"/>
    </row>
    <row r="5" spans="1:26" ht="102" customHeight="1">
      <c r="A5" s="116" t="s">
        <v>109</v>
      </c>
      <c r="B5" s="116" t="s">
        <v>110</v>
      </c>
      <c r="C5" s="116" t="s">
        <v>111</v>
      </c>
      <c r="D5" s="114"/>
      <c r="E5" s="114"/>
      <c r="F5" s="114"/>
      <c r="G5" s="114"/>
      <c r="H5" s="114"/>
      <c r="I5" s="114"/>
      <c r="J5" s="114"/>
      <c r="K5" s="114"/>
      <c r="L5" s="114"/>
      <c r="M5" s="114"/>
      <c r="N5" s="114"/>
      <c r="O5" s="114"/>
      <c r="P5" s="114"/>
      <c r="Q5" s="114"/>
      <c r="R5" s="114"/>
      <c r="S5" s="114"/>
      <c r="T5" s="114"/>
      <c r="U5" s="114"/>
      <c r="V5" s="114"/>
      <c r="W5" s="114"/>
      <c r="X5" s="114"/>
      <c r="Y5" s="114"/>
      <c r="Z5" s="114"/>
    </row>
    <row r="6" spans="1:26" ht="14.25" customHeight="1">
      <c r="A6" s="117" t="s">
        <v>64</v>
      </c>
      <c r="B6" s="115" t="s">
        <v>67</v>
      </c>
      <c r="C6" s="115" t="s">
        <v>70</v>
      </c>
      <c r="D6" s="114"/>
      <c r="E6" s="114"/>
      <c r="F6" s="114"/>
      <c r="G6" s="114"/>
      <c r="H6" s="114"/>
      <c r="I6" s="114"/>
      <c r="J6" s="114"/>
      <c r="K6" s="114"/>
      <c r="L6" s="114"/>
      <c r="M6" s="114"/>
      <c r="N6" s="114"/>
      <c r="O6" s="114"/>
      <c r="P6" s="114"/>
      <c r="Q6" s="114"/>
      <c r="R6" s="114"/>
      <c r="S6" s="114"/>
      <c r="T6" s="114"/>
      <c r="U6" s="114"/>
      <c r="V6" s="114"/>
      <c r="W6" s="114"/>
      <c r="X6" s="114"/>
      <c r="Y6" s="114"/>
      <c r="Z6" s="114"/>
    </row>
    <row r="7" spans="1:26" ht="84.75" customHeight="1">
      <c r="A7" s="116" t="s">
        <v>112</v>
      </c>
      <c r="B7" s="116" t="s">
        <v>113</v>
      </c>
      <c r="C7" s="116" t="s">
        <v>114</v>
      </c>
      <c r="D7" s="114"/>
      <c r="E7" s="114"/>
      <c r="F7" s="114"/>
      <c r="G7" s="114"/>
      <c r="H7" s="114"/>
      <c r="I7" s="114"/>
      <c r="J7" s="114"/>
      <c r="K7" s="114"/>
      <c r="L7" s="114"/>
      <c r="M7" s="114"/>
      <c r="N7" s="114"/>
      <c r="O7" s="114"/>
      <c r="P7" s="114"/>
      <c r="Q7" s="114"/>
      <c r="R7" s="114"/>
      <c r="S7" s="114"/>
      <c r="T7" s="114"/>
      <c r="U7" s="114"/>
      <c r="V7" s="114"/>
      <c r="W7" s="114"/>
      <c r="X7" s="114"/>
      <c r="Y7" s="114"/>
      <c r="Z7" s="114"/>
    </row>
    <row r="8" spans="1:26" ht="14.25" customHeight="1">
      <c r="A8" s="118"/>
      <c r="B8" s="114"/>
      <c r="C8" s="119" t="s">
        <v>71</v>
      </c>
      <c r="D8" s="114"/>
      <c r="E8" s="114"/>
      <c r="F8" s="114"/>
      <c r="G8" s="114"/>
      <c r="H8" s="114"/>
      <c r="I8" s="114"/>
      <c r="J8" s="114"/>
      <c r="K8" s="114"/>
      <c r="L8" s="114"/>
      <c r="M8" s="114"/>
      <c r="N8" s="114"/>
      <c r="O8" s="114"/>
      <c r="P8" s="114"/>
      <c r="Q8" s="114"/>
      <c r="R8" s="114"/>
      <c r="S8" s="114"/>
      <c r="T8" s="114"/>
      <c r="U8" s="114"/>
      <c r="V8" s="114"/>
      <c r="W8" s="114"/>
      <c r="X8" s="114"/>
      <c r="Y8" s="114"/>
      <c r="Z8" s="114"/>
    </row>
    <row r="9" spans="1:26" ht="106.5" customHeight="1">
      <c r="A9" s="114"/>
      <c r="B9" s="114"/>
      <c r="C9" s="116" t="s">
        <v>115</v>
      </c>
      <c r="D9" s="114"/>
      <c r="E9" s="114"/>
      <c r="F9" s="114"/>
      <c r="G9" s="114"/>
      <c r="H9" s="114"/>
      <c r="I9" s="114"/>
      <c r="J9" s="114"/>
      <c r="K9" s="114"/>
      <c r="L9" s="114"/>
      <c r="M9" s="114"/>
      <c r="N9" s="114"/>
      <c r="O9" s="114"/>
      <c r="P9" s="114"/>
      <c r="Q9" s="114"/>
      <c r="R9" s="114"/>
      <c r="S9" s="114"/>
      <c r="T9" s="114"/>
      <c r="U9" s="114"/>
      <c r="V9" s="114"/>
      <c r="W9" s="114"/>
      <c r="X9" s="114"/>
      <c r="Y9" s="114"/>
      <c r="Z9" s="114"/>
    </row>
    <row r="10" spans="1:26" ht="14.25" customHeight="1">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14.25" customHeight="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14.25" customHeight="1">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14.25" customHeight="1">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6" ht="14.25" customHeight="1">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1:26" ht="14.2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ht="14.2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spans="1:26" ht="14.25" customHeight="1">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spans="1:26" ht="14.25" customHeight="1">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spans="1:26" ht="14.25" customHeigh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spans="1:26" ht="14.25" customHeight="1">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spans="1:26" ht="14.2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spans="1:26" ht="14.2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spans="1:26" ht="14.2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spans="1:26" ht="14.2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1:26" ht="14.2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1:26" ht="14.2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26" ht="14.2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4.2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spans="1:26" ht="14.2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1:26" ht="14.2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spans="1:26" ht="14.2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spans="1:26" ht="14.2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spans="1:26" ht="14.2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spans="1:26" ht="14.2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spans="1:26" ht="14.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spans="1:26" ht="14.2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spans="1:26" ht="14.2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spans="1:26" ht="14.2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spans="1:26" ht="14.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spans="1:26" ht="14.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ht="14.2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1:26" ht="14.2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1:26" ht="14.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1:26" ht="14.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spans="1:26" ht="14.2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26" ht="14.2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ht="14.2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spans="1:26" ht="14.2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ht="14.2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ht="14.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ht="14.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1:26" ht="14.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1:26" ht="14.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1:26" ht="14.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1:26" ht="14.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ht="14.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1:26" ht="14.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1:26" ht="14.2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1:26" ht="14.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1:26" ht="14.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1:26" ht="14.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1:26" ht="14.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1:26" ht="14.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1:26" ht="14.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4.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1:26" ht="14.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1:26" ht="14.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1:26" ht="14.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spans="1:26" ht="14.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spans="1:26" ht="14.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spans="1:26" ht="14.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spans="1:26" ht="14.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ht="14.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spans="1:26" ht="14.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spans="1:26" ht="14.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spans="1:26" ht="14.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spans="1:26" ht="14.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spans="1:26" ht="14.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1:26" ht="14.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1:26" ht="14.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ht="14.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4.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4.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1:26" ht="14.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1:26" ht="14.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4.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1:26" ht="14.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4.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1:26" ht="14.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ht="14.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1:26" ht="14.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1:26" ht="14.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1:26" ht="14.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1:26" ht="14.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1:26" ht="14.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1:26" ht="14.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1:26" ht="14.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1:26" ht="14.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1:26" ht="14.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1:26" ht="14.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4.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4.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4.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4.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4.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4.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4.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4.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4.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4.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4.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4.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4.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4.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4.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4.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4.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4.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4.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4.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4.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4.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4.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4.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4.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4.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4.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4.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4.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4.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4.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4.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4.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4.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4.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4.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4.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4.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4.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4.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4.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4.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4.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4.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4.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4.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4.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4.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4.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4.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4.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4.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4.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4.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4.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4.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4.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4.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4.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4.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4.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4.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4.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4.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4.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4.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4.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4.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4.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4.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4.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4.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4.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4.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4.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4.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4.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4.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4.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4.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4.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4.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4.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4.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4.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4.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4.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4.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4.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4.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4.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4.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4.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4.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4.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4.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4.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4.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4.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4.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4.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4.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4.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4.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4.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4.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4.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4.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4.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4.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4.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4.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4.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4.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4.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4.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4.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4.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4.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4.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4.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4.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4.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4.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4.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4.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4.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4.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4.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4.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4.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4.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4.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4.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4.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4.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4.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4.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4.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4.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4.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4.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4.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4.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4.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4.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4.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4.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4.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4.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4.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4.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4.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4.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4.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4.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4.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4.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4.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4.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4.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4.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4.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4.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4.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4.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4.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4.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4.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4.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4.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4.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4.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4.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4.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4.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4.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4.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4.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4.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4.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4.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4.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4.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4.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4.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4.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4.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4.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4.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4.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4.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4.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4.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4.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4.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4.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4.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4.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4.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4.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4.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4.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4.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4.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4.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4.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4.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4.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4.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4.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4.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4.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4.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4.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4.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4.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4.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4.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4.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4.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4.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4.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4.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4.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4.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4.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4.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4.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4.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4.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4.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4.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4.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4.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4.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4.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4.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4.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4.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4.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4.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4.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4.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4.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4.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4.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4.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4.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4.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4.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4.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4.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4.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4.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4.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4.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4.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4.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4.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4.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4.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4.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4.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4.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4.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4.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4.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4.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4.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4.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4.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4.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4.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4.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4.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4.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4.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4.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4.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4.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4.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4.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4.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4.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4.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4.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4.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4.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4.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4.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4.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4.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4.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4.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4.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4.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4.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4.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4.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4.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4.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4.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4.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4.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4.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4.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4.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4.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4.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4.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4.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4.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4.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4.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4.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4.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4.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4.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4.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4.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4.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4.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4.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4.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4.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4.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4.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4.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4.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4.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4.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4.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4.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4.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4.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4.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4.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4.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4.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4.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4.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4.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4.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4.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4.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4.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4.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4.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4.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4.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4.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4.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4.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4.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4.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4.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4.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4.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4.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4.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4.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4.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4.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4.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4.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4.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4.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4.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4.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4.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4.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4.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4.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4.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4.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4.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4.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4.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4.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4.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4.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4.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4.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4.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4.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4.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4.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4.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4.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4.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4.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4.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4.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4.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4.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4.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4.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4.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4.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4.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4.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4.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4.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4.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4.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4.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4.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4.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4.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4.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4.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4.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4.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4.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4.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4.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4.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4.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4.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4.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4.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4.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4.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4.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4.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4.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4.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4.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4.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4.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4.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4.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4.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4.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4.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4.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4.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4.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4.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4.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4.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4.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4.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4.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4.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4.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4.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4.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4.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4.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4.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4.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4.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4.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4.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4.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4.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4.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4.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4.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4.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4.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4.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4.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4.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4.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4.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4.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4.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4.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4.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4.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4.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4.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4.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4.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4.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4.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4.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4.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4.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4.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4.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4.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4.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4.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4.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4.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4.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4.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4.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4.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4.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4.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4.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4.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4.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4.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4.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4.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4.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4.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4.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4.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4.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4.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4.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4.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4.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4.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4.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4.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4.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4.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4.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4.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4.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4.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4.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4.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4.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4.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4.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4.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4.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4.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4.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4.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4.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4.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4.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4.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4.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4.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4.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4.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4.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4.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4.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4.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4.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4.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4.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4.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4.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4.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4.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4.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4.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4.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4.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4.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4.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4.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4.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4.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4.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4.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4.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4.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4.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4.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4.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4.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4.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4.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4.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4.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4.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4.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4.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4.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4.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4.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4.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4.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4.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4.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4.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4.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4.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4.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4.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4.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4.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4.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4.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4.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4.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4.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4.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4.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4.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4.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4.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4.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4.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4.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4.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4.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4.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4.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4.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4.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4.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4.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4.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4.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4.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4.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4.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4.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4.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4.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4.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4.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4.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4.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4.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4.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4.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4.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4.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4.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4.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4.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4.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4.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4.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4.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4.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4.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4.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4.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4.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4.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4.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4.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4.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4.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4.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4.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4.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4.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4.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4.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4.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4.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4.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4.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4.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4.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4.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4.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4.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4.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4.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4.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4.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4.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4.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4.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4.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4.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4.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4.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4.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4.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4.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4.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4.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4.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4.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4.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4.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4.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4.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4.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4.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4.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4.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4.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4.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4.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4.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4.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4.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4.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4.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4.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4.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4.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4.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4.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4.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4.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4.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4.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4.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4.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4.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4.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4.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4.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4.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4.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4.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4.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4.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4.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4.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4.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4.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4.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4.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4.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4.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4.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4.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4.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4.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4.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4.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4.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4.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4.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4.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4.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4.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4.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4.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4.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4.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4.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4.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4.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4.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4.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4.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4.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4.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4.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4.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4.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4.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4.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4.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4.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4.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4.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4.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4.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4.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4.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4.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4.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4.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4.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4.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4.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4.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4.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4.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4.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4.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4.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4.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4.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4.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4.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4.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4.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4.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4.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4.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4.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4.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4.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4.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4.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4.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4.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4.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4.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4.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4.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4.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4.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4.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4.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4.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4.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4.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4.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4.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4.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4.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4.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4.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4.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4.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4.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4.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4.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4.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4.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4.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4.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4.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4.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4.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4.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4.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4.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4.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4.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4.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4.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4.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4.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4.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4.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4.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4.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4.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4.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4.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4.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4.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4.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4.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4.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4.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4.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4.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4.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4.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4.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4.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4.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4.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4.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4.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4.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4.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4.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4.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4.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4.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4.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4.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4.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4.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4.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4.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4.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4.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4.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4.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4.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4.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4.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4.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4.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4.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4.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4.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4.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4.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4.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4.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4.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4.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4.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4.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4.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4.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4.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4.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4.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4.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4.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4.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4.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4.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4.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4.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4.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4.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4.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4.2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4.2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4.2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4.2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4.2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4.2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4.2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4.2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4.2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1" t="s">
        <v>116</v>
      </c>
      <c r="B1" s="134"/>
      <c r="C1" s="120" t="s">
        <v>117</v>
      </c>
    </row>
    <row r="2" spans="1:3" ht="14.25" customHeight="1">
      <c r="A2" s="77">
        <v>0</v>
      </c>
      <c r="B2" s="77">
        <v>1</v>
      </c>
      <c r="C2" s="43" t="s">
        <v>118</v>
      </c>
    </row>
    <row r="3" spans="1:3" ht="14.25" customHeight="1">
      <c r="A3" s="77">
        <v>0</v>
      </c>
      <c r="B3" s="77">
        <v>2</v>
      </c>
      <c r="C3" s="43" t="s">
        <v>119</v>
      </c>
    </row>
    <row r="4" spans="1:3" ht="14.25" customHeight="1">
      <c r="A4" s="77">
        <v>0</v>
      </c>
      <c r="B4" s="77">
        <v>3</v>
      </c>
      <c r="C4" s="43" t="s">
        <v>120</v>
      </c>
    </row>
    <row r="5" spans="1:3" ht="14.25" customHeight="1">
      <c r="A5" s="77">
        <v>0</v>
      </c>
      <c r="B5" s="77">
        <v>8</v>
      </c>
      <c r="C5" s="43" t="s">
        <v>121</v>
      </c>
    </row>
    <row r="6" spans="1:3" ht="14.25" customHeight="1">
      <c r="A6" s="77">
        <v>1</v>
      </c>
      <c r="B6" s="77">
        <v>2</v>
      </c>
      <c r="C6" s="43" t="s">
        <v>122</v>
      </c>
    </row>
    <row r="7" spans="1:3" ht="14.25" customHeight="1">
      <c r="A7" s="77">
        <v>1</v>
      </c>
      <c r="B7" s="77">
        <v>3</v>
      </c>
      <c r="C7" s="43" t="s">
        <v>123</v>
      </c>
    </row>
    <row r="8" spans="1:3" ht="14.25" customHeight="1">
      <c r="A8" s="77">
        <v>1</v>
      </c>
      <c r="B8" s="77">
        <v>4</v>
      </c>
      <c r="C8" s="43" t="s">
        <v>124</v>
      </c>
    </row>
    <row r="9" spans="1:3" ht="14.25" customHeight="1">
      <c r="A9" s="77">
        <v>1</v>
      </c>
      <c r="B9" s="77">
        <v>5</v>
      </c>
      <c r="C9" s="43" t="s">
        <v>125</v>
      </c>
    </row>
    <row r="10" spans="1:3" ht="14.25" customHeight="1">
      <c r="A10" s="77">
        <v>1</v>
      </c>
      <c r="B10" s="77">
        <v>7</v>
      </c>
      <c r="C10" s="43" t="s">
        <v>126</v>
      </c>
    </row>
    <row r="11" spans="1:3" ht="14.25" customHeight="1">
      <c r="A11" s="77">
        <v>1</v>
      </c>
      <c r="B11" s="77">
        <v>8</v>
      </c>
      <c r="C11" s="43" t="s">
        <v>127</v>
      </c>
    </row>
    <row r="12" spans="1:3" ht="14.25" customHeight="1">
      <c r="A12" s="77">
        <v>2</v>
      </c>
      <c r="B12" s="77">
        <v>3</v>
      </c>
      <c r="C12" s="43" t="s">
        <v>128</v>
      </c>
    </row>
    <row r="13" spans="1:3" ht="14.25" customHeight="1">
      <c r="A13" s="77">
        <v>2</v>
      </c>
      <c r="B13" s="77">
        <v>4</v>
      </c>
      <c r="C13" s="43" t="s">
        <v>129</v>
      </c>
    </row>
    <row r="14" spans="1:3" ht="14.25" customHeight="1">
      <c r="A14" s="77">
        <v>2</v>
      </c>
      <c r="B14" s="77">
        <v>5</v>
      </c>
      <c r="C14" s="43" t="s">
        <v>130</v>
      </c>
    </row>
    <row r="15" spans="1:3" ht="14.25" customHeight="1">
      <c r="A15" s="77">
        <v>2</v>
      </c>
      <c r="B15" s="77">
        <v>8</v>
      </c>
      <c r="C15" s="43" t="s">
        <v>131</v>
      </c>
    </row>
    <row r="16" spans="1:3" ht="14.25" customHeight="1">
      <c r="A16" s="77">
        <v>2</v>
      </c>
      <c r="B16" s="77">
        <v>9</v>
      </c>
      <c r="C16" s="43" t="s">
        <v>132</v>
      </c>
    </row>
    <row r="17" spans="1:3" ht="14.25" customHeight="1">
      <c r="A17" s="77">
        <v>3</v>
      </c>
      <c r="B17" s="77">
        <v>4</v>
      </c>
      <c r="C17" s="43" t="s">
        <v>133</v>
      </c>
    </row>
    <row r="18" spans="1:3" ht="14.25" customHeight="1">
      <c r="A18" s="77">
        <v>3</v>
      </c>
      <c r="B18" s="77">
        <v>5</v>
      </c>
      <c r="C18" s="43" t="s">
        <v>134</v>
      </c>
    </row>
    <row r="19" spans="1:3" ht="14.25" customHeight="1">
      <c r="A19" s="77">
        <v>3</v>
      </c>
      <c r="B19" s="77">
        <v>8</v>
      </c>
      <c r="C19" s="43" t="s">
        <v>135</v>
      </c>
    </row>
    <row r="20" spans="1:3" ht="14.25" customHeight="1">
      <c r="A20" s="77">
        <v>4</v>
      </c>
      <c r="B20" s="77">
        <v>5</v>
      </c>
      <c r="C20" s="43" t="s">
        <v>136</v>
      </c>
    </row>
    <row r="21" spans="1:3" ht="14.25" customHeight="1">
      <c r="A21" s="77">
        <v>4</v>
      </c>
      <c r="B21" s="77">
        <v>6</v>
      </c>
      <c r="C21" s="43" t="s">
        <v>137</v>
      </c>
    </row>
    <row r="22" spans="1:3" ht="14.25" customHeight="1">
      <c r="A22" s="77">
        <v>4</v>
      </c>
      <c r="B22" s="77">
        <v>7</v>
      </c>
      <c r="C22" s="43" t="s">
        <v>138</v>
      </c>
    </row>
    <row r="23" spans="1:3" ht="14.25" customHeight="1">
      <c r="A23" s="77">
        <v>4</v>
      </c>
      <c r="B23" s="77">
        <v>8</v>
      </c>
      <c r="C23" s="43" t="s">
        <v>139</v>
      </c>
    </row>
    <row r="24" spans="1:3" ht="14.25" customHeight="1">
      <c r="A24" s="77">
        <v>4</v>
      </c>
      <c r="B24" s="77">
        <v>9</v>
      </c>
      <c r="C24" s="43" t="s">
        <v>140</v>
      </c>
    </row>
    <row r="25" spans="1:3" ht="14.25" customHeight="1">
      <c r="A25" s="77">
        <v>5</v>
      </c>
      <c r="B25" s="77">
        <v>6</v>
      </c>
      <c r="C25" s="43" t="s">
        <v>141</v>
      </c>
    </row>
    <row r="26" spans="1:3" ht="14.25" customHeight="1">
      <c r="A26" s="77">
        <v>5</v>
      </c>
      <c r="B26" s="77">
        <v>8</v>
      </c>
      <c r="C26" s="43" t="s">
        <v>142</v>
      </c>
    </row>
    <row r="27" spans="1:3" ht="14.25" customHeight="1">
      <c r="A27" s="77">
        <v>6</v>
      </c>
      <c r="B27" s="77">
        <v>7</v>
      </c>
      <c r="C27" s="43" t="s">
        <v>143</v>
      </c>
    </row>
    <row r="28" spans="1:3" ht="14.25" customHeight="1">
      <c r="A28" s="77">
        <v>6</v>
      </c>
      <c r="B28" s="77">
        <v>8</v>
      </c>
      <c r="C28" s="43" t="s">
        <v>144</v>
      </c>
    </row>
    <row r="29" spans="1:3" ht="14.25" customHeight="1">
      <c r="A29" s="77">
        <v>6</v>
      </c>
      <c r="B29" s="77">
        <v>9</v>
      </c>
      <c r="C29" s="43" t="s">
        <v>145</v>
      </c>
    </row>
    <row r="30" spans="1:3" ht="14.25" customHeight="1">
      <c r="A30" s="77">
        <v>7</v>
      </c>
      <c r="B30" s="77">
        <v>8</v>
      </c>
      <c r="C30" s="43" t="s">
        <v>146</v>
      </c>
    </row>
    <row r="31" spans="1:3" ht="14.25" customHeight="1">
      <c r="A31" s="77">
        <v>8</v>
      </c>
      <c r="B31" s="77">
        <v>9</v>
      </c>
      <c r="C31" s="43"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2" t="s">
        <v>0</v>
      </c>
      <c r="C2" s="150"/>
      <c r="D2" s="150"/>
    </row>
    <row r="3" spans="1:4" ht="14.25" customHeight="1">
      <c r="B3" s="121" t="s">
        <v>21</v>
      </c>
      <c r="C3" s="121" t="s">
        <v>22</v>
      </c>
      <c r="D3" s="121" t="s">
        <v>27</v>
      </c>
    </row>
    <row r="4" spans="1:4" ht="14.25" customHeight="1">
      <c r="A4" s="81" t="str">
        <f>IF('Plantilla PMA'!$B$47&gt;=B4,"Resultado"," ")</f>
        <v xml:space="preserve"> </v>
      </c>
      <c r="B4" s="77">
        <v>259</v>
      </c>
      <c r="C4" s="77" t="s">
        <v>148</v>
      </c>
      <c r="D4" s="77" t="s">
        <v>149</v>
      </c>
    </row>
    <row r="5" spans="1:4" ht="14.25" customHeight="1">
      <c r="A5" s="81" t="str">
        <f>IF(AND('Plantilla PMA'!$B$47&gt;=B5,'Plantilla PMA'!$B$47&lt;=C5),"Resultado"," ")</f>
        <v xml:space="preserve"> </v>
      </c>
      <c r="B5" s="77">
        <v>215</v>
      </c>
      <c r="C5" s="77">
        <v>258.5</v>
      </c>
      <c r="D5" s="77" t="s">
        <v>150</v>
      </c>
    </row>
    <row r="6" spans="1:4" ht="14.25" customHeight="1">
      <c r="A6" s="81" t="str">
        <f>IF(AND('Plantilla PMA'!$B$47&gt;=B6,'Plantilla PMA'!$B$47&lt;=C6),"Resultado"," ")</f>
        <v xml:space="preserve"> </v>
      </c>
      <c r="B6" s="77">
        <v>171</v>
      </c>
      <c r="C6" s="77">
        <v>214.5</v>
      </c>
      <c r="D6" s="77" t="s">
        <v>151</v>
      </c>
    </row>
    <row r="7" spans="1:4" ht="14.25" customHeight="1">
      <c r="A7" s="81" t="str">
        <f>IF(AND('Plantilla PMA'!$B$47&gt;=B7,'Plantilla PMA'!$B$47&lt;=C7),"Resultado"," ")</f>
        <v xml:space="preserve"> </v>
      </c>
      <c r="B7" s="77">
        <v>127</v>
      </c>
      <c r="C7" s="77">
        <v>170.5</v>
      </c>
      <c r="D7" s="77" t="s">
        <v>152</v>
      </c>
    </row>
    <row r="8" spans="1:4" ht="14.25" customHeight="1">
      <c r="A8" s="81" t="str">
        <f>IF(AND('Plantilla PMA'!$B$47&gt;=B8,'Plantilla PMA'!$B$47&lt;=C8),"Resultado"," ")</f>
        <v>Resultado</v>
      </c>
      <c r="B8" s="77">
        <v>83</v>
      </c>
      <c r="C8" s="77">
        <v>126.5</v>
      </c>
      <c r="D8" s="77" t="s">
        <v>153</v>
      </c>
    </row>
    <row r="9" spans="1:4" ht="14.25" customHeight="1">
      <c r="A9" s="81" t="str">
        <f>IF(AND('Plantilla PMA'!$B$47&gt;=B9,'Plantilla PMA'!$B$47&lt;=C9),"Resultado"," ")</f>
        <v xml:space="preserve"> </v>
      </c>
      <c r="B9" s="77">
        <v>0</v>
      </c>
      <c r="C9" s="77">
        <v>82.5</v>
      </c>
      <c r="D9" s="77" t="s">
        <v>154</v>
      </c>
    </row>
    <row r="10" spans="1:4" ht="14.25" customHeight="1">
      <c r="B10" s="1"/>
      <c r="C10" s="1"/>
      <c r="D10" s="1"/>
    </row>
    <row r="11" spans="1:4" ht="14.25" customHeight="1">
      <c r="B11" s="125" t="s">
        <v>5</v>
      </c>
      <c r="C11" s="124"/>
      <c r="D11" s="124"/>
    </row>
    <row r="12" spans="1:4" ht="14.25" customHeight="1">
      <c r="B12" s="43" t="s">
        <v>36</v>
      </c>
      <c r="C12" s="43" t="s">
        <v>155</v>
      </c>
      <c r="D12" s="77" t="s">
        <v>38</v>
      </c>
    </row>
    <row r="13" spans="1:4" ht="14.25" customHeight="1">
      <c r="A13" s="81" t="str">
        <f>IF('Plantilla PMA'!$B$42&gt;=B13,"Resultado"," ")</f>
        <v xml:space="preserve"> </v>
      </c>
      <c r="B13" s="122">
        <v>51</v>
      </c>
      <c r="C13" s="77" t="s">
        <v>148</v>
      </c>
      <c r="D13" s="77">
        <v>10</v>
      </c>
    </row>
    <row r="14" spans="1:4" ht="14.25" customHeight="1">
      <c r="A14" s="81" t="str">
        <f>IF(AND('Plantilla PMA'!$B$42&gt;=B14,'Plantilla PMA'!$B$42&lt;=C14),"Resultado"," ")</f>
        <v xml:space="preserve"> </v>
      </c>
      <c r="B14" s="122">
        <v>49</v>
      </c>
      <c r="C14" s="122">
        <v>50</v>
      </c>
      <c r="D14" s="77">
        <v>9</v>
      </c>
    </row>
    <row r="15" spans="1:4" ht="14.25" customHeight="1">
      <c r="A15" s="81" t="str">
        <f>IF(AND('Plantilla PMA'!$B$42&gt;=B15,'Plantilla PMA'!$B$42&lt;=C15),"Resultado"," ")</f>
        <v xml:space="preserve"> </v>
      </c>
      <c r="B15" s="122">
        <v>34</v>
      </c>
      <c r="C15" s="122">
        <v>48</v>
      </c>
      <c r="D15" s="77">
        <v>8</v>
      </c>
    </row>
    <row r="16" spans="1:4" ht="14.25" customHeight="1">
      <c r="A16" s="81" t="str">
        <f>IF(AND('Plantilla PMA'!$B$42&gt;=B16,'Plantilla PMA'!$B$42&lt;=C16),"Resultado"," ")</f>
        <v xml:space="preserve"> </v>
      </c>
      <c r="B16" s="43">
        <v>28</v>
      </c>
      <c r="C16" s="43">
        <v>33</v>
      </c>
      <c r="D16" s="77">
        <v>7</v>
      </c>
    </row>
    <row r="17" spans="1:4" ht="14.25" customHeight="1">
      <c r="A17" s="81" t="str">
        <f>IF(AND('Plantilla PMA'!$B$42&gt;=B17,'Plantilla PMA'!$B$42&lt;=C17),"Resultado"," ")</f>
        <v>Resultado</v>
      </c>
      <c r="B17" s="43">
        <v>22</v>
      </c>
      <c r="C17" s="43">
        <v>27</v>
      </c>
      <c r="D17" s="77">
        <v>6</v>
      </c>
    </row>
    <row r="18" spans="1:4" ht="14.25" customHeight="1">
      <c r="A18" s="81" t="str">
        <f>IF(AND('Plantilla PMA'!$B$42&gt;=B18,'Plantilla PMA'!$B$42&lt;=C18),"Resultado"," ")</f>
        <v xml:space="preserve"> </v>
      </c>
      <c r="B18" s="43">
        <v>16</v>
      </c>
      <c r="C18" s="43">
        <v>21</v>
      </c>
      <c r="D18" s="77">
        <v>5</v>
      </c>
    </row>
    <row r="19" spans="1:4" ht="14.25" customHeight="1">
      <c r="A19" s="81" t="str">
        <f>IF(AND('Plantilla PMA'!$B$42&gt;=B19,'Plantilla PMA'!$B$42&lt;=C19),"Resultado"," ")</f>
        <v xml:space="preserve"> </v>
      </c>
      <c r="B19" s="43">
        <v>10</v>
      </c>
      <c r="C19" s="43">
        <v>15</v>
      </c>
      <c r="D19" s="77">
        <v>4</v>
      </c>
    </row>
    <row r="20" spans="1:4" ht="14.25" customHeight="1">
      <c r="A20" s="81" t="str">
        <f>IF(AND('Plantilla PMA'!$B$42&gt;=B20,'Plantilla PMA'!$B$42&lt;=C20),"Resultado"," ")</f>
        <v xml:space="preserve"> </v>
      </c>
      <c r="B20" s="43">
        <v>7</v>
      </c>
      <c r="C20" s="43">
        <v>9</v>
      </c>
      <c r="D20" s="77">
        <v>3</v>
      </c>
    </row>
    <row r="21" spans="1:4" ht="14.25" customHeight="1">
      <c r="A21" s="81" t="str">
        <f>IF(AND('Plantilla PMA'!$B$42&gt;=B21,'Plantilla PMA'!$B$42&lt;=C21),"Resultado"," ")</f>
        <v xml:space="preserve"> </v>
      </c>
      <c r="B21" s="43">
        <v>4</v>
      </c>
      <c r="C21" s="43">
        <v>6</v>
      </c>
      <c r="D21" s="77">
        <v>2</v>
      </c>
    </row>
    <row r="22" spans="1:4" ht="14.25" customHeight="1">
      <c r="A22" s="81" t="str">
        <f>IF(AND('Plantilla PMA'!$B$42&gt;=B22,'Plantilla PMA'!$B$42&lt;=C22),"Resultado"," ")</f>
        <v xml:space="preserve"> </v>
      </c>
      <c r="B22" s="43">
        <v>1</v>
      </c>
      <c r="C22" s="43">
        <v>3</v>
      </c>
      <c r="D22" s="77">
        <v>1</v>
      </c>
    </row>
    <row r="23" spans="1:4" ht="14.25" customHeight="1"/>
    <row r="24" spans="1:4" ht="14.25" customHeight="1">
      <c r="B24" s="125" t="s">
        <v>6</v>
      </c>
      <c r="C24" s="124"/>
      <c r="D24" s="124"/>
    </row>
    <row r="25" spans="1:4" ht="14.25" customHeight="1">
      <c r="B25" s="43" t="s">
        <v>36</v>
      </c>
      <c r="C25" s="43" t="s">
        <v>155</v>
      </c>
      <c r="D25" s="77" t="s">
        <v>38</v>
      </c>
    </row>
    <row r="26" spans="1:4" ht="14.25" customHeight="1">
      <c r="A26" s="81" t="str">
        <f>IF('Plantilla PMA'!$B$43&gt;=B26,"Resultado"," ")</f>
        <v xml:space="preserve"> </v>
      </c>
      <c r="B26" s="122">
        <v>55</v>
      </c>
      <c r="C26" s="122">
        <v>60</v>
      </c>
      <c r="D26" s="77">
        <v>10</v>
      </c>
    </row>
    <row r="27" spans="1:4" ht="14.25" customHeight="1">
      <c r="A27" s="81" t="str">
        <f>IF(AND('Plantilla PMA'!$B$43&gt;=B27,'Plantilla PMA'!$B$43&lt;=C27),"Resultado"," ")</f>
        <v xml:space="preserve"> </v>
      </c>
      <c r="B27" s="43">
        <v>49</v>
      </c>
      <c r="C27" s="43">
        <v>54</v>
      </c>
      <c r="D27" s="77">
        <v>9</v>
      </c>
    </row>
    <row r="28" spans="1:4" ht="14.25" customHeight="1">
      <c r="A28" s="81" t="str">
        <f>IF(AND('Plantilla PMA'!$B$43&gt;=B28,'Plantilla PMA'!$B$43&lt;=C28),"Resultado"," ")</f>
        <v xml:space="preserve"> </v>
      </c>
      <c r="B28" s="43">
        <v>43</v>
      </c>
      <c r="C28" s="43">
        <v>48</v>
      </c>
      <c r="D28" s="77">
        <v>8</v>
      </c>
    </row>
    <row r="29" spans="1:4" ht="14.25" customHeight="1">
      <c r="A29" s="81" t="str">
        <f>IF(AND('Plantilla PMA'!$B$43&gt;=B29,'Plantilla PMA'!$B$43&lt;=C29),"Resultado"," ")</f>
        <v xml:space="preserve"> </v>
      </c>
      <c r="B29" s="43">
        <v>34</v>
      </c>
      <c r="C29" s="43">
        <v>42</v>
      </c>
      <c r="D29" s="77">
        <v>7</v>
      </c>
    </row>
    <row r="30" spans="1:4" ht="14.25" customHeight="1">
      <c r="A30" s="81" t="str">
        <f>IF(AND('Plantilla PMA'!$B$43&gt;=B30,'Plantilla PMA'!$B$43&lt;=C30),"Resultado"," ")</f>
        <v xml:space="preserve"> </v>
      </c>
      <c r="B30" s="43">
        <v>29</v>
      </c>
      <c r="C30" s="43">
        <v>33</v>
      </c>
      <c r="D30" s="77">
        <v>6</v>
      </c>
    </row>
    <row r="31" spans="1:4" ht="14.25" customHeight="1">
      <c r="A31" s="81" t="str">
        <f>IF(AND('Plantilla PMA'!$B$43&gt;=B31,'Plantilla PMA'!$B$43&lt;=C31),"Resultado"," ")</f>
        <v xml:space="preserve"> </v>
      </c>
      <c r="B31" s="43">
        <v>24</v>
      </c>
      <c r="C31" s="43">
        <v>28</v>
      </c>
      <c r="D31" s="77">
        <v>5</v>
      </c>
    </row>
    <row r="32" spans="1:4" ht="14.25" customHeight="1">
      <c r="A32" s="81" t="str">
        <f>IF(AND('Plantilla PMA'!$B$43&gt;=B32,'Plantilla PMA'!$B$43&lt;=C32),"Resultado"," ")</f>
        <v xml:space="preserve"> </v>
      </c>
      <c r="B32" s="43">
        <v>19</v>
      </c>
      <c r="C32" s="43">
        <v>23</v>
      </c>
      <c r="D32" s="77">
        <v>4</v>
      </c>
    </row>
    <row r="33" spans="1:4" ht="14.25" customHeight="1">
      <c r="A33" s="81" t="str">
        <f>IF(AND('Plantilla PMA'!$B$43&gt;=B33,'Plantilla PMA'!$B$43&lt;=C33),"Resultado"," ")</f>
        <v>Resultado</v>
      </c>
      <c r="B33" s="43">
        <v>13</v>
      </c>
      <c r="C33" s="43">
        <v>18</v>
      </c>
      <c r="D33" s="77">
        <v>3</v>
      </c>
    </row>
    <row r="34" spans="1:4" ht="14.25" customHeight="1">
      <c r="A34" s="81" t="str">
        <f>IF(AND('Plantilla PMA'!$B$43&gt;=B34,'Plantilla PMA'!$B$43&lt;=C34),"Resultado"," ")</f>
        <v xml:space="preserve"> </v>
      </c>
      <c r="B34" s="43">
        <v>7</v>
      </c>
      <c r="C34" s="43">
        <v>12</v>
      </c>
      <c r="D34" s="77">
        <v>2</v>
      </c>
    </row>
    <row r="35" spans="1:4" ht="14.25" customHeight="1">
      <c r="A35" s="81" t="str">
        <f>IF(AND('Plantilla PMA'!$B$43&gt;=B35,'Plantilla PMA'!$B$43&lt;=C35),"Resultado"," ")</f>
        <v xml:space="preserve"> </v>
      </c>
      <c r="B35" s="43">
        <v>0</v>
      </c>
      <c r="C35" s="43">
        <v>6</v>
      </c>
      <c r="D35" s="77">
        <v>1</v>
      </c>
    </row>
    <row r="36" spans="1:4" ht="14.25" customHeight="1"/>
    <row r="37" spans="1:4" ht="14.25" customHeight="1">
      <c r="B37" s="125" t="s">
        <v>7</v>
      </c>
      <c r="C37" s="124"/>
      <c r="D37" s="124"/>
    </row>
    <row r="38" spans="1:4" ht="14.25" customHeight="1">
      <c r="B38" s="43" t="s">
        <v>36</v>
      </c>
      <c r="C38" s="43" t="s">
        <v>155</v>
      </c>
      <c r="D38" s="77" t="s">
        <v>38</v>
      </c>
    </row>
    <row r="39" spans="1:4" ht="14.25" customHeight="1">
      <c r="A39" s="81" t="str">
        <f>IF('Plantilla PMA'!$B$44&gt;=B39,"Resultado"," ")</f>
        <v xml:space="preserve"> </v>
      </c>
      <c r="B39" s="43">
        <v>25</v>
      </c>
      <c r="C39" s="43">
        <v>30</v>
      </c>
      <c r="D39" s="77">
        <v>9</v>
      </c>
    </row>
    <row r="40" spans="1:4" ht="14.25" customHeight="1">
      <c r="A40" s="81" t="str">
        <f>IF(AND('Plantilla PMA'!$B$44&gt;=B40,'Plantilla PMA'!$B$44&lt;=C40),"Resultado"," ")</f>
        <v>Resultado</v>
      </c>
      <c r="B40" s="43">
        <v>22</v>
      </c>
      <c r="C40" s="43">
        <v>24</v>
      </c>
      <c r="D40" s="77">
        <v>8</v>
      </c>
    </row>
    <row r="41" spans="1:4" ht="14.25" customHeight="1">
      <c r="A41" s="81" t="str">
        <f>IF(AND('Plantilla PMA'!$B$44&gt;=B41,'Plantilla PMA'!$B$44&lt;=C41),"Resultado"," ")</f>
        <v xml:space="preserve"> </v>
      </c>
      <c r="B41" s="43">
        <v>19</v>
      </c>
      <c r="C41" s="43">
        <v>21</v>
      </c>
      <c r="D41" s="77">
        <v>7</v>
      </c>
    </row>
    <row r="42" spans="1:4" ht="14.25" customHeight="1">
      <c r="A42" s="81" t="str">
        <f>IF(AND('Plantilla PMA'!$B$44&gt;=B42,'Plantilla PMA'!$B$44&lt;=C42),"Resultado"," ")</f>
        <v xml:space="preserve"> </v>
      </c>
      <c r="B42" s="43">
        <v>17</v>
      </c>
      <c r="C42" s="43">
        <v>18</v>
      </c>
      <c r="D42" s="77">
        <v>6</v>
      </c>
    </row>
    <row r="43" spans="1:4" ht="14.25" customHeight="1">
      <c r="A43" s="81" t="str">
        <f>IF(AND('Plantilla PMA'!$B$44&gt;=B43,'Plantilla PMA'!$B$44&lt;=C43),"Resultado"," ")</f>
        <v xml:space="preserve"> </v>
      </c>
      <c r="B43" s="43">
        <v>15</v>
      </c>
      <c r="C43" s="43">
        <v>16</v>
      </c>
      <c r="D43" s="77">
        <v>5</v>
      </c>
    </row>
    <row r="44" spans="1:4" ht="14.25" customHeight="1">
      <c r="A44" s="81" t="str">
        <f>IF(AND('Plantilla PMA'!$B$44&gt;=B44,'Plantilla PMA'!$B$44&lt;=C44),"Resultado"," ")</f>
        <v xml:space="preserve"> </v>
      </c>
      <c r="B44" s="43">
        <v>13</v>
      </c>
      <c r="C44" s="43">
        <v>14</v>
      </c>
      <c r="D44" s="77">
        <v>4</v>
      </c>
    </row>
    <row r="45" spans="1:4" ht="14.25" customHeight="1">
      <c r="A45" s="81" t="str">
        <f>IF(AND('Plantilla PMA'!$B$44&gt;=B45,'Plantilla PMA'!$B$44&lt;=C45),"Resultado"," ")</f>
        <v xml:space="preserve"> </v>
      </c>
      <c r="B45" s="43">
        <v>9</v>
      </c>
      <c r="C45" s="43">
        <v>12</v>
      </c>
      <c r="D45" s="77">
        <v>3</v>
      </c>
    </row>
    <row r="46" spans="1:4" ht="14.25" customHeight="1">
      <c r="A46" s="81" t="str">
        <f>IF(AND('Plantilla PMA'!$B$44&gt;=B46,'Plantilla PMA'!$B$44&lt;=C46),"Resultado"," ")</f>
        <v xml:space="preserve"> </v>
      </c>
      <c r="B46" s="43">
        <v>4</v>
      </c>
      <c r="C46" s="43">
        <v>8</v>
      </c>
      <c r="D46" s="77">
        <v>2</v>
      </c>
    </row>
    <row r="47" spans="1:4" ht="14.25" customHeight="1">
      <c r="A47" s="81" t="str">
        <f>IF(AND('Plantilla PMA'!$B$44&gt;=B47,'Plantilla PMA'!$B$44&lt;=C47),"Resultado"," ")</f>
        <v xml:space="preserve"> </v>
      </c>
      <c r="B47" s="43">
        <v>0</v>
      </c>
      <c r="C47" s="43">
        <v>3</v>
      </c>
      <c r="D47" s="77">
        <v>1</v>
      </c>
    </row>
    <row r="48" spans="1:4" ht="14.25" customHeight="1"/>
    <row r="49" spans="1:4" ht="14.25" customHeight="1">
      <c r="B49" s="125" t="s">
        <v>8</v>
      </c>
      <c r="C49" s="124"/>
      <c r="D49" s="124"/>
    </row>
    <row r="50" spans="1:4" ht="14.25" customHeight="1">
      <c r="B50" s="43" t="s">
        <v>36</v>
      </c>
      <c r="C50" s="43" t="s">
        <v>155</v>
      </c>
      <c r="D50" s="77" t="s">
        <v>38</v>
      </c>
    </row>
    <row r="51" spans="1:4" ht="14.25" customHeight="1">
      <c r="A51" s="81" t="str">
        <f>IF('Plantilla PMA'!$B$45&gt;=B51,"Resultado"," ")</f>
        <v xml:space="preserve"> </v>
      </c>
      <c r="B51" s="43">
        <v>50</v>
      </c>
      <c r="C51" s="43">
        <v>70</v>
      </c>
      <c r="D51" s="77">
        <v>9</v>
      </c>
    </row>
    <row r="52" spans="1:4" ht="14.25" customHeight="1">
      <c r="A52" s="81" t="str">
        <f>IF(AND('Plantilla PMA'!$B$45&gt;=B52,'Plantilla PMA'!$B$45&lt;=C52),"Resultado"," ")</f>
        <v xml:space="preserve"> </v>
      </c>
      <c r="B52" s="43">
        <v>38</v>
      </c>
      <c r="C52" s="43">
        <v>49</v>
      </c>
      <c r="D52" s="77">
        <v>8</v>
      </c>
    </row>
    <row r="53" spans="1:4" ht="14.25" customHeight="1">
      <c r="A53" s="81" t="str">
        <f>IF(AND('Plantilla PMA'!$B$45&gt;=B53,'Plantilla PMA'!$B$45&lt;=C53),"Resultado"," ")</f>
        <v xml:space="preserve"> </v>
      </c>
      <c r="B53" s="43">
        <v>32</v>
      </c>
      <c r="C53" s="43">
        <v>37</v>
      </c>
      <c r="D53" s="77">
        <v>7</v>
      </c>
    </row>
    <row r="54" spans="1:4" ht="14.25" customHeight="1">
      <c r="A54" s="81" t="str">
        <f>IF(AND('Plantilla PMA'!$B$45&gt;=B54,'Plantilla PMA'!$B$45&lt;=C54),"Resultado"," ")</f>
        <v xml:space="preserve"> </v>
      </c>
      <c r="B54" s="43">
        <v>27</v>
      </c>
      <c r="C54" s="43">
        <v>31</v>
      </c>
      <c r="D54" s="77">
        <v>6</v>
      </c>
    </row>
    <row r="55" spans="1:4" ht="14.25" customHeight="1">
      <c r="A55" s="81" t="str">
        <f>IF(AND('Plantilla PMA'!$B$45&gt;=B55,'Plantilla PMA'!$B$45&lt;=C55),"Resultado"," ")</f>
        <v xml:space="preserve"> </v>
      </c>
      <c r="B55" s="43">
        <v>22</v>
      </c>
      <c r="C55" s="43">
        <v>26</v>
      </c>
      <c r="D55" s="77">
        <v>5</v>
      </c>
    </row>
    <row r="56" spans="1:4" ht="14.25" customHeight="1">
      <c r="A56" s="81" t="str">
        <f>IF(AND('Plantilla PMA'!$B$45&gt;=B56,'Plantilla PMA'!$B$45&lt;=C56),"Resultado"," ")</f>
        <v xml:space="preserve"> </v>
      </c>
      <c r="B56" s="43">
        <v>17</v>
      </c>
      <c r="C56" s="43">
        <v>21</v>
      </c>
      <c r="D56" s="77">
        <v>4</v>
      </c>
    </row>
    <row r="57" spans="1:4" ht="14.25" customHeight="1">
      <c r="A57" s="81" t="str">
        <f>IF(AND('Plantilla PMA'!$B$45&gt;=B57,'Plantilla PMA'!$B$45&lt;=C57),"Resultado"," ")</f>
        <v xml:space="preserve"> </v>
      </c>
      <c r="B57" s="43">
        <v>13</v>
      </c>
      <c r="C57" s="43">
        <v>16</v>
      </c>
      <c r="D57" s="77">
        <v>3</v>
      </c>
    </row>
    <row r="58" spans="1:4" ht="14.25" customHeight="1">
      <c r="A58" s="81" t="str">
        <f>IF(AND('Plantilla PMA'!$B$45&gt;=B58,'Plantilla PMA'!$B$45&lt;=C58),"Resultado"," ")</f>
        <v xml:space="preserve"> </v>
      </c>
      <c r="B58" s="43">
        <v>8</v>
      </c>
      <c r="C58" s="43">
        <v>12</v>
      </c>
      <c r="D58" s="77">
        <v>2</v>
      </c>
    </row>
    <row r="59" spans="1:4" ht="14.25" customHeight="1">
      <c r="A59" s="81" t="str">
        <f>IF(AND('Plantilla PMA'!$B$45&gt;=B59,'Plantilla PMA'!$B$45&lt;=C59),"Resultado"," ")</f>
        <v>Resultado</v>
      </c>
      <c r="B59" s="43">
        <v>1</v>
      </c>
      <c r="C59" s="43">
        <v>7</v>
      </c>
      <c r="D59" s="77">
        <v>1</v>
      </c>
    </row>
    <row r="60" spans="1:4" ht="14.25" customHeight="1"/>
    <row r="61" spans="1:4" ht="14.25" customHeight="1">
      <c r="B61" s="125" t="s">
        <v>9</v>
      </c>
      <c r="C61" s="124"/>
      <c r="D61" s="124"/>
    </row>
    <row r="62" spans="1:4" ht="14.25" customHeight="1">
      <c r="B62" s="43" t="s">
        <v>36</v>
      </c>
      <c r="C62" s="43" t="s">
        <v>155</v>
      </c>
      <c r="D62" s="77" t="s">
        <v>38</v>
      </c>
    </row>
    <row r="63" spans="1:4" ht="14.25" customHeight="1">
      <c r="A63" s="81" t="str">
        <f>IF('Plantilla PMA'!$B$46&gt;=B63,"Resultado"," ")</f>
        <v xml:space="preserve"> </v>
      </c>
      <c r="B63" s="43">
        <v>65</v>
      </c>
      <c r="C63" s="43">
        <v>70</v>
      </c>
      <c r="D63" s="77">
        <v>9</v>
      </c>
    </row>
    <row r="64" spans="1:4" ht="14.25" customHeight="1">
      <c r="A64" s="81" t="str">
        <f>IF(AND('Plantilla PMA'!$B$46&gt;=B64,'Plantilla PMA'!$B$46&lt;=C64),"Resultado"," ")</f>
        <v xml:space="preserve"> </v>
      </c>
      <c r="B64" s="43">
        <v>59</v>
      </c>
      <c r="C64" s="43">
        <v>64</v>
      </c>
      <c r="D64" s="77">
        <v>8</v>
      </c>
    </row>
    <row r="65" spans="1:4" ht="14.25" customHeight="1">
      <c r="A65" s="81" t="str">
        <f>IF(AND('Plantilla PMA'!$B$46&gt;=B65,'Plantilla PMA'!$B$46&lt;=C65),"Resultado"," ")</f>
        <v xml:space="preserve"> </v>
      </c>
      <c r="B65" s="43">
        <v>53</v>
      </c>
      <c r="C65" s="43">
        <v>58</v>
      </c>
      <c r="D65" s="77">
        <v>7</v>
      </c>
    </row>
    <row r="66" spans="1:4" ht="14.25" customHeight="1">
      <c r="A66" s="81" t="str">
        <f>IF(AND('Plantilla PMA'!$B$46&gt;=B66,'Plantilla PMA'!$B$46&lt;=C66),"Resultado"," ")</f>
        <v xml:space="preserve"> </v>
      </c>
      <c r="B66" s="43">
        <v>44</v>
      </c>
      <c r="C66" s="43">
        <v>52</v>
      </c>
      <c r="D66" s="77">
        <v>6</v>
      </c>
    </row>
    <row r="67" spans="1:4" ht="14.25" customHeight="1">
      <c r="A67" s="81" t="str">
        <f>IF(AND('Plantilla PMA'!$B$46&gt;=B67,'Plantilla PMA'!$B$46&lt;=C67),"Resultado"," ")</f>
        <v xml:space="preserve"> </v>
      </c>
      <c r="B67" s="43">
        <v>38</v>
      </c>
      <c r="C67" s="43">
        <v>43</v>
      </c>
      <c r="D67" s="77">
        <v>5</v>
      </c>
    </row>
    <row r="68" spans="1:4" ht="14.25" customHeight="1">
      <c r="A68" s="81" t="str">
        <f>IF(AND('Plantilla PMA'!$B$46&gt;=B68,'Plantilla PMA'!$B$46&lt;=C68),"Resultado"," ")</f>
        <v xml:space="preserve"> </v>
      </c>
      <c r="B68" s="43">
        <v>31</v>
      </c>
      <c r="C68" s="43">
        <v>37</v>
      </c>
      <c r="D68" s="77">
        <v>4</v>
      </c>
    </row>
    <row r="69" spans="1:4" ht="14.25" customHeight="1">
      <c r="A69" s="81" t="str">
        <f>IF(AND('Plantilla PMA'!$B$46&gt;=B69,'Plantilla PMA'!$B$46&lt;=C69),"Resultado"," ")</f>
        <v xml:space="preserve"> </v>
      </c>
      <c r="B69" s="43">
        <v>29</v>
      </c>
      <c r="C69" s="43">
        <v>30</v>
      </c>
      <c r="D69" s="77">
        <v>3</v>
      </c>
    </row>
    <row r="70" spans="1:4" ht="14.25" customHeight="1">
      <c r="A70" s="81" t="str">
        <f>IF(AND('Plantilla PMA'!$B$46&gt;=B70,'Plantilla PMA'!$B$46&lt;=C70),"Resultado"," ")</f>
        <v>Resultado</v>
      </c>
      <c r="B70" s="43">
        <v>26</v>
      </c>
      <c r="C70" s="43">
        <v>28</v>
      </c>
      <c r="D70" s="77">
        <v>2</v>
      </c>
    </row>
    <row r="71" spans="1:4" ht="14.25" customHeight="1">
      <c r="A71" s="81" t="str">
        <f>IF(AND('Plantilla PMA'!$B$46&gt;=B71,'Plantilla PMA'!$B$46&lt;=C71),"Resultado"," ")</f>
        <v xml:space="preserve"> </v>
      </c>
      <c r="B71" s="43">
        <v>1</v>
      </c>
      <c r="C71" s="43">
        <v>25</v>
      </c>
      <c r="D71" s="77">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1" t="s">
        <v>21</v>
      </c>
      <c r="C3" s="121" t="s">
        <v>22</v>
      </c>
      <c r="D3" s="121" t="s">
        <v>23</v>
      </c>
      <c r="E3" s="121" t="s">
        <v>24</v>
      </c>
      <c r="F3" s="121" t="s">
        <v>25</v>
      </c>
      <c r="G3" s="121" t="s">
        <v>26</v>
      </c>
      <c r="H3" s="121" t="s">
        <v>27</v>
      </c>
    </row>
    <row r="4" spans="1:8" ht="14.25" customHeight="1">
      <c r="A4" s="81" t="str">
        <f>IF(AND('Plantilla PMA'!$B$47&gt;=B4),"Resultado"," ")</f>
        <v>Resultado</v>
      </c>
      <c r="B4" s="77">
        <v>52</v>
      </c>
      <c r="C4" s="77">
        <v>60</v>
      </c>
      <c r="D4" s="77">
        <v>95</v>
      </c>
      <c r="E4" s="77" t="s">
        <v>30</v>
      </c>
      <c r="F4" s="77" t="s">
        <v>156</v>
      </c>
      <c r="G4" s="77">
        <v>1</v>
      </c>
      <c r="H4" s="77" t="s">
        <v>157</v>
      </c>
    </row>
    <row r="5" spans="1:8" ht="14.25" customHeight="1">
      <c r="A5" s="81" t="str">
        <f>IF(AND('Plantilla PMA'!$B$47&gt;=B5,'Plantilla PMA'!$B$47&lt;=C5),"Resultado"," ")</f>
        <v xml:space="preserve"> </v>
      </c>
      <c r="B5" s="77">
        <v>51</v>
      </c>
      <c r="C5" s="77">
        <v>51</v>
      </c>
      <c r="D5" s="77">
        <v>95</v>
      </c>
      <c r="E5" s="77" t="s">
        <v>30</v>
      </c>
      <c r="F5" s="77">
        <v>95</v>
      </c>
      <c r="G5" s="77">
        <v>2</v>
      </c>
      <c r="H5" s="77" t="s">
        <v>157</v>
      </c>
    </row>
    <row r="6" spans="1:8" ht="14.25" customHeight="1">
      <c r="A6" s="81" t="str">
        <f>IF(AND('Plantilla PMA'!$B$47&gt;=B6,'Plantilla PMA'!$B$47&lt;=C6),"Resultado"," ")</f>
        <v xml:space="preserve"> </v>
      </c>
      <c r="B6" s="77">
        <v>50</v>
      </c>
      <c r="C6" s="77">
        <v>50</v>
      </c>
      <c r="D6" s="77">
        <v>90</v>
      </c>
      <c r="E6" s="77" t="s">
        <v>158</v>
      </c>
      <c r="F6" s="77" t="s">
        <v>159</v>
      </c>
      <c r="G6" s="77">
        <v>3</v>
      </c>
      <c r="H6" s="77" t="s">
        <v>160</v>
      </c>
    </row>
    <row r="7" spans="1:8" ht="14.25" customHeight="1">
      <c r="A7" s="81" t="str">
        <f>IF(AND('Plantilla PMA'!$B$47&gt;=B7,'Plantilla PMA'!$B$47&lt;=C7),"Resultado"," ")</f>
        <v xml:space="preserve"> </v>
      </c>
      <c r="B7" s="77">
        <v>49</v>
      </c>
      <c r="C7" s="77">
        <v>49</v>
      </c>
      <c r="D7" s="77">
        <v>90</v>
      </c>
      <c r="E7" s="77" t="s">
        <v>158</v>
      </c>
      <c r="F7" s="77">
        <v>90</v>
      </c>
      <c r="G7" s="77">
        <v>4</v>
      </c>
      <c r="H7" s="77" t="s">
        <v>160</v>
      </c>
    </row>
    <row r="8" spans="1:8" ht="14.25" customHeight="1">
      <c r="A8" s="81" t="str">
        <f>IF(AND('Plantilla PMA'!$B$47&gt;=B8,'Plantilla PMA'!$B$47&lt;=C8),"Resultado"," ")</f>
        <v xml:space="preserve"> </v>
      </c>
      <c r="B8" s="77">
        <v>47</v>
      </c>
      <c r="C8" s="77">
        <v>48</v>
      </c>
      <c r="D8" s="77">
        <v>75</v>
      </c>
      <c r="E8" s="77" t="s">
        <v>161</v>
      </c>
      <c r="F8" s="77" t="s">
        <v>162</v>
      </c>
      <c r="G8" s="77">
        <v>5</v>
      </c>
      <c r="H8" s="77" t="s">
        <v>163</v>
      </c>
    </row>
    <row r="9" spans="1:8" ht="14.25" customHeight="1">
      <c r="A9" s="81" t="str">
        <f>IF(AND('Plantilla PMA'!$B$47&gt;=B9,'Plantilla PMA'!$B$47&lt;=C9),"Resultado"," ")</f>
        <v xml:space="preserve"> </v>
      </c>
      <c r="B9" s="77">
        <v>46</v>
      </c>
      <c r="C9" s="77">
        <v>46</v>
      </c>
      <c r="D9" s="77">
        <v>75</v>
      </c>
      <c r="E9" s="77" t="s">
        <v>161</v>
      </c>
      <c r="F9" s="77">
        <v>75</v>
      </c>
      <c r="G9" s="77">
        <v>6</v>
      </c>
      <c r="H9" s="77" t="s">
        <v>163</v>
      </c>
    </row>
    <row r="10" spans="1:8" ht="14.25" customHeight="1">
      <c r="A10" s="81" t="str">
        <f>IF(AND('Plantilla PMA'!$B$47&gt;=B10,'Plantilla PMA'!$B$47&lt;=C10),"Resultado"," ")</f>
        <v xml:space="preserve"> </v>
      </c>
      <c r="B10" s="77">
        <v>41</v>
      </c>
      <c r="C10" s="77">
        <v>45</v>
      </c>
      <c r="D10" s="77">
        <v>50</v>
      </c>
      <c r="E10" s="77" t="s">
        <v>164</v>
      </c>
      <c r="F10" s="77" t="s">
        <v>165</v>
      </c>
      <c r="G10" s="77">
        <v>7</v>
      </c>
      <c r="H10" s="77" t="s">
        <v>166</v>
      </c>
    </row>
    <row r="11" spans="1:8" ht="14.25" customHeight="1">
      <c r="A11" s="81" t="str">
        <f>IF(AND('Plantilla PMA'!$B$47&gt;=B11,'Plantilla PMA'!$B$47&lt;=C11),"Resultado"," ")</f>
        <v xml:space="preserve"> </v>
      </c>
      <c r="B11" s="77">
        <v>40</v>
      </c>
      <c r="C11" s="77">
        <v>40</v>
      </c>
      <c r="D11" s="77">
        <v>50</v>
      </c>
      <c r="E11" s="77" t="s">
        <v>167</v>
      </c>
      <c r="F11" s="77">
        <v>50</v>
      </c>
      <c r="G11" s="77">
        <v>8</v>
      </c>
      <c r="H11" s="77" t="s">
        <v>168</v>
      </c>
    </row>
    <row r="12" spans="1:8" ht="14.25" customHeight="1">
      <c r="A12" s="81" t="str">
        <f>IF(AND('Plantilla PMA'!$B$47&gt;=B12,'Plantilla PMA'!$B$47&lt;=C12),"Resultado"," ")</f>
        <v xml:space="preserve"> </v>
      </c>
      <c r="B12" s="77">
        <v>28</v>
      </c>
      <c r="C12" s="77">
        <v>39</v>
      </c>
      <c r="D12" s="77">
        <v>50</v>
      </c>
      <c r="E12" s="77" t="s">
        <v>169</v>
      </c>
      <c r="F12" s="77" t="s">
        <v>170</v>
      </c>
      <c r="G12" s="77">
        <v>9</v>
      </c>
      <c r="H12" s="77" t="s">
        <v>171</v>
      </c>
    </row>
    <row r="13" spans="1:8" ht="14.25" customHeight="1">
      <c r="A13" s="81" t="str">
        <f>IF(AND('Plantilla PMA'!$B$47&gt;=B13,'Plantilla PMA'!$B$47&lt;=C13),"Resultado"," ")</f>
        <v xml:space="preserve"> </v>
      </c>
      <c r="B13" s="77">
        <v>27</v>
      </c>
      <c r="C13" s="77">
        <v>27</v>
      </c>
      <c r="D13" s="77">
        <v>25</v>
      </c>
      <c r="E13" s="77" t="s">
        <v>172</v>
      </c>
      <c r="F13" s="77">
        <v>25</v>
      </c>
      <c r="G13" s="77">
        <v>10</v>
      </c>
      <c r="H13" s="77" t="s">
        <v>173</v>
      </c>
    </row>
    <row r="14" spans="1:8" ht="14.25" customHeight="1">
      <c r="A14" s="81" t="str">
        <f>IF(AND('Plantilla PMA'!$B$47&gt;=B14,'Plantilla PMA'!$B$47&lt;=C14),"Resultado"," ")</f>
        <v xml:space="preserve"> </v>
      </c>
      <c r="B14" s="77">
        <v>20</v>
      </c>
      <c r="C14" s="77">
        <v>26</v>
      </c>
      <c r="D14" s="77">
        <v>25</v>
      </c>
      <c r="E14" s="77" t="s">
        <v>172</v>
      </c>
      <c r="F14" s="77" t="s">
        <v>174</v>
      </c>
      <c r="G14" s="77">
        <v>11</v>
      </c>
      <c r="H14" s="77" t="s">
        <v>173</v>
      </c>
    </row>
    <row r="15" spans="1:8" ht="14.25" customHeight="1">
      <c r="A15" s="81" t="str">
        <f>IF(AND('Plantilla PMA'!$B$47&gt;=B15,'Plantilla PMA'!$B$47&lt;=C15),"Resultado"," ")</f>
        <v xml:space="preserve"> </v>
      </c>
      <c r="B15" s="77">
        <v>19</v>
      </c>
      <c r="C15" s="77">
        <v>19</v>
      </c>
      <c r="D15" s="77">
        <v>10</v>
      </c>
      <c r="E15" s="77" t="s">
        <v>175</v>
      </c>
      <c r="F15" s="77">
        <v>10</v>
      </c>
      <c r="G15" s="77">
        <v>12</v>
      </c>
      <c r="H15" s="77" t="s">
        <v>176</v>
      </c>
    </row>
    <row r="16" spans="1:8" ht="14.25" customHeight="1">
      <c r="A16" s="81" t="str">
        <f>IF(AND('Plantilla PMA'!$B$47&gt;=B16,'Plantilla PMA'!$B$47&lt;=C16),"Resultado"," ")</f>
        <v xml:space="preserve"> </v>
      </c>
      <c r="B16" s="77">
        <v>17</v>
      </c>
      <c r="C16" s="77">
        <v>18</v>
      </c>
      <c r="D16" s="77">
        <v>10</v>
      </c>
      <c r="E16" s="77" t="s">
        <v>175</v>
      </c>
      <c r="F16" s="77" t="s">
        <v>177</v>
      </c>
      <c r="G16" s="77">
        <v>13</v>
      </c>
      <c r="H16" s="77" t="s">
        <v>176</v>
      </c>
    </row>
    <row r="17" spans="1:8" ht="14.25" customHeight="1">
      <c r="A17" s="81" t="str">
        <f>IF(AND('Plantilla PMA'!$B$47&gt;=B17,'Plantilla PMA'!$B$47&lt;=C17),"Resultado"," ")</f>
        <v xml:space="preserve"> </v>
      </c>
      <c r="B17" s="77">
        <v>16</v>
      </c>
      <c r="C17" s="77">
        <v>16</v>
      </c>
      <c r="D17" s="77">
        <v>5</v>
      </c>
      <c r="E17" s="77" t="s">
        <v>178</v>
      </c>
      <c r="F17" s="77">
        <v>5</v>
      </c>
      <c r="G17" s="77">
        <v>14</v>
      </c>
      <c r="H17" s="77" t="s">
        <v>179</v>
      </c>
    </row>
    <row r="18" spans="1:8" ht="14.25" customHeight="1">
      <c r="A18" s="81" t="str">
        <f>IF(AND('Plantilla PMA'!$B$47&gt;=B18,'Plantilla PMA'!$B$47&lt;=C18),"Resultado"," ")</f>
        <v xml:space="preserve"> </v>
      </c>
      <c r="B18" s="77">
        <v>15</v>
      </c>
      <c r="C18" s="77">
        <v>15</v>
      </c>
      <c r="D18" s="77">
        <v>5</v>
      </c>
      <c r="E18" s="77" t="s">
        <v>178</v>
      </c>
      <c r="F18" s="77" t="s">
        <v>180</v>
      </c>
      <c r="G18" s="77">
        <v>15</v>
      </c>
      <c r="H18" s="77"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ASESOR-EDUCATIVO-PREGRADO-2</cp:lastModifiedBy>
  <dcterms:created xsi:type="dcterms:W3CDTF">2024-09-13T00:42:53Z</dcterms:created>
  <dcterms:modified xsi:type="dcterms:W3CDTF">2024-09-26T14:26:29Z</dcterms:modified>
</cp:coreProperties>
</file>